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filterPrivacy="1" hidePivotFieldList="1" defaultThemeVersion="124226"/>
  <xr:revisionPtr revIDLastSave="0" documentId="13_ncr:1_{A2F13619-F381-475F-B76A-89C5ADBC56A6}" xr6:coauthVersionLast="47" xr6:coauthVersionMax="47" xr10:uidLastSave="{00000000-0000-0000-0000-000000000000}"/>
  <bookViews>
    <workbookView xWindow="615" yWindow="-19290" windowWidth="25605" windowHeight="14325" tabRatio="905" activeTab="1" xr2:uid="{00000000-000D-0000-FFFF-FFFF00000000}"/>
  </bookViews>
  <sheets>
    <sheet name="Notes" sheetId="1" r:id="rId1"/>
    <sheet name="SAM" sheetId="29" r:id="rId2"/>
    <sheet name="Demand" sheetId="5" r:id="rId3"/>
    <sheet name="Employment" sheetId="6" r:id="rId4"/>
    <sheet name="Energy" sheetId="27" r:id="rId5"/>
    <sheet name="Demand_RawData" sheetId="25" r:id="rId6"/>
    <sheet name="2019_LMD" sheetId="32" r:id="rId7"/>
    <sheet name="Sheet2" sheetId="36" r:id="rId8"/>
    <sheet name="Modelled 2019 Emp" sheetId="31" r:id="rId9"/>
  </sheets>
  <externalReferences>
    <externalReference r:id="rId10"/>
    <externalReference r:id="rId11"/>
    <externalReference r:id="rId12"/>
    <externalReference r:id="rId13"/>
  </externalReferences>
  <definedNames>
    <definedName name="_AMO_ContentDefinition_104386094" hidden="1">"'Partitions:9'"</definedName>
    <definedName name="_AMO_ContentDefinition_104386094.0" hidden="1">"'&lt;ContentDefinition name=""Summary Tables"" rsid=""104386094"" type=""Task"" format=""ReportXml"" imgfmt=""ActiveX"" created=""10/17/2013 08:49:12"" modifed=""02/28/2014 13:17:15"" user=""ndivhuwog"" apply=""False"" css=""C:\Program Files\SASHome\SASAd'"</definedName>
    <definedName name="_AMO_ContentDefinition_104386094.1" hidden="1">"'dinforMicrosoftOffice\5.1\Styles\AMODefault.css"" range=""Summary_Tables_51"" auto=""False"" xTime=""00:00:00.3870000"" rTime=""00:00:00.6690000"" bgnew=""False"" nFmt=""False"" grphSet=""False"" imgY=""0"" imgX=""0""&gt;_x000D_
  &lt;files&gt;C:\Users\ndivhuwog\Doc'"</definedName>
    <definedName name="_AMO_ContentDefinition_104386094.2" hidden="1">"'uments\My SAS Files\Add-In for Microsoft Office\_SOA_Summary_Tables_142718989\main.srx&lt;/files&gt;_x000D_
  &lt;parents /&gt;_x000D_
  &lt;children /&gt;_x000D_
  &lt;param n=""TaskID"" v=""D3932E3A-4FEE-43DF-956C-A605AC9AF3E7"" /&gt;_x000D_
  &lt;param n=""DisplayName"" v=""Summary Tables"" /&gt;_x000D_
  &lt;'"</definedName>
    <definedName name="_AMO_ContentDefinition_104386094.3" hidden="1">"'param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/&gt;'"</definedName>
    <definedName name="_AMO_ContentDefinition_104386094.4" hidden="1">"'_x000D_
  &lt;param n=""SizeDataConstraints""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version='"</definedName>
    <definedName name="_AMO_ContentDefinition_104386094.5" hidden="1">"'&amp;amp;quot;1.0&amp;amp;quot; encoding=&amp;amp;quot;utf-16&amp;amp;quot;?&amp;amp;gt;&amp;amp;lt;FilterTree&amp;amp;gt;&amp;amp;lt;TreeRoot /&amp;amp;gt;&amp;amp;lt;/FilterTree&amp;amp;gt;&amp;quot; ColSelFlg=&amp;quot;0&amp;quot; Name=&amp;quot;TABLE2_5&amp;quot; /&amp;gt;"" /&gt;_x000D_
  &lt;param n=""CredKey"" v=""TABLE2_5'"</definedName>
    <definedName name="_AMO_ContentDefinition_104386094.6" hidden="1">"'&amp;#x1;SASApp&amp;#x1;LFSR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n=""_ROM_Appl'"</definedName>
    <definedName name="_AMO_ContentDefinition_104386094.7" hidden="1">"'ication_"" v=""ODS"" /&gt;_x000D_
  &lt;param n=""_ROM_AppVersion_"" v=""9.2"" /&gt;_x000D_
  &lt;param n=""maxReportCols"" v=""13"" /&gt;_x000D_
  &lt;fids n=""main.srx"" v=""0"" /&gt;_x000D_
  &lt;ExcelXMLOptions AdjColWidths=""True"" RowOpt=""InsertEntire"" ColOpt=""InsertCells"" /&gt;_x000D_'"</definedName>
    <definedName name="_AMO_ContentDefinition_104386094.8" hidden="1">"'
&lt;/ContentDefinition&gt;'"</definedName>
    <definedName name="_AMO_ContentDefinition_112461039" hidden="1">"'Partitions:9'"</definedName>
    <definedName name="_AMO_ContentDefinition_112461039.0" hidden="1">"'&lt;ContentDefinition name=""Summary Tables"" rsid=""112461039"" type=""Task"" format=""ReportXml"" imgfmt=""ActiveX"" created=""02/14/2014 14:59:53"" modifed=""02/28/2014 13:11:57"" user=""ndivhuwog"" apply=""False"" css=""C:\Program Files\SASHome\SASAd'"</definedName>
    <definedName name="_AMO_ContentDefinition_112461039.1" hidden="1">"'dinforMicrosoftOffice\5.1\Styles\AMODefault.css"" range=""Summary_Tables_58"" auto=""False"" xTime=""00:00:00.4430000"" rTime=""00:00:00.6030000"" bgnew=""False"" nFmt=""False"" grphSet=""False"" imgY=""0"" imgX=""0""&gt;_x000D_
  &lt;files&gt;C:\Users\ndivhuwog\Doc'"</definedName>
    <definedName name="_AMO_ContentDefinition_112461039.2" hidden="1">"'uments\My SAS Files\Add-In for Microsoft Office\_SOA_Summary_Tables_224128394\main.srx&lt;/files&gt;_x000D_
  &lt;parents /&gt;_x000D_
  &lt;children /&gt;_x000D_
  &lt;param n=""TaskID"" v=""D3932E3A-4FEE-43DF-956C-A605AC9AF3E7"" /&gt;_x000D_
  &lt;param n=""DisplayName"" v=""Summary Tables"" /&gt;_x000D_
  &lt;'"</definedName>
    <definedName name="_AMO_ContentDefinition_112461039.3" hidden="1">"'param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/&gt;'"</definedName>
    <definedName name="_AMO_ContentDefinition_112461039.4" hidden="1">"'_x000D_
  &lt;param n=""SizeDataConstraints""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version='"</definedName>
    <definedName name="_AMO_ContentDefinition_112461039.5" hidden="1">"'&amp;amp;quot;1.0&amp;amp;quot; encoding=&amp;amp;quot;utf-16&amp;amp;quot;?&amp;amp;gt;&amp;amp;lt;FilterTree&amp;amp;gt;&amp;amp;lt;TreeRoot /&amp;amp;gt;&amp;amp;lt;/FilterTree&amp;amp;gt;&amp;quot; ColSelFlg=&amp;quot;0&amp;quot; Name=&amp;quot;TABLE2_1&amp;quot; /&amp;gt;"" /&gt;_x000D_
  &lt;param n=""CredKey"" v=""TABLE2_1'"</definedName>
    <definedName name="_AMO_ContentDefinition_112461039.6" hidden="1">"'&amp;#x1;SASApp&amp;#x1;LFSR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n=""_ROM_Appl'"</definedName>
    <definedName name="_AMO_ContentDefinition_112461039.7" hidden="1">"'ication_"" v=""ODS"" /&gt;_x000D_
  &lt;param n=""_ROM_AppVersion_"" v=""9.2"" /&gt;_x000D_
  &lt;param n=""maxReportCols"" v=""13"" /&gt;_x000D_
  &lt;fids n=""main.srx"" v=""0"" /&gt;_x000D_
  &lt;ExcelXMLOptions AdjColWidths=""True"" RowOpt=""InsertEntire"" ColOpt=""InsertCells"" /&gt;_x000D_'"</definedName>
    <definedName name="_AMO_ContentDefinition_112461039.8" hidden="1">"'
&lt;/ContentDefinition&gt;'"</definedName>
    <definedName name="_AMO_ContentDefinition_15410102" hidden="1">"'Partitions:9'"</definedName>
    <definedName name="_AMO_ContentDefinition_15410102.0" hidden="1">"'&lt;ContentDefinition name=""Summary Tables"" rsid=""15410102"" type=""Task"" format=""ReportXml"" imgfmt=""ACTXIMG"" created=""04/30/2009 09:29:34"" modifed=""01/24/2014 16:09:26"" user=""ndivhuwog"" apply=""False"" css=""C:\Documents and Settings\ndivh'"</definedName>
    <definedName name="_AMO_ContentDefinition_15410102.1" hidden="1">"'uwog.000\Application Data\SAS\BI Clients\Styles\Copy  of cpi (Ndivhu).css"" range=""Summary_Tables_23"" auto=""False"" xTime=""00:00:00.4200000"" rTime=""00:00:00.4890000"" bgnew=""False"" nFmt=""False"" grphSet=""False"" imgY=""0"" imgX=""0""&gt;_x000D_
  &lt;fi'"</definedName>
    <definedName name="_AMO_ContentDefinition_15410102.2" hidden="1">"'les&gt;C:\Users\ndivhuwog\Documents\My SAS Files\Add-In for Microsoft Office\_SOA_Summary_Tables_415479318\main.srx&lt;/files&gt;_x000D_
  &lt;parents /&gt;_x000D_
  &lt;children /&gt;_x000D_
  &lt;param n=""TaskID"" v=""D3932E3A-4FEE-43DF-956C-A605AC9AF3E7"" /&gt;_x000D_
  &lt;param n=""DisplayName"" v'"</definedName>
    <definedName name="_AMO_ContentDefinition_15410102.3" hidden="1">"'=""Summary Tables"" /&gt;_x000D_
  &lt;param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n=""UseDat'"</definedName>
    <definedName name="_AMO_ContentDefinition_15410102.4" hidden="1">"'aConstraints"" v=""False"" /&gt;_x000D_
  &lt;param n=""SizeDataConstraints"" v=""0"" /&gt;_x000D_
  &lt;param n=""AMO_InputDataSource"" v=""&amp;lt;SasDataSource Version=&amp;quot;4.2&amp;quot; Type=&amp;quot;SAS.Servers.Dataset&amp;quot; Svr=&amp;quot;SASApp&amp;quot; Lib=&amp;quot;LFSTDATA&amp;quot; FilterD'"</definedName>
    <definedName name="_AMO_ContentDefinition_15410102.5" hidden="1">"'S=&amp;quot;&amp;amp;lt;?xml version=&amp;amp;quot;1.0&amp;amp;quot; encoding=&amp;amp;quot;utf-16&amp;amp;quot;?&amp;amp;gt;&amp;amp;lt;FilterTree&amp;amp;gt;&amp;amp;lt;TreeRoot /&amp;amp;gt;&amp;amp;lt;/FilterTree&amp;amp;gt;&amp;quot; UseLbls=&amp;quot;true&amp;quot; ColSelFlg=&amp;quot;0&amp;quot; Name=&amp;quot;TABLE7A&amp;'"</definedName>
    <definedName name="_AMO_ContentDefinition_15410102.6" hidden="1">"'quot; /&amp;gt;"" /&gt;_x000D_
  &lt;param n=""CredKey"" v=""TABLE7A&amp;#x1;SASApp&amp;#x1;LFSR Tabulation Datasets"" /&gt;_x000D_
  &lt;param n=""ClassName"" v=""SAS.OfficeAddin.Task"" /&gt;_x000D_
  &lt;param n=""XlNative"" v=""False"" /&gt;_x000D_
  &lt;param n=""UnselectedIds"" v="""" /&gt;_x000D_
  &lt;param n=""_'"</definedName>
    <definedName name="_AMO_ContentDefinition_15410102.7" hidden="1">"'ROM_Version_"" v=""1.2"" /&gt;_x000D_
  &lt;param n=""_ROM_Application_"" v=""ODS"" /&gt;_x000D_
  &lt;param n=""_ROM_AppVersion_"" v=""9.2"" /&gt;_x000D_
  &lt;param n=""maxReportCols"" v=""10"" /&gt;_x000D_
  &lt;fids n=""main.srx"" v=""0"" /&gt;_x000D_
  &lt;ExcelXMLOptions AdjColWidths=""True"" RowOpt=""'"</definedName>
    <definedName name="_AMO_ContentDefinition_15410102.8" hidden="1">"'InsertEntire"" ColOpt=""InsertCells"" /&gt;_x000D_
&lt;/ContentDefinition&gt;'"</definedName>
    <definedName name="_AMO_ContentDefinition_205779628" hidden="1">"'Partitions:9'"</definedName>
    <definedName name="_AMO_ContentDefinition_205779628.0" hidden="1">"'&lt;ContentDefinition name=""Summary Tables"" rsid=""205779628"" type=""Task"" format=""ReportXml"" imgfmt=""ACTIVEX"" created=""04/19/2012 11:07:06"" modifed=""02/28/2014 13:42:20"" user=""ndivhuwog"" apply=""False"" css=""C:\Program Files\SAS\Shared Fi'"</definedName>
    <definedName name="_AMO_ContentDefinition_205779628.1" hidden="1">"'les\BIClientStyles\AMODefault.css"" range=""Summary_Tables_43"" auto=""False"" xTime=""00:00:00.4330000"" rTime=""00:00:00.8980000"" bgnew=""False"" nFmt=""False"" grphSet=""False"" imgY=""0"" imgX=""0""&gt;_x000D_
  &lt;files&gt;C:\Users\ndivhuwog\Documents\My SAS '"</definedName>
    <definedName name="_AMO_ContentDefinition_205779628.2" hidden="1">"'Files\Add-In for Microsoft Office\_SOA_Summary_Tables_137374932\main.srx&lt;/files&gt;_x000D_
  &lt;parents /&gt;_x000D_
  &lt;children /&gt;_x000D_
  &lt;param n=""TaskID"" v=""D3932E3A-4FEE-43DF-956C-A605AC9AF3E7"" /&gt;_x000D_
  &lt;param n=""DisplayName"" v=""Summary Tables"" /&gt;_x000D_
  &lt;param n=""Dis'"</definedName>
    <definedName name="_AMO_ContentDefinition_205779628.3" hidden="1">"'playType""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/&gt;_x000D_
  &lt;param n'"</definedName>
    <definedName name="_AMO_ContentDefinition_205779628.4" hidden="1">"'=""SizeDataConstraints""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version=&amp;amp;quot;1.'"</definedName>
    <definedName name="_AMO_ContentDefinition_205779628.5" hidden="1">"'0&amp;amp;quot; encoding=&amp;amp;quot;utf-16&amp;amp;quot;?&amp;amp;gt;&amp;amp;lt;FilterTree&amp;amp;gt;&amp;amp;lt;TreeRoot /&amp;amp;gt;&amp;amp;lt;/FilterTree&amp;amp;gt;&amp;quot; UseLbls=&amp;quot;true&amp;quot; ColSelFlg=&amp;quot;0&amp;quot; Name=&amp;quot;TABLE3_8B&amp;quot; /&amp;gt;"" /&gt;_x000D_
  &lt;param n=""CredKey'"</definedName>
    <definedName name="_AMO_ContentDefinition_205779628.6" hidden="1">"'"" v=""TABLE3_8B&amp;#x1;SASApp&amp;#x1;LFSR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&lt;param'"</definedName>
    <definedName name="_AMO_ContentDefinition_205779628.7" hidden="1">"' n=""_ROM_Application_"" v=""ODS"" /&gt;_x000D_
  &lt;param n=""_ROM_AppVersion_"" v=""9.2"" /&gt;_x000D_
  &lt;param n=""maxReportCols"" v=""14"" /&gt;_x000D_
  &lt;fids n=""main.srx"" v=""0"" /&gt;_x000D_
  &lt;ExcelXMLOptions AdjColWidths=""True"" RowOpt=""InsertEntire"" ColOpt=""InsertCells"" /'"</definedName>
    <definedName name="_AMO_ContentDefinition_205779628.8" hidden="1">"'&gt;_x000D_
&lt;/ContentDefinition&gt;'"</definedName>
    <definedName name="_AMO_ContentDefinition_222545728" hidden="1">"'Partitions:9'"</definedName>
    <definedName name="_AMO_ContentDefinition_222545728.0" hidden="1">"'&lt;ContentDefinition name=""Summary Tables"" rsid=""222545728"" type=""Task"" format=""ReportXml"" imgfmt=""ActiveX"" created=""02/14/2014 15:20:38"" modifed=""02/28/2014 13:12:35"" user=""ndivhuwog"" apply=""False"" css=""C:\Program Files\SASHome\SASAd'"</definedName>
    <definedName name="_AMO_ContentDefinition_222545728.1" hidden="1">"'dinforMicrosoftOffice\5.1\Styles\AMODefault.css"" range=""Summary_Tables_60"" auto=""False"" xTime=""00:00:00.4180000"" rTime=""00:00:00.6970000"" bgnew=""False"" nFmt=""False"" grphSet=""False"" imgY=""0"" imgX=""0""&gt;_x000D_
  &lt;files&gt;C:\Users\ndivhuwog\Doc'"</definedName>
    <definedName name="_AMO_ContentDefinition_222545728.2" hidden="1">"'uments\My SAS Files\Add-In for Microsoft Office\_SOA_Summary_Tables_887691185\main.srx&lt;/files&gt;_x000D_
  &lt;parents /&gt;_x000D_
  &lt;children /&gt;_x000D_
  &lt;param n=""TaskID"" v=""D3932E3A-4FEE-43DF-956C-A605AC9AF3E7"" /&gt;_x000D_
  &lt;param n=""DisplayName"" v=""Summary Tables"" /&gt;_x000D_
  &lt;'"</definedName>
    <definedName name="_AMO_ContentDefinition_222545728.3" hidden="1">"'param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/&gt;'"</definedName>
    <definedName name="_AMO_ContentDefinition_222545728.4" hidden="1">"'_x000D_
  &lt;param n=""SizeDataConstraints""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version='"</definedName>
    <definedName name="_AMO_ContentDefinition_222545728.5" hidden="1">"'&amp;amp;quot;1.0&amp;amp;quot; encoding=&amp;amp;quot;utf-16&amp;amp;quot;?&amp;amp;gt;&amp;amp;lt;FilterTree&amp;amp;gt;&amp;amp;lt;TreeRoot /&amp;amp;gt;&amp;amp;lt;/FilterTree&amp;amp;gt;&amp;quot; ColSelFlg=&amp;quot;0&amp;quot; Name=&amp;quot;TABLE2_3B&amp;quot; /&amp;gt;"" /&gt;_x000D_
  &lt;param n=""CredKey"" v=""TABLE2_'"</definedName>
    <definedName name="_AMO_ContentDefinition_222545728.6" hidden="1">"'3B&amp;#x1;SASApp&amp;#x1;LFSR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n=""_ROM_Ap'"</definedName>
    <definedName name="_AMO_ContentDefinition_222545728.7" hidden="1">"'plication_"" v=""ODS"" /&gt;_x000D_
  &lt;param n=""_ROM_AppVersion_"" v=""9.2"" /&gt;_x000D_
  &lt;param n=""maxReportCols"" v=""13"" /&gt;_x000D_
  &lt;fids n=""main.srx"" v=""0"" /&gt;_x000D_
  &lt;ExcelXMLOptions AdjColWidths=""True"" RowOpt=""InsertEntire"" ColOpt=""InsertCells"" /&gt;_x000D_'"</definedName>
    <definedName name="_AMO_ContentDefinition_222545728.8" hidden="1">"'
&lt;/ContentDefinition&gt;'"</definedName>
    <definedName name="_AMO_ContentDefinition_225272241" hidden="1">"'Partitions:9'"</definedName>
    <definedName name="_AMO_ContentDefinition_225272241.0" hidden="1">"'&lt;ContentDefinition name=""Summary Tables"" rsid=""225272241"" type=""Task"" format=""ReportXml"" imgfmt=""ACTXIMG"" created=""04/29/2009 15:30:49"" modifed=""02/28/2014 13:38:21"" user=""ndivhuwog"" apply=""False"" css=""C:\Documents and Settings\ndiv'"</definedName>
    <definedName name="_AMO_ContentDefinition_225272241.1" hidden="1">"'huwog.000\Application Data\SAS\BI Clients\Styles\Copy  of cpi (Ndivhu).css"" range=""Summary_Tables_13"" auto=""False"" xTime=""00:00:00.4090000"" rTime=""00:00:00.5530000"" bgnew=""False"" nFmt=""False"" grphSet=""False"" imgY=""0"" imgX=""0""&gt;_x000D_
  &lt;f'"</definedName>
    <definedName name="_AMO_ContentDefinition_225272241.2" hidden="1">"'iles&gt;C:\Users\ndivhuwog\Documents\My SAS Files\Add-In for Microsoft Office\_SOA_Summary_Tables_974195893\main.srx&lt;/files&gt;_x000D_
  &lt;parents /&gt;_x000D_
  &lt;children /&gt;_x000D_
  &lt;param n=""TaskID"" v=""D3932E3A-4FEE-43DF-956C-A605AC9AF3E7"" /&gt;_x000D_
  &lt;param n=""DisplayName"" '"</definedName>
    <definedName name="_AMO_ContentDefinition_225272241.3" hidden="1">"'v=""Summary Tables"" /&gt;_x000D_
  &lt;param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n=""UseDa'"</definedName>
    <definedName name="_AMO_ContentDefinition_225272241.4" hidden="1">"'taConstraints"" v=""False"" /&gt;_x000D_
  &lt;param n=""SizeDataConstraints"" v=""0"" /&gt;_x000D_
  &lt;param n=""AMO_InputDataSource"" v=""&amp;lt;SasDataSource Version=&amp;quot;4.2&amp;quot; Type=&amp;quot;SAS.Servers.Dataset&amp;quot; Svr=&amp;quot;SASApp&amp;quot; Lib=&amp;quot;LFSTDATA&amp;quot; Filter'"</definedName>
    <definedName name="_AMO_ContentDefinition_225272241.5" hidden="1">"'DS=&amp;quot;&amp;amp;lt;?xml version=&amp;amp;quot;1.0&amp;amp;quot; encoding=&amp;amp;quot;utf-16&amp;amp;quot;?&amp;amp;gt;&amp;amp;lt;FilterTree&amp;amp;gt;&amp;amp;lt;TreeRoot /&amp;amp;gt;&amp;amp;lt;/FilterTree&amp;amp;gt;&amp;quot; UseLbls=&amp;quot;true&amp;quot; ColSelFlg=&amp;quot;0&amp;quot; Name=&amp;quot;TABLE3_'"</definedName>
    <definedName name="_AMO_ContentDefinition_225272241.6" hidden="1">"'5&amp;quot; /&amp;gt;"" /&gt;_x000D_
  &lt;param n=""CredKey"" v=""TABLE3_5&amp;#x1;SASApp&amp;#x1;LFSR Tabulation Datasets"" /&gt;_x000D_
  &lt;param n=""ClassName"" v=""SAS.OfficeAddin.Task"" /&gt;_x000D_
  &lt;param n=""XlNative"" v=""False"" /&gt;_x000D_
  &lt;param n=""UnselectedIds"" v="""" /&gt;_x000D_
  &lt;param n'"</definedName>
    <definedName name="_AMO_ContentDefinition_225272241.7" hidden="1">"'=""_ROM_Version_"" v=""1.2"" /&gt;_x000D_
  &lt;param n=""_ROM_Application_"" v=""ODS"" /&gt;_x000D_
  &lt;param n=""_ROM_AppVersion_"" v=""9.2"" /&gt;_x000D_
  &lt;param n=""maxReportCols"" v=""14"" /&gt;_x000D_
  &lt;fids n=""main.srx"" v=""0"" /&gt;_x000D_
  &lt;ExcelXMLOptions AdjColWidths=""True"" RowOp'"</definedName>
    <definedName name="_AMO_ContentDefinition_225272241.8" hidden="1">"'t=""InsertEntire"" ColOpt=""InsertCells"" /&gt;_x000D_
&lt;/ContentDefinition&gt;'"</definedName>
    <definedName name="_AMO_ContentDefinition_242095788" hidden="1">"'Partitions:9'"</definedName>
    <definedName name="_AMO_ContentDefinition_242095788.0" hidden="1">"'&lt;ContentDefinition name=""Summary Tables"" rsid=""242095788"" type=""Task"" format=""ReportXml"" imgfmt=""ActiveX"" created=""10/24/2012 16:11:53"" modifed=""03/04/2014 10:18:13"" user=""ndivhuwog"" apply=""False"" css=""C:\Program Files\SASHome\SASAd'"</definedName>
    <definedName name="_AMO_ContentDefinition_242095788.1" hidden="1">"'dinforMicrosoftOffice\5.1\Styles\AMODefault.css"" range=""Summary_Tables_49"" auto=""False"" xTime=""00:00:00.3710000"" rTime=""00:00:00.5560000"" bgnew=""False"" nFmt=""False"" grphSet=""False"" imgY=""0"" imgX=""0""&gt;_x000D_
  &lt;files&gt;C:\Users\ndivhuwog\Doc'"</definedName>
    <definedName name="_AMO_ContentDefinition_242095788.2" hidden="1">"'uments\My SAS Files\Add-In for Microsoft Office\_SOA_Summary_Tables_934375492\main.srx&lt;/files&gt;_x000D_
  &lt;parents /&gt;_x000D_
  &lt;children /&gt;_x000D_
  &lt;param n=""TaskID"" v=""D3932E3A-4FEE-43DF-956C-A605AC9AF3E7"" /&gt;_x000D_
  &lt;param n=""DisplayName"" v=""Summary Tables"" /&gt;_x000D_
  &lt;'"</definedName>
    <definedName name="_AMO_ContentDefinition_242095788.3" hidden="1">"'param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/&gt;'"</definedName>
    <definedName name="_AMO_ContentDefinition_242095788.4" hidden="1">"'_x000D_
  &lt;param n=""SizeDataConstraints""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version='"</definedName>
    <definedName name="_AMO_ContentDefinition_242095788.5" hidden="1">"'&amp;amp;quot;1.0&amp;amp;quot; encoding=&amp;amp;quot;utf-16&amp;amp;quot;?&amp;amp;gt;&amp;amp;lt;FilterTree&amp;amp;gt;&amp;amp;lt;TreeRoot /&amp;amp;gt;&amp;amp;lt;/FilterTree&amp;amp;gt;&amp;quot; ColSelFlg=&amp;quot;0&amp;quot; Name=&amp;quot;TABLE7&amp;quot; /&amp;gt;"" /&gt;_x000D_
  &lt;param n=""CredKey"" v=""TABLE7&amp;#x1'"</definedName>
    <definedName name="_AMO_ContentDefinition_242095788.6" hidden="1">"';SASApp&amp;#x1;LFSR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n=""_ROM_Applicat'"</definedName>
    <definedName name="_AMO_ContentDefinition_242095788.7" hidden="1">"'ion_"" v=""ODS"" /&gt;_x000D_
  &lt;param n=""_ROM_AppVersion_"" v=""9.2"" /&gt;_x000D_
  &lt;param n=""maxReportCols"" v=""13"" /&gt;_x000D_
  &lt;fids n=""main.srx"" v=""0"" /&gt;_x000D_
  &lt;ExcelXMLOptions AdjColWidths=""True"" RowOpt=""InsertEntire"" ColOpt=""InsertCells"" /&gt;_x000D_'"</definedName>
    <definedName name="_AMO_ContentDefinition_242095788.8" hidden="1">"'
&lt;/ContentDefinition&gt;'"</definedName>
    <definedName name="_AMO_ContentDefinition_247862661" hidden="1">"'Partitions:9'"</definedName>
    <definedName name="_AMO_ContentDefinition_247862661.0" hidden="1">"'&lt;ContentDefinition name=""Summary Tables"" rsid=""247862661"" type=""Task"" format=""ReportXml"" imgfmt=""ACTXIMG"" created=""01/27/2011 15:40:18"" modifed=""02/28/2014 13:44:08"" user=""ndivhuwog"" apply=""False"" css=""C:\Program Files\SAS\Shared Fi'"</definedName>
    <definedName name="_AMO_ContentDefinition_247862661.1" hidden="1">"'les\BIClientStyles\AMODefault.css"" range=""Summary_Tables_33"" auto=""False"" xTime=""00:00:00.4570000"" rTime=""00:00:00.5300000"" bgnew=""False"" nFmt=""False"" grphSet=""False"" imgY=""0"" imgX=""0""&gt;_x000D_
  &lt;files&gt;C:\Users\ndivhuwog\Documents\My SAS '"</definedName>
    <definedName name="_AMO_ContentDefinition_247862661.2" hidden="1">"'Files\Add-In for Microsoft Office\_SOA_Summary_Tables_172771311\main.srx&lt;/files&gt;_x000D_
  &lt;parents /&gt;_x000D_
  &lt;children /&gt;_x000D_
  &lt;param n=""TaskID"" v=""D3932E3A-4FEE-43DF-956C-A605AC9AF3E7"" /&gt;_x000D_
  &lt;param n=""DisplayName"" v=""Summary Tables"" /&gt;_x000D_
  &lt;param n=""Dis'"</definedName>
    <definedName name="_AMO_ContentDefinition_247862661.3" hidden="1">"'playType""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/&gt;_x000D_
  &lt;param n'"</definedName>
    <definedName name="_AMO_ContentDefinition_247862661.4" hidden="1">"'=""SizeDataConstraints""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version=&amp;amp;quot;1.'"</definedName>
    <definedName name="_AMO_ContentDefinition_247862661.5" hidden="1">"'0&amp;amp;quot; encoding=&amp;amp;quot;utf-16&amp;amp;quot;?&amp;amp;gt;&amp;amp;lt;FilterTree&amp;amp;gt;&amp;amp;lt;TreeRoot /&amp;amp;gt;&amp;amp;lt;/FilterTree&amp;amp;gt;&amp;quot; UseLbls=&amp;quot;true&amp;quot; ColSelFlg=&amp;quot;0&amp;quot; Name=&amp;quot;TABLE4&amp;quot; /&amp;gt;"" /&gt;_x000D_
  &lt;param n=""CredKey"" '"</definedName>
    <definedName name="_AMO_ContentDefinition_247862661.6" hidden="1">"'v=""TABLE4&amp;#x1;SASApp&amp;#x1;LFSR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n=""_'"</definedName>
    <definedName name="_AMO_ContentDefinition_247862661.7" hidden="1">"'ROM_Application_"" v=""ODS"" /&gt;_x000D_
  &lt;param n=""_ROM_AppVersion_"" v=""9.2"" /&gt;_x000D_
  &lt;param n=""maxReportCols"" v=""13"" /&gt;_x000D_
  &lt;fids n=""main.srx"" v=""0"" /&gt;_x000D_
  &lt;ExcelXMLOptions AdjColWidths=""True"" RowOpt=""InsertEntire"" ColOpt=""InsertCells"" /&gt;_x000D_'"</definedName>
    <definedName name="_AMO_ContentDefinition_247862661.8" hidden="1">"'
&lt;/ContentDefinition&gt;'"</definedName>
    <definedName name="_AMO_ContentDefinition_30194841" hidden="1">"'Partitions:9'"</definedName>
    <definedName name="_AMO_ContentDefinition_30194841.0" hidden="1">"'&lt;ContentDefinition name=""Summary Tables"" rsid=""30194841"" type=""Task"" format=""ReportXml"" imgfmt=""ActiveX"" created=""02/14/2014 12:33:27"" modifed=""03/04/2014 10:23:30"" user=""ndivhuwog"" apply=""False"" css=""C:\Program Files\SASHome\SASAdd'"</definedName>
    <definedName name="_AMO_ContentDefinition_30194841.1" hidden="1">"'inforMicrosoftOffice\5.1\Styles\AMODefault.css"" range=""Summary_Tables_57"" auto=""False"" xTime=""00:00:00.3600000"" rTime=""00:00:00.6640000"" bgnew=""False"" nFmt=""False"" grphSet=""False"" imgY=""0"" imgX=""0""&gt;_x000D_
  &lt;files&gt;C:\Users\ndivhuwog\Docu'"</definedName>
    <definedName name="_AMO_ContentDefinition_30194841.2" hidden="1">"'ments\My SAS Files\Add-In for Microsoft Office\_SOA_Summary_Tables_409067076\main.srx&lt;/files&gt;_x000D_
  &lt;parents /&gt;_x000D_
  &lt;children /&gt;_x000D_
  &lt;param n=""TaskID"" v=""D3932E3A-4FEE-43DF-956C-A605AC9AF3E7"" /&gt;_x000D_
  &lt;param n=""DisplayName"" v=""Summary Tables"" /&gt;_x000D_
  &lt;'"</definedName>
    <definedName name="_AMO_ContentDefinition_30194841.3" hidden="1">"'param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/&gt;'"</definedName>
    <definedName name="_AMO_ContentDefinition_30194841.4" hidden="1">"'_x000D_
  &lt;param n=""SizeDataConstraints""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version='"</definedName>
    <definedName name="_AMO_ContentDefinition_30194841.5" hidden="1">"'&amp;amp;quot;1.0&amp;amp;quot; encoding=&amp;amp;quot;utf-16&amp;amp;quot;?&amp;amp;gt;&amp;amp;lt;FilterTree&amp;amp;gt;&amp;amp;lt;TreeRoot /&amp;amp;gt;&amp;amp;lt;/FilterTree&amp;amp;gt;&amp;quot; ColSelFlg=&amp;quot;0&amp;quot; Name=&amp;quot;TABLE6B&amp;quot; /&amp;gt;"" /&gt;_x000D_
  &lt;param n=""CredKey"" v=""TABLE6B&amp;#'"</definedName>
    <definedName name="_AMO_ContentDefinition_30194841.6" hidden="1">"'x1;SASApp&amp;#x1;LFSR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n=""_ROM_Applic'"</definedName>
    <definedName name="_AMO_ContentDefinition_30194841.7" hidden="1">"'ation_"" v=""ODS"" /&gt;_x000D_
  &lt;param n=""_ROM_AppVersion_"" v=""9.2"" /&gt;_x000D_
  &lt;param n=""maxReportCols"" v=""13"" /&gt;_x000D_
  &lt;fids n=""main.srx"" v=""0"" /&gt;_x000D_
  &lt;ExcelXMLOptions AdjColWidths=""True"" RowOpt=""InsertEntire"" ColOpt=""InsertCells"" /&gt;_x000D_'"</definedName>
    <definedName name="_AMO_ContentDefinition_30194841.8" hidden="1">"'
&lt;/ContentDefinition&gt;'"</definedName>
    <definedName name="_AMO_ContentDefinition_37461558" hidden="1">"'Partitions:9'"</definedName>
    <definedName name="_AMO_ContentDefinition_37461558.0" hidden="1">"'&lt;ContentDefinition name=""Summary Tables"" rsid=""37461558"" type=""Task"" format=""ReportXml"" imgfmt=""ActiveX"" created=""02/14/2014 15:25:47"" modifed=""02/28/2014 14:17:01"" user=""ndivhuwog"" apply=""False"" css=""C:\Program Files\SASHome\SASAdd'"</definedName>
    <definedName name="_AMO_ContentDefinition_37461558.1" hidden="1">"'inforMicrosoftOffice\5.1\Styles\AMODefault.css"" range=""Summary_Tables_61"" auto=""False"" xTime=""00:00:00.4010000"" rTime=""00:00:00.6050000"" bgnew=""False"" nFmt=""False"" grphSet=""False"" imgY=""0"" imgX=""0""&gt;_x000D_
  &lt;files&gt;C:\Users\ndivhuwog\Docu'"</definedName>
    <definedName name="_AMO_ContentDefinition_37461558.2" hidden="1">"'ments\My SAS Files\Add-In for Microsoft Office\_SOA_Summary_Tables_207425595\main.srx&lt;/files&gt;_x000D_
  &lt;parents /&gt;_x000D_
  &lt;children /&gt;_x000D_
  &lt;param n=""TaskID"" v=""D3932E3A-4FEE-43DF-956C-A605AC9AF3E7"" /&gt;_x000D_
  &lt;param n=""DisplayName"" v=""Summary Tables"" /&gt;_x000D_
  &lt;'"</definedName>
    <definedName name="_AMO_ContentDefinition_37461558.3" hidden="1">"'param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/&gt;'"</definedName>
    <definedName name="_AMO_ContentDefinition_37461558.4" hidden="1">"'_x000D_
  &lt;param n=""SizeDataConstraints""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version='"</definedName>
    <definedName name="_AMO_ContentDefinition_37461558.5" hidden="1">"'&amp;amp;quot;1.0&amp;amp;quot; encoding=&amp;amp;quot;utf-16&amp;amp;quot;?&amp;amp;gt;&amp;amp;lt;FilterTree&amp;amp;gt;&amp;amp;lt;TreeRoot /&amp;amp;gt;&amp;amp;lt;/FilterTree&amp;amp;gt;&amp;quot; ColSelFlg=&amp;quot;0&amp;quot; Name=&amp;quot;TABLE2_4&amp;quot; /&amp;gt;"" /&gt;_x000D_
  &lt;param n=""CredKey"" v=""TABLE2_4'"</definedName>
    <definedName name="_AMO_ContentDefinition_37461558.6" hidden="1">"'&amp;#x1;SASApp&amp;#x1;LFSR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n=""_ROM_Appl'"</definedName>
    <definedName name="_AMO_ContentDefinition_37461558.7" hidden="1">"'ication_"" v=""ODS"" /&gt;_x000D_
  &lt;param n=""_ROM_AppVersion_"" v=""9.2"" /&gt;_x000D_
  &lt;param n=""maxReportCols"" v=""14"" /&gt;_x000D_
  &lt;fids n=""main.srx"" v=""0"" /&gt;_x000D_
  &lt;ExcelXMLOptions AdjColWidths=""True"" RowOpt=""InsertEntire"" ColOpt=""InsertCells"" /&gt;_x000D_'"</definedName>
    <definedName name="_AMO_ContentDefinition_37461558.8" hidden="1">"'
&lt;/ContentDefinition&gt;'"</definedName>
    <definedName name="_AMO_ContentDefinition_390982613" hidden="1">"'Partitions:9'"</definedName>
    <definedName name="_AMO_ContentDefinition_390982613.0" hidden="1">"'&lt;ContentDefinition name=""Summary Tables"" rsid=""390982613"" type=""Task"" format=""ReportXml"" imgfmt=""ACTXIMG"" created=""04/30/2009 09:25:26"" modifed=""02/28/2014 13:45:22"" user=""ndivhuwog"" apply=""False"" css=""C:\Documents and Settings\ndiv'"</definedName>
    <definedName name="_AMO_ContentDefinition_390982613.1" hidden="1">"'huwog.000\Application Data\SAS\BI Clients\Styles\Copy  of cpi (Ndivhu).css"" range=""Summary_Tables_22"" auto=""False"" xTime=""00:00:00.4100000"" rTime=""00:00:00.5250000"" bgnew=""False"" nFmt=""False"" grphSet=""False"" imgY=""0"" imgX=""0""&gt;_x000D_
  &lt;f'"</definedName>
    <definedName name="_AMO_ContentDefinition_390982613.2" hidden="1">"'iles&gt;C:\Users\ndivhuwog\Documents\My SAS Files\Add-In for Microsoft Office\_SOA_Summary_Tables_209047778\main.srx&lt;/files&gt;_x000D_
  &lt;parents /&gt;_x000D_
  &lt;children /&gt;_x000D_
  &lt;param n=""TaskID"" v=""D3932E3A-4FEE-43DF-956C-A605AC9AF3E7"" /&gt;_x000D_
  &lt;param n=""DisplayName"" '"</definedName>
    <definedName name="_AMO_ContentDefinition_390982613.3" hidden="1">"'v=""Summary Tables"" /&gt;_x000D_
  &lt;param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n=""UseDa'"</definedName>
    <definedName name="_AMO_ContentDefinition_390982613.4" hidden="1">"'taConstraints"" v=""False"" /&gt;_x000D_
  &lt;param n=""SizeDataConstraints"" v=""0"" /&gt;_x000D_
  &lt;param n=""AMO_InputDataSource"" v=""&amp;lt;SasDataSource Version=&amp;quot;4.2&amp;quot; Type=&amp;quot;SAS.Servers.Dataset&amp;quot; Svr=&amp;quot;SASApp&amp;quot; Lib=&amp;quot;LFSTDATA&amp;quot; Filter'"</definedName>
    <definedName name="_AMO_ContentDefinition_390982613.5" hidden="1">"'DS=&amp;quot;&amp;amp;lt;?xml version=&amp;amp;quot;1.0&amp;amp;quot; encoding=&amp;amp;quot;utf-16&amp;amp;quot;?&amp;amp;gt;&amp;amp;lt;FilterTree&amp;amp;gt;&amp;amp;lt;TreeRoot /&amp;amp;gt;&amp;amp;lt;/FilterTree&amp;amp;gt;&amp;quot; UseLbls=&amp;quot;true&amp;quot; ColSelFlg=&amp;quot;0&amp;quot; Name=&amp;quot;TABLE6&amp;'"</definedName>
    <definedName name="_AMO_ContentDefinition_390982613.6" hidden="1">"'quot; /&amp;gt;"" /&gt;_x000D_
  &lt;param n=""CredKey"" v=""TABLE6&amp;#x1;SASApp&amp;#x1;LFSR Tabulation Datasets"" /&gt;_x000D_
  &lt;param n=""ClassName"" v=""SAS.OfficeAddin.Task"" /&gt;_x000D_
  &lt;param n=""XlNative"" v=""False"" /&gt;_x000D_
  &lt;param n=""UnselectedIds"" v="""" /&gt;_x000D_
  &lt;param n=""_'"</definedName>
    <definedName name="_AMO_ContentDefinition_390982613.7" hidden="1">"'ROM_Version_"" v=""1.2"" /&gt;_x000D_
  &lt;param n=""_ROM_Application_"" v=""ODS"" /&gt;_x000D_
  &lt;param n=""_ROM_AppVersion_"" v=""9.2"" /&gt;_x000D_
  &lt;param n=""maxReportCols"" v=""13"" /&gt;_x000D_
  &lt;fids n=""main.srx"" v=""0"" /&gt;_x000D_
  &lt;ExcelXMLOptions AdjColWidths=""True"" RowOpt=""'"</definedName>
    <definedName name="_AMO_ContentDefinition_390982613.8" hidden="1">"'InsertEntire"" ColOpt=""InsertCells"" /&gt;_x000D_
&lt;/ContentDefinition&gt;'"</definedName>
    <definedName name="_AMO_ContentDefinition_398675413" hidden="1">"'Partitions:9'"</definedName>
    <definedName name="_AMO_ContentDefinition_398675413.0" hidden="1">"'&lt;ContentDefinition name=""Summary Tables"" rsid=""398675413"" type=""Task"" format=""ReportXml"" imgfmt=""ACTIVEX"" created=""04/19/2012 10:34:46"" modifed=""02/28/2014 13:39:04"" user=""ndivhuwog"" apply=""False"" css=""C:\Program Files\SAS\Shared Fi'"</definedName>
    <definedName name="_AMO_ContentDefinition_398675413.1" hidden="1">"'les\BIClientStyles\AMODefault.css"" range=""Summary_Tables_39"" auto=""False"" xTime=""00:00:00.3840000"" rTime=""00:00:00.4760000"" bgnew=""False"" nFmt=""False"" grphSet=""False"" imgY=""0"" imgX=""0""&gt;_x000D_
  &lt;files&gt;C:\Users\ndivhuwog\Documents\My SAS '"</definedName>
    <definedName name="_AMO_ContentDefinition_398675413.2" hidden="1">"'Files\Add-In for Microsoft Office\_SOA_Summary_Tables_722109671\main.srx&lt;/files&gt;_x000D_
  &lt;parents /&gt;_x000D_
  &lt;children /&gt;_x000D_
  &lt;param n=""TaskID"" v=""D3932E3A-4FEE-43DF-956C-A605AC9AF3E7"" /&gt;_x000D_
  &lt;param n=""DisplayName"" v=""Summary Tables"" /&gt;_x000D_
  &lt;param n=""Dis'"</definedName>
    <definedName name="_AMO_ContentDefinition_398675413.3" hidden="1">"'playType""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/&gt;_x000D_
  &lt;param n'"</definedName>
    <definedName name="_AMO_ContentDefinition_398675413.4" hidden="1">"'=""SizeDataConstraints""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version=&amp;amp;quot;1.'"</definedName>
    <definedName name="_AMO_ContentDefinition_398675413.5" hidden="1">"'0&amp;amp;quot; encoding=&amp;amp;quot;utf-16&amp;amp;quot;?&amp;amp;gt;&amp;amp;lt;FilterTree&amp;amp;gt;&amp;amp;lt;TreeRoot /&amp;amp;gt;&amp;amp;lt;/FilterTree&amp;amp;gt;&amp;quot; UseLbls=&amp;quot;true&amp;quot; ColSelFlg=&amp;quot;0&amp;quot; Name=&amp;quot;TABLE3_6&amp;quot; /&amp;gt;"" /&gt;_x000D_
  &lt;param n=""CredKey""'"</definedName>
    <definedName name="_AMO_ContentDefinition_398675413.6" hidden="1">"' v=""TABLE3_6&amp;#x1;SASApp&amp;#x1;LFSR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n'"</definedName>
    <definedName name="_AMO_ContentDefinition_398675413.7" hidden="1">"'=""_ROM_Application_"" v=""ODS"" /&gt;_x000D_
  &lt;param n=""_ROM_AppVersion_"" v=""9.2"" /&gt;_x000D_
  &lt;param n=""maxReportCols"" v=""13"" /&gt;_x000D_
  &lt;fids n=""main.srx"" v=""0"" /&gt;_x000D_
  &lt;ExcelXMLOptions AdjColWidths=""True"" RowOpt=""InsertEntire"" ColOpt=""InsertCells"" /&gt;'"</definedName>
    <definedName name="_AMO_ContentDefinition_398675413.8" hidden="1">"'_x000D_
&lt;/ContentDefinition&gt;'"</definedName>
    <definedName name="_AMO_ContentDefinition_416626384" hidden="1">"'Partitions:9'"</definedName>
    <definedName name="_AMO_ContentDefinition_416626384.0" hidden="1">"'&lt;ContentDefinition name=""Summary Tables"" rsid=""416626384"" type=""Task"" format=""ReportXml"" imgfmt=""ActiveX"" created=""10/17/2013 08:57:04"" modifed=""03/03/2014 15:46:53"" user=""ndivhuwog"" apply=""False"" css=""C:\Program Files\SASHome\SASAd'"</definedName>
    <definedName name="_AMO_ContentDefinition_416626384.1" hidden="1">"'dinforMicrosoftOffice\5.1\Styles\AMODefault.css"" range=""Summary_Tables_53"" auto=""False"" xTime=""00:00:00.4300430"" rTime=""00:00:00.6620662"" bgnew=""False"" nFmt=""False"" grphSet=""False"" imgY=""0"" imgX=""0""&gt;_x000D_
  &lt;files&gt;C:\Users\ndivhuwog\Doc'"</definedName>
    <definedName name="_AMO_ContentDefinition_416626384.2" hidden="1">"'uments\My SAS Files\Add-In for Microsoft Office\_SOA_Summary_Tables_558012043\main.srx&lt;/files&gt;_x000D_
  &lt;parents /&gt;_x000D_
  &lt;children /&gt;_x000D_
  &lt;param n=""TaskID"" v=""D3932E3A-4FEE-43DF-956C-A605AC9AF3E7"" /&gt;_x000D_
  &lt;param n=""DisplayName"" v=""Summary Tables"" /&gt;_x000D_
  &lt;'"</definedName>
    <definedName name="_AMO_ContentDefinition_416626384.3" hidden="1">"'param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/&gt;'"</definedName>
    <definedName name="_AMO_ContentDefinition_416626384.4" hidden="1">"'_x000D_
  &lt;param n=""SizeDataConstraints""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version='"</definedName>
    <definedName name="_AMO_ContentDefinition_416626384.5" hidden="1">"'&amp;amp;quot;1.0&amp;amp;quot; encoding=&amp;amp;quot;utf-16&amp;amp;quot;?&amp;amp;gt;&amp;amp;lt;FilterTree&amp;amp;gt;&amp;amp;lt;TreeRoot /&amp;amp;gt;&amp;amp;lt;/FilterTree&amp;amp;gt;&amp;quot; ColSelFlg=&amp;quot;0&amp;quot; Name=&amp;quot;TABLE2_7A&amp;quot; /&amp;gt;"" /&gt;_x000D_
  &lt;param n=""CredKey"" v=""TABLE2_'"</definedName>
    <definedName name="_AMO_ContentDefinition_416626384.6" hidden="1">"'7A&amp;#x1;SASApp&amp;#x1;LFSR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n=""_ROM_Ap'"</definedName>
    <definedName name="_AMO_ContentDefinition_416626384.7" hidden="1">"'plication_"" v=""ODS"" /&gt;_x000D_
  &lt;param n=""_ROM_AppVersion_"" v=""9.2"" /&gt;_x000D_
  &lt;param n=""maxReportCols"" v=""13"" /&gt;_x000D_
  &lt;fids n=""main.srx"" v=""0"" /&gt;_x000D_
  &lt;ExcelXMLOptions AdjColWidths=""True"" RowOpt=""InsertEntire"" ColOpt=""InsertCells"" /&gt;_x000D_'"</definedName>
    <definedName name="_AMO_ContentDefinition_416626384.8" hidden="1">"'
&lt;/ContentDefinition&gt;'"</definedName>
    <definedName name="_AMO_ContentDefinition_472893794" hidden="1">"'Partitions:9'"</definedName>
    <definedName name="_AMO_ContentDefinition_472893794.0" hidden="1">"'&lt;ContentDefinition name=""Summary Tables"" rsid=""472893794"" type=""Task"" format=""ReportXml"" imgfmt=""ACTIVEX"" created=""04/19/2012 10:39:40"" modifed=""02/28/2014 13:39:58"" user=""ndivhuwog"" apply=""False"" css=""C:\Program Files\SAS\Shared Fi'"</definedName>
    <definedName name="_AMO_ContentDefinition_472893794.1" hidden="1">"'les\BIClientStyles\AMODefault.css"" range=""Summary_Tables_40"" auto=""False"" xTime=""00:00:00.3630000"" rTime=""00:00:00.4310000"" bgnew=""False"" nFmt=""False"" grphSet=""False"" imgY=""0"" imgX=""0""&gt;_x000D_
  &lt;files&gt;C:\Users\ndivhuwog\Documents\My SAS '"</definedName>
    <definedName name="_AMO_ContentDefinition_472893794.2" hidden="1">"'Files\Add-In for Microsoft Office\_SOA_Summary_Tables_319318931\main.srx&lt;/files&gt;_x000D_
  &lt;parents /&gt;_x000D_
  &lt;children /&gt;_x000D_
  &lt;param n=""TaskID"" v=""D3932E3A-4FEE-43DF-956C-A605AC9AF3E7"" /&gt;_x000D_
  &lt;param n=""DisplayName"" v=""Summary Tables"" /&gt;_x000D_
  &lt;param n=""Dis'"</definedName>
    <definedName name="_AMO_ContentDefinition_472893794.3" hidden="1">"'playType""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/&gt;_x000D_
  &lt;param n'"</definedName>
    <definedName name="_AMO_ContentDefinition_472893794.4" hidden="1">"'=""SizeDataConstraints""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version=&amp;amp;quot;1.'"</definedName>
    <definedName name="_AMO_ContentDefinition_472893794.5" hidden="1">"'0&amp;amp;quot; encoding=&amp;amp;quot;utf-16&amp;amp;quot;?&amp;amp;gt;&amp;amp;lt;FilterTree&amp;amp;gt;&amp;amp;lt;TreeRoot /&amp;amp;gt;&amp;amp;lt;/FilterTree&amp;amp;gt;&amp;quot; UseLbls=&amp;quot;true&amp;quot; ColSelFlg=&amp;quot;0&amp;quot; Name=&amp;quot;TABLE3_7&amp;quot; /&amp;gt;"" /&gt;_x000D_
  &lt;param n=""CredKey""'"</definedName>
    <definedName name="_AMO_ContentDefinition_472893794.6" hidden="1">"' v=""TABLE3_7&amp;#x1;SASApp&amp;#x1;LFSR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n'"</definedName>
    <definedName name="_AMO_ContentDefinition_472893794.7" hidden="1">"'=""_ROM_Application_"" v=""ODS"" /&gt;_x000D_
  &lt;param n=""_ROM_AppVersion_"" v=""9.2"" /&gt;_x000D_
  &lt;param n=""maxReportCols"" v=""14"" /&gt;_x000D_
  &lt;fids n=""main.srx"" v=""0"" /&gt;_x000D_
  &lt;ExcelXMLOptions AdjColWidths=""True"" RowOpt=""InsertEntire"" ColOpt=""InsertCells"" /&gt;'"</definedName>
    <definedName name="_AMO_ContentDefinition_472893794.8" hidden="1">"'_x000D_
&lt;/ContentDefinition&gt;'"</definedName>
    <definedName name="_AMO_ContentDefinition_539372770" hidden="1">"'Partitions:9'"</definedName>
    <definedName name="_AMO_ContentDefinition_539372770.0" hidden="1">"'&lt;ContentDefinition name=""Summary Tables"" rsid=""539372770"" type=""Task"" format=""ReportXml"" imgfmt=""ActiveX"" created=""02/14/2014 15:08:13"" modifed=""02/28/2014 13:12:16"" user=""ndivhuwog"" apply=""False"" css=""C:\Program Files\SASHome\SASAd'"</definedName>
    <definedName name="_AMO_ContentDefinition_539372770.1" hidden="1">"'dinforMicrosoftOffice\5.1\Styles\AMODefault.css"" range=""Summary_Tables_48"" auto=""False"" xTime=""00:00:00.4450000"" rTime=""00:00:00.6550000"" bgnew=""False"" nFmt=""False"" grphSet=""False"" imgY=""0"" imgX=""0""&gt;_x000D_
  &lt;files&gt;C:\Users\ndivhuwog\Doc'"</definedName>
    <definedName name="_AMO_ContentDefinition_539372770.2" hidden="1">"'uments\My SAS Files\Add-In for Microsoft Office\_SOA_Summary_Tables_14096437\main.srx&lt;/files&gt;_x000D_
  &lt;parents /&gt;_x000D_
  &lt;children /&gt;_x000D_
  &lt;param n=""TaskID"" v=""D3932E3A-4FEE-43DF-956C-A605AC9AF3E7"" /&gt;_x000D_
  &lt;param n=""DisplayName"" v=""Summary Tables"" /&gt;_x000D_
  &lt;'"</definedName>
    <definedName name="_AMO_ContentDefinition_539372770.3" hidden="1">"'param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/&gt;'"</definedName>
    <definedName name="_AMO_ContentDefinition_539372770.4" hidden="1">"'_x000D_
  &lt;param n=""SizeDataConstraints""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version='"</definedName>
    <definedName name="_AMO_ContentDefinition_539372770.5" hidden="1">"'&amp;amp;quot;1.0&amp;amp;quot; encoding=&amp;amp;quot;utf-16&amp;amp;quot;?&amp;amp;gt;&amp;amp;lt;FilterTree&amp;amp;gt;&amp;amp;lt;TreeRoot /&amp;amp;gt;&amp;amp;lt;/FilterTree&amp;amp;gt;&amp;quot; ColSelFlg=&amp;quot;0&amp;quot; Name=&amp;quot;TABLE2_3A&amp;quot; /&amp;gt;"" /&gt;_x000D_
  &lt;param n=""CredKey"" v=""TABLE2_'"</definedName>
    <definedName name="_AMO_ContentDefinition_539372770.6" hidden="1">"'3A&amp;#x1;SASApp&amp;#x1;LFSR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n=""_ROM_Ap'"</definedName>
    <definedName name="_AMO_ContentDefinition_539372770.7" hidden="1">"'plication_"" v=""ODS"" /&gt;_x000D_
  &lt;param n=""_ROM_AppVersion_"" v=""9.2"" /&gt;_x000D_
  &lt;param n=""maxReportCols"" v=""13"" /&gt;_x000D_
  &lt;fids n=""main.srx"" v=""0"" /&gt;_x000D_
  &lt;ExcelXMLOptions AdjColWidths=""True"" RowOpt=""InsertEntire"" ColOpt=""InsertCells"" /&gt;_x000D_'"</definedName>
    <definedName name="_AMO_ContentDefinition_539372770.8" hidden="1">"'
&lt;/ContentDefinition&gt;'"</definedName>
    <definedName name="_AMO_ContentDefinition_572615156" hidden="1">"'Partitions:9'"</definedName>
    <definedName name="_AMO_ContentDefinition_572615156.0" hidden="1">"'&lt;ContentDefinition name=""Summary Tables"" rsid=""572615156"" type=""Task"" format=""ReportXml"" imgfmt=""ActiveX"" created=""02/14/2014 09:41:50"" modifed=""02/28/2014 13:11:22"" user=""ndivhuwog"" apply=""False"" css=""C:\Program Files\SASHome\SASAd'"</definedName>
    <definedName name="_AMO_ContentDefinition_572615156.1" hidden="1">"'dinforMicrosoftOffice\5.1\Styles\AMODefault.css"" range=""Summary_Tables_55"" auto=""False"" xTime=""00:00:00.5750000"" rTime=""00:00:01.6700000"" bgnew=""False"" nFmt=""False"" grphSet=""False"" imgY=""0"" imgX=""0""&gt;_x000D_
  &lt;files&gt;C:\Users\ndivhuwog\Doc'"</definedName>
    <definedName name="_AMO_ContentDefinition_572615156.2" hidden="1">"'uments\My SAS Files\Add-In for Microsoft Office\_SOA_Summary_Tables_630743990\main.srx&lt;/files&gt;_x000D_
  &lt;parents /&gt;_x000D_
  &lt;children /&gt;_x000D_
  &lt;param n=""TaskID"" v=""D3932E3A-4FEE-43DF-956C-A605AC9AF3E7"" /&gt;_x000D_
  &lt;param n=""DisplayName"" v=""Summary Tables"" /&gt;_x000D_
  &lt;'"</definedName>
    <definedName name="_AMO_ContentDefinition_572615156.3" hidden="1">"'param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/&gt;'"</definedName>
    <definedName name="_AMO_ContentDefinition_572615156.4" hidden="1">"'_x000D_
  &lt;param n=""SizeDataConstraints""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version='"</definedName>
    <definedName name="_AMO_ContentDefinition_572615156.5" hidden="1">"'&amp;amp;quot;1.0&amp;amp;quot; encoding=&amp;amp;quot;utf-16&amp;amp;quot;?&amp;amp;gt;&amp;amp;lt;FilterTree&amp;amp;gt;&amp;amp;lt;TreeRoot /&amp;amp;gt;&amp;amp;lt;/FilterTree&amp;amp;gt;&amp;quot; ColSelFlg=&amp;quot;0&amp;quot; Name=&amp;quot;TABLE1&amp;quot; /&amp;gt;"" /&gt;_x000D_
  &lt;param n=""CredKey"" v=""TABLE1&amp;#x1'"</definedName>
    <definedName name="_AMO_ContentDefinition_572615156.6" hidden="1">"';SASApp&amp;#x1;LFSR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n=""_ROM_Applicat'"</definedName>
    <definedName name="_AMO_ContentDefinition_572615156.7" hidden="1">"'ion_"" v=""ODS"" /&gt;_x000D_
  &lt;param n=""_ROM_AppVersion_"" v=""9.2"" /&gt;_x000D_
  &lt;param n=""maxReportCols"" v=""14"" /&gt;_x000D_
  &lt;fids n=""main.srx"" v=""0"" /&gt;_x000D_
  &lt;ExcelXMLOptions AdjColWidths=""True"" RowOpt=""InsertEntire"" ColOpt=""InsertCells"" /&gt;_x000D_'"</definedName>
    <definedName name="_AMO_ContentDefinition_572615156.8" hidden="1">"'
&lt;/ContentDefinition&gt;'"</definedName>
    <definedName name="_AMO_ContentDefinition_576762798" hidden="1">"'Partitions:9'"</definedName>
    <definedName name="_AMO_ContentDefinition_576762798.0" hidden="1">"'&lt;ContentDefinition name=""Summary Tables"" rsid=""576762798"" type=""Task"" format=""ReportXml"" imgfmt=""ACTXIMG"" created=""04/28/2009 15:48:21"" modifed=""02/28/2014 13:36:30"" user=""ndivhuwog"" apply=""False"" css=""C:\Documents and Settings\ndiv'"</definedName>
    <definedName name="_AMO_ContentDefinition_576762798.1" hidden="1">"'huwog.000\Application Data\SAS\BI Clients\Styles\Copy  of cpi (Ndivhu).css"" range=""Summary_Tables_7"" auto=""False"" xTime=""00:00:00.3550000"" rTime=""00:00:00.5090000"" bgnew=""False"" nFmt=""False"" grphSet=""False"" imgY=""0"" imgX=""0""&gt;_x000D_
  &lt;fi'"</definedName>
    <definedName name="_AMO_ContentDefinition_576762798.2" hidden="1">"'les&gt;C:\Users\ndivhuwog\Documents\My SAS Files\Add-In for Microsoft Office\_SOA_Summary_Tables_201144259\main.srx&lt;/files&gt;_x000D_
  &lt;parents /&gt;_x000D_
  &lt;children /&gt;_x000D_
  &lt;param n=""TaskID"" v=""D3932E3A-4FEE-43DF-956C-A605AC9AF3E7"" /&gt;_x000D_
  &lt;param n=""DisplayName"" v'"</definedName>
    <definedName name="_AMO_ContentDefinition_576762798.3" hidden="1">"'=""Summary Tables"" /&gt;_x000D_
  &lt;param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n=""UseDat'"</definedName>
    <definedName name="_AMO_ContentDefinition_576762798.4" hidden="1">"'aConstraints"" v=""False"" /&gt;_x000D_
  &lt;param n=""SizeDataConstraints"" v=""0"" /&gt;_x000D_
  &lt;param n=""AMO_InputDataSource"" v=""&amp;lt;SasDataSource Version=&amp;quot;4.2&amp;quot; Type=&amp;quot;SAS.Servers.Dataset&amp;quot; Svr=&amp;quot;SASApp&amp;quot; Lib=&amp;quot;LFSTDATA&amp;quot; FilterD'"</definedName>
    <definedName name="_AMO_ContentDefinition_576762798.5" hidden="1">"'S=&amp;quot;&amp;amp;lt;?xml version=&amp;amp;quot;1.0&amp;amp;quot; encoding=&amp;amp;quot;utf-16&amp;amp;quot;?&amp;amp;gt;&amp;amp;lt;FilterTree&amp;amp;gt;&amp;amp;lt;TreeRoot /&amp;amp;gt;&amp;amp;lt;/FilterTree&amp;amp;gt;&amp;quot; UseLbls=&amp;quot;true&amp;quot; ColSelFlg=&amp;quot;0&amp;quot; Name=&amp;quot;TABLE3_3'"</definedName>
    <definedName name="_AMO_ContentDefinition_576762798.6" hidden="1">"'&amp;quot; /&amp;gt;"" /&gt;_x000D_
  &lt;param n=""CredKey"" v=""TABLE3_3&amp;#x1;SASApp&amp;#x1;LFSR Tabulation Datasets"" /&gt;_x000D_
  &lt;param n=""ClassName"" v=""SAS.OfficeAddin.Task"" /&gt;_x000D_
  &lt;param n=""XlNative"" v=""False"" /&gt;_x000D_
  &lt;param n=""UnselectedIds"" v="""" /&gt;_x000D_
  &lt;param n='"</definedName>
    <definedName name="_AMO_ContentDefinition_576762798.7" hidden="1">"'""_ROM_Version_"" v=""1.2"" /&gt;_x000D_
  &lt;param n=""_ROM_Application_"" v=""ODS"" /&gt;_x000D_
  &lt;param n=""_ROM_AppVersion_"" v=""9.2"" /&gt;_x000D_
  &lt;param n=""maxReportCols"" v=""14"" /&gt;_x000D_
  &lt;fids n=""main.srx"" v=""0"" /&gt;_x000D_
  &lt;ExcelXMLOptions AdjColWidths=""True"" RowOp'"</definedName>
    <definedName name="_AMO_ContentDefinition_576762798.8" hidden="1">"'t=""InsertEntire"" ColOpt=""InsertCells"" /&gt;_x000D_
&lt;/ContentDefinition&gt;'"</definedName>
    <definedName name="_AMO_ContentDefinition_576788546" hidden="1">"'Partitions:9'"</definedName>
    <definedName name="_AMO_ContentDefinition_576788546.0" hidden="1">"'&lt;ContentDefinition name=""Summary Tables"" rsid=""576788546"" type=""Task"" format=""ReportXml"" imgfmt=""ActiveX"" created=""02/14/2014 15:04:16"" modifed=""02/28/2014 13:12:09"" user=""ndivhuwog"" apply=""False"" css=""C:\Program Files\SASHome\SASAd'"</definedName>
    <definedName name="_AMO_ContentDefinition_576788546.1" hidden="1">"'dinforMicrosoftOffice\5.1\Styles\AMODefault.css"" range=""Summary_Tables_59"" auto=""False"" xTime=""00:00:00.4400000"" rTime=""00:00:00.6800000"" bgnew=""False"" nFmt=""False"" grphSet=""False"" imgY=""0"" imgX=""0""&gt;_x000D_
  &lt;files&gt;C:\Users\ndivhuwog\Doc'"</definedName>
    <definedName name="_AMO_ContentDefinition_576788546.2" hidden="1">"'uments\My SAS Files\Add-In for Microsoft Office\_SOA_Summary_Tables_997907463\main.srx&lt;/files&gt;_x000D_
  &lt;parents /&gt;_x000D_
  &lt;children /&gt;_x000D_
  &lt;param n=""TaskID"" v=""D3932E3A-4FEE-43DF-956C-A605AC9AF3E7"" /&gt;_x000D_
  &lt;param n=""DisplayName"" v=""Summary Tables"" /&gt;_x000D_
  &lt;'"</definedName>
    <definedName name="_AMO_ContentDefinition_576788546.3" hidden="1">"'param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/&gt;'"</definedName>
    <definedName name="_AMO_ContentDefinition_576788546.4" hidden="1">"'_x000D_
  &lt;param n=""SizeDataConstraints""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version='"</definedName>
    <definedName name="_AMO_ContentDefinition_576788546.5" hidden="1">"'&amp;amp;quot;1.0&amp;amp;quot; encoding=&amp;amp;quot;utf-16&amp;amp;quot;?&amp;amp;gt;&amp;amp;lt;FilterTree&amp;amp;gt;&amp;amp;lt;TreeRoot /&amp;amp;gt;&amp;amp;lt;/FilterTree&amp;amp;gt;&amp;quot; ColSelFlg=&amp;quot;0&amp;quot; Name=&amp;quot;TABLE2_2&amp;quot; /&amp;gt;"" /&gt;_x000D_
  &lt;param n=""CredKey"" v=""TABLE2_2'"</definedName>
    <definedName name="_AMO_ContentDefinition_576788546.6" hidden="1">"'&amp;#x1;SASApp&amp;#x1;LFSR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n=""_ROM_Appl'"</definedName>
    <definedName name="_AMO_ContentDefinition_576788546.7" hidden="1">"'ication_"" v=""ODS"" /&gt;_x000D_
  &lt;param n=""_ROM_AppVersion_"" v=""9.2"" /&gt;_x000D_
  &lt;param n=""maxReportCols"" v=""13"" /&gt;_x000D_
  &lt;fids n=""main.srx"" v=""0"" /&gt;_x000D_
  &lt;ExcelXMLOptions AdjColWidths=""True"" RowOpt=""InsertEntire"" ColOpt=""InsertCells"" /&gt;_x000D_'"</definedName>
    <definedName name="_AMO_ContentDefinition_576788546.8" hidden="1">"'
&lt;/ContentDefinition&gt;'"</definedName>
    <definedName name="_AMO_ContentDefinition_587946619" hidden="1">"'Partitions:9'"</definedName>
    <definedName name="_AMO_ContentDefinition_587946619.0" hidden="1">"'&lt;ContentDefinition name=""Summary Tables"" rsid=""587946619"" type=""Task"" format=""ReportXml"" imgfmt=""ACTXIMG"" created=""04/28/2009 15:59:01"" modifed=""02/28/2014 13:35:14"" user=""ndivhuwog"" apply=""False"" css=""C:\Documents and Settings\ndiv'"</definedName>
    <definedName name="_AMO_ContentDefinition_587946619.1" hidden="1">"'huwog.000\Application Data\SAS\BI Clients\Styles\Copy  of cpi (Ndivhu).css"" range=""Summary_Tables_9"" auto=""False"" xTime=""00:00:00.4370000"" rTime=""00:00:00.5820000"" bgnew=""False"" nFmt=""False"" grphSet=""False"" imgY=""0"" imgX=""0""&gt;_x000D_
  &lt;fi'"</definedName>
    <definedName name="_AMO_ContentDefinition_587946619.2" hidden="1">"'les&gt;C:\Users\ndivhuwog\Documents\My SAS Files\Add-In for Microsoft Office\_SOA_Summary_Tables_168906058\main.srx&lt;/files&gt;_x000D_
  &lt;parents /&gt;_x000D_
  &lt;children /&gt;_x000D_
  &lt;param n=""TaskID"" v=""D3932E3A-4FEE-43DF-956C-A605AC9AF3E7"" /&gt;_x000D_
  &lt;param n=""DisplayName"" v'"</definedName>
    <definedName name="_AMO_ContentDefinition_587946619.3" hidden="1">"'=""Summary Tables"" /&gt;_x000D_
  &lt;param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n=""UseDat'"</definedName>
    <definedName name="_AMO_ContentDefinition_587946619.4" hidden="1">"'aConstraints"" v=""False"" /&gt;_x000D_
  &lt;param n=""SizeDataConstraints"" v=""0"" /&gt;_x000D_
  &lt;param n=""AMO_InputDataSource"" v=""&amp;lt;SasDataSource Version=&amp;quot;4.2&amp;quot; Type=&amp;quot;SAS.Servers.Dataset&amp;quot; Svr=&amp;quot;SASApp&amp;quot; Lib=&amp;quot;LFSTDATA&amp;quot; FilterD'"</definedName>
    <definedName name="_AMO_ContentDefinition_587946619.5" hidden="1">"'S=&amp;quot;&amp;amp;lt;?xml version=&amp;amp;quot;1.0&amp;amp;quot; encoding=&amp;amp;quot;utf-16&amp;amp;quot;?&amp;amp;gt;&amp;amp;lt;FilterTree&amp;amp;gt;&amp;amp;lt;TreeRoot /&amp;amp;gt;&amp;amp;lt;/FilterTree&amp;amp;gt;&amp;quot; UseLbls=&amp;quot;true&amp;quot; ColSelFlg=&amp;quot;0&amp;quot; Name=&amp;quot;TABLE3_2'"</definedName>
    <definedName name="_AMO_ContentDefinition_587946619.6" hidden="1">"'B&amp;quot; /&amp;gt;"" /&gt;_x000D_
  &lt;param n=""CredKey"" v=""TABLE3_2B&amp;#x1;SASApp&amp;#x1;LFSR Tabulation Datasets"" /&gt;_x000D_
  &lt;param n=""ClassName"" v=""SAS.OfficeAddin.Task"" /&gt;_x000D_
  &lt;param n=""XlNative"" v=""False"" /&gt;_x000D_
  &lt;param n=""UnselectedIds"" v="""" /&gt;_x000D_
  &lt;param n'"</definedName>
    <definedName name="_AMO_ContentDefinition_587946619.7" hidden="1">"'=""_ROM_Version_"" v=""1.2"" /&gt;_x000D_
  &lt;param n=""_ROM_Application_"" v=""ODS"" /&gt;_x000D_
  &lt;param n=""_ROM_AppVersion_"" v=""9.2"" /&gt;_x000D_
  &lt;param n=""maxReportCols"" v=""14"" /&gt;_x000D_
  &lt;fids n=""main.srx"" v=""0"" /&gt;_x000D_
  &lt;ExcelXMLOptions AdjColWidths=""True"" RowOp'"</definedName>
    <definedName name="_AMO_ContentDefinition_587946619.8" hidden="1">"'t=""InsertEntire"" ColOpt=""InsertCells"" /&gt;_x000D_
&lt;/ContentDefinition&gt;'"</definedName>
    <definedName name="_AMO_ContentDefinition_617623402" hidden="1">"'Partitions:9'"</definedName>
    <definedName name="_AMO_ContentDefinition_617623402.0" hidden="1">"'&lt;ContentDefinition name=""Summary Tables"" rsid=""617623402"" type=""Task"" format=""ReportXml"" imgfmt=""ACTXIMG"" created=""04/28/2009 15:54:13"" modifed=""02/28/2014 13:34:14"" user=""ndivhuwog"" apply=""False"" css=""C:\Documents and Settings\ndiv'"</definedName>
    <definedName name="_AMO_ContentDefinition_617623402.1" hidden="1">"'huwog.000\Application Data\SAS\BI Clients\Styles\Copy  of cpi (Ndivhu).css"" range=""Summary_Tables_8"" auto=""False"" xTime=""00:00:00.4540000"" rTime=""00:00:00.7870000"" bgnew=""False"" nFmt=""False"" grphSet=""False"" imgY=""0"" imgX=""0""&gt;_x000D_
  &lt;fi'"</definedName>
    <definedName name="_AMO_ContentDefinition_617623402.2" hidden="1">"'les&gt;C:\Users\ndivhuwog\Documents\My SAS Files\Add-In for Microsoft Office\_SOA_Summary_Tables_675370892\main.srx&lt;/files&gt;_x000D_
  &lt;parents /&gt;_x000D_
  &lt;children /&gt;_x000D_
  &lt;param n=""TaskID"" v=""D3932E3A-4FEE-43DF-956C-A605AC9AF3E7"" /&gt;_x000D_
  &lt;param n=""DisplayName"" v'"</definedName>
    <definedName name="_AMO_ContentDefinition_617623402.3" hidden="1">"'=""Summary Tables"" /&gt;_x000D_
  &lt;param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n=""UseDat'"</definedName>
    <definedName name="_AMO_ContentDefinition_617623402.4" hidden="1">"'aConstraints"" v=""False"" /&gt;_x000D_
  &lt;param n=""SizeDataConstraints"" v=""0"" /&gt;_x000D_
  &lt;param n=""AMO_InputDataSource"" v=""&amp;lt;SasDataSource Version=&amp;quot;4.2&amp;quot; Type=&amp;quot;SAS.Servers.Dataset&amp;quot; Svr=&amp;quot;SASApp&amp;quot; Lib=&amp;quot;LFSTDATA&amp;quot; FilterD'"</definedName>
    <definedName name="_AMO_ContentDefinition_617623402.5" hidden="1">"'S=&amp;quot;&amp;amp;lt;?xml version=&amp;amp;quot;1.0&amp;amp;quot; encoding=&amp;amp;quot;utf-16&amp;amp;quot;?&amp;amp;gt;&amp;amp;lt;FilterTree&amp;amp;gt;&amp;amp;lt;TreeRoot /&amp;amp;gt;&amp;amp;lt;/FilterTree&amp;amp;gt;&amp;quot; UseLbls=&amp;quot;true&amp;quot; ColSelFlg=&amp;quot;0&amp;quot; Name=&amp;quot;TABLE3_2'"</definedName>
    <definedName name="_AMO_ContentDefinition_617623402.6" hidden="1">"'A&amp;quot; /&amp;gt;"" /&gt;_x000D_
  &lt;param n=""CredKey"" v=""TABLE3_2A&amp;#x1;SASApp&amp;#x1;LFSR Tabulation Datasets"" /&gt;_x000D_
  &lt;param n=""ClassName"" v=""SAS.OfficeAddin.Task"" /&gt;_x000D_
  &lt;param n=""XlNative"" v=""False"" /&gt;_x000D_
  &lt;param n=""UnselectedIds"" v="""" /&gt;_x000D_
  &lt;param n'"</definedName>
    <definedName name="_AMO_ContentDefinition_617623402.7" hidden="1">"'=""_ROM_Version_"" v=""1.2"" /&gt;_x000D_
  &lt;param n=""_ROM_Application_"" v=""ODS"" /&gt;_x000D_
  &lt;param n=""_ROM_AppVersion_"" v=""9.2"" /&gt;_x000D_
  &lt;param n=""maxReportCols"" v=""13"" /&gt;_x000D_
  &lt;fids n=""main.srx"" v=""0"" /&gt;_x000D_
  &lt;ExcelXMLOptions AdjColWidths=""True"" RowOp'"</definedName>
    <definedName name="_AMO_ContentDefinition_617623402.8" hidden="1">"'t=""InsertEntire"" ColOpt=""InsertCells"" /&gt;_x000D_
&lt;/ContentDefinition&gt;'"</definedName>
    <definedName name="_AMO_ContentDefinition_621796666" hidden="1">"'Partitions:9'"</definedName>
    <definedName name="_AMO_ContentDefinition_621796666.0" hidden="1">"'&lt;ContentDefinition name=""Summary Tables"" rsid=""621796666"" type=""Task"" format=""ReportXml"" imgfmt=""ACTIVEX"" created=""04/19/2012 10:44:15"" modifed=""02/28/2014 13:41:25"" user=""ndivhuwog"" apply=""False"" css=""C:\Program Files\SAS\Shared Fi'"</definedName>
    <definedName name="_AMO_ContentDefinition_621796666.1" hidden="1">"'les\BIClientStyles\AMODefault.css"" range=""Summary_Tables_41"" auto=""False"" xTime=""00:00:00.4240000"" rTime=""00:00:00.7220000"" bgnew=""False"" nFmt=""False"" grphSet=""False"" imgY=""0"" imgX=""0""&gt;_x000D_
  &lt;files&gt;C:\Users\ndivhuwog\Documents\My SAS '"</definedName>
    <definedName name="_AMO_ContentDefinition_621796666.2" hidden="1">"'Files\Add-In for Microsoft Office\_SOA_Summary_Tables_533389665\main.srx&lt;/files&gt;_x000D_
  &lt;parents /&gt;_x000D_
  &lt;children /&gt;_x000D_
  &lt;param n=""TaskID"" v=""D3932E3A-4FEE-43DF-956C-A605AC9AF3E7"" /&gt;_x000D_
  &lt;param n=""DisplayName"" v=""Summary Tables"" /&gt;_x000D_
  &lt;param n=""Dis'"</definedName>
    <definedName name="_AMO_ContentDefinition_621796666.3" hidden="1">"'playType""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/&gt;_x000D_
  &lt;param n'"</definedName>
    <definedName name="_AMO_ContentDefinition_621796666.4" hidden="1">"'=""SizeDataConstraints""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version=&amp;amp;quot;1.'"</definedName>
    <definedName name="_AMO_ContentDefinition_621796666.5" hidden="1">"'0&amp;amp;quot; encoding=&amp;amp;quot;utf-16&amp;amp;quot;?&amp;amp;gt;&amp;amp;lt;FilterTree&amp;amp;gt;&amp;amp;lt;TreeRoot /&amp;amp;gt;&amp;amp;lt;/FilterTree&amp;amp;gt;&amp;quot; UseLbls=&amp;quot;true&amp;quot; ColSelFlg=&amp;quot;0&amp;quot; Name=&amp;quot;TABLE3_8A&amp;quot; /&amp;gt;"" /&gt;_x000D_
  &lt;param n=""CredKey'"</definedName>
    <definedName name="_AMO_ContentDefinition_621796666.6" hidden="1">"'"" v=""TABLE3_8A&amp;#x1;SASApp&amp;#x1;LFSR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&lt;param'"</definedName>
    <definedName name="_AMO_ContentDefinition_621796666.7" hidden="1">"' n=""_ROM_Application_"" v=""ODS"" /&gt;_x000D_
  &lt;param n=""_ROM_AppVersion_"" v=""9.2"" /&gt;_x000D_
  &lt;param n=""maxReportCols"" v=""13"" /&gt;_x000D_
  &lt;fids n=""main.srx"" v=""0"" /&gt;_x000D_
  &lt;ExcelXMLOptions AdjColWidths=""True"" RowOpt=""InsertEntire"" ColOpt=""InsertCells"" /'"</definedName>
    <definedName name="_AMO_ContentDefinition_621796666.8" hidden="1">"'&gt;_x000D_
&lt;/ContentDefinition&gt;'"</definedName>
    <definedName name="_AMO_ContentDefinition_65748969" hidden="1">"'Partitions:9'"</definedName>
    <definedName name="_AMO_ContentDefinition_65748969.0" hidden="1">"'&lt;ContentDefinition name=""Summary Tables"" rsid=""65748969"" type=""Task"" format=""ReportXml"" imgfmt=""ActiveX"" created=""10/17/2013 09:00:29"" modifed=""03/03/2014 15:47:01"" user=""ndivhuwog"" apply=""False"" css=""C:\Program Files\SASHome\SASAdd'"</definedName>
    <definedName name="_AMO_ContentDefinition_65748969.1" hidden="1">"'inforMicrosoftOffice\5.1\Styles\AMODefault.css"" range=""Summary_Tables_54"" auto=""False"" xTime=""00:00:00.4260426"" rTime=""00:00:00.6190619"" bgnew=""False"" nFmt=""False"" grphSet=""False"" imgY=""0"" imgX=""0""&gt;_x000D_
  &lt;files&gt;C:\Users\ndivhuwog\Docu'"</definedName>
    <definedName name="_AMO_ContentDefinition_65748969.2" hidden="1">"'ments\My SAS Files\Add-In for Microsoft Office\_SOA_Summary_Tables_869296011\main.srx&lt;/files&gt;_x000D_
  &lt;parents /&gt;_x000D_
  &lt;children /&gt;_x000D_
  &lt;param n=""TaskID"" v=""D3932E3A-4FEE-43DF-956C-A605AC9AF3E7"" /&gt;_x000D_
  &lt;param n=""DisplayName"" v=""Summary Tables"" /&gt;_x000D_
  &lt;'"</definedName>
    <definedName name="_AMO_ContentDefinition_65748969.3" hidden="1">"'param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/&gt;'"</definedName>
    <definedName name="_AMO_ContentDefinition_65748969.4" hidden="1">"'_x000D_
  &lt;param n=""SizeDataConstraints""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version='"</definedName>
    <definedName name="_AMO_ContentDefinition_65748969.5" hidden="1">"'&amp;amp;quot;1.0&amp;amp;quot; encoding=&amp;amp;quot;utf-16&amp;amp;quot;?&amp;amp;gt;&amp;amp;lt;FilterTree&amp;amp;gt;&amp;amp;lt;TreeRoot /&amp;amp;gt;&amp;amp;lt;/FilterTree&amp;amp;gt;&amp;quot; ColSelFlg=&amp;quot;0&amp;quot; Name=&amp;quot;TABLE2_7B&amp;quot; /&amp;gt;"" /&gt;_x000D_
  &lt;param n=""CredKey"" v=""TABLE2_'"</definedName>
    <definedName name="_AMO_ContentDefinition_65748969.6" hidden="1">"'7B&amp;#x1;SASApp&amp;#x1;LFSR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n=""_ROM_Ap'"</definedName>
    <definedName name="_AMO_ContentDefinition_65748969.7" hidden="1">"'plication_"" v=""ODS"" /&gt;_x000D_
  &lt;param n=""_ROM_AppVersion_"" v=""9.2"" /&gt;_x000D_
  &lt;param n=""maxReportCols"" v=""13"" /&gt;_x000D_
  &lt;fids n=""main.srx"" v=""0"" /&gt;_x000D_
  &lt;ExcelXMLOptions AdjColWidths=""True"" RowOpt=""InsertEntire"" ColOpt=""InsertCells"" /&gt;_x000D_'"</definedName>
    <definedName name="_AMO_ContentDefinition_65748969.8" hidden="1">"'
&lt;/ContentDefinition&gt;'"</definedName>
    <definedName name="_AMO_ContentDefinition_662231970" hidden="1">"'Partitions:9'"</definedName>
    <definedName name="_AMO_ContentDefinition_662231970.0" hidden="1">"'&lt;ContentDefinition name=""Summary Tables"" rsid=""662231970"" type=""Task"" format=""ReportXml"" imgfmt=""ActiveX"" created=""01/24/2014 16:15:59"" modifed=""01/24/2014 16:15:59"" user=""ndivhuwog"" apply=""False"" css=""C:\Program Files\SASHome\SASAd'"</definedName>
    <definedName name="_AMO_ContentDefinition_662231970.1" hidden="1">"'dinforMicrosoftOffice\5.1\Styles\AMODefault.css"" range=""Summary_Tables_56"" auto=""False"" xTime=""00:00:00.3860000"" rTime=""00:00:00.6420000"" bgnew=""False"" nFmt=""False"" grphSet=""False"" imgY=""0"" imgX=""0""&gt;_x000D_
  &lt;files&gt;C:\Users\ndivhuwog\Doc'"</definedName>
    <definedName name="_AMO_ContentDefinition_662231970.2" hidden="1">"'uments\My SAS Files\Add-In for Microsoft Office\_SOA_Summary_Tables_364271206\main.srx&lt;/files&gt;_x000D_
  &lt;parents /&gt;_x000D_
  &lt;children /&gt;_x000D_
  &lt;param n=""TaskID"" v=""D3932E3A-4FEE-43DF-956C-A605AC9AF3E7"" /&gt;_x000D_
  &lt;param n=""DisplayName"" v=""Summary Tables"" /&gt;_x000D_
  &lt;'"</definedName>
    <definedName name="_AMO_ContentDefinition_662231970.3" hidden="1">"'param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/&gt;'"</definedName>
    <definedName name="_AMO_ContentDefinition_662231970.4" hidden="1">"'_x000D_
  &lt;param n=""SizeDataConstraints""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version='"</definedName>
    <definedName name="_AMO_ContentDefinition_662231970.5" hidden="1">"'&amp;amp;quot;1.0&amp;amp;quot; encoding=&amp;amp;quot;utf-16&amp;amp;quot;?&amp;amp;gt;&amp;amp;lt;FilterTree&amp;amp;gt;&amp;amp;lt;TreeRoot /&amp;amp;gt;&amp;amp;lt;/FilterTree&amp;amp;gt;&amp;quot; ColSelFlg=&amp;quot;0&amp;quot; Name=&amp;quot;TABLE7B&amp;quot; /&amp;gt;"" /&gt;_x000D_
  &lt;param n=""CredKey"" v=""TABLE7B&amp;#'"</definedName>
    <definedName name="_AMO_ContentDefinition_662231970.6" hidden="1">"'x1;SASApp&amp;#x1;LFSR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n=""_ROM_Applic'"</definedName>
    <definedName name="_AMO_ContentDefinition_662231970.7" hidden="1">"'ation_"" v=""ODS"" /&gt;_x000D_
  &lt;param n=""_ROM_AppVersion_"" v=""9.2"" /&gt;_x000D_
  &lt;param n=""maxReportCols"" v=""10"" /&gt;_x000D_
  &lt;fids n=""main.srx"" v=""0"" /&gt;_x000D_
  &lt;ExcelXMLOptions AdjColWidths=""True"" RowOpt=""InsertEntire"" ColOpt=""InsertCells"" /&gt;_x000D_'"</definedName>
    <definedName name="_AMO_ContentDefinition_662231970.8" hidden="1">"'
&lt;/ContentDefinition&gt;'"</definedName>
    <definedName name="_AMO_ContentDefinition_671486722" hidden="1">"'Partitions:9'"</definedName>
    <definedName name="_AMO_ContentDefinition_671486722.0" hidden="1">"'&lt;ContentDefinition name=""Summary Tables"" rsid=""671486722"" type=""Task"" format=""ReportXml"" imgfmt=""ACTXIMG"" created=""04/30/2009 08:57:37"" modifed=""02/28/2014 13:43:59"" user=""ndivhuwog"" apply=""False"" css=""C:\Documents and Settings\ndiv'"</definedName>
    <definedName name="_AMO_ContentDefinition_671486722.1" hidden="1">"'huwog.000\Application Data\SAS\BI Clients\Styles\Copy  of cpi (Ndivhu).css"" range=""Summary_Tables_16"" auto=""False"" xTime=""00:00:00.5500000"" rTime=""00:00:00.9000000"" bgnew=""False"" nFmt=""False"" grphSet=""False"" imgY=""0"" imgX=""0""&gt;_x000D_
  &lt;f'"</definedName>
    <definedName name="_AMO_ContentDefinition_671486722.2" hidden="1">"'iles&gt;C:\Users\ndivhuwog\Documents\My SAS Files\Add-In for Microsoft Office\_SOA_Summary_Tables_114147470\main.srx&lt;/files&gt;_x000D_
  &lt;parents /&gt;_x000D_
  &lt;children /&gt;_x000D_
  &lt;param n=""TaskID"" v=""D3932E3A-4FEE-43DF-956C-A605AC9AF3E7"" /&gt;_x000D_
  &lt;param n=""DisplayName"" '"</definedName>
    <definedName name="_AMO_ContentDefinition_671486722.3" hidden="1">"'v=""Summary Tables"" /&gt;_x000D_
  &lt;param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n=""UseDa'"</definedName>
    <definedName name="_AMO_ContentDefinition_671486722.4" hidden="1">"'taConstraints"" v=""False"" /&gt;_x000D_
  &lt;param n=""SizeDataConstraints"" v=""0"" /&gt;_x000D_
  &lt;param n=""AMO_InputDataSource"" v=""&amp;lt;SasDataSource Version=&amp;quot;4.2&amp;quot; Type=&amp;quot;SAS.Servers.Dataset&amp;quot; Svr=&amp;quot;SASApp&amp;quot; Lib=&amp;quot;LFSTDATA&amp;quot; Filter'"</definedName>
    <definedName name="_AMO_ContentDefinition_671486722.5" hidden="1">"'DS=&amp;quot;&amp;amp;lt;?xml version=&amp;amp;quot;1.0&amp;amp;quot; encoding=&amp;amp;quot;utf-16&amp;amp;quot;?&amp;amp;gt;&amp;amp;lt;FilterTree&amp;amp;gt;&amp;amp;lt;TreeRoot /&amp;amp;gt;&amp;amp;lt;/FilterTree&amp;amp;gt;&amp;quot; UseLbls=&amp;quot;true&amp;quot; ColSelFlg=&amp;quot;0&amp;quot; Name=&amp;quot;TABLE3_'"</definedName>
    <definedName name="_AMO_ContentDefinition_671486722.6" hidden="1">"'9&amp;quot; /&amp;gt;"" /&gt;_x000D_
  &lt;param n=""CredKey"" v=""TABLE3_9&amp;#x1;SASApp&amp;#x1;LFSR Tabulation Datasets"" /&gt;_x000D_
  &lt;param n=""ClassName"" v=""SAS.OfficeAddin.Task"" /&gt;_x000D_
  &lt;param n=""XlNative"" v=""False"" /&gt;_x000D_
  &lt;param n=""UnselectedIds"" v="""" /&gt;_x000D_
  &lt;param n'"</definedName>
    <definedName name="_AMO_ContentDefinition_671486722.7" hidden="1">"'=""_ROM_Version_"" v=""1.2"" /&gt;_x000D_
  &lt;param n=""_ROM_Application_"" v=""ODS"" /&gt;_x000D_
  &lt;param n=""_ROM_AppVersion_"" v=""9.2"" /&gt;_x000D_
  &lt;param n=""maxReportCols"" v=""14"" /&gt;_x000D_
  &lt;fids n=""main.srx"" v=""0"" /&gt;_x000D_
  &lt;ExcelXMLOptions AdjColWidths=""True"" RowOp'"</definedName>
    <definedName name="_AMO_ContentDefinition_671486722.8" hidden="1">"'t=""InsertEntire"" ColOpt=""InsertCells"" /&gt;_x000D_
&lt;/ContentDefinition&gt;'"</definedName>
    <definedName name="_AMO_ContentDefinition_732119577" hidden="1">"'Partitions:9'"</definedName>
    <definedName name="_AMO_ContentDefinition_732119577.0" hidden="1">"'&lt;ContentDefinition name=""Summary Tables"" rsid=""732119577"" type=""Task"" format=""ReportXml"" imgfmt=""ACTIVEX"" created=""04/19/2012 10:59:29"" modifed=""02/28/2014 13:43:12"" user=""ndivhuwog"" apply=""False"" css=""C:\Program Files\SAS\Shared Fi'"</definedName>
    <definedName name="_AMO_ContentDefinition_732119577.1" hidden="1">"'les\BIClientStyles\AMODefault.css"" range=""Summary_Tables_42"" auto=""False"" xTime=""00:00:00.4110000"" rTime=""00:00:00.7960000"" bgnew=""False"" nFmt=""False"" grphSet=""False"" imgY=""0"" imgX=""0""&gt;_x000D_
  &lt;files&gt;C:\Users\ndivhuwog\Documents\My SAS '"</definedName>
    <definedName name="_AMO_ContentDefinition_732119577.2" hidden="1">"'Files\Add-In for Microsoft Office\_SOA_Summary_Tables_13138569\main.srx&lt;/files&gt;_x000D_
  &lt;parents /&gt;_x000D_
  &lt;children /&gt;_x000D_
  &lt;param n=""TaskID"" v=""D3932E3A-4FEE-43DF-956C-A605AC9AF3E7"" /&gt;_x000D_
  &lt;param n=""DisplayName"" v=""Summary Tables"" /&gt;_x000D_
  &lt;param n=""Disp'"</definedName>
    <definedName name="_AMO_ContentDefinition_732119577.3" hidden="1">"'layType""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/&gt;_x000D_
  &lt;param n'"</definedName>
    <definedName name="_AMO_ContentDefinition_732119577.4" hidden="1">"'=""SizeDataConstraints""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version=&amp;amp;quot;1.'"</definedName>
    <definedName name="_AMO_ContentDefinition_732119577.5" hidden="1">"'0&amp;amp;quot; encoding=&amp;amp;quot;utf-16&amp;amp;quot;?&amp;amp;gt;&amp;amp;lt;FilterTree&amp;amp;gt;&amp;amp;lt;TreeRoot /&amp;amp;gt;&amp;amp;lt;/FilterTree&amp;amp;gt;&amp;quot; UseLbls=&amp;quot;true&amp;quot; ColSelFlg=&amp;quot;0&amp;quot; Name=&amp;quot;TABLE3_8C&amp;quot; /&amp;gt;"" /&gt;_x000D_
  &lt;param n=""CredKey'"</definedName>
    <definedName name="_AMO_ContentDefinition_732119577.6" hidden="1">"'"" v=""TABLE3_8C&amp;#x1;SASApp&amp;#x1;LFSR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&lt;param'"</definedName>
    <definedName name="_AMO_ContentDefinition_732119577.7" hidden="1">"' n=""_ROM_Application_"" v=""ODS"" /&gt;_x000D_
  &lt;param n=""_ROM_AppVersion_"" v=""9.2"" /&gt;_x000D_
  &lt;param n=""maxReportCols"" v=""14"" /&gt;_x000D_
  &lt;fids n=""main.srx"" v=""0"" /&gt;_x000D_
  &lt;ExcelXMLOptions AdjColWidths=""True"" RowOpt=""InsertEntire"" ColOpt=""InsertCells"" /'"</definedName>
    <definedName name="_AMO_ContentDefinition_732119577.8" hidden="1">"'&gt;_x000D_
&lt;/ContentDefinition&gt;'"</definedName>
    <definedName name="_AMO_ContentDefinition_779436236" hidden="1">"'Partitions:9'"</definedName>
    <definedName name="_AMO_ContentDefinition_779436236.0" hidden="1">"'&lt;ContentDefinition name=""Summary Tables"" rsid=""779436236"" type=""Task"" format=""ReportXml"" imgfmt=""ACTXIMG"" created=""04/30/2009 09:21:42"" modifed=""02/28/2014 13:45:08"" user=""ndivhuwog"" apply=""False"" css=""C:\Documents and Settings\ndiv'"</definedName>
    <definedName name="_AMO_ContentDefinition_779436236.1" hidden="1">"'huwog.000\Application Data\SAS\BI Clients\Styles\Copy  of cpi (Ndivhu).css"" range=""Summary_Tables_21"" auto=""False"" xTime=""00:00:00.3680000"" rTime=""00:00:00.4130000"" bgnew=""False"" nFmt=""False"" grphSet=""False"" imgY=""0"" imgX=""0""&gt;_x000D_
  &lt;f'"</definedName>
    <definedName name="_AMO_ContentDefinition_779436236.2" hidden="1">"'iles&gt;C:\Users\ndivhuwog\Documents\My SAS Files\Add-In for Microsoft Office\_SOA_Summary_Tables_934371315\main.srx&lt;/files&gt;_x000D_
  &lt;parents /&gt;_x000D_
  &lt;children /&gt;_x000D_
  &lt;param n=""TaskID"" v=""D3932E3A-4FEE-43DF-956C-A605AC9AF3E7"" /&gt;_x000D_
  &lt;param n=""DisplayName"" '"</definedName>
    <definedName name="_AMO_ContentDefinition_779436236.3" hidden="1">"'v=""Summary Tables"" /&gt;_x000D_
  &lt;param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n=""UseDa'"</definedName>
    <definedName name="_AMO_ContentDefinition_779436236.4" hidden="1">"'taConstraints"" v=""False"" /&gt;_x000D_
  &lt;param n=""SizeDataConstraints"" v=""0"" /&gt;_x000D_
  &lt;param n=""AMO_InputDataSource"" v=""&amp;lt;SasDataSource Version=&amp;quot;4.2&amp;quot; Type=&amp;quot;SAS.Servers.Dataset&amp;quot; Svr=&amp;quot;SASApp&amp;quot; Lib=&amp;quot;LFSTDATA&amp;quot; Filter'"</definedName>
    <definedName name="_AMO_ContentDefinition_779436236.5" hidden="1">"'DS=&amp;quot;&amp;amp;lt;?xml version=&amp;amp;quot;1.0&amp;amp;quot; encoding=&amp;amp;quot;utf-16&amp;amp;quot;?&amp;amp;gt;&amp;amp;lt;FilterTree&amp;amp;gt;&amp;amp;lt;TreeRoot /&amp;amp;gt;&amp;amp;lt;/FilterTree&amp;amp;gt;&amp;quot; UseLbls=&amp;quot;true&amp;quot; ColSelFlg=&amp;quot;0&amp;quot; Name=&amp;quot;TABLE5&amp;'"</definedName>
    <definedName name="_AMO_ContentDefinition_779436236.6" hidden="1">"'quot; /&amp;gt;"" /&gt;_x000D_
  &lt;param n=""CredKey"" v=""TABLE5&amp;#x1;SASApp&amp;#x1;LFSR Tabulation Datasets"" /&gt;_x000D_
  &lt;param n=""ClassName"" v=""SAS.OfficeAddin.Task"" /&gt;_x000D_
  &lt;param n=""XlNative"" v=""False"" /&gt;_x000D_
  &lt;param n=""UnselectedIds"" v="""" /&gt;_x000D_
  &lt;param n=""_'"</definedName>
    <definedName name="_AMO_ContentDefinition_779436236.7" hidden="1">"'ROM_Version_"" v=""1.2"" /&gt;_x000D_
  &lt;param n=""_ROM_Application_"" v=""ODS"" /&gt;_x000D_
  &lt;param n=""_ROM_AppVersion_"" v=""9.2"" /&gt;_x000D_
  &lt;param n=""maxReportCols"" v=""14"" /&gt;_x000D_
  &lt;fids n=""main.srx"" v=""0"" /&gt;_x000D_
  &lt;ExcelXMLOptions AdjColWidths=""True"" RowOpt=""'"</definedName>
    <definedName name="_AMO_ContentDefinition_779436236.8" hidden="1">"'InsertEntire"" ColOpt=""InsertCells"" /&gt;_x000D_
&lt;/ContentDefinition&gt;'"</definedName>
    <definedName name="_AMO_ContentDefinition_805804074" hidden="1">"'Partitions:9'"</definedName>
    <definedName name="_AMO_ContentDefinition_805804074.0" hidden="1">"'&lt;ContentDefinition name=""Summary Tables"" rsid=""805804074"" type=""Task"" format=""ReportXml"" imgfmt=""ActiveX"" created=""10/17/2013 08:52:56"" modifed=""02/28/2014 13:20:24"" user=""ndivhuwog"" apply=""False"" css=""C:\Program Files\SASHome\SASAd'"</definedName>
    <definedName name="_AMO_ContentDefinition_805804074.1" hidden="1">"'dinforMicrosoftOffice\5.1\Styles\AMODefault.css"" range=""Summary_Tables_52"" auto=""False"" xTime=""00:00:00.4480000"" rTime=""00:00:01.4090000"" bgnew=""False"" nFmt=""False"" grphSet=""False"" imgY=""0"" imgX=""0""&gt;_x000D_
  &lt;files&gt;C:\Users\ndivhuwog\Doc'"</definedName>
    <definedName name="_AMO_ContentDefinition_805804074.2" hidden="1">"'uments\My SAS Files\Add-In for Microsoft Office\_SOA_Summary_Tables_843963519\main.srx&lt;/files&gt;_x000D_
  &lt;parents /&gt;_x000D_
  &lt;children /&gt;_x000D_
  &lt;param n=""TaskID"" v=""D3932E3A-4FEE-43DF-956C-A605AC9AF3E7"" /&gt;_x000D_
  &lt;param n=""DisplayName"" v=""Summary Tables"" /&gt;_x000D_
  &lt;'"</definedName>
    <definedName name="_AMO_ContentDefinition_805804074.3" hidden="1">"'param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/&gt;'"</definedName>
    <definedName name="_AMO_ContentDefinition_805804074.4" hidden="1">"'_x000D_
  &lt;param n=""SizeDataConstraints""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version='"</definedName>
    <definedName name="_AMO_ContentDefinition_805804074.5" hidden="1">"'&amp;amp;quot;1.0&amp;amp;quot; encoding=&amp;amp;quot;utf-16&amp;amp;quot;?&amp;amp;gt;&amp;amp;lt;FilterTree&amp;amp;gt;&amp;amp;lt;TreeRoot /&amp;amp;gt;&amp;amp;lt;/FilterTree&amp;amp;gt;&amp;quot; ColSelFlg=&amp;quot;0&amp;quot; Name=&amp;quot;TABLE2_6&amp;quot; /&amp;gt;"" /&gt;_x000D_
  &lt;param n=""CredKey"" v=""TABLE2_6'"</definedName>
    <definedName name="_AMO_ContentDefinition_805804074.6" hidden="1">"'&amp;#x1;SASApp&amp;#x1;LFSR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n=""_ROM_Appl'"</definedName>
    <definedName name="_AMO_ContentDefinition_805804074.7" hidden="1">"'ication_"" v=""ODS"" /&gt;_x000D_
  &lt;param n=""_ROM_AppVersion_"" v=""9.2"" /&gt;_x000D_
  &lt;param n=""maxReportCols"" v=""13"" /&gt;_x000D_
  &lt;fids n=""main.srx"" v=""0"" /&gt;_x000D_
  &lt;ExcelXMLOptions AdjColWidths=""True"" RowOpt=""InsertEntire"" ColOpt=""InsertCells"" /&gt;_x000D_'"</definedName>
    <definedName name="_AMO_ContentDefinition_805804074.8" hidden="1">"'
&lt;/ContentDefinition&gt;'"</definedName>
    <definedName name="_AMO_ContentDefinition_825207699" hidden="1">"'Partitions:9'"</definedName>
    <definedName name="_AMO_ContentDefinition_825207699.0" hidden="1">"'&lt;ContentDefinition name=""Summary Tables"" rsid=""825207699"" type=""Task"" format=""ReportXml"" imgfmt=""ACTXIMG"" created=""04/29/2009 15:23:57"" modifed=""02/28/2014 13:37:21"" user=""ndivhuwog"" apply=""False"" css=""C:\Documents and Settings\ndiv'"</definedName>
    <definedName name="_AMO_ContentDefinition_825207699.1" hidden="1">"'huwog.000\Application Data\SAS\BI Clients\Styles\Copy  of cpi (Ndivhu).css"" range=""Summary_Tables_12"" auto=""False"" xTime=""00:00:00.4200000"" rTime=""00:00:00.6900000"" bgnew=""False"" nFmt=""False"" grphSet=""False"" imgY=""0"" imgX=""0""&gt;_x000D_
  &lt;f'"</definedName>
    <definedName name="_AMO_ContentDefinition_825207699.2" hidden="1">"'iles&gt;C:\Users\ndivhuwog\Documents\My SAS Files\Add-In for Microsoft Office\_SOA_Summary_Tables_630968452\main.srx&lt;/files&gt;_x000D_
  &lt;parents /&gt;_x000D_
  &lt;children /&gt;_x000D_
  &lt;param n=""TaskID"" v=""D3932E3A-4FEE-43DF-956C-A605AC9AF3E7"" /&gt;_x000D_
  &lt;param n=""DisplayName"" '"</definedName>
    <definedName name="_AMO_ContentDefinition_825207699.3" hidden="1">"'v=""Summary Tables"" /&gt;_x000D_
  &lt;param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n=""UseDa'"</definedName>
    <definedName name="_AMO_ContentDefinition_825207699.4" hidden="1">"'taConstraints"" v=""False"" /&gt;_x000D_
  &lt;param n=""SizeDataConstraints"" v=""0"" /&gt;_x000D_
  &lt;param n=""AMO_InputDataSource"" v=""&amp;lt;SasDataSource Version=&amp;quot;4.2&amp;quot; Type=&amp;quot;SAS.Servers.Dataset&amp;quot; Svr=&amp;quot;SASApp&amp;quot; Lib=&amp;quot;LFSTDATA&amp;quot; Filter'"</definedName>
    <definedName name="_AMO_ContentDefinition_825207699.5" hidden="1">"'DS=&amp;quot;&amp;amp;lt;?xml version=&amp;amp;quot;1.0&amp;amp;quot; encoding=&amp;amp;quot;utf-16&amp;amp;quot;?&amp;amp;gt;&amp;amp;lt;FilterTree&amp;amp;gt;&amp;amp;lt;TreeRoot /&amp;amp;gt;&amp;amp;lt;/FilterTree&amp;amp;gt;&amp;quot; UseLbls=&amp;quot;true&amp;quot; ColSelFlg=&amp;quot;0&amp;quot; Name=&amp;quot;TABLE3_'"</definedName>
    <definedName name="_AMO_ContentDefinition_825207699.6" hidden="1">"'4&amp;quot; /&amp;gt;"" /&gt;_x000D_
  &lt;param n=""CredKey"" v=""TABLE3_4&amp;#x1;SASApp&amp;#x1;LFSR Tabulation Datasets"" /&gt;_x000D_
  &lt;param n=""ClassName"" v=""SAS.OfficeAddin.Task"" /&gt;_x000D_
  &lt;param n=""XlNative"" v=""False"" /&gt;_x000D_
  &lt;param n=""UnselectedIds"" v="""" /&gt;_x000D_
  &lt;param n'"</definedName>
    <definedName name="_AMO_ContentDefinition_825207699.7" hidden="1">"'=""_ROM_Version_"" v=""1.2"" /&gt;_x000D_
  &lt;param n=""_ROM_Application_"" v=""ODS"" /&gt;_x000D_
  &lt;param n=""_ROM_AppVersion_"" v=""9.2"" /&gt;_x000D_
  &lt;param n=""maxReportCols"" v=""13"" /&gt;_x000D_
  &lt;fids n=""main.srx"" v=""0"" /&gt;_x000D_
  &lt;ExcelXMLOptions AdjColWidths=""True"" RowOp'"</definedName>
    <definedName name="_AMO_ContentDefinition_825207699.8" hidden="1">"'t=""InsertEntire"" ColOpt=""InsertCells"" /&gt;_x000D_
&lt;/ContentDefinition&gt;'"</definedName>
    <definedName name="_AMO_ContentDefinition_921006515" hidden="1">"'Partitions:9'"</definedName>
    <definedName name="_AMO_ContentDefinition_921006515.0" hidden="1">"'&lt;ContentDefinition name=""Summary Tables"" rsid=""921006515"" type=""Task"" format=""ReportXml"" imgfmt=""ActiveX"" created=""02/14/2014 14:55:42"" modifed=""02/28/2014 13:11:34"" user=""ndivhuwog"" apply=""False"" css=""C:\Program Files\SASHome\SASAd'"</definedName>
    <definedName name="_AMO_ContentDefinition_921006515.1" hidden="1">"'dinforMicrosoftOffice\5.1\Styles\AMODefault.css"" range=""Summary_Tables_47"" auto=""False"" xTime=""00:00:00.3940000"" rTime=""00:00:00.5840000"" bgnew=""False"" nFmt=""False"" grphSet=""False"" imgY=""0"" imgX=""0""&gt;_x000D_
  &lt;files&gt;C:\Users\ndivhuwog\Doc'"</definedName>
    <definedName name="_AMO_ContentDefinition_921006515.2" hidden="1">"'uments\My SAS Files\Add-In for Microsoft Office\_SOA_Summary_Tables_531212199\main.srx&lt;/files&gt;_x000D_
  &lt;parents /&gt;_x000D_
  &lt;children /&gt;_x000D_
  &lt;param n=""TaskID"" v=""D3932E3A-4FEE-43DF-956C-A605AC9AF3E7"" /&gt;_x000D_
  &lt;param n=""DisplayName"" v=""Summary Tables"" /&gt;_x000D_
  &lt;'"</definedName>
    <definedName name="_AMO_ContentDefinition_921006515.3" hidden="1">"'param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/&gt;'"</definedName>
    <definedName name="_AMO_ContentDefinition_921006515.4" hidden="1">"'_x000D_
  &lt;param n=""SizeDataConstraints""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version='"</definedName>
    <definedName name="_AMO_ContentDefinition_921006515.5" hidden="1">"'&amp;amp;quot;1.0&amp;amp;quot; encoding=&amp;amp;quot;utf-16&amp;amp;quot;?&amp;amp;gt;&amp;amp;lt;FilterTree&amp;amp;gt;&amp;amp;lt;TreeRoot /&amp;amp;gt;&amp;amp;lt;/FilterTree&amp;amp;gt;&amp;quot; ColSelFlg=&amp;quot;0&amp;quot; Name=&amp;quot;TABLE2&amp;quot; /&amp;gt;"" /&gt;_x000D_
  &lt;param n=""CredKey"" v=""TABLE2&amp;#x1'"</definedName>
    <definedName name="_AMO_ContentDefinition_921006515.6" hidden="1">"';SASApp&amp;#x1;LFSR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n=""_ROM_Applicat'"</definedName>
    <definedName name="_AMO_ContentDefinition_921006515.7" hidden="1">"'ion_"" v=""ODS"" /&gt;_x000D_
  &lt;param n=""_ROM_AppVersion_"" v=""9.2"" /&gt;_x000D_
  &lt;param n=""maxReportCols"" v=""13"" /&gt;_x000D_
  &lt;fids n=""main.srx"" v=""0"" /&gt;_x000D_
  &lt;ExcelXMLOptions AdjColWidths=""True"" RowOpt=""InsertEntire"" ColOpt=""InsertCells"" /&gt;_x000D_'"</definedName>
    <definedName name="_AMO_ContentDefinition_921006515.8" hidden="1">"'
&lt;/ContentDefinition&gt;'"</definedName>
    <definedName name="_AMO_ContentDefinition_991905274" hidden="1">"'Partitions:9'"</definedName>
    <definedName name="_AMO_ContentDefinition_991905274.0" hidden="1">"'&lt;ContentDefinition name=""Summary Tables"" rsid=""991905274"" type=""Task"" format=""ReportXml"" imgfmt=""ACTXIMG"" created=""04/28/2009 15:42:39"" modifed=""02/28/2014 13:30:39"" user=""ndivhuwog"" apply=""False"" css=""C:\Documents and Settings\ndiv'"</definedName>
    <definedName name="_AMO_ContentDefinition_991905274.1" hidden="1">"'huwog.000\Application Data\SAS\BI Clients\Styles\Copy  of cpi (Ndivhu).css"" range=""Summary_Tables_6"" auto=""False"" xTime=""00:00:00.4380000"" rTime=""00:00:00.7030000"" bgnew=""False"" nFmt=""False"" grphSet=""False"" imgY=""0"" imgX=""0""&gt;_x000D_
  &lt;fi'"</definedName>
    <definedName name="_AMO_ContentDefinition_991905274.2" hidden="1">"'les&gt;C:\Users\ndivhuwog\Documents\My SAS Files\Add-In for Microsoft Office\_SOA_Summary_Tables_851031770\main.srx&lt;/files&gt;_x000D_
  &lt;parents /&gt;_x000D_
  &lt;children /&gt;_x000D_
  &lt;param n=""TaskID"" v=""D3932E3A-4FEE-43DF-956C-A605AC9AF3E7"" /&gt;_x000D_
  &lt;param n=""DisplayName"" v'"</definedName>
    <definedName name="_AMO_ContentDefinition_991905274.3" hidden="1">"'=""Summary Tables"" /&gt;_x000D_
  &lt;param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n=""UseDat'"</definedName>
    <definedName name="_AMO_ContentDefinition_991905274.4" hidden="1">"'aConstraints"" v=""False"" /&gt;_x000D_
  &lt;param n=""SizeDataConstraints"" v=""0"" /&gt;_x000D_
  &lt;param n=""AMO_InputDataSource"" v=""&amp;lt;SasDataSource Version=&amp;quot;4.2&amp;quot; Type=&amp;quot;SAS.Servers.Dataset&amp;quot; Svr=&amp;quot;SASApp&amp;quot; Lib=&amp;quot;LFSTDATA&amp;quot; FilterD'"</definedName>
    <definedName name="_AMO_ContentDefinition_991905274.5" hidden="1">"'S=&amp;quot;&amp;amp;lt;?xml version=&amp;amp;quot;1.0&amp;amp;quot; encoding=&amp;amp;quot;utf-16&amp;amp;quot;?&amp;amp;gt;&amp;amp;lt;FilterTree&amp;amp;gt;&amp;amp;lt;TreeRoot /&amp;amp;gt;&amp;amp;lt;/FilterTree&amp;amp;gt;&amp;quot; UseLbls=&amp;quot;true&amp;quot; ColSelFlg=&amp;quot;0&amp;quot; Name=&amp;quot;TABLE3_1'"</definedName>
    <definedName name="_AMO_ContentDefinition_991905274.6" hidden="1">"'&amp;quot; /&amp;gt;"" /&gt;_x000D_
  &lt;param n=""CredKey"" v=""TABLE3_1&amp;#x1;SASApp&amp;#x1;LFSR Tabulation Datasets"" /&gt;_x000D_
  &lt;param n=""ClassName"" v=""SAS.OfficeAddin.Task"" /&gt;_x000D_
  &lt;param n=""XlNative"" v=""False"" /&gt;_x000D_
  &lt;param n=""UnselectedIds"" v="""" /&gt;_x000D_
  &lt;param n='"</definedName>
    <definedName name="_AMO_ContentDefinition_991905274.7" hidden="1">"'""_ROM_Version_"" v=""1.2"" /&gt;_x000D_
  &lt;param n=""_ROM_Application_"" v=""ODS"" /&gt;_x000D_
  &lt;param n=""_ROM_AppVersion_"" v=""9.2"" /&gt;_x000D_
  &lt;param n=""maxReportCols"" v=""13"" /&gt;_x000D_
  &lt;fids n=""main.srx"" v=""0"" /&gt;_x000D_
  &lt;ExcelXMLOptions AdjColWidths=""True"" RowOp'"</definedName>
    <definedName name="_AMO_ContentDefinition_991905274.8" hidden="1">"'t=""InsertEntire"" ColOpt=""InsertCells"" /&gt;_x000D_
&lt;/ContentDefinition&gt;'"</definedName>
    <definedName name="_AMO_ContentLocation_104386094_ROM_F0.SEC2.Tabulate_1.SEC1.BDY.Cross_tabular_summary_report_Table_1" hidden="1">"'Partitions:2'"</definedName>
    <definedName name="_AMO_ContentLocation_104386094_ROM_F0.SEC2.Tabulate_1.SEC1.BDY.Cross_tabular_summary_report_Table_1.0" hidden="1">"'&lt;ContentLocation path=""F0.SEC2.Tabulate_1.SEC1.BDY.Cross_tabular_summary_report_Table_1"" rsid=""104386094"" tag=""ROM"" fid=""0""&gt;_x000D_
  &lt;param n=""_NumRows"" v=""53"" /&gt;_x000D_
  &lt;param n=""_NumCols"" v=""13"" /&gt;_x000D_
  &lt;param n=""tableSig"" v=""R:R=53:C=13:FCR'"</definedName>
    <definedName name="_AMO_ContentLocation_104386094_ROM_F0.SEC2.Tabulate_1.SEC1.BDY.Cross_tabular_summary_report_Table_1.1" hidden="1">"'=4:FCC=2:RSP.1=1,H,13:RSP.2=1,V,2"" /&gt;_x000D_
  &lt;param n=""leftMargin"" v=""0"" /&gt;_x000D_
&lt;/ContentLocation&gt;'"</definedName>
    <definedName name="_AMO_ContentLocation_112461039_ROM_F0.SEC2.Tabulate_1.SEC1.BDY.Cross_tabular_summary_report_Table_1" hidden="1">"'Partitions:2'"</definedName>
    <definedName name="_AMO_ContentLocation_112461039_ROM_F0.SEC2.Tabulate_1.SEC1.BDY.Cross_tabular_summary_report_Table_1.0" hidden="1">"'&lt;ContentLocation path=""F0.SEC2.Tabulate_1.SEC1.BDY.Cross_tabular_summary_report_Table_1"" rsid=""112461039"" tag=""ROM"" fid=""0""&gt;_x000D_
  &lt;param n=""_NumRows"" v=""53"" /&gt;_x000D_
  &lt;param n=""_NumCols"" v=""13"" /&gt;_x000D_
  &lt;param n=""tableSig"" v=""R:R=53:C=13:FCR'"</definedName>
    <definedName name="_AMO_ContentLocation_112461039_ROM_F0.SEC2.Tabulate_1.SEC1.BDY.Cross_tabular_summary_report_Table_1.1" hidden="1">"'=4:FCC=2:RSP.1=1,H,13:RSP.2=1,V,2"" /&gt;_x000D_
  &lt;param n=""leftMargin"" v=""0"" /&gt;_x000D_
&lt;/ContentLocation&gt;'"</definedName>
    <definedName name="_AMO_ContentLocation_15410102_ROM_F0.SEC2.Tabulate_1.SEC1.BDY.Cross_tabular_summary_report_Table_1" hidden="1">"'Partitions:2'"</definedName>
    <definedName name="_AMO_ContentLocation_15410102_ROM_F0.SEC2.Tabulate_1.SEC1.BDY.Cross_tabular_summary_report_Table_1.0" hidden="1">"'&lt;ContentLocation path=""F0.SEC2.Tabulate_1.SEC1.BDY.Cross_tabular_summary_report_Table_1"" rsid=""15410102"" tag=""ROM"" fid=""0""&gt;_x000D_
  &lt;param n=""_NumRows"" v=""48"" /&gt;_x000D_
  &lt;param n=""_NumCols"" v=""10"" /&gt;_x000D_
  &lt;param n=""tableSig"" v=""R:R=48:C=10:FCR='"</definedName>
    <definedName name="_AMO_ContentLocation_15410102_ROM_F0.SEC2.Tabulate_1.SEC1.BDY.Cross_tabular_summary_report_Table_1.1" hidden="1">"'4:FCC=3:RSP.1=1,H,10:RSP.2=1,H,2;1,V,2"" /&gt;_x000D_
  &lt;param n=""leftMargin"" v=""0"" /&gt;_x000D_
&lt;/ContentLocation&gt;'"</definedName>
    <definedName name="_AMO_ContentLocation_205779628_ROM_F0.SEC2.Tabulate_1.SEC1.BDY.Cross_tabular_summary_report_Table_1" hidden="1">"'Partitions:2'"</definedName>
    <definedName name="_AMO_ContentLocation_205779628_ROM_F0.SEC2.Tabulate_1.SEC1.BDY.Cross_tabular_summary_report_Table_1.0" hidden="1">"'&lt;ContentLocation path=""F0.SEC2.Tabulate_1.SEC1.BDY.Cross_tabular_summary_report_Table_1"" rsid=""205779628"" tag=""ROM"" fid=""0""&gt;_x000D_
  &lt;param n=""_NumRows"" v=""52"" /&gt;_x000D_
  &lt;param n=""_NumCols"" v=""14"" /&gt;_x000D_
  &lt;param n=""tableSig"" v=""R:R=52:C=14:FCR'"</definedName>
    <definedName name="_AMO_ContentLocation_205779628_ROM_F0.SEC2.Tabulate_1.SEC1.BDY.Cross_tabular_summary_report_Table_1.1" hidden="1">"'=4:FCC=2:RSP.1=1,H,14:RSP.2=1,V,2;14,V,2"" /&gt;_x000D_
  &lt;param n=""leftMargin"" v=""0"" /&gt;_x000D_
&lt;/ContentLocation&gt;'"</definedName>
    <definedName name="_AMO_ContentLocation_222545728_ROM_F0.SEC2.Tabulate_1.SEC1.BDY.Cross_tabular_summary_report_Table_1" hidden="1">"'Partitions:2'"</definedName>
    <definedName name="_AMO_ContentLocation_222545728_ROM_F0.SEC2.Tabulate_1.SEC1.BDY.Cross_tabular_summary_report_Table_1.0" hidden="1">"'&lt;ContentLocation path=""F0.SEC2.Tabulate_1.SEC1.BDY.Cross_tabular_summary_report_Table_1"" rsid=""222545728"" tag=""ROM"" fid=""0""&gt;_x000D_
  &lt;param n=""_NumRows"" v=""63"" /&gt;_x000D_
  &lt;param n=""_NumCols"" v=""13"" /&gt;_x000D_
  &lt;param n=""tableSig"" v=""R:R=63:C=13:FCR'"</definedName>
    <definedName name="_AMO_ContentLocation_222545728_ROM_F0.SEC2.Tabulate_1.SEC1.BDY.Cross_tabular_summary_report_Table_1.1" hidden="1">"'=4:FCC=2:RSP.1=1,H,13:RSP.2=1,V,2"" /&gt;_x000D_
  &lt;param n=""leftMargin"" v=""0"" /&gt;_x000D_
&lt;/ContentLocation&gt;'"</definedName>
    <definedName name="_AMO_ContentLocation_225272241_ROM_F0.SEC2.Tabulate_1.SEC1.BDY.Cross_tabular_summary_report_Table_1" hidden="1">"'Partitions:2'"</definedName>
    <definedName name="_AMO_ContentLocation_225272241_ROM_F0.SEC2.Tabulate_1.SEC1.BDY.Cross_tabular_summary_report_Table_1.0" hidden="1">"'&lt;ContentLocation path=""F0.SEC2.Tabulate_1.SEC1.BDY.Cross_tabular_summary_report_Table_1"" rsid=""225272241"" tag=""ROM"" fid=""0""&gt;_x000D_
  &lt;param n=""_NumRows"" v=""39"" /&gt;_x000D_
  &lt;param n=""_NumCols"" v=""13"" /&gt;_x000D_
  &lt;param n=""tableSig"" v=""R:R=39:C=13:FCR'"</definedName>
    <definedName name="_AMO_ContentLocation_225272241_ROM_F0.SEC2.Tabulate_1.SEC1.BDY.Cross_tabular_summary_report_Table_1.1" hidden="1">"'=4:FCC=2:RSP.1=1,H,13:RSP.2=1,V,2"" /&gt;_x000D_
  &lt;param n=""leftMargin"" v=""0"" /&gt;_x000D_
&lt;/ContentLocation&gt;'"</definedName>
    <definedName name="_AMO_ContentLocation_242095788_ROM_F0.SEC2.Tabulate_1.SEC1.BDY.Cross_tabular_summary_report_Table_1" hidden="1">"'Partitions:2'"</definedName>
    <definedName name="_AMO_ContentLocation_242095788_ROM_F0.SEC2.Tabulate_1.SEC1.BDY.Cross_tabular_summary_report_Table_1.0" hidden="1">"'&lt;ContentLocation path=""F0.SEC2.Tabulate_1.SEC1.BDY.Cross_tabular_summary_report_Table_1"" rsid=""242095788"" tag=""ROM"" fid=""0""&gt;_x000D_
  &lt;param n=""_NumRows"" v=""26"" /&gt;_x000D_
  &lt;param n=""_NumCols"" v=""13"" /&gt;_x000D_
  &lt;param n=""tableSig"" v=""R:R=26:C=13:FCR'"</definedName>
    <definedName name="_AMO_ContentLocation_242095788_ROM_F0.SEC2.Tabulate_1.SEC1.BDY.Cross_tabular_summary_report_Table_1.1" hidden="1">"'=3:FCC=2:RSP.1=1,H,13"" /&gt;_x000D_
  &lt;param n=""leftMargin"" v=""0"" /&gt;_x000D_
&lt;/ContentLocation&gt;'"</definedName>
    <definedName name="_AMO_ContentLocation_247862661_ROM_F0.SEC2.Tabulate_1.SEC1.BDY.Cross_tabular_summary_report_Table_1" hidden="1">"'Partitions:2'"</definedName>
    <definedName name="_AMO_ContentLocation_247862661_ROM_F0.SEC2.Tabulate_1.SEC1.BDY.Cross_tabular_summary_report_Table_1.0" hidden="1">"'&lt;ContentLocation path=""F0.SEC2.Tabulate_1.SEC1.BDY.Cross_tabular_summary_report_Table_1"" rsid=""247862661"" tag=""ROM"" fid=""0""&gt;_x000D_
  &lt;param n=""_NumRows"" v=""40"" /&gt;_x000D_
  &lt;param n=""_NumCols"" v=""13"" /&gt;_x000D_
  &lt;param n=""tableSig"" v=""R:R=40:C=13:FCR'"</definedName>
    <definedName name="_AMO_ContentLocation_247862661_ROM_F0.SEC2.Tabulate_1.SEC1.BDY.Cross_tabular_summary_report_Table_1.1" hidden="1">"'=4:FCC=2:RSP.1=1,H,13:RSP.2=1,V,2"" /&gt;_x000D_
  &lt;param n=""leftMargin"" v=""0"" /&gt;_x000D_
&lt;/ContentLocation&gt;'"</definedName>
    <definedName name="_AMO_ContentLocation_30194841_ROM_F0.SEC2.Tabulate_1.SEC1.BDY.Cross_tabular_summary_report_Table_1" hidden="1">"'Partitions:2'"</definedName>
    <definedName name="_AMO_ContentLocation_30194841_ROM_F0.SEC2.Tabulate_1.SEC1.BDY.Cross_tabular_summary_report_Table_1.0" hidden="1">"'&lt;ContentLocation path=""F0.SEC2.Tabulate_1.SEC1.BDY.Cross_tabular_summary_report_Table_1"" rsid=""30194841"" tag=""ROM"" fid=""0""&gt;_x000D_
  &lt;param n=""_NumRows"" v=""55"" /&gt;_x000D_
  &lt;param n=""_NumCols"" v=""13"" /&gt;_x000D_
  &lt;param n=""tableSig"" v=""R:R=55:C=13:FCR='"</definedName>
    <definedName name="_AMO_ContentLocation_30194841_ROM_F0.SEC2.Tabulate_1.SEC1.BDY.Cross_tabular_summary_report_Table_1.1" hidden="1">"'4:FCC=2:RSP.1=1,H,13:RSP.2=1,V,2"" /&gt;_x000D_
  &lt;param n=""leftMargin"" v=""0"" /&gt;_x000D_
&lt;/ContentLocation&gt;'"</definedName>
    <definedName name="_AMO_ContentLocation_37461558_ROM_F0.SEC2.Tabulate_1.SEC1.BDY.Cross_tabular_summary_report_Table_1" hidden="1">"'Partitions:2'"</definedName>
    <definedName name="_AMO_ContentLocation_37461558_ROM_F0.SEC2.Tabulate_1.SEC1.BDY.Cross_tabular_summary_report_Table_1.0" hidden="1">"'&lt;ContentLocation path=""F0.SEC2.Tabulate_1.SEC1.BDY.Cross_tabular_summary_report_Table_1"" rsid=""37461558"" tag=""ROM"" fid=""0""&gt;_x000D_
  &lt;param n=""_NumRows"" v=""45"" /&gt;_x000D_
  &lt;param n=""_NumCols"" v=""13"" /&gt;_x000D_
  &lt;param n=""tableSig"" v=""R:R=45:C=13:FCR='"</definedName>
    <definedName name="_AMO_ContentLocation_37461558_ROM_F0.SEC2.Tabulate_1.SEC1.BDY.Cross_tabular_summary_report_Table_1.1" hidden="1">"'4:FCC=2:RSP.1=1,H,13:RSP.2=1,V,2"" /&gt;_x000D_
  &lt;param n=""leftMargin"" v=""0"" /&gt;_x000D_
&lt;/ContentLocation&gt;'"</definedName>
    <definedName name="_AMO_ContentLocation_390982613_ROM_F0.SEC2.Tabulate_1.SEC1.BDY.Cross_tabular_summary_report_Table_1" hidden="1">"'Partitions:2'"</definedName>
    <definedName name="_AMO_ContentLocation_390982613_ROM_F0.SEC2.Tabulate_1.SEC1.BDY.Cross_tabular_summary_report_Table_1.0" hidden="1">"'&lt;ContentLocation path=""F0.SEC2.Tabulate_1.SEC1.BDY.Cross_tabular_summary_report_Table_1"" rsid=""390982613"" tag=""ROM"" fid=""0""&gt;_x000D_
  &lt;param n=""_NumRows"" v=""45"" /&gt;_x000D_
  &lt;param n=""_NumCols"" v=""13"" /&gt;_x000D_
  &lt;param n=""tableSig"" v=""R:R=45:C=13:FCR'"</definedName>
    <definedName name="_AMO_ContentLocation_390982613_ROM_F0.SEC2.Tabulate_1.SEC1.BDY.Cross_tabular_summary_report_Table_1.1" hidden="1">"'=4:FCC=2:RSP.1=1,H,13:RSP.2=1,V,2"" /&gt;_x000D_
  &lt;param n=""leftMargin"" v=""0"" /&gt;_x000D_
&lt;/ContentLocation&gt;'"</definedName>
    <definedName name="_AMO_ContentLocation_398675413_ROM_F0.SEC2.Tabulate_1.SEC1.BDY.Cross_tabular_summary_report_Table_1" hidden="1">"'Partitions:2'"</definedName>
    <definedName name="_AMO_ContentLocation_398675413_ROM_F0.SEC2.Tabulate_1.SEC1.BDY.Cross_tabular_summary_report_Table_1.0" hidden="1">"'&lt;ContentLocation path=""F0.SEC2.Tabulate_1.SEC1.BDY.Cross_tabular_summary_report_Table_1"" rsid=""398675413"" tag=""ROM"" fid=""0""&gt;_x000D_
  &lt;param n=""_NumRows"" v=""18"" /&gt;_x000D_
  &lt;param n=""_NumCols"" v=""13"" /&gt;_x000D_
  &lt;param n=""tableSig"" v=""R:R=18:C=13:FCR'"</definedName>
    <definedName name="_AMO_ContentLocation_398675413_ROM_F0.SEC2.Tabulate_1.SEC1.BDY.Cross_tabular_summary_report_Table_1.1" hidden="1">"'=4:FCC=2:RSP.1=1,H,13:RSP.2=1,V,2"" /&gt;_x000D_
  &lt;param n=""leftMargin"" v=""0"" /&gt;_x000D_
&lt;/ContentLocation&gt;'"</definedName>
    <definedName name="_AMO_ContentLocation_416626384_ROM_F0.SEC2.Tabulate_1.SEC1.BDY.Cross_tabular_summary_report_Table_1" hidden="1">"'Partitions:2'"</definedName>
    <definedName name="_AMO_ContentLocation_416626384_ROM_F0.SEC2.Tabulate_1.SEC1.BDY.Cross_tabular_summary_report_Table_1.0" hidden="1">"'&lt;ContentLocation path=""F0.SEC2.Tabulate_1.SEC1.BDY.Cross_tabular_summary_report_Table_1"" rsid=""416626384"" tag=""ROM"" fid=""0""&gt;_x000D_
  &lt;param n=""_NumRows"" v=""53"" /&gt;_x000D_
  &lt;param n=""_NumCols"" v=""13"" /&gt;_x000D_
  &lt;param n=""tableSig"" v=""R:R=53:C=13:FCR'"</definedName>
    <definedName name="_AMO_ContentLocation_416626384_ROM_F0.SEC2.Tabulate_1.SEC1.BDY.Cross_tabular_summary_report_Table_1.1" hidden="1">"'=4:FCC=2:RSP.1=1,H,13:RSP.2=1,V,2"" /&gt;_x000D_
  &lt;param n=""leftMargin"" v=""0"" /&gt;_x000D_
&lt;/ContentLocation&gt;'"</definedName>
    <definedName name="_AMO_ContentLocation_472893794_ROM_F0.SEC2.Tabulate_1.SEC1.BDY.Cross_tabular_summary_report_Table_1" hidden="1">"'Partitions:2'"</definedName>
    <definedName name="_AMO_ContentLocation_472893794_ROM_F0.SEC2.Tabulate_1.SEC1.BDY.Cross_tabular_summary_report_Table_1.0" hidden="1">"'&lt;ContentLocation path=""F0.SEC2.Tabulate_1.SEC1.BDY.Cross_tabular_summary_report_Table_1"" rsid=""472893794"" tag=""ROM"" fid=""0""&gt;_x000D_
  &lt;param n=""_NumRows"" v=""21"" /&gt;_x000D_
  &lt;param n=""_NumCols"" v=""13"" /&gt;_x000D_
  &lt;param n=""tableSig"" v=""R:R=21:C=13:FCR'"</definedName>
    <definedName name="_AMO_ContentLocation_472893794_ROM_F0.SEC2.Tabulate_1.SEC1.BDY.Cross_tabular_summary_report_Table_1.1" hidden="1">"'=4:FCC=2:RSP.1=1,H,13:RSP.2=1,V,2"" /&gt;_x000D_
  &lt;param n=""leftMargin"" v=""0"" /&gt;_x000D_
&lt;/ContentLocation&gt;'"</definedName>
    <definedName name="_AMO_ContentLocation_539372770_ROM_F0.SEC2.Tabulate_1.SEC1.BDY.Cross_tabular_summary_report_Table_1" hidden="1">"'Partitions:2'"</definedName>
    <definedName name="_AMO_ContentLocation_539372770_ROM_F0.SEC2.Tabulate_1.SEC1.BDY.Cross_tabular_summary_report_Table_1.0" hidden="1">"'&lt;ContentLocation path=""F0.SEC2.Tabulate_1.SEC1.BDY.Cross_tabular_summary_report_Table_1"" rsid=""539372770"" tag=""ROM"" fid=""0""&gt;_x000D_
  &lt;param n=""_NumRows"" v=""63"" /&gt;_x000D_
  &lt;param n=""_NumCols"" v=""13"" /&gt;_x000D_
  &lt;param n=""tableSig"" v=""R:R=63:C=13:FCR'"</definedName>
    <definedName name="_AMO_ContentLocation_539372770_ROM_F0.SEC2.Tabulate_1.SEC1.BDY.Cross_tabular_summary_report_Table_1.1" hidden="1">"'=4:FCC=2:RSP.1=1,H,13:RSP.2=1,V,2"" /&gt;_x000D_
  &lt;param n=""leftMargin"" v=""0"" /&gt;_x000D_
&lt;/ContentLocation&gt;'"</definedName>
    <definedName name="_AMO_ContentLocation_572615156_ROM_F0.SEC2.Tabulate_1.SEC1.BDY.Cross_tabular_summary_report_Table_1" hidden="1">"'Partitions:2'"</definedName>
    <definedName name="_AMO_ContentLocation_572615156_ROM_F0.SEC2.Tabulate_1.SEC1.BDY.Cross_tabular_summary_report_Table_1.0" hidden="1">"'&lt;ContentLocation path=""F0.SEC2.Tabulate_1.SEC1.BDY.Cross_tabular_summary_report_Table_1"" rsid=""572615156"" tag=""ROM"" fid=""0""&gt;_x000D_
  &lt;param n=""_NumRows"" v=""21"" /&gt;_x000D_
  &lt;param n=""_NumCols"" v=""13"" /&gt;_x000D_
  &lt;param n=""tableSig"" v=""R:R=21:C=13:FCR'"</definedName>
    <definedName name="_AMO_ContentLocation_572615156_ROM_F0.SEC2.Tabulate_1.SEC1.BDY.Cross_tabular_summary_report_Table_1.1" hidden="1">"'=4:FCC=2:RSP.1=1,H,13:RSP.2=1,V,2"" /&gt;_x000D_
  &lt;param n=""leftMargin"" v=""0"" /&gt;_x000D_
&lt;/ContentLocation&gt;'"</definedName>
    <definedName name="_AMO_ContentLocation_576762798_ROM_F0.SEC2.Tabulate_1.SEC1.BDY.Cross_tabular_summary_report_Table_1" hidden="1">"'Partitions:2'"</definedName>
    <definedName name="_AMO_ContentLocation_576762798_ROM_F0.SEC2.Tabulate_1.SEC1.BDY.Cross_tabular_summary_report_Table_1.0" hidden="1">"'&lt;ContentLocation path=""F0.SEC2.Tabulate_1.SEC1.BDY.Cross_tabular_summary_report_Table_1"" rsid=""576762798"" tag=""ROM"" fid=""0""&gt;_x000D_
  &lt;param n=""_NumRows"" v=""36"" /&gt;_x000D_
  &lt;param n=""_NumCols"" v=""13"" /&gt;_x000D_
  &lt;param n=""tableSig"" v=""R:R=36:C=13:FCR'"</definedName>
    <definedName name="_AMO_ContentLocation_576762798_ROM_F0.SEC2.Tabulate_1.SEC1.BDY.Cross_tabular_summary_report_Table_1.1" hidden="1">"'=4:FCC=2:RSP.1=1,H,13:RSP.2=1,V,2"" /&gt;_x000D_
  &lt;param n=""leftMargin"" v=""0"" /&gt;_x000D_
&lt;/ContentLocation&gt;'"</definedName>
    <definedName name="_AMO_ContentLocation_576788546_ROM_F0.SEC2.Tabulate_1.SEC1.BDY.Cross_tabular_summary_report_Table_1" hidden="1">"'Partitions:2'"</definedName>
    <definedName name="_AMO_ContentLocation_576788546_ROM_F0.SEC2.Tabulate_1.SEC1.BDY.Cross_tabular_summary_report_Table_1.0" hidden="1">"'&lt;ContentLocation path=""F0.SEC2.Tabulate_1.SEC1.BDY.Cross_tabular_summary_report_Table_1"" rsid=""576788546"" tag=""ROM"" fid=""0""&gt;_x000D_
  &lt;param n=""_NumRows"" v=""63"" /&gt;_x000D_
  &lt;param n=""_NumCols"" v=""13"" /&gt;_x000D_
  &lt;param n=""tableSig"" v=""R:R=63:C=13:FCR'"</definedName>
    <definedName name="_AMO_ContentLocation_576788546_ROM_F0.SEC2.Tabulate_1.SEC1.BDY.Cross_tabular_summary_report_Table_1.1" hidden="1">"'=4:FCC=2:RSP.1=1,H,13:RSP.2=1,V,2"" /&gt;_x000D_
  &lt;param n=""leftMargin"" v=""0"" /&gt;_x000D_
&lt;/ContentLocation&gt;'"</definedName>
    <definedName name="_AMO_ContentLocation_587946619_ROM_F0.SEC2.Tabulate_1.SEC1.BDY.Cross_tabular_summary_report_Table_1" hidden="1">"'Partitions:2'"</definedName>
    <definedName name="_AMO_ContentLocation_587946619_ROM_F0.SEC2.Tabulate_1.SEC1.BDY.Cross_tabular_summary_report_Table_1.0" hidden="1">"'&lt;ContentLocation path=""F0.SEC2.Tabulate_1.SEC1.BDY.Cross_tabular_summary_report_Table_1"" rsid=""587946619"" tag=""ROM"" fid=""0""&gt;_x000D_
  &lt;param n=""_NumRows"" v=""53"" /&gt;_x000D_
  &lt;param n=""_NumCols"" v=""13"" /&gt;_x000D_
  &lt;param n=""tableSig"" v=""R:R=53:C=13:FCR'"</definedName>
    <definedName name="_AMO_ContentLocation_587946619_ROM_F0.SEC2.Tabulate_1.SEC1.BDY.Cross_tabular_summary_report_Table_1.1" hidden="1">"'=4:FCC=2:RSP.1=1,H,13:RSP.2=1,V,2"" /&gt;_x000D_
  &lt;param n=""leftMargin"" v=""0"" /&gt;_x000D_
&lt;/ContentLocation&gt;'"</definedName>
    <definedName name="_AMO_ContentLocation_617623402_ROM_F0.SEC2.Tabulate_1.SEC1.BDY.Cross_tabular_summary_report_Table_1" hidden="1">"'Partitions:2'"</definedName>
    <definedName name="_AMO_ContentLocation_617623402_ROM_F0.SEC2.Tabulate_1.SEC1.BDY.Cross_tabular_summary_report_Table_1.0" hidden="1">"'&lt;ContentLocation path=""F0.SEC2.Tabulate_1.SEC1.BDY.Cross_tabular_summary_report_Table_1"" rsid=""617623402"" tag=""ROM"" fid=""0""&gt;_x000D_
  &lt;param n=""_NumRows"" v=""53"" /&gt;_x000D_
  &lt;param n=""_NumCols"" v=""13"" /&gt;_x000D_
  &lt;param n=""tableSig"" v=""R:R=53:C=13:FCR'"</definedName>
    <definedName name="_AMO_ContentLocation_617623402_ROM_F0.SEC2.Tabulate_1.SEC1.BDY.Cross_tabular_summary_report_Table_1.1" hidden="1">"'=4:FCC=2:RSP.1=1,H,13:RSP.2=1,V,2"" /&gt;_x000D_
  &lt;param n=""leftMargin"" v=""0"" /&gt;_x000D_
&lt;/ContentLocation&gt;'"</definedName>
    <definedName name="_AMO_ContentLocation_621796666_ROM_F0.SEC2.Tabulate_1.SEC1.BDY.Cross_tabular_summary_report_Table_1" hidden="1">"'Partitions:2'"</definedName>
    <definedName name="_AMO_ContentLocation_621796666_ROM_F0.SEC2.Tabulate_1.SEC1.BDY.Cross_tabular_summary_report_Table_1.0" hidden="1">"'&lt;ContentLocation path=""F0.SEC2.Tabulate_1.SEC1.BDY.Cross_tabular_summary_report_Table_1"" rsid=""621796666"" tag=""ROM"" fid=""0""&gt;_x000D_
  &lt;param n=""_NumRows"" v=""49"" /&gt;_x000D_
  &lt;param n=""_NumCols"" v=""13"" /&gt;_x000D_
  &lt;param n=""tableSig"" v=""R:R=49:C=13:FCR'"</definedName>
    <definedName name="_AMO_ContentLocation_621796666_ROM_F0.SEC2.Tabulate_1.SEC1.BDY.Cross_tabular_summary_report_Table_1.1" hidden="1">"'=4:FCC=2:RSP.1=1,H,13:RSP.2=1,V,2"" /&gt;_x000D_
  &lt;param n=""leftMargin"" v=""0"" /&gt;_x000D_
&lt;/ContentLocation&gt;'"</definedName>
    <definedName name="_AMO_ContentLocation_65748969_ROM_F0.SEC2.Tabulate_1.SEC1.BDY.Cross_tabular_summary_report_Table_1" hidden="1">"'Partitions:2'"</definedName>
    <definedName name="_AMO_ContentLocation_65748969_ROM_F0.SEC2.Tabulate_1.SEC1.BDY.Cross_tabular_summary_report_Table_1.0" hidden="1">"'&lt;ContentLocation path=""F0.SEC2.Tabulate_1.SEC1.BDY.Cross_tabular_summary_report_Table_1"" rsid=""65748969"" tag=""ROM"" fid=""0""&gt;_x000D_
  &lt;param n=""_NumRows"" v=""53"" /&gt;_x000D_
  &lt;param n=""_NumCols"" v=""13"" /&gt;_x000D_
  &lt;param n=""tableSig"" v=""R:R=53:C=13:FCR='"</definedName>
    <definedName name="_AMO_ContentLocation_65748969_ROM_F0.SEC2.Tabulate_1.SEC1.BDY.Cross_tabular_summary_report_Table_1.1" hidden="1">"'4:FCC=2:RSP.1=1,H,13:RSP.2=1,V,2"" /&gt;_x000D_
  &lt;param n=""leftMargin"" v=""0"" /&gt;_x000D_
&lt;/ContentLocation&gt;'"</definedName>
    <definedName name="_AMO_ContentLocation_662231970_ROM_F0.SEC2.Tabulate_1.SEC1.BDY.Cross_tabular_summary_report_Table_1" hidden="1">"'Partitions:2'"</definedName>
    <definedName name="_AMO_ContentLocation_662231970_ROM_F0.SEC2.Tabulate_1.SEC1.BDY.Cross_tabular_summary_report_Table_1.0" hidden="1">"'&lt;ContentLocation path=""F0.SEC2.Tabulate_1.SEC1.BDY.Cross_tabular_summary_report_Table_1"" rsid=""662231970"" tag=""ROM"" fid=""0""&gt;_x000D_
  &lt;param n=""_NumRows"" v=""47"" /&gt;_x000D_
  &lt;param n=""_NumCols"" v=""10"" /&gt;_x000D_
  &lt;param n=""tableSig"" v=""R:R=47:C=10:FCR'"</definedName>
    <definedName name="_AMO_ContentLocation_662231970_ROM_F0.SEC2.Tabulate_1.SEC1.BDY.Cross_tabular_summary_report_Table_1.1" hidden="1">"'=3:FCC=3:RSP.1=1,H,10:RSP.2=1,H,2"" /&gt;_x000D_
  &lt;param n=""leftMargin"" v=""0"" /&gt;_x000D_
&lt;/ContentLocation&gt;'"</definedName>
    <definedName name="_AMO_ContentLocation_671486722_ROM_F0.SEC2.Tabulate_1.SEC1.BDY.Cross_tabular_summary_report_Table_1" hidden="1">"'Partitions:2'"</definedName>
    <definedName name="_AMO_ContentLocation_671486722_ROM_F0.SEC2.Tabulate_1.SEC1.BDY.Cross_tabular_summary_report_Table_1.0" hidden="1">"'&lt;ContentLocation path=""F0.SEC2.Tabulate_1.SEC1.BDY.Cross_tabular_summary_report_Table_1"" rsid=""671486722"" tag=""ROM"" fid=""0""&gt;_x000D_
  &lt;param n=""_NumRows"" v=""35"" /&gt;_x000D_
  &lt;param n=""_NumCols"" v=""14"" /&gt;_x000D_
  &lt;param n=""tableSig"" v=""R:R=35:C=14:FCR'"</definedName>
    <definedName name="_AMO_ContentLocation_671486722_ROM_F0.SEC2.Tabulate_1.SEC1.BDY.Cross_tabular_summary_report_Table_1.1" hidden="1">"'=4:FCC=2:RSP.1=1,H,14:RSP.2=1,V,2;14,V,2"" /&gt;_x000D_
  &lt;param n=""leftMargin"" v=""0"" /&gt;_x000D_
&lt;/ContentLocation&gt;'"</definedName>
    <definedName name="_AMO_ContentLocation_732119577_ROM_F0.SEC2.Tabulate_1.SEC1.BDY.Cross_tabular_summary_report_Table_1" hidden="1">"'Partitions:2'"</definedName>
    <definedName name="_AMO_ContentLocation_732119577_ROM_F0.SEC2.Tabulate_1.SEC1.BDY.Cross_tabular_summary_report_Table_1.0" hidden="1">"'&lt;ContentLocation path=""F0.SEC2.Tabulate_1.SEC1.BDY.Cross_tabular_summary_report_Table_1"" rsid=""732119577"" tag=""ROM"" fid=""0""&gt;_x000D_
  &lt;param n=""_NumRows"" v=""51"" /&gt;_x000D_
  &lt;param n=""_NumCols"" v=""14"" /&gt;_x000D_
  &lt;param n=""tableSig"" v=""R:R=51:C=14:FCR'"</definedName>
    <definedName name="_AMO_ContentLocation_732119577_ROM_F0.SEC2.Tabulate_1.SEC1.BDY.Cross_tabular_summary_report_Table_1.1" hidden="1">"'=4:FCC=2:RSP.1=1,H,14:RSP.2=1,V,2;14,V,2"" /&gt;_x000D_
  &lt;param n=""leftMargin"" v=""0"" /&gt;_x000D_
&lt;/ContentLocation&gt;'"</definedName>
    <definedName name="_AMO_ContentLocation_779436236_ROM_F0.SEC2.Tabulate_1.SEC1.BDY.Cross_tabular_summary_report_Table_1" hidden="1">"'Partitions:2'"</definedName>
    <definedName name="_AMO_ContentLocation_779436236_ROM_F0.SEC2.Tabulate_1.SEC1.BDY.Cross_tabular_summary_report_Table_1.0" hidden="1">"'&lt;ContentLocation path=""F0.SEC2.Tabulate_1.SEC1.BDY.Cross_tabular_summary_report_Table_1"" rsid=""779436236"" tag=""ROM"" fid=""0""&gt;_x000D_
  &lt;param n=""_NumRows"" v=""22"" /&gt;_x000D_
  &lt;param n=""_NumCols"" v=""13"" /&gt;_x000D_
  &lt;param n=""tableSig"" v=""R:R=22:C=13:FCR'"</definedName>
    <definedName name="_AMO_ContentLocation_779436236_ROM_F0.SEC2.Tabulate_1.SEC1.BDY.Cross_tabular_summary_report_Table_1.1" hidden="1">"'=4:FCC=2:RSP.1=1,H,13:RSP.2=1,V,2"" /&gt;_x000D_
  &lt;param n=""leftMargin"" v=""0"" /&gt;_x000D_
&lt;/ContentLocation&gt;'"</definedName>
    <definedName name="_AMO_ContentLocation_805804074_ROM_F0.SEC2.Tabulate_1.SEC1.BDY.Cross_tabular_summary_report_Table_1" hidden="1">"'Partitions:2'"</definedName>
    <definedName name="_AMO_ContentLocation_805804074_ROM_F0.SEC2.Tabulate_1.SEC1.BDY.Cross_tabular_summary_report_Table_1.0" hidden="1">"'&lt;ContentLocation path=""F0.SEC2.Tabulate_1.SEC1.BDY.Cross_tabular_summary_report_Table_1"" rsid=""805804074"" tag=""ROM"" fid=""0""&gt;_x000D_
  &lt;param n=""_NumRows"" v=""63"" /&gt;_x000D_
  &lt;param n=""_NumCols"" v=""13"" /&gt;_x000D_
  &lt;param n=""tableSig"" v=""R:R=63:C=13:FCR'"</definedName>
    <definedName name="_AMO_ContentLocation_805804074_ROM_F0.SEC2.Tabulate_1.SEC1.BDY.Cross_tabular_summary_report_Table_1.1" hidden="1">"'=4:FCC=2:RSP.1=1,H,13:RSP.2=1,V,2"" /&gt;_x000D_
  &lt;param n=""leftMargin"" v=""0"" /&gt;_x000D_
&lt;/ContentLocation&gt;'"</definedName>
    <definedName name="_AMO_ContentLocation_825207699_ROM_F0.SEC2.Tabulate_1.SEC1.BDY.Cross_tabular_summary_report_Table_1" hidden="1">"'Partitions:2'"</definedName>
    <definedName name="_AMO_ContentLocation_825207699_ROM_F0.SEC2.Tabulate_1.SEC1.BDY.Cross_tabular_summary_report_Table_1.0" hidden="1">"'&lt;ContentLocation path=""F0.SEC2.Tabulate_1.SEC1.BDY.Cross_tabular_summary_report_Table_1"" rsid=""825207699"" tag=""ROM"" fid=""0""&gt;_x000D_
  &lt;param n=""_NumRows"" v=""53"" /&gt;_x000D_
  &lt;param n=""_NumCols"" v=""13"" /&gt;_x000D_
  &lt;param n=""tableSig"" v=""R:R=53:C=13:FCR'"</definedName>
    <definedName name="_AMO_ContentLocation_825207699_ROM_F0.SEC2.Tabulate_1.SEC1.BDY.Cross_tabular_summary_report_Table_1.1" hidden="1">"'=4:FCC=2:RSP.1=1,H,13:RSP.2=1,V,2"" /&gt;_x000D_
  &lt;param n=""leftMargin"" v=""0"" /&gt;_x000D_
&lt;/ContentLocation&gt;'"</definedName>
    <definedName name="_AMO_ContentLocation_921006515_ROM_F0.SEC2.Tabulate_1.SEC1.BDY.Cross_tabular_summary_report_Table_1" hidden="1">"'Partitions:2'"</definedName>
    <definedName name="_AMO_ContentLocation_921006515_ROM_F0.SEC2.Tabulate_1.SEC1.BDY.Cross_tabular_summary_report_Table_1.0" hidden="1">"'&lt;ContentLocation path=""F0.SEC2.Tabulate_1.SEC1.BDY.Cross_tabular_summary_report_Table_1"" rsid=""921006515"" tag=""ROM"" fid=""0""&gt;_x000D_
  &lt;param n=""_NumRows"" v=""51"" /&gt;_x000D_
  &lt;param n=""_NumCols"" v=""13"" /&gt;_x000D_
  &lt;param n=""tableSig"" v=""R:R=51:C=13:FCR'"</definedName>
    <definedName name="_AMO_ContentLocation_921006515_ROM_F0.SEC2.Tabulate_1.SEC1.BDY.Cross_tabular_summary_report_Table_1.1" hidden="1">"'=4:FCC=2:RSP.1=1,H,13:RSP.2=1,V,2"" /&gt;_x000D_
  &lt;param n=""leftMargin"" v=""0"" /&gt;_x000D_
&lt;/ContentLocation&gt;'"</definedName>
    <definedName name="_AMO_ContentLocation_991905274_ROM_F0.SEC2.Tabulate_1.SEC1.BDY.Cross_tabular_summary_report_Table_1" hidden="1">"'Partitions:2'"</definedName>
    <definedName name="_AMO_ContentLocation_991905274_ROM_F0.SEC2.Tabulate_1.SEC1.BDY.Cross_tabular_summary_report_Table_1.0" hidden="1">"'&lt;ContentLocation path=""F0.SEC2.Tabulate_1.SEC1.BDY.Cross_tabular_summary_report_Table_1"" rsid=""991905274"" tag=""ROM"" fid=""0""&gt;_x000D_
  &lt;param n=""_NumRows"" v=""39"" /&gt;_x000D_
  &lt;param n=""_NumCols"" v=""13"" /&gt;_x000D_
  &lt;param n=""tableSig"" v=""R:R=39:C=13:FCR'"</definedName>
    <definedName name="_AMO_ContentLocation_991905274_ROM_F0.SEC2.Tabulate_1.SEC1.BDY.Cross_tabular_summary_report_Table_1.1" hidden="1">"'=4:FCC=2:RSP.1=1,H,13:RSP.2=1,V,2"" /&gt;_x000D_
  &lt;param n=""leftMargin"" v=""0"" /&gt;_x000D_
&lt;/ContentLocation&gt;'"</definedName>
    <definedName name="_AMO_RefreshMultipleList" hidden="1">"'Partitions:6'"</definedName>
    <definedName name="_AMO_RefreshMultipleList.0" hidden="1">"'&lt;Items&gt;_x000D_
  &lt;Item Id=""478191013"" Checked=""True"" /&gt;_x000D_
  &lt;Item Id=""991905274"" Checked=""True"" /&gt;_x000D_
  &lt;Item Id=""576762798"" Checked=""True"" /&gt;_x000D_
  &lt;Item Id=""617623402"" Checked=""True"" /&gt;_x000D_
  &lt;Item Id=""587946619"" Checked=""True"" /&gt;_x000D_
  &lt;Item I'"</definedName>
    <definedName name="_AMO_RefreshMultipleList.1" hidden="1">"'d=""825207699"" Checked=""True"" /&gt;_x000D_
  &lt;Item Id=""225272241"" Checked=""True"" /&gt;_x000D_
  &lt;Item Id=""671486722"" Checked=""True"" /&gt;_x000D_
  &lt;Item Id=""779436236"" Checked=""True"" /&gt;_x000D_
  &lt;Item Id=""390982613"" Checked=""True"" /&gt;_x000D_
  &lt;Item Id=""15410102"" Chec'"</definedName>
    <definedName name="_AMO_RefreshMultipleList.2" hidden="1">"'ked=""False"" /&gt;_x000D_
  &lt;Item Id=""74403347"" Checked=""True"" /&gt;_x000D_
  &lt;Item Id=""358847779"" Checked=""True"" /&gt;_x000D_
  &lt;Item Id=""176225830"" Checked=""True"" /&gt;_x000D_
  &lt;Item Id=""247862661"" Checked=""True"" /&gt;_x000D_
  &lt;Item Id=""398675413"" Checked=""True"" /&gt;_x000D_
  '"</definedName>
    <definedName name="_AMO_RefreshMultipleList.3" hidden="1">"'&lt;Item Id=""472893794"" Checked=""True"" /&gt;_x000D_
  &lt;Item Id=""621796666"" Checked=""True"" /&gt;_x000D_
  &lt;Item Id=""732119577"" Checked=""True"" /&gt;_x000D_
  &lt;Item Id=""205779628"" Checked=""True"" /&gt;_x000D_
  &lt;Item Id=""97505557"" Checked=""True"" /&gt;_x000D_
  &lt;Item Id=""46203661'"</definedName>
    <definedName name="_AMO_RefreshMultipleList.4" hidden="1">"'"" Checked=""True"" /&gt;_x000D_
  &lt;Item Id=""242095788"" Checked=""False"" /&gt;_x000D_
  &lt;Item Id=""880379414"" Checked=""True"" /&gt;_x000D_
  &lt;Item Id=""104386094"" Checked=""True"" /&gt;_x000D_
  &lt;Item Id=""805804074"" Checked=""True"" /&gt;_x000D_
  &lt;Item Id=""416626384"" Checked=""True""'"</definedName>
    <definedName name="_AMO_RefreshMultipleList.5" hidden="1">"' /&gt;_x000D_
  &lt;Item Id=""65748969"" Checked=""True"" /&gt;_x000D_
  &lt;Item Id=""871571195"" Checked=""True"" /&gt;_x000D_
  &lt;Item Id=""612588558"" Checked=""False"" /&gt;_x000D_
&lt;/Items&gt;'"</definedName>
    <definedName name="_AMO_SingleObject_104386094_ROM_F0.SEC2.Tabulate_1.SEC2.BDY.Cross_tabular_summary_report_Table_1" hidden="1">'[1]Table 2.5'!#REF!</definedName>
    <definedName name="_AMO_SingleObject_205779628_ROM_F0.SEC2.Tabulate_1.SEC2.BDY.Cross_tabular_summary_report_Table_1" hidden="1">[1]Table3.8b!#REF!</definedName>
    <definedName name="_AMO_SingleObject_30194841_ROM_F0.SEC2.Tabulate_1.SEC1.FTR.TXT1" hidden="1">[1]Table6!#REF!</definedName>
    <definedName name="_AMO_SingleObject_37461558_ROM_F0.SEC2.Tabulate_1.SEC1.HDR.TXT1" hidden="1">'[1]Table 2.4'!#REF!</definedName>
    <definedName name="_AMO_SingleObject_732119577_ROM_F0.SEC2.Tabulate_1.SEC2.BDY.Cross_tabular_summary_report_Table_1" hidden="1">[1]Table3.8c!#REF!</definedName>
    <definedName name="_AMO_SingleObject_921006515_ROM_F0.SEC2.Tabulate_1.SEC1.FTR.TXT1" hidden="1">'[1]Table 2'!#REF!</definedName>
    <definedName name="_AMO_SingleObject_921006515_ROM_F0.SEC2.Tabulate_1.SEC1.HDR.TXT1" hidden="1">'[1]Table 2'!#REF!</definedName>
    <definedName name="_AMO_SingleValue_104386094_TaskState" hidden="1">"'Partitions:11'"</definedName>
    <definedName name="_AMO_SingleValue_104386094_TaskState.0" hidden="1">"'SASUNICODE7V1Zb+JIEK7nlfY/oKw0D6PZkJCQQzuHCOQYDUNYYDLap4gQsoOWIwMmM9Fq//t+Xe32hW1sY2yCWgiw29V1dH9dXX3Yfksf6CeNaEgFeqI+TWlGA5rQmN7RDu3TLu3hv4ArY+oh/R5Xx/Q3X52TQQ/0O53g+AO9p1/pF3pLHeqCxz/IM8bRCDkFbRvUI3y6kPCMa4LqDlL7oN2xZAvKQ8g8YLlKtuA3MrlU8N2lc7rEr5I0w'"</definedName>
    <definedName name="_AMO_SingleValue_104386094_TaskState.1" hidden="1">"'3GNOfXAYwC+fXqDfDcee8qg2wfPPYu7oKpCsyEsmYNW6DrGr7BsCu5DpmjiXOg6AP9PuPoMyRPI7TNXIa2MMuijLHrQ/I5O8XtIJcg6xdmOVTI3bP3AsrwKLkM+6kGe1NJbagbODJzdwvIaH3dNPrMQzm4uPbbtO9sky1PY2+Br4ryH8xmfKQkz5DRM/US9jZmuGFHeFPl+ZCKpxZKeWM4caVnINKx0UWcGH2Urd8y5s5D5yG3iKUPsuCXu'"</definedName>
    <definedName name="_AMO_SingleValue_104386094_TaskState.10" hidden="1">"'UfDibml+tS0sf7RQHlwj4U9YEzU84WeL9VyRpsLGZ+qyRXcmP1n+Ud/htoszJ6oNco5wOySfIDkzS0+9MyT+u+J2UUJDGppjAPnmO6+/T2aRN5JJrrOX06LGJZ84Mqh+iha/9/Q/'"</definedName>
    <definedName name="_AMO_SingleValue_104386094_TaskState.2" hidden="1">"'5yCzlIPMgxxkHuYgs5yDzKMcZB7nIPMkB5mnufiEvYykil65R9+QJiKerLz8N+Scg4uQem9GR+uW+h3xhfhmba2Su66yLkaKuRR1kyOXR44aDUR58eIzldsZl3k5yqj3M9LcfOz0Hb4irdzljzty9sbNdmwsqb1xsKAxOIfQdYSvoC3Sa45ru1zWBeQasC5jK1ougKJIr+g3jA5q9Id5VMGRX/zzxpdSSpExWjwZ3rjuHf1LdVw5Q+Rfx9k'"</definedName>
    <definedName name="_AMO_SingleValue_104386094_TaskState.3" hidden="1">"'roGYOGoNz2cf/hWrixEk8fRY90GtfugI+sr6iaxzMqcB15/UH0TkXIthyujWWnGyNJcdbY8nR1lhS3hpLDrfGkoOtsaS0NZbsb40lL9cO53zfS7DCHbN7Y+YznE14ftoZMSuqBlvR53i3Z82MfgRtxYzaxcyyGi8ISTKqlGOtqTVrGCy/wfPDQfIrnDoEnYgiZ6YGdY6R+zxesY/lGGbC5RNd/jWO1eijzjKMxLoEa6CkO6XNQkdLTkq3Pl'"</definedName>
    <definedName name="_AMO_SingleValue_104386094_TaskState.4" hidden="1">"'Vcq9MXjGcaEW0O5tXCta8rc2mibC6Bw1X5XAFZNXzOI1tWjFGixUh1nwynNgqa+HYhvW+OfowMERqmRTbYvEANtuD7OitjQfi26Hyyw0G4v7xC7nukqbH/Fb5dTpmG+od06l9JreB8as31ZIuABlpvGvUvvFwDv5UNxEC4L1C10OEeuJtxL+UnPauav+baX7XmL+FBKuBUo1tYcY1vBTa/LAzYpZ9mrNJmOrlDII7cqGUXZYZWUbf4WtxVd'"</definedName>
    <definedName name="_AMO_SingleValue_104386094_TaskState.5" hidden="1">"'pXLOYur0hbXnkXqDWq/xZqO2HIVgwqaPR8u8XcBRMnh3QsQvgNgyJzUvPqDNS8szoQNF66UpLP+y9aS89dif0P0KG2IHgcbosfhhuhR3hA9jjZEj+MN0eNkQ/Q43RA91Jr4ujUpxurFgtaA3b34gHvb5PmfF+LyL9DyT0Qasld+tGaKFntt96qtTduhKOuvuwEzLuGWOuVUlq7eqjJIIiksXvFanvaacw+fM6Q2TMoqPreJrLhdonnYar8X'"</definedName>
    <definedName name="_AMO_SingleValue_104386094_TaskState.6" hidden="1">"'KckQ1YTUc+TRmNKYWg+m9jWqNKpSR1VJo0qjKnVUHWhUaVSljqpDjSqNqtRRVdao0qhKHVVHGlUaVamj6lijSqMqdVSdaFRpVKWOqlONKo2qNcyC7mlcaVz54moZ5fJVRHvtMtq+nqq5w7PNOm/u3h6/50LksSId9FyMPHQRyPiRm/QWLT6VJJ89An53VeeDDb+72vVuBef9Df69nu2FVu35qjTkMpsFlkp6fV8yWcv8cD49YDJbbpfqH7S'"</definedName>
    <definedName name="_AMO_SingleValue_104386094_TaskState.7" hidden="1">"'H9pLP50jx7mtRetSpz3c1DR1clD0t/E7xL1rXwGw9ds4CayTzFlx3YUmP6UxxtyWvlte0bL93G9cE7Rmo093H7byba8a2SB8Tbxf3F5w9sI4j5if2/957eD6Q3J+e3S7uRWobDzZNMkyuO5qXvkzEfOLur3Pt1bRXy9mreSMx7d+0f0vu38R9Pmew6BxHH/Gtax+nfVzuPs5v3K39nPZzq8zKVtEKq3RF4i7HS+3ltJdb2ct5uQTfpd5H/g'"</definedName>
    <definedName name="_AMO_SingleValue_104386094_TaskState.8" hidden="1">"'mJe9Ll/I+03L43NLgtv9wW10Fbu4Yna5O8r7itW5xucbnHFd452+hRhW7d/uOGBj8VR7dt3bbzbtvuNUM9XtDjhXxX29VTYc7oL9q0dfVs17NfwqplvJkwZ91G6dfUe13aKLNPrr4sWh+22C8l74/CdF/Wg8TrOcIkbcqOmaKjnwvOV+Wo0UDaiOnuI7VY51N4REnuhPJrsv69BX+ynjq4NXemFV2+OJqVKkfH8iLxysLO58S2ndoO4WPHR'"</definedName>
    <definedName name="_AMO_SingleValue_104386094_TaskState.9" hidden="1">"'QUPnwJr3+dI4iG0z4sm6YIjfgNpE9Y7joTikrKxo55FDxq1FK9JvNOp5oqhnNzcOSdMvWPGVXfAh7LhKzi14JXsa6r1O6+MkD41dZC+MjhetX1pCXqWHflvQLH4PKypWdKNFfjfm7Z3QPto2ixL6JF/m9w+ZmaMIuOj4NhTvAnr2cGjxu/ocsbcdtzjrXl3LQSlrwsV4jmxUTER9DxZL0LqaAuiVmpU4bJfRIqkaJF6C9qcvZWtrVuLmQdR'"</definedName>
    <definedName name="_AMO_SingleValue_112461039_TaskState" hidden="1">"'Partitions:11'"</definedName>
    <definedName name="_AMO_SingleValue_112461039_TaskState.0" hidden="1">"'SASUNICODE7V1bb9pIFD7PK+1/QFmpD1U3BHLX9iICaVKVEhZIqn1ClJAtWi4pmLbRav/7fnPG4xvY2MbYDhohwJ45cy4zn8+cudh+Te/oJ41pRAX6TgOa0ZyGNKUJvaE9KtE+HeC/gJwJ9ZF+j9wJ/c25CzLogX6nMxy/o7f0K/1Cr6lDPfD4B2UmOBqjpKBtg3qMTw8SnpAnqL5A6gC0e5ZsQXkEmYcsV8kW/MYmlwq++3RJV/hVkuY4r'"</definedName>
    <definedName name="_AMO_SingleValue_112461039_TaskState.1" hidden="1">"'jGnPngMwXdAr1DuzmPPMehK4HlgcRdUVWg2giUL0ApdJ/gVls3AfcQUTZwLXYfg/xG5T5A8hdwBcxXSjlEHA9RFH5p/oXP8HlEZss5xtmfVzB1bP7Qsr4LLiI/6kCe19NaagTMDZ11YXuPjnslnHsDZzaXPtn1jm2R9CnsbnCfO+zif85mSMEdJw9RPtNuE6Yoh5c1Q7kcqklos6TvLWSAtDZmGlS7azOCjdOVOuHQaMh/5mvieInbcEksZ'"</definedName>
    <definedName name="_AMO_SingleValue_112461039_TaskState.10" hidden="1">"'+flCfVekqbDxiWPrArST/GT9h32L1T7OnKg2yDm665B8itzcrD313oDob8vaRw2NaGSO8OW7v7z+Pp5F3kgmvs5eTssal1fEkX7tU7T4vaX/AQ=='"</definedName>
    <definedName name="_AMO_SingleValue_112461039_TaskState.2" hidden="1">"'yCxnIPMwA5lHGcg8zkDmSQYyTzOQeZaBzPNMfMJBSlJFr9ynr0gTEU9aXv4rSi7ARUi9N6OjbUv9hvhCfNO2VsnNpq6fkNc1f7OUvS3ri6EiTkXd5LjtkWNmA5pFi05VaWdU6uUoY/5PSHPzsdP3OEdauc8f97jBO2qwRwaS2jsKEDQGlxC6jvEVtEV6yVF9j+u6gFJD1mVijRUKoCjSC/oNY6Ma/WEeVXC0Kvp7tZJSSpERajQZ3qj2Df1'"</definedName>
    <definedName name="_AMO_SingleValue_112461039_TaskState.3" hidden="1">"'LdeRcYNxTx9kLXDML0Bhcyj7+L1ATJ06i6bPsf1+upCvgI9srvMb+nArcdl5vGJ5zIYQt5ztjydnOWHK6M5ac7IwlxztjydHOWHK4M5aUd8aS0s5Y8nztcM52Pgcr3DG7N2a+wNmUZ+edEbOiarAVA453+9a88AfQVsyoXcyrq/GCkCSjSjnSnFlzpv7yGzw77ie/wqkj0Ikocm5qUOcYecDjFftYjmGmXD/h5d/gWI0+6izDiK2LvwZKul'"</definedName>
    <definedName name="_AMO_SingleValue_112461039_TaskState.4" hidden="1">"'PaPHC05KR061NFXp1uMZ5phLTZn1cLeZ835tJE3VwBh5vyuQayavhchrasGKFGi6HaPh5ObRQ08e1B+sAc/RgpIjRIi3Sw+R4t2ILv62yMBeHbwvNJDwfB/vIape+Rpsb+1/j2OGUW6B+SaX8ltYLzmTXXky4CGrh6k2h/4eUa+K3kEAPBvkC1Qod74F7KvdQq6Wm1/A23/qYtfwUPUgGnGnVhxQ2+Fdj8vDBg136SsUqb6eT+iChyw9Zdm'"</definedName>
    <definedName name="_AMO_SingleValue_112461039_TaskState.5" hidden="1">"'BlaRd3ivKh7DFQp5yyuSlteeRepd2j9Fms6ZstVDCpoDlZwib4HIkwJ706I4P0PI+ak5tUfrHlhcSZseO9KiTvzv24lPXstSjnRo5wTPQ5zosdRTvQ4zokeJznR4zQnepzlRI/znOihdgRsW5NipF7Mbx3Y3YsPubeNX/5pKS6/hZZ/ItKQvfKjNVO03Gu7V21t2g6FWX/d95lxCbbUKaeydvVW1UEcSUHxitfypNec+/hcILVhUlbx6cay'"</definedName>
    <definedName name="_AMO_SingleValue_112461039_TaskState.6" hidden="1">"'ortG86DVfi9S4iGqCamXKKMxpTG1HUyVNKo0qhJHVVmjSqMqcVQdalRpVCWOqiONKo2qxFF1rFGlUZU4qk40qjSqEkfVqUaVRlXiqDrTqNKoShxV5xpVGlVbmAU90LjSuFqJq3WU61cR7bXLcPt6quYOzzbrnN+9PaueipHFirTfU0Gy0EUg40dm0lu0/EyWbFpk1Z30eo+A866C1X2Nfe1v2t9UacR1NvetleR6nHiy1nm/bPqdeLZ01+r'"</definedName>
    <definedName name="_AMO_SingleValue_112461039_TaskState.7" hidden="1">"'vt3P1is8XSPHuJlF61GnA9xKNHFyUPS38zvAvrq6hefXYJQuskSxbcN37JP2UM8V9LXm1vKF1u6zbyBO0F6BOdve08x6qOdsifUy0vdO3OHtgHcfMT+y6vffwfCC5Kzy9vdPL1DYebJp4mNx2DC19mYi0xD1Xl9qraa+WsVfzxj/av2n/Ft+/ibtrLmDRJY4+4FvXPk77uMx93KrRrvZz2s8l4ecafO+89nHax+XFx8mZRe3ftH/bxL9dw7'"</definedName>
    <definedName name="_AMO_SingleValue_112461039_TaskState.8" hidden="1">"'ZbfoK5uHe6rT2c9nCZezjvDHl4H+f/nI0BdJ2SeKqGnEuXtWzf3e7vN/J0dae/4qaeDHFBf1He1tbSXdN6Dmso0cblzrYN49PVmy3aqLOPLj8ezn8v++T4vjhI93XeM5rXDJKUl1XzosPH+5erslc1kDZmuvtQV6zzSRyiJvcC+TVZ//6SP9lOG3TN3SlFly8OZ6Uq0bG8SLS6sMs5sW2ntgP42DFBwcOnwNoPuBd9COyZwkl6zz2igbQp6'"</definedName>
    <definedName name="_AMO_SingleValue_112461039_TaskState.9" hidden="1">"'x1FQnFN3dg9/rIHDVuLNyTealNzxQ9Obu6SU6beM2OKL8CHsuEzOLXglew8dfU7c8ZIn5k6SF/pH6vZvrQMPUuO8negWH4mzsys6cYG/O9N2zugfTRtljX0yL9Nvj7m5ghEjn784y7xLqAnB48av6XIGW/aoxpvy7tbwS99W6gQz4oMiwm/Z0p6EVLHtSBapUYVrvtlpEiKFqn3QC3YW9naurWYexAVBi/uK21VawvLHy2U+7dI8FOWRAtP'"</definedName>
    <definedName name="_AMO_SingleValue_15410102_TaskState" hidden="1">"'Partitions:13'"</definedName>
    <definedName name="_AMO_SingleValue_15410102_TaskState.0" hidden="1">"'SASUNICODE7V3pb9s2FOfnAfsfjAzoh6KLm6TFVvSCcxdNHM85in0yHMdpjfmqZacLhv3v+/FRFClKlCVZkeKMEGzreHwXH99BUfI79pH9zUZsyGrsjvXZjHlswCZszN6zDbbFNtlL/NZwZcx6OH+Dq2P2la4u2Jzdsl/Z79j/yD6wn9lP7B27YF3g+AttxtgboSWHPQf0CFsXFO5xjUNdg2ofsBsBbQ75CjR3iK6kzfGNfCwNfDbZATvCt'"</definedName>
    <definedName name="_AMO_SingleValue_15410102_TaskState.1" hidden="1">"'6TkYX+fMPWAYwC8ffYC7a4MeV4Dbgs4XwbYOdQeOBtCkgVgOa9jfHPJZsA+JIgWjjmvA+D/jKv3oDwB3T5h5dReQwd96KIHzq/ZG3y/Ytug9QZHG4Fmrkj6QSD5HrAMaa8HeoJLU2tzHM1x1IHk+7Tf9fF4CZjDWHok23eSSeiTy9uka/y4h2OPjiQFDy3nPn+838YEV09Jb4Z2P0qh1CZKd0RngXNl0JwH53mfzWmvDLpT0usdjb9e6bKO'"</definedName>
    <definedName name="_AMO_SingleValue_15410102_TaskState.10" hidden="1">"'BHkEj84PgV+8rbUIzKaFqbfLd2ib0/fqdGQvKKxFYeRvNg1nNsXRMPVepEay2rGddj31qFS+U2YF2cauahf2xPLseQIeVefUDDw14l5449vEHDYdpUPyx3OcmxDfWSjUl+hGVTHRjCitFs9o9O6HaiIdW7ilGOsbfp10DbuXMnwBpjayDHVNRnP9ygjnZz4PIvex158qN/oNe6r1Fa5H3xE18/XczI39xpf7ApBTX16hnSl9t2gMeH69IWo'"</definedName>
    <definedName name="_AMO_SingleValue_15410102_TaskState.11" hidden="1">"'dex2pYrfU8LlRPysvYfZ6uAfS9Ivu40XdvqAR2IzoifN357dp0GeKrZge5WcvsPG3/E01bZvcZenHtDiX9Z7EwFsJa0jW+kONNx4h0o422zuyzZ46gZfhFr/PGmTX0R4TEG0m/yNyQf5ecRvmwjN6NttIjOsJLvU08B35tN6msTOh92b1mJ6rylF3yrokzbWPT1l5mn+33MSR7i1U3epRS/EOS8/XnPyvruz/orkJDQ2Z/Gck8Z+gZhTNJ5'"</definedName>
    <definedName name="_AMO_SingleValue_15410102_TaskState.12" hidden="1">"'FZ7+Xn2cQU5Xg7ptq29U89wPeB/Qc='"</definedName>
    <definedName name="_AMO_SingleValue_15410102_TaskState.2" hidden="1">"'qXUZNFu+nOVR1MfHVukUt0unuFOavfbRj+X5nTDFcnoyTLOcvgzTLKs3eYzqsW84x+N/Wf7nG1ougIVTvfFzhdWp1lPFYgktPNKUsok5on+2uC1b6/HaxLiLownlYDqWXVxp0/k+ME4IluPjrW7peBSc39DyrxnFQpkRtfE9w2+NMpZ7wixhwlo5JM16S9oqKFOnNqlsUp9hX+rvBL8ejkw9fqMIf0L91Ce6SlK9vZfYgzpkmMIRWkyAm8v'"</definedName>
    <definedName name="_AMO_SingleValue_15410102_TaskState.3" hidden="1">"'E5fGICr9ya5HTjqvp73sGpnmstusZ+I/qNk532axLWs4Zvm8ItkF93qeRJrL8dbQqUVmc4lxYXnV+g64Ij7FJW7g6MWsTVX8IaLPW4DBzasHH/QgfDltnz6l26JK3rKHVgHgZBxVJDRB19oz9ggpsn7319xrYi8sxX8RCCioiD85Gw8wn37N/YEkN6PcAv+8B+R1amYD629D+v8AYh68W8KHy8fQ4k6TT/Xh2GfVIaedcWEAROqiRNZhxKz'"</definedName>
    <definedName name="_AMO_SingleValue_15410102_TaskState.4" hidden="1">"'3mWgpJtp+MJFtPRpL1lSNcGzwNOdZ5hITr0achxzpIEc480mVRE5orvAnlpeuTK8XLJKFOKUPsx0Tcpyhtk+ywT1ldL5hj/QTYhp+R3xGnosIUc9bdSIa/flpp0vy3TSsNOjsEnEdVhtCLXo+pfVGLT2jc2eue7FVgel7sHBRZM+7h2gm7xPhoppTZjquNa19WxtKCbo7g31bFcwx738d2kFqy8qrYZDtVVtDCp0sVjfBZ8xItNImLcmzzE'"</definedName>
    <definedName name="_AMO_SingleValue_15410102_TaskState.5" hidden="1">"'D3YRky9WNkWeMxMj+fh7EDNTxxRqwVg47Uv/IGce1PtovW+vHN4Dlv/TPW/qP3FnOGYZJwYs00mz+cEJeZJwvzY+NBbhOPHM5rRfBvMIF0FFTSfPxhQJKpRjfuV4KK6j+ooXxQ8BjWOSa+5j3Hc9fE/xcgvZRazF/8XaeXMlCnvMi+1PnpI77elLho4ngV3OMr13E1E3WX+dtmccnLO0sR34xF49GyRXfbNBdVp3ZJzzjjqZdnDGdnEqnH8'"</definedName>
    <definedName name="_AMO_SingleValue_15410102_TaskState.6" hidden="1">"'CKOsAUz7rAMpzvBpQOb1sgGl/SIrD3sET6abVndp7htKaHmfL9u9RdlKj1PyXHSlzJAyiwb2OacjklzWuRzmZQyW7GuW0rQwVy4lr1caEiZ5t/c2uMPCj7gMh6Ezee9BL1sTUjUX24+Ci53KuIiuJ6mei+osI27dSfV8lGMd9UzeybbSJOydB+RF87e/j+Rbl+DyD0QQ4W2nTM4yRr1xeI2Igr3QKlb7HepNy7xYsqQ6ncbS+9tSB3koJcU'"</definedName>
    <definedName name="_AMO_SingleValue_15410102_TaskState.7" hidden="1">"'hU/Ki78r3sO3ibNOH3MPWySVFZwnnSWuLTEvJZ1EtUD1AG2dTzqYexqa2nFU5qyrcqradVTmrKtyqdpxVOasqwKr0PN3FP2dTRduUi37Opoq2KRf7nE3F29QyyOWzXGpuLd39hD1/ncg58fx47ynEPclaxXyp7enhKnjhlvGjMuptFn12uwo+xAi5q9gupj4X+tPd1dhn3BOXbkZfX6kZH3mVJ1w1+u6xIenMs2qluPibj9ayWFBNFM4nS2'"</definedName>
    <definedName name="_AMO_SingleValue_15410102_TaskState.8" hidden="1">"'cp/7b1A7b1iIqPE9anVeNDDUt07dOQIkG4ZY04Em1roecUhNfWz4THUva1LvJJUP68cbFrWPTV8vnXLl3iSD7vzPHxtQ83Bk7b07oPt4IlCh1de1nPaZMPXU0IX8bzTr6O/cB5NefVKvZqZjbo/Jvzb/n9G1/juAuJDrD3CZ8T5+Ocj6vcx8XV/s7POT9XhJ9r0vOIzsc5H/dYfJyYT3P+zfm3VfzbMWS7pPe+8idYzp2Hcx6ucg9nzpCn9'"</definedName>
    <definedName name="_AMO_SingleValue_15410102_TaskState.9" hidden="1">"'3H2JzP74HXC+HOYYi5daFk9Y2T3G+s7uls0D3Xlchc3sh/FyA7fCXSZi8tcVvdtn+ipazf75Lxb1d7NXGHg/Jvzb9WuHZPvVthlf7LHtkqs3NVZ67D+Jds9Fb1v08Q1841MyurTxbBoXMofj5J4XxZBskUOO6VsFeQpE/9hM9DeU3Go+bv1eI9RPaMeH4ePq2t5gL3dHs0YzHFuRHA3Fnj7uz64pW0k4msR/72Iv30YG+34/85UX4GnsH/s'"</definedName>
    <definedName name="_AMO_SingleValue_205779628_TaskState" hidden="1">"'Partitions:13'"</definedName>
    <definedName name="_AMO_SingleValue_205779628_TaskState.0" hidden="1">"'SASUNICODE7V1ZbxpJEO7nlfY/IK+UhyhrfB/KJQw+omDsBcfRPiEMOEHLFQbstVb73/fr6uk5eu5hmIFsawTMUV1XV1dVH9O8Yx/Z32zEhqzEnlifzZjBBmzCxuw922K7bJvt4LeEJ2PWxf0eno7ZN3q6YHP2yH5nJzj/yD6wX9kv7B27Yx3g+AtlxjgboSSHbQF6hKMDCi94xqEeQLUP2C2LNoc8AM19oitpc3wjE0sFn212zi7xLSkZO'"</definedName>
    <definedName name="_AMO_SingleValue_205779628_TaskState.1" hidden="1">"'K8Rpi5wDIC3z96g3L0izyHgdoFzx8LOoargbAhJFoDlvI7xzSWbAfuQIG5xzXkdAP9nPH0B5Qno9gkrp3YIHfShiy44f2Cn+D5ge6B1iqstSzP3JP3AkrwKLEM664Ke4FLV2hxXc1y1IXmNzjsmHiMEsxtLl2T7QTIJfXJ5G/SMX3dxbdCVpGCg5Nzkj9fbmODKMenNUO45F0pNovREdBa4lwfNuXWf19mczvKlO6bSedCcUpt4ytF23BR3'"</definedName>
    <definedName name="_AMO_SingleValue_205779628_TaskState.10" hidden="1">"'I4LrxeLcudcU9xdbofhuyQq7Ho2vxtO0zfWX5SV4cke5tjW6wscsVoFf7BaeBWbVT9j/0NCmY07fy9ORtWBjzQoj31nbPd6THQ1V71lqJKkdB9Mux26VdgSUuV2ytmuXc8dTebcVgsfuqZUUPCXiXsTUx1CvFY/SBUXVOe5NiO9oCguK4nWrp+m3r7+q83Ad2v01b/4bV9s31Mprrt6fE5u7pPAJW2aP8AHtQ8r6FZiayCntZzJ3cz4Z4f7'"</definedName>
    <definedName name="_AMO_SingleValue_205779628_TaskState.11" hidden="1">"'M5EFkusE9bTsT3gefJzi3MdwDxruf4cysk8ZSFHqm/HeAnppyCy1N6fuW2oxhjtqKEePgnrOdsUlNt5QRA9urqLXvrok49eOMCWKkYkEttuHRFefvySxToc8URzY1y+/e4eC70k4dGle5S1KXcXFG1Z7EwEsJiwjX+qraHY8ocVtd0H86qDVVh1fiVl9jFbJtb40JiCaT/0S7oPhgc+vmwlBqNnmL9KsNLvnU8iPpNN+k9jOhvTe7zNlLkS'"</definedName>
    <definedName name="_AMO_SingleValue_205779628_TaskState.12" hidden="1">"'3vmnVIogcTn23pcf5HdxtXTq9hj1gYVFLsu2yY2pP/kZf8/3q3oSEuo2iR4t+H1cibTiK1p5+eZxWTl+M9n7w/qH7KFr4P7D8='"</definedName>
    <definedName name="_AMO_SingleValue_205779628_TaskState.2" hidden="1">"'C6C5VwDN/QJoHhRA87AAmkcF0DwugOZJATRPC/EJOzlR5VG5y77jHs948vLy31FyASycas/MjpanWo6VfUjoW4rhU8qf5sh3kmUqsrQzQ1ExnuFqQlmnE8sZnjTpfh8YJwTL8fFSj3Q9su5vOTLOGUV/mQM28T3Db4lytBfCLGHcWrkgzRoRZW0oVadBUgVJfYNzqb86fg1cqXr8TjlNneqpT3RtSZ3ljdAadEK6KVyixAS4uUxcHoOo8Ce'"</definedName>
    <definedName name="_AMO_SingleValue_205779628_TaskState.3" hidden="1">"'PAXIG42qY54aCae6r7XIC/r269dNdMuuSlnOD7x7BVqjO+9TSRL9mE61K9KWucc8tr31/i54Ij7FNh7s/pvbG7B6XgFZ7VxxmTiV4ux/hw2HL7DX1ljrkLUsoNSBexlYfrASIMnvFfkOfs8bemmcVnPll1W98IQUVkfkno6H2Ft6zf2BJFej3HL/vAfkD9yeg/tZ1/m8oJ06fm4wfb1x77QtXwiHqqxQDz2kmWE4ywXKcCZajTLAcZoLlIB'"</definedName>
    <definedName name="_AMO_SingleValue_205779628_TaskState.4" hidden="1">"'Ms+5lg2csEy24mWNLhcI5MpMPQULxnvEgwoRGeniu2bo6/95dJQl1TlOv7eKKfUdoG2UafIlPXGhn7BNiKmVU8EaciSxYjjR1PlrJ5WmnQqGWQVip0dwg4gzIloRdnTmmfi/7EhHKg4NwteSYbn5dgDrLMe6t4Vmdf0D4aMWUOxtXEs69LY7mFbi6ReyyL5wr2XsNxHluy/DLxcDu1reAWnw7l4sJnzXO00DAu8rHNC9RgE3HubmlbqNMMS'"</definedName>
    <definedName name="_AMO_SingleValue_205779628_TaskState.5" hidden="1">"'Vw8q7MDu491SaUWgPXXvvAHcvzALufts8j5nhZs/TP1YUT/RYx7jEnGidJjVnluEZTo67n5CeLDWcIdP17RqMxbqxd8b/UseB9oQJGoRLn/N4Lz6t6ro3RR8ArUOCZnX+QK1x0T/88Y+aXMolf3f5FW9q5VeaO81OboIb7flrqo4HpmjdLm67kbiLpR/jZqXCw8Z2ngu7IGHj1ZZJd1c0djKJ2cc04/6nnZww3ZxLJx/BKtrAJMNdaGFDf4'"</definedName>
    <definedName name="_AMO_SingleValue_205779628_TaskState.6" hidden="1">"'VCDzZtmArf0sex7BETycblzdxZn7kNByriLZ/Igs5YxT8p53fcOQMosKzjmnI5Jc9nM5zI4PluQrTeKUUNebhK8yGRImOWP1aI0S8ysuw4XrTtp5tKj1CsVzsbsmfOytCR/7a8LHwZrwcbgmfBytCR/Ha8LHyZrwcbomfMh1F6vmpJwoigWtqnBH8QFF2/TlXzx5+Rdw+QcyDRGVp0yORnujtns9hA175xjZCJ6N3Q4YPw2X1EmnEjmXK3W'"</definedName>
    <definedName name="_AMO_SingleValue_205779628_TaskState.7" hidden="1">"'QhlJYvqJKnvUMdBfHGe42TMgqjnYqKdoRnIeto1EtJZ1F3YLqOcpom9I2tRqb2tVWpa0qc6va01alrSpzq9rXVqWtKnOrOtBWpa0qc6s61FalrSpzqzrSVqWtKnOrOtZWpa0qc6s60ValrSpzqzrVVqWtagWjoDvarrRd+dpVFGT0LKI9dxlvXU/VXK/dIp7Xd22P394jRcxIB+29UgQv3DKeC6PeZN6db4pZI+C3S0IxtuG3c4JereB8W8'"</definedName>
    <definedName name="_AMO_SingleValue_205779628_TaskState.8" hidden="1">"'k/6tleaNnIV2VD0pkRqJXsYl86WlF+uJgImE6WdiT/QWtog97Jsfmosz69OTl0YPGu/x+SF3aXLBFHomzJ9R698JjOO+62pHJ5w6J3yxA7OvB9Q7Jdx+18YzT9+v0vuJL7lnB8fP1vT8EZtOvG6lZxe6G97x+VU9rkqrN54ct4zsff5TzXXk17tYK9mpqJaf+m/Vt6/8bf8zmDROc4+4RPXfs47eMK93F+/W7t57Sfy8LPNWhPDu3jtI9bF'"</definedName>
    <definedName name="_AMO_SingleValue_205779628_TaskState.9" hidden="1">"'x8nxji1f9P+bZlZpypaYJVdMf4W96XO4rSHW9rDqViCdwzpo/yE8f1BxPi2kNx+9z24LW9ui7tDW7uBJ2sxsW9CS7c43eIKzynUOan4WcXP3rrzn22Xu8KcsT/Zus2r5zufvQmzlslGwpx1G8enq3vJ2VYfz397fXJ6XxzGe5T3TOY1gykl80LXTPxn0sCxw86Fo/+wGTuwlRPqcRN8HP99Do0Iefm9uDEpmXyqT9tUKcuKRP61X6XcYY57'"</definedName>
    <definedName name="_AMO_SingleValue_222545728_TaskState" hidden="1">"'Partitions:11'"</definedName>
    <definedName name="_AMO_SingleValue_222545728_TaskState.0" hidden="1">"'SASUNICODE7V1bb+I4FD7PK+1/QF1pH0azpaV37VxEodOOhqEs0I72CVFKd9By6UCY2Wq1/30/H8e5kYQkDUmKLAQk9vG52J+Pj2MneUPv6R+a0JhK9J2GNKcFjWhGU3pLO7RPu7SH/xJypjRA+j1yp/QX5y7JoAf6jU5x/J7e0c/0E72hLvXB42+UmeJogpKCtgPqCT59SHhCnqC6g9QhaHcs2YLyEDIPWK6SLfhNTC5VfHfpgi7xqyQtc'"</definedName>
    <definedName name="_AMO_SingleValue_222545728_TaskState.1" hidden="1">"'FxnTgPwGIHvkF6j3K3HniPQ7YPnnsVdUNWg2RiWLEErdJ3iV1g2B/cxU7RwLnQdgf8n5D5B8gxyh8xVSDtCHQxRFwNofkdn+D2kCmSd4WzHqplbtn5kWV4DlzEfDSBPaumtNQNnBs56sLzOx32TzyKEs5vLgG37xjbJ+hT2NjlPnA9wvuAzJWGBkoapn2i3KdOVI8qbo9yPTCS1WdJ3lrNEWhYyDStdtJnBR9nKnXLpLGQ+cp/4niF23BL3'"</definedName>
    <definedName name="_AMO_SingleValue_222545728_TaskState.10" hidden="1">"'d7/0a29h+6OF9eA2CX8mk2jjGT+NaOCKSxU6PlOfbboz+ckWiPrOq12cOZFtkHM+3CX5zLmFWX/qLQPx3621ixoa09icMcg3hXlHh2QWeeOe5Dp7Oa1qXPGJOoPap2zxe0f/Aw=='"</definedName>
    <definedName name="_AMO_SingleValue_222545728_TaskState.2" hidden="1">"'c5BZyUHmQQ4yD3OQeZSDzOMcZJ7kIPM0B5lnufiEvYykilF5QF+RJiKerLz8V5RcgouQem9GR5uW+g3xhfhmba2Sm09dPyGvZ/7mKXtT1pcjRZyKusVx2yPHzAY0ixedqtLOqNTLUcb8n5Hm5mOn73COtHKXP+55g3fWYM8MJLV3FiBoDC4hdJ3gK2jL9Iqj+j7XdQmlRqzL1JorlEBRpl/pF8yN6vS7eVTFkV/099qXUkqREWo8Gd6o9i3'"</definedName>
    <definedName name="_AMO_SingleValue_222545728_TaskState.3" hidden="1">"'9Sw3knGPe08DZr+gzS9AYXMo+/i9UEydO4umz6n9f+dKV8JHtFV3jYE4lbjuvN4zOueTL2TkXerlWuFtkW+zY3xpLKltjycHWWHK4NZYcbY0lx1tjycnWWHK6NZacvQhL3DG7N2Y+x9mMr847I2ZF1WQrhhzvDqzrwh9BWzWjdnFdXc0XhCQZVcqZ5ty6Zhosv8lXx4PkVzl1DDoRRS5MDRocIw95vmIfyznMjOsnuvxrHKvZR4NlGIl1Cd'"</definedName>
    <definedName name="_AMO_SingleValue_222545728_TaskState.4" hidden="1">"'ZASXdKW4TOlpyUbn1qyGvQDeYzzYg2B/NqI+/Ls7m0UDeXwOFz+VwBWXV8LiJbVo5Ro+VIbZ8MpzYKWvj2IX1ozn6MDBEapkU22PyAFmzD93WfjQXh26LzyQ4H4f7yCqXvkabm/lf49jllHuof0ml/JbWK87l1rSdbBDTRe9Nof+HlmvitFhAD4b5AtUKXR+B+xqOUn/SsWv6aW/+5LX8JD1IFpzr1YMU1vlXY/LIwYNd+mrFKh+nk/og4c'"</definedName>
    <definedName name="_AMO_SingleValue_222545728_TaskState.5" hidden="1">"'qPWXZQrtIq6zXlx9xioUs6ruCptdeVdpN6i9dus6YQtVzGooNnz4RJ/D0SUEt6dEOH7H8bMSV1Xf7CuC4szYcMHV0rSK//rVtLz12K/IHpUCqLHQUH0OCyIHkcF0eO4IHqcFESP04LocVYQPdSOgE1rUo41igWtA7tH8RGPtsnLP63E5TfQ8g9EGnJUfrSuFK2O2u5VW5u2S1HWX3cDrriEW+qUU127eqvqIImksHjFa3naa84DfM6R2jQp'"</definedName>
    <definedName name="_AMO_SingleValue_222545728_TaskState.6" hidden="1">"'a/j0ElnRW6N52Gq/FynJENWC1AuU0ZjSmNoMpvY1qjSqUkdVRaNKoyp1VB1oVGlUpY6qQ40qjarUUXWkUaVRlTqqjjWqNKpSR9WJRpVGVeqoOtWo0qhKHVVnGlUaVRu4CrqncaVx5YurdZTrVxHttcto+3pq5g7PDutc3L09fk/FyGNFOuipIHnoIpDxIzfpbVp9Jks+LeJ3J73eIyDut76ia7rhpymJfZydkHHH9gPPHXtqNOb6WwTWUHq'"</definedName>
    <definedName name="_AMO_SingleValue_222545728_TaskState.7" hidden="1">"'jTzJZ6zxhPmNQMlt6a/UP2sV6yedLpHh3lig9GjTk+4rGDi7KnjZ+5/gXPW1k9iS7ZIk1kmVLrvugVnurM9fdx7waB+/5H0LXGYkd/rJfy1q2d9o+kNyBvX6vrV0rNk2yltl0VGnfM6R7tO7R+fVoGYVE78XXtO4eig7yBO05qNO9N8J5h+SCbZERRLw7I25w9sA6Tpif2FN/7+EZ7HGi2xHvzoiX78vEPErcUXmhvZr2ajl7Ne/sRvs37d'"</definedName>
    <definedName name="_AMO_SingleValue_222545728_TaskState.8" hidden="1">"'+S+zdx79w5LLrA0Ud8G9rHaR+Xu4/zu5al/Zz2c2n4uSY/GUP7OO3jiuLj5LqB9m/av+W74qaeDHFOf1LR1tayXdN6GWsocSJ3Z9tGGdfUmy06qLNPrrEs2hi2Oi4lH4/CdF83gsQbOcIkFWXVvOwY54LL1Xglw0DahOnuI/VY55M4RE3uhPJrsf6DFX+ymTbombtTyi5fHM1KVaJreZF4dWGXc2LbTu2E8LHjopKHT4m1H3Ik8RA65kWT9'"</definedName>
    <definedName name="_AMO_SingleValue_222545728_TaskState.9" hidden="1">"'IFmHD9M+XcYQcKSY5eGFdf5PWHQW+fhdWhHR6ueNmptX5N4+03dFWs5ublLzph6x4y/7oAjZesXcGrDe9l5yks4cyZIn5s6SJ8aHNfaPrcCPQ9wbHO4Bc3q03PmZps0nyXh3rS/C+pH025ZS4/82+K+tDDjGRlLBcep4r1BTw4edX6jkTM+t2Mkb+u7WyIofVPIEM+VjIqLoOdPelHSQL8R7VKnKtf+KlokRZvUO6OW7Nlsbd1aLDyoioYZ'"</definedName>
    <definedName name="_AMO_SingleValue_225272241_TaskState" hidden="1">"'Partitions:13'"</definedName>
    <definedName name="_AMO_SingleValue_225272241_TaskState.0" hidden="1">"'SASUNICODE7V3pb+I4FPfnlfZ/QF1pPoxmSy96aC5Reo2G0i4wHe0nRCmdQcs1BNqtVvu/78/PcQ7nDiGBWSsCEuf5XX5+79lxzDv2kf3NRmzISuyJ9dmMGWzAJmzM3rMttsu22Q5+S7gzZj2UP+DumH2juws2Z4/sd3aM84/sA/uV/cLesTbrAsdfqDPG2Qg1OWwL0CMcXVB4wT0OdQ+qfcBuWbQ55AFo7hNdSZvjG5lYqvhss3N2iW9Jy'"</definedName>
    <definedName name="_AMO_SingleValue_225272241_TaskState.1" hidden="1">"'cD5GWHqAccAePvsDerdKfJUALcLnDsWdg5VA2dDSLIALOd1jG8u2QzYhwRxi2vO6wD4P+PuCyhPQLdPWDm1CnTQhy564PyeneD7gO2B1gmutizN3JH0A0vyGrAM6awHeoJLVWtzXM1x1YHkZ3TeNfEYIZjdWHok2w+SSeiTy9uge/y6h2uDriQFAzXnJn+83cYEV45Jb4Z6z7lQahKlJ6KzQFkeNOdWOW+zOZ3lS3dMtfOgOaU+8ZSj7bgp'"</definedName>
    <definedName name="_AMO_SingleValue_225272241_TaskState.10" hidden="1">"'KBsR3EMszp17TXF/sRWK75assOfR+Go8Tcdcf1legid3lOtY2SDPsVaBX+wWngVm1U/Y/8TQoWNO38vTka1gY80KI99Z252fZkdD1XuWGklqx8G0y7F7pR0BZW6XrO/a9dzxVJa2QvDYI9aSgqdE3IuY+hjqteJRuqCoOkfZhPiOprCgKF63Rtx++/urOg/XoT1u9ea/cbV9Q738zDUKdmJz1xQ+YcscGd+jf0hZvwJTEzmlfU/mbs47I5T'"</definedName>
    <definedName name="_AMO_SingleValue_225272241_TaskState.11" hidden="1">"'PTB5Ephs842Bnwvvgs+KofwcI726GM7NFGkvgfzBlbwN2asosNDSl71vqL4Y5whSj2+DZAztbk1puKbMmtkdRW97dCnHaxhkPxGzNgnprw6Mpzt+TWadKnymObFqVl7Zx8B1ppw59q9wlacm4OKNaT2LgtYQ9hGt9VX2OR5O4PS7o/xzUlqrDI3GbP2NVsmxviwmIJpP/Nrug2GBz6+bCUFo2aW/0awsu99TyIOn03qTeM6FdN3vMOT6R/e'"</definedName>
    <definedName name="_AMO_SingleValue_225272241_TaskState.12" hidden="1">"'6adUmeexOfbedx/il3G1dOj2HPVRhUU+y4bJi6k/+Cl/wfebehIS6j6I/i/4XVmJtOInWMn55nFZOX4z2fjD+ofcoWvg/sPw=='"</definedName>
    <definedName name="_AMO_SingleValue_225272241_TaskState.2" hidden="1">"'7hZAc68AmvsF0DwogGalAJqHBdA8KoDmcQE0TwrxCTs5UeVRuce+o4xnPHl5+e+ouQAWTvXBzI6Wp1qOlX1I6FuK4VPKn+bId5JlKrK2M0NRMZ7iakJZpxPLKe40qbwPjBOC5fh4rUe6HlnlW46Mc0bRX+aATXzP8FuiHO2FMEsYt1YuSLNGRF0bStVpkFRBUt/gXOqvjl8DV6oev1NOU6d26hNdW1JnfSO0BZ2QbgqXqDEBbi4Tl8cgKvz'"</definedName>
    <definedName name="_AMO_SingleValue_225272241_TaskState.3" hidden="1">"'OY4Ccwbga5rmhYJr7arucgH+vbv10l8y6pOXc4PuBYKvU5n3qaWJcs4lWJcZS1yhzy2uXb9Ed4TG26XCPx9TRmD3iEtDq6IrDzKkG7/cjfDhsmb2m0VKXvGUJtQbEy9gag5UAUWav2G8Yc56xt+ZZFWd+WfUbX0hBRWT+yWioo4X37B9YUhX6Pcfve0D+QPkE1N+6zv8N5cTpc5Px441rr33hSjhEe5Vi4DnJBMtxJliOMsFymAmWSiZYDj'"</definedName>
    <definedName name="_AMO_SingleValue_225272241_TaskState.4" hidden="1">"'LBsp8Jlr1MsOxmgiUdDufMRBQGt5eM5/EnNJPz4Iqhm+PX/WWSUNcUzfo+HudnlLZBNtCnCNSzZsA+AbZqZg9PxKnIhsWMYteTjWyeVho0OxmklSqVDgFnUEYk9OLMHe1zMW6YUK4TnKMlz1jj8xLMQZb5bQ336uwL+kcjpszBuJq493VpLLfQzSVyjGXxXMHez3Ccx5Ysv4w73E5tK7jFp0s5t/BZ8xwtNIyLfGzzAi3YRDxrL20LdXoSE'"</definedName>
    <definedName name="_AMO_SingleValue_225272241_TaskState.5" hidden="1">"'hfP6uzAHktdUq0FYP21L/yBnCew63nHJvK5Tgu2/pnGKmKcIuY3xiTjRBkZqzy3CEqM6dz8BPHhrOGOH69o9uWtNdq9s0YQfKwzoEhUohz/G8F5de/VUbooeAVqHJNzzHGF666J/2eM/FJmMXr7v0grR9GqvFFeanP0EN9vS11UcT2zZmPz9dwNRN0ofxs1/xWeszTwXV0Dj54sssu2adNcSTfnnNOPel72cEM2sWwcv0QvqwLTGetAiht8'"</definedName>
    <definedName name="_AMO_SingleValue_225272241_TaskState.6" hidden="1">"'qpB5s2zA1n6WI4/gCB5ON67u4jzjkNDymUSy5yCyljNOyTLvOoYhZRZVnHNORyS5HOdymB0fLMlXlMSpoa4rCV9NMiRM8snUozUbzK+4DBeukrTPy6LWJRTPxe6a8LG3JnzsrwkfB2vCR2VN+DhcEz6O1oSP4zXh42RN+JDrK1bNSTlRFAtaPeGO4gOKtunrv3jy8i/g8g9kGiIqT5mcjfZGbfe6Bxu27ZjZCH7quh0wfxouqZNONfKZrdR'"</definedName>
    <definedName name="_AMO_SingleValue_225272241_TaskState.7" hidden="1">"'BGkph+YoqedZPmns4TlHaMCFrODqppOhEcB62Xka1lHQWdQuq56ijbUrb1GpsaldblbaqzK1qT1uVtqrMrWpfW5W2qsyt6kBblbaqzK2qoq1KW1XmVnWorUpbVeZWdaStSltV5lZ1rK1KW1XmVnWirUpb1QpmQXe0XWm78rWrKMjop4j2s8t463pq5nrtFvG8vmt7/PYYKeKJdNAeK0Xwwi3juTDqTebd4aaYNQJ+uyEUYxt+OyTo1QrOt5'"</definedName>
    <definedName name="_AMO_SingleValue_225272241_TaskState.8" hidden="1">"'X8o57thZaNfDU2JJ0ZgVrJLvaloxXlh4uJgOlk6UTyH7SGNuidHJuPOuvTm5NDBxbv+v8heWF3zRJxJOqWXO/LC4/pLHH3JZXLGxa9K4bYuYHvD5LtOm7nG6Pp1+9/wZXcn4Tj4+t/HxScQbtrrG4Vtxfa+/5ROaVNrjqbF76M53z8Xc5z7dW0VyvYq6mZmPZv2r+l92/8PZ9TSMTf5ebvqmv/pv1bsf5NHftr/6b92zKzsTX0wBq7Yvztx'"</definedName>
    <definedName name="_AMO_SingleValue_225272241_TaskState.9" hidden="1">"'kudwWkPt7SHU7EEv0nfR/0J4+/Ni3kfIbn9TmhwX97cHtdGX7uBJ2sx8T5xS/c43eMKzynUudr4WYXu3f7jhTb7hE9dR1Tdv9egf3uf0+lxgx43FPu0Xe4Kc8r+ZOv2XD3f59mb8NQyWWRztm2c2KbuJWdbfbw45o1N6WNSGO9RUSRZ9AimlCzbumbiv5EGjh12Lhz+bjN2YCsn1OMm+Dj++xya+ebl9+Lm3snkU33apkpZViTyb/0ajZHm'"</definedName>
    <definedName name="_AMO_SingleValue_242095788_TaskState" hidden="1">"'Partitions:11'"</definedName>
    <definedName name="_AMO_SingleValue_242095788_TaskState.0" hidden="1">"'SASUNICODE7V3rb+JGEJ/Plfo/oFS6D6dryIskqPcQgTxOxxEKJKd+igghPVQeKZhco6r/e3876/UTG9sY25FWKMRez85vZnd2ZrzrNe/pE/1DExpTiZ5pSHNa0IhmNKUPtEP7tEt7+F/ClSkNUP6Aq1P6k68uyaBH+pVOcfyJPtLP9BO9px71weMv1JniaIKagrYL6gk+fSC84JqgugfqELQ7FragPALmIeMqbMFvYnKp4W+XzukS3wppg'"</definedName>
    <definedName name="_AMO_SingleValue_242095788_TaskState.1" hidden="1">"'eMGcxqAxwh8h/QO9W49+lRAtw+eexZ3QVWHZGNosgStkHWKb6HZHNzHTNHGuZB1BP5fcPUFyDPgDpmrQKugDYZoiwEkv6cqvo/oAFhVnO1YLXPL2o8szevgMuajAfCklN5WM3Bm4OwOmjf4uG/yWYRwdnMZsG5/s06yPYW+Lb4mzgc4X/CZQligpmHKJ/ptynTliHhz1PuRCVKHkZ4ZZ4myLDANq1z0mcFH2eJOuXYWmE88Jp4ztB034n4O'"</definedName>
    <definedName name="_AMO_SingleValue_242095788_TaskState.10" hidden="1">"'N2V2cea0ZoOc8xM9ku//W5gtp94XH/+3a3bRQmMam3dv8pd4vD4+mUbeHDS5zF5OfokPVkTsoP4pW/w+0v8='"</definedName>
    <definedName name="_AMO_SingleValue_242095788_TaskState.2" hidden="1">"'mAc5YB7mgHmUA2YlB8zjHDBPcsA8zQGzmotP2MsIVUTlAX1Hmch4svLy31FzCS4C9cHMjjZHLUfKPhR1m2P4E+dPBvKdeJmKqu3MULwcZf73FWVuPnb5Dl+RWu7yx51DejNIO0uU1N6MUNAYXEPIOsGfoC3TW87w+tzDJdQasSxTK28sgaJMb+gX5MkN+s08quFoVSbwbiWlRJHZSjwMb4bzgf6lJq6cIQdu4uwNRsUSNAbXso//C5XEaSf'"</definedName>
    <definedName name="_AMO_SingleValue_242095788_TaskState.3" hidden="1">"'x5PGPxbcr6Ur4yP6KLnEpAmI1Y7zTjPFOMsY7zhivkjHeUcZ4hxnjHWSMt58x3rbRnPfG6WG5Y6839p3hbMYzLs7Ip6hajDXkuDWw7vU/g7ZmRl8xV6Livpw7EdFBZg9z6z44GL/FMx5B+DUuHYNORIOFKUGTY92Q8w77WOYiM85UouNf41hlEU3GMBLLEiyBQneiLUKzHielW546rjXpBnlJK6LOwbw6uPZtYy5ttM0l7HBTPlewrAY+55'"</definedName>
    <definedName name="_AMO_SingleValue_242095788_TaskState.4" hidden="1">"'E1K8do0XKkvk9mp7YVtPHXB/rQzGKMDC00TIpsbPMCPdiBh+ptbAtNnl2Nyic7Owj3l1eo/YAylcNf4a/PJfNQ/5BO/yvUGs7n1p1ithbQwuhNo/+Fl2vhu1ZAGwj3BaoXehyB+xlHqVXoWfX8Nff+pj1/CQ9SA6cG7t57oOvhrPnKbMBu/TRzlS7TyTWvOLhR2y7KTIui7vC1uOtGqpZzNkaV+VdTROkter/Dkk5Yc5WDCpq9FVzir2tFq'"</definedName>
    <definedName name="_AMO_SingleValue_242095788_TaskState.5" hidden="1">"'eFd3Qpf0xozJzU/9mjN74gzocOFqyTprN261ZH8pdgviBwHBZHjsCByHBVEjkpB5DguiBwnBZHjtCByVAsih1rl2bYk5VhRLGgNxx3FRxxtk9d/8eXlN5Dyd2QaMio/WTNF/qjtXn2xaXsUZR1lN2DGJVxTJ05t7SqMaoMkSGH5ilfztNeOBvicobRlUtbxuUukxd0aycNW7byWksyi2kA9Rx1tU9qmtmNT+9qqtFWlblUH2qq0VaVuVYfa'"</definedName>
    <definedName name="_AMO_SingleValue_242095788_TaskState.6" hidden="1">"'qrRVpW5VR9qqtFWlblUVbVXaqlK3qmNtVdqqUreqE21V2qpSt6pTbVXaqlK3qqq2Km1VW5gF3dN2pe1qpV2to1y/imivXUZ7rqduPuHZZZmL+2zPqp3OeaxIB+30zkMWYRk/ckPvkH+ffT49smp3pH5GwLmrYHWsscf+pvGmTmNus0Vgq6QXcZJhrfN++cSdZLrcrZU/6MnVSz5fosT7NImSo0lD3ks0dnBR+nTwPcd/MbpG5uixa5ZYIlm'"</definedName>
    <definedName name="_AMO_SingleValue_242095788_TaskState.7" hidden="1">"'35Nr7JP2Us8Q9lrxSXtO6p6y7uCZoz0Cd7tPTzj1UC9ZF+ph4z07f4OyRZZwwP/HU7YOH5yPJp8Kze3baT23bg02TzCa3nUNLXyYyLbHn6lx7Ne3VcvZq3vxH+zft35L7N7G75gwaiT2XYk+p9m/av+Xr37x33Nq/af+2iX+7gm43/LZGsaewqz2c9nC5ezjvzFF0Hxe8/3wIWWckdpvLOSbZyvauz2C/8ZpHt8peevQZf019h6bHdwHGt3'"</definedName>
    <definedName name="_AMO_SingleValue_242095788_TaskState.8" hidden="1">"'+uXmcxOovJd8VNvRnijP6goq2tZbum9RrWUOJFNmffRolt6m3lXbTZF1c8ixbH/LEpeUwKk31dFIkXPcKQXsequZz7C8vsshrXUXPLePp5x+xr1bLs0Wh179f5HsBA2YTpHiJJ7nyfihgPO6H82myFA1+Lb2ck3ZnPGJVdETWalqpGz4oF8drCruf0UHZpN4SPneGWPHxKLP2Qc8LHUCuIhnTB928GymYsdxyE8pq2sfNXfxyM2orXJH5vo'"</definedName>
    <definedName name="_AMO_SingleValue_242095788_TaskState.9" hidden="1">"'uHKhp3c3DVnTL1jZsj3sA+lwzdw6iC22NeUD3demaB8bsogI17wnYcdEU8cdW9x1f9Wo7nZyq2EvB9MnXugezJ1lS3zxN9tHhcLM8OU2W3w3YP4dY4XB48G/26I867Jzlq9Pe5u/aDybVmDeNNnVFsIeiOo1zKaGAOiRxpU43b3W4ik6JD6ZZYleylbWrcUC48lrbMT9+ha1dNC6yfLsoN7I/z9WKJ3Z/xmqAE57xGUXXylPmtzb/KTbR/1'"</definedName>
    <definedName name="_AMO_SingleValue_247862661_TaskState" hidden="1">"'Partitions:13'"</definedName>
    <definedName name="_AMO_SingleValue_247862661_TaskState.0" hidden="1">"'SASUNICODE7V3pb+I4FH+fV9r/AXWl/TCaLb0PzSVKr9G0tAudjvYTopTOoOUaAp2pVvu/78/PMUmcgwRCAqwVERLn+V1+frafHectfaCf1KUOFeiZWjQki9rUpx69ow3apk3awn8BT3rURPojnvboKz8d04ie6A86wvUHek+/0i/0lu6oARx/I08PV13kFLA1QHdxNEDhBc8E1AOotgC7MaEtIPdAc5fpKtoCX9fGUsJvk87oAmdFycL1K'"</definedName>
    <definedName name="_AMO_SingleValue_247862661_TaskState.1" hidden="1">"'WNqAkcbeFv0GvnuNXn2AbcNnFsT7AKqDM46kGQMWMFrD2ch2RDYOwxxi3vBaxv4P+HpCyj3QbfFWAW1feigBV00wfkDHeO8RzugdYy7jYlm7ln69kTyMrB0+KoJepJLXWsj3I1wV4fkp3zdsPFYEZi9WJos23eWSepTyFvhZ+K+iXuL7xQFCzlHNn+i3HoMV4xJb4h8PzKhVGVKz0xnjLQsaI4m6aLMRnyVLd0e586CpqwXokZ0aZAJRYda'"</definedName>
    <definedName name="_AMO_SingleValue_247862661_TaskState.10" hidden="1">"'eJ/mPZN5zXBKybzQNcnvRLZdO+ycu8YPq7EDWzGhHpfDxxVdbWB4vjK3OiOkdRnuMQQ+fJciYWkbkfhumf+mz98uxkbr9sq94hw8ef1jfTIuF6PdReCX+0yngVm3MOebL3U+Rnyen44qBQdrWhjFnszeSEF6NHS9p6mRpHYcTrsYu1Y6vlP1CpLVXSef1xOr1FoEHqePX9DwFJh76Y2fInua8Sidsz8eIa3PfE+nMGb/fzUZowTtKa/rPFq'"</definedName>
    <definedName name="_AMO_SingleValue_247862661_TaskState.11" hidden="1">"'HTk/f33OKq+0bruWnnnGDG5s3p/QJG/ZY4gH1Q8n6BZiq6I04z1Sr737SRfrQ5kH2kcLHaE4fas+V9x5P/XvgDe3SqMyI+9GW+Q5wA1tWqZkBn2+5nlh2jE/GF8PHWU77rrRb08aXjifRS9yr/Thl4m4H5Lh2zLW04tOS4O/ZzlPi34AGKZWmSL3DIb/56+ha5y5JKcbFOa30FAaRS9pCtNYXVddEKxK3poV9AUAvqSt4ImHvp1Riq/aXmI'"</definedName>
    <definedName name="_AMO_SingleValue_247862661_TaskState.12" hidden="1">"'SokvpW+5jbBIdbLxeWVrJJamFQOQiZBxOvMZvOq1xz+rxHY5PcvVlV566pwbI82PgcG4/zjflN3Lk9hTOytTin3J/XsvWmvnaZ/Fv2m9BQh9QXDXucW29nZ5NIHxHOzrOOyc/xTsB4PKx8ihN87+k/'"</definedName>
    <definedName name="_AMO_SingleValue_247862661_TaskState.2" hidden="1">"'Bxhe6DATqgOu+88Z1hEvxe0caO7kQHM3B5p7OdDcz4HmQQ4086idRznQPM7FJ2xlRFX0Ppr0DWmiZ5dVa/YNOcfAIqg+2r3ARVP9jn6U+OUj8wue1e1zPhwo+fOUPH3axVg9awV9y/3TAY8NRuApWS9c5Xb3vnWMJ7jr84jKjeUET6qc3gLGPsMKfCLXE993J+kbrtHUkHu2anxTxXmI/wKPP14Ys4LxauWcNWtNyetA6ToNkypM6htcK/1'"</definedName>
    <definedName name="_AMO_SingleValue_247862661_TaskState.3" hidden="1">"'d4d/Cna7Hb9xfv+JyajFdR1J3fiuyBN2QXgoX3Gt8YJmEPBZTEU+eQuQMx1Wxry0N0yhQ28UE/Pt1G6S7ZNalLOcG50eGLXGZt9i7yjH7KlqVjBNcI80rr5O+wU+kx9jkwxtr0CMNTjRBQuuRAwEz4hyi3nfxE7BFesWRgAb7rQJytZmX3iS+UABEkX6n3+gnnr6xr0q4Choxvg6ElFTkqDYZDX0k/I7+gSWVoN8z/L8D5Hek90H9jef630'"</definedName>
    <definedName name="_AMO_SingleValue_247862661_TaskState.4" hidden="1">"'hO3D43GT/+vsyrQLgCDlle8TkOx1TgstN7FvExF2LIcrw2khytjSSHayPJwdpIsr82kuytjSS7ayPJztpIsr02kqyuHO4ZklWQwturjjdC6POs1qNnzLU644BgmRTUNY9+WgE91HWUtsJ22OIRS3MyG/gRsCV7tPnMnMroieBFjgu8o9fV00qFZ2rDtFLi1A7gLB5BS724Yw3OtYwz9bnehY/pk0c44vMSzkGa8ZAynl3RZ9SPSkyZw3FV8'"</definedName>
    <definedName name="_AMO_SingleValue_247862661_TaskState.5" hidden="1">"'ezL3FhuoZsL+Ld58VzC3k9xnMWWLLsITbSdOlZwi1+DYzTSZ40ytNAoLrKxzXOUYBVt6t3ctiDazPh4FmcHTuztgnONARusfekPVFzZyeePZak1LjXY+ieObcm4loyH91jGvhZJ1XmuMZSMAXr5CePDncPbfvzO0fo3k+jo/STiJGJjbW6JChwT+spwft37dTRbK3gJagKTO0Z1ifuGjX8dW34ls4z2/V+kVVFXXd5pXmp19BDfbytdlHA/'"</definedName>
    <definedName name="_AMO_SingleValue_247862661_TaskState.6" hidden="1">"'nMyjZeu5K2h1p/nbafMl0X2WCs6lJfDoyVp2VTZ3PE5rZNznDKKelT3csE3M245foJaVgOmU6pDiBr8SZF4tG3C0n+bII7wFj6YbV3dx5sQVtJrDTjZvrnK52ymV5l/T2eGeRQnXgtMuS67GuQJmKwBL8tW1cXLoa2yjV9Z2GJNayfA0mT0Ud0KGc0/KrKsspq1dzJ+L7SXhY2dJ+NhdEj72loSP/SXh42BJ+DhcEj6OloSP4yXhQ63BXDQ'"</definedName>
    <definedName name="_AMO_SingleValue_247862661_TaskState.7" hidden="1">"'nxUStWNiaO28r3ubWdvb8L75++Wdw+Sd6GrJVHpCKRvtbbe86OQf2zhXZCF+lsxkSP42W1E1HrH2KXuOjdDALpaj+ii552iuTmjhOkFqxIcs46jNJUZ/CedT6St1SZrOoW1A9Qx5jU8amFmNT28aqjFWlblU7xqqMVaVuVbvGqoxVpW5Ve8aqjFWlblX7xqqMVaVuVQfGqoxVpW5Vh8aqjFWlblVHxqqMVaVuVcfGqoxVLSAKumXsythVoF'"</definedName>
    <definedName name="_AMO_SingleValue_247862661_TaskState.8" hidden="1">"'1Ng5w+i+jMXcZb11O212vXmOflXdsTtN9aHjPSYfvN5cGLsIwfuVGvkn+3v3zWCATt3ZOPbQTtomRWK7jfVgpu9RwvNG/LV6YO68wK1Up6bd9stKb54XxawNlkqU/lP2wNbdg7OQ4fV9TiNyc7Liz+9f8d9sLenAXmSOYteN7VlR7TneKtSzqXNzR9FyW504/YTyrdddzuN0ZnX7//GXdqPyuBT6z/fdRwhu3GtLhV3H5o//tHxRltctG9e'"</definedName>
    <definedName name="_AMO_SingleValue_247862661_TaskState.9" hidden="1">"'enLRJ9PvMt5Zrya8Wo5ezW9J2b8m/Fvs/s38Z7PCSQ6w9VH/K6MjzM+LncfFzTuNn7O+Lk0/FyF9+QwPs74uGXxcTLGafyb8W/zzDqVUQPLdEniLe4L04szHm5uD6djCd8xpIX8fRL7g8j4tpTcefc9vC6vbo27Q127gSerkdw3oWZqnKlxufcp9Dmp+L2Kda/d2c+2q11hTugvWrZ59Wzns1dh1jJZJMxdtnF8ur6XnGP18fy33yfP7ouj'"</definedName>
    <definedName name="_AMO_SingleValue_30194841_TaskState" hidden="1">"'Partitions:11'"</definedName>
    <definedName name="_AMO_SingleValue_30194841_TaskState.0" hidden="1">"'SASUNICODE7V1bb+I4FD7PK+1/QF1pHkaz0HuLdi6i0MtoGMoC7WifKkrpDlpuC6Gz1Wr/+34+jnODhCSkSYosBCT28bnYn4+P7Vze0yf6h0Y0pAI9UZ9mNKcBTWhMH2iH9qhIu/gvIGdMPaQ/IHdMf3Luggx6pF/pFMef6CP9TD/Re+pQFzz+QpkxjkYoKWjboB7h04WEZ+QJqntI7YN2x5ItKA8h84DlKtmC38jkUsG3SOd0iV8laY7jG'"</definedName>
    <definedName name="_AMO_SingleValue_30194841_TaskState.1" hidden="1">"'nPqgccAfPv0DuVuPfYcgW4PPHct7oKqCs2GsGQBWqHrGL/Cshm4D5miiXOh6wD8vyD3GZInkNtnrkLaEeqgj7roQfN7KuP3kPYhq4yzHatmbtn6gWV5FVyGfNSDPKmlt9YMnBk4u4PlNT7umnzmAZzdXHps299sk6xPYW+D88R5D+dzPlMS5ihpmPqJdhszXSmkvBnK/UhFUoslPbGcBdLSkGlY6aLNDD5KV+6YS6chc8p94ilF7Lgl7mUg'"</definedName>
    <definedName name="_AMO_SingleValue_30194841_TaskState.10" hidden="1">"'cyLaIOe8rkPy+XFzs+7UewqivzOpiBoa0tCc28s3QHk9fTyLvDFMfJ29nJY13l8RQfq1T8ni95H+Bw=='"</definedName>
    <definedName name="_AMO_SingleValue_30194841_TaskState.2" hidden="1">"'cz8DmQcZyDzMQOZRBjKPM5B5koHM0wxkljPxCbspSRWjco++I01EPGl5+e8ouQAXIfXBjI42l1oKFX0o6iaP4VOOnwzEO9EiFVXaGaF4Ocr47yvS3Hzs9B3OkVYW+eOOIb0RpB0lSmpvRChoDC4hdB3hK2hL9JYjvC63cAGlBqzL2IobC6Ao0Rv6BXFyjX4zjyo4WhUJvFtJKaXIaCWaDG+E84H+pTpyzhAD13H2Br1iARqDS9nH/wVq4sR'"</definedName>
    <definedName name="_AMO_SingleValue_30194841_TaskState.3" hidden="1">"'JNH2W++LblXQFfGR7hdfYn1OB287bM8JzLoSwpbw1lpxujSUnW2PJ8dZYcrQ1lhxujSUHW2PJ/tZYsrc1lrxeO5wrX6/BCnfM7o2Zz3A24ZVaZ8SsqBpsRZ/j3Z61RvgZtBUzahdrrGq+INdcRVQpZx0za/3MX36DV0r95Fc4dQg6EUXOTQ3qHCP3eb5iH8s5zITrJ7z8axyr2UedZRixdfHXQEl3SpsHzpaclG59qsir0w3mM42QNvvzai'"</definedName>
    <definedName name="_AMO_SingleValue_30194841_TaskState.4" hidden="1">"'Hv28ZcmqibS+BwUz5XQFYNn/PQlpUi1GgpVNvHw6mNgia+XUjvm7MfI0WEBmmRDjYv0IIt+L7OxlgQvi08n/RwEOwvr1D6AWlq7n+Fb5dTZoH+IZn2V1IrOJ9ZK0zpIqCB3ptE+wsv18BvJYcYCPYFqhU6PAJ3Ux6lVklPq+WvufU3bflLeJAKONXoDlZc41uBza8LA3btJxmrtJlO7pVHkRu27sKs0CrqFudF3W9WpZyruCpteRdWpN6i9'"</definedName>
    <definedName name="_AMO_SingleValue_30194841_TaskState.5" hidden="1">"'Vus6YgtVzGooNldwSX6fniYEt5d8eC98CFzUuvqj9a6sDgTNly4UuKu9q/bVc1ei72c6LGfEz0OcqLHYU70OMqJHsc50eMkJ3qc5kSPck70ULvDL61JKdIo5rf36x7FBzzaxi//vBSX30DL3xFpyFF5aq0ULY/a7l1bm7ZDYfZfiz4rLsGWOuVU1u7eqjqIIykoXvFanvSecw+fM6Q2TMoqPnexrLhbo3nQbr8XKfEQ1YTUc5TRmNKYehlM'"</definedName>
    <definedName name="_AMO_SingleValue_30194841_TaskState.6" hidden="1">"'7WlUaVQljqp9jSqNqsRRdaBRpVGVOKoONao0qhJH1ZFGlUZV4qg61qjSqEocVScaVRpViaPqVKNKoypxVJU1qjSqXmAVdFfjSuNqJa7WUa7fRbT3LsNd11M1r/Bss875vbZn1RMSstiR9ntCRBa6CGT8yEx6i5afz5FNi6y6q1pfI+C8q2D1WGP3/U3HmyoNuc7mvrWS3IgTT9Y675fNuBPPlru1+vtduXrJ5wukeK8mUXrUqc/3Eg0dXJQ'"</definedName>
    <definedName name="_AMO_SingleValue_30194841_TaskState.7" hidden="1">"'9LfzO8C9618DsPXbJAmskyxZc9z5JP+VMcfclr5bXtO4q6zbyBO0ZqJO9etp5D9WcbZE+Jtq10zc4e2QdR8xPXHX74OH5SPKq8PSunV6mtvFg08TD5EvH0NKXiUhL3HN1rr2a9moZezVv/KP9m/Zv8f2buLvmDBad4+gzvnXt47SPy9zHrZrtaj+n/VwSfq7B985rH6d9XF58nFxZ1P5N+7dN/NsVbLvhp1mLe6fb2sNpD5e5h/OukIf3cf'"</definedName>
    <definedName name="_AMO_SingleValue_30194841_TaskState.8" hidden="1">"'7P2ehD1wmJp2rItXRZy/bd7f5+I0+9O/0dN/VkiDP6g/K2t5buntZr2EOJNi93tm0Yn67ectBGnX1x+fFw/nvZJ8f3xUG6r/Oe0bxmkKS87JqXHD7ev1yVvaqBtBHTPYTqsc4ncYia3Ank12T9e0v+5GXa4M68OqXk8sXhrFQlOpYXiVYXdjkntu3UdgAfOyYoePgUWPs+j6KPgSNTOEkXPCIaSJuw3lEklNbUjT3iL3vQsLV4TeINJzVX/'"</definedName>
    <definedName name="_AMO_SingleValue_30194841_TaskState.9" hidden="1">"'ODk5i45YeodM6a4Bz6UDd/AqQWvZOep3u/MGSF9ZuogfaV/rGb70mP826Vvkb/8RJyZWc+N2NwfTLs7oJya9sramfJvk/vG3Jx9yJmPf8wl3gnz7OBR47fVOGNNe0bjbXV3C/ilvxQixHMiw+LB73mSXnTU0Q9Em9SowjW/jBJJ0SL1PqAFeypbW7cWcw+a1mPF3cdWtbWwe2rh2789gp+vJNp3wk8W6rliTIWMrxxVF6Cd5CdrP+y7jIo4'"</definedName>
    <definedName name="_AMO_SingleValue_37461558_TaskState" hidden="1">"'Partitions:11'"</definedName>
    <definedName name="_AMO_SingleValue_37461558_TaskState.0" hidden="1">"'SASUNICODE7V1bb9pIFD7PK+1/QFmpD1U3JITctL2IQJpUpYQFkmqfECVki5ZLCqZttNr/vt+c8fgGNrYxtoNGCLBnzpzLzOczZy62X9M7+kljGlGBvtOAZjSnIU1pQm9ojw5pnw7wX0DOhPpIv0fuhP7m3AUZ9EC/0xmO39Fb+pV+odfUoR54/IMyExyNUVLQtkE9xqcHCU/IE1RfIHUA2j1LtqAsQ+YRy1WyBb+xyaWC7z5d0hV+laQ5j'"</definedName>
    <definedName name="_AMO_SingleValue_37461558_TaskState.1" hidden="1">"'mvMqQ8eQ/Ad0CuUu/PYcwy6Q/A8sLgLqio0G8GSBWiFrhP8Cstm4D5iiibOha5D8P+I3CdInkLugLkKaceogwHqog/Nv9A5fstUgqxznO1ZNXPH1g8ty6vgMuKjPuRJLb21ZuDMwFkXltf4uGfymQdwdnPps23f2CZZn8LeBueJ8z7O53ymJMxR0jD1E+02YbpiSHkzlPuRiqQWS/rOchZIS0OmYaWLNjP4KF25Ey6dhsxHvia+p4gdt8TD'"</definedName>
    <definedName name="_AMO_SingleValue_37461558_TaskState.10" hidden="1">"'U36+UN8VaSpsfOLYugDtJD9Z/2HfYrWPMyeqDXKO7joknyI3N2tPvTcg+tuy9lFDIxqZI3z57i+vv49nkTeSia+zl9OyxqUVcaRf+xQtfm/pfw=='"</definedName>
    <definedName name="_AMO_SingleValue_37461558_TaskState.2" hidden="1">"'DGSWMpB5lIHMcgYyjzOQeZKBzNMMZJ5lIPM8E59wkJJU0Sv36SvSRMSTlpf/ipILcBFS783oaNtSvyG+EN+0rVVys6nrJ+R1zd8sZW/L+mKoiFNRNzlue+SY2YBm0aJTVdoZlXo5ypj/E9LcfOz0Pc6RVu7zxz1u8I4a7JGBpPaOAgSNwSWErmN8BW2RXnJU3+O6LqDUkHWZWGOFAiiK9IJ+w9ioRn+YRxUcrYr+Xq2klFJkhBpNhjeqfUP'"</definedName>
    <definedName name="_AMO_SingleValue_37461558_TaskState.3" hidden="1">"'/Uh05Fxj31HH2AtfMAjQGl7KP/wvUxImTaPos+9+XK+kK+Mj2Cq+xP6cCt53XG4bnXAhhy/nOWHK2M5ac7owlJztjyfHOWFLeGUuOdsaS0s5YcrgzljxfO5yznc/BCnfM7o2ZL3A25dl5Z8SsqBpsxYDj3b41L/wBtBUzahfz6mq8ICTJqFKONGfWnKm//AbPjvvJr3DqCHQiipybGtQ5Rh7weMU+lmOYKddPePk3OFajjzrLMGLr4q+Bku'"</definedName>
    <definedName name="_AMO_SingleValue_37461558_TaskState.4" hidden="1">"'6UNg8cLTkp3fpUkVenW4xnGiFt9ufVQt7njbk0UTdXwOGmfK6BrBo+l6EtK0ao0WKoto+HUxsFTXx7kD4wRz9GiggN0iIdbL5HC7bg+zobY0H4tvB80sNBsL+8Rul7pKmx/zW+PU6ZBfqHZNpfSa3gfGbN9aSLgAau3iTaX3i5Bn4rOcRAsC9QrdDhHriXci+1SnpaLX/Drb9py1/Bg1TAqUZdWHGDbwU2Py8M2LWfZKzSZjq5PyKK3LB1F'"</definedName>
    <definedName name="_AMO_SingleValue_37461558_TaskState.5" hidden="1">"'2aGVlG3OC/qHgNVyjmLq9KWV95F6h1av8WajtlyFYMKmoMVXKLvgQhTwrsTInj/w4g5qXn1B2teWJwJG967UuLO/K9bSc9ei8Oc6FHKiR5HOdGjnBM9jnOix0lO9DjNiR5nOdHjPCd6qB0B29akGKkX81sHdvfiQ+5t45d/WorLb6Hln4g0ZK/8aM0ULffa7lVbm7ZDYdZf931mXIItdcqprF29VXUQR1JQvOK1POk15z4+F0htmJRVfLqx'"</definedName>
    <definedName name="_AMO_SingleValue_37461558_TaskState.6" hidden="1">"'rOiu0Txotd+LlHiIakLqJcpoTGlMbQdThxpVGlWJo6qkUaVRlTiqjjSqNKoSR1VZo0qjKnFUHWtUaVQljqoTjSqNqsRRdapRpVGVOKrONKo0qhJH1blGlUbVFmZBDzSuNK5W4mod5fpVRHvtMty+nqq5w7PNOud3b8+qp2JksSLt91SQLHQRyPiRmfQWLT+TJZsWWXUnvd4j4LyrYHVfY1/7m/Y3VRpxnc19ayW5HieerHXeL5t+J54t3bX'"</definedName>
    <definedName name="_AMO_SingleValue_37461558_TaskState.7" hidden="1">"'6++1cveLzBVK8u0mUHnUa8L1EIwcXZU8LvzP8i6traF49dskCayTLFlz3Pkk/5UxxX0teLW9o3S7rNvIE7QWok9097byHas62SB8Tbe/0Lc4eWMcx8xO7bu89PB9I7gpPb+/0MrWNB5smHia3HUNLXyYiLXHP1aX2atqrZezVvPGP9m/av8X3b+LumgtYdImjD/jWtY/TPi5zH7dqtKv9nPZzSfi5Bt87r32c9nF58XFyZlH7N+3fNvFv17'"</definedName>
    <definedName name="_AMO_SingleValue_37461558_TaskState.8" hidden="1">"'Dtlp9gLu6dbmsPpz1c5h7OO0Me3sf5P2djAF2nJJ6qIefSZS3bd7f7+408Xd3pr7ipJ0Nc0F+Ut7W1dNe0nsMaSrRxubNtw/h09WaLNurso8uPh/Pfyz45vi8O0n2d94zmNYMk5WXVvOjw8f7lquxVDaSNme4+1BXrfBKHqMm9QH5N1r+/5E+20wZdc3dK0eWLw1mpSnQsLxKtLuxyTmzbqe0APnZMUPDwKbD2A+5FHwJ7pnCS3nOPaCBty'"</definedName>
    <definedName name="_AMO_SingleValue_37461558_TaskState.9" hidden="1">"'npHkVBcUzd2j7/sQcPW4g2Jt9rUXPGDk5u75JSp98yY4gvwoWz4DE4teCU7T139zpwx0memDtJX+sdqti8tQc+yo/wdKJafiTMza7qxAf970/YOaB9Nm2UNPfJvk6+PuTkCkaMf/7hLvAvoycGjxm8pcsab9qjG2/LuVvBL3xYqxLMiw2LC75mSXoTUcS2IVqlRhet+GSmSokXqPVAL9la2tm4t5h5EhcGL+0pb1drC8kcL5f4tEvyUJdHC'"</definedName>
    <definedName name="_AMO_SingleValue_390982613_TaskState" hidden="1">"'Partitions:13'"</definedName>
    <definedName name="_AMO_SingleValue_390982613_TaskState.0" hidden="1">"'SASUNICODE7V3pb+I4FPfnlfZ/QF1pPoxmS+9Dc4nSazQt7UKno/2EKKUzaLmGQGer1f7v+/NznMOJQxJCAqwVAYnz/C4/P7/nOOYd+8j+Zn3WYyX2zDpszCzWZUM2YO/ZBttmm2wLvyXcGbA2yh9xd8C+0d0pm7An9js7wvlH9oH9yn5h79gdawHHX6gzwFkfNTlsA9B9HC1QeME9DvUAqh3Abji0OeQeaO4SXUmb4+vbWCr4bLIzdoFvS'"</definedName>
    <definedName name="_AMO_SingleValue_390982613_TaskState.1" hidden="1">"'cnC+SlhagNHF3g77A3q3Svy7ANuGzi3HOwcqgrOepBkCljO6wDfXLIxsPcI4hbXnNcu8H/G3RdQHoJuh7ByavvQQQe6aIPzB3aM7z22A1rHuNpwNHNP0ncdyavA0qOzNugJLlWtTXA1wVUTkp/SecvGY0Vg9mNpk2w/SCahTy5vje7x6zauLbqSFCzUnNj88XYbEFw5Jr0x6v3MhVKdKD0TnSnK8qA5ccp5m03oLF+6A6qdB80R9YnnHG3H'"</definedName>
    <definedName name="_AMO_SingleValue_390982613_TaskState.10" hidden="1">"'6utVadSZoKxPcI8aeP0uRdzSNiLx3RL/7YC/XYyNNu2Ve+U5ePL7x6aTl/NsdxH4xT7TWWBWLcz9z5cmHRP6np+ObAUXa1YY+Z7M/pmC7Gioes9SI0ntWE+7HLtXur5TRgXJ+q5bz++JZWkjAo8b45cUPCXiXnjjp8hIMx6lc/LHE5QNie/ZFKbk/6+cHCVsT3lV59E6dCP9YOQUV9s31MtPfXmDF5u/pvAJG3Yu8YD+IWX9Ckx1RCPuPTn'"</definedName>
    <definedName name="_AMO_SingleValue_390982613_TaskState.11" hidden="1">"'qe+/0UT62eRAxkj5Hc2OoA0/de9wN7oE3tlujlhL3oy3zHeBGtqxCMyP6vqV+YtlzfGJ+UZ9nueO71G5DyS9dT6K2uF/7cdrEOw6IvHZKvbQW0BLn79muU6HPCEc2rclL73DwPUxHHl2r3CVpxbg4Z7WexMBrCVuI1vqi+hofReL2NN0/AKgtdQVPxO39lFXIqoMtJiDqTP6f9ZTGBJdbPxeW0rJJemFYO3CZR47XSKfzOvWcIe3R2GbeaF'"</definedName>
    <definedName name="_AMO_SingleValue_390982613_TaskState.12" hidden="1">"'b2uWvWIlkebHyujcf5H+5NXHk9hZvZWlRT7M9r2XqT/7GZ/P++N6GhHpP/aCj+vVwdZ9NJpGaE6XlWMQU53gnJx3XtU3bwfWD/AQ=='"</definedName>
    <definedName name="_AMO_SingleValue_390982613_TaskState.2" hidden="1">"'T3G7AJo7BdDcLYDmXgE09wugeVAAzcMCaB4VQPO4EJ+wlRNVPiq32XeU8YgnLy//HTWnwMKpPtrR0fxUy7GiDwl9S2P4iOKnCeKdZJGKrO2NUFSMJ7gaUtTpxXKCO3Uq7wDjkGA5Pl7ria77TvmGJ+Ic0+gvY8A6vsf4LVGM9kKYJYxfK+ekWWtGXRdK1alOKp3UNziX+rvCr4UrVY/fKaa5onbqEF1XUm99K7IFvZB+CheoMQRuLhOXxyI'"</definedName>
    <definedName name="_AMO_SingleValue_390982613_TaskState.3" hidden="1">"'q/M6TRk49rpp9bimYJqHaLifgP6jbMN0lsy5pOTf4fiTYCrV5h3qayGtW0apELnWNMr+8bvkG3REeY5MOfz6mZmNuxiWg1eyKw0yoBu/3fXw4bJm9pmypRd6yhFpd4mXg5GAlQJTZK/Ybcs5T9tY+q+AsLKp+EwopqIjIPxkNNVt4z/6BJVWg3zP8vgfkD5QPQf2t7/zfSE68PjcZP8Fx7XUoXAmHaK/4HOsxlajt1FEmPuZSDFmO10aSo7'"</definedName>
    <definedName name="_AMO_SingleValue_390982613_TaskState.4" hidden="1">"'WR5HBtJDlYG0n210aSvbWRZHdtJNlZG0m210aS1ZXDO4u8ClL4o+p4GcKQZv4ffTnX6uQB4TJJqGvKfjohEeo6SlsjO+xQxtJ2nph8AmzFzjafiVMxe8J5EXmBP3tdPa3U6GmWTisVKu0BzqIMWujFO9fgnot5piH1O31On3yGIz4veg6ynA+p4t4V+4L+UYspsx5XHfe+zo3lFrq5gH+bF88l7P0Ux1lsyfKboYm2U9cKbvFp0RyN8FmTH'"</definedName>
    <definedName name="_AMO_SingleValue_390982613_TaskState.5" hidden="1">"'C00iot8bPMcLVjHmHo3ty3wMTM+nsXZgTv3dkG1poAN177wB3Je2a0XnMuS6wAasPXPNLcl5rXEfPiAZBwqM6kqzw2CEnOAfn50fHhr+MePVzRb/9aZHb13Zpz43FiXRqISzQl9I7ig7oM6SjcKXoIax+Sdo7rEdcvGv44jv5RZzPb9X6SVs66qvLO81OroIb7flrqo4HrsPL3L13PXMOrO8reznpdExyw1fFeWwKMnG9ll29xRntbKOeYM'"</definedName>
    <definedName name="_AMO_SingleValue_390982613_TaskState.6" hidden="1">"'o56XPdyQTcw7jl+gl1WA6ZQ1IcUNPhXIvFo24Go/y8xDP4JH042ruzjPxCW0fIad7Lm5rOUdp2RZcN1bjyKLCs45p32SXOa5HGYrBEvyFYhxaqjrEKNXH/YIk1zJ8OQ8PeRXXIZzX0na9RWz1rEVz8X2kvCxsyR87C4JH3tLwsf+kvBxsCR8HC4JH0dLwsfxkvAh1+MtmpNyolFMt9rOP4p3abRNX/8lEJd/AZd/INIQo/KIydno4KjtXyf'"</definedName>
    <definedName name="_AMO_SingleValue_390982613_TaskState.7" hidden="1">"'nwt55Zjb0q3Q2NfOn0ZJ66fC1T9FrfKQO0lCKildUybNemdTGcYLSmg1ZxdFMJUVzBudR6ytVS0lnUbegeoY6xqaMTS3GpraNVRmrytyqdoxVGavK3Kp2jVUZq8rcqvaMVRmrytyq9o1VGavK3KoOjFUZq8rcqg6NVRmrytyqjoxVGavK3KqOjVUZq1rALOiWsStjV6F2NQty9lNE99llvHU9VXu9doN4Xt61PWF7UhXxRFq3J1cRvHDL+F'"</definedName>
    <definedName name="_AMO_SingleValue_390982613_TaskState.8" hidden="1">"'kY9ToL7ohWzBqBsN1zirGNsB11zGoF79tK4aOe64XmHfmqrEc6s7RayW7sS0drlh8uZgRMJ0tzJv+6NbS6d3JcPq5Yh96c7HmwBNf/98gL+2uWiCNRt+R7V1d4TG+Jvy+pXN6w2bsoiZ1++H5S2a7j9r4xmn79/hdcyf2sOD6+/vdRwanbjWlxq7iD0MH3j8opbXLR0bzwZTzm4+9ynhmvZrxawV5NjcSMfzP+Lb1/4+/5nECiM5x9wufK+'"</definedName>
    <definedName name="_AMO_SingleValue_390982613_TaskState.9" hidden="1">"'Djj4wr3cWF5t/Fzxs9l4edqtCeH8XHGxy2LjxNznMa/Gf82z1OnKnpglV0y/hb3hYnijIeb28OpWPQ7hnRQf8j4/iBifltI7r77ru/Lq9vj7tDXbuDJGkzsm9AwPc70uMJjCvWZVPyoYt17d/5P2+WuMCfsT7Zsz9XzfZ69Ck8tk82Eeds2jk9X95JzrT6e/w765PS+OIr3Wd4zmdfUU0rmha6Z+C+9rmeHnXNP/rAaO7CVE+pxOXxc2TMG'"</definedName>
    <definedName name="_AMO_SingleValue_398675413_TaskState" hidden="1">"'Partitions:13'"</definedName>
    <definedName name="_AMO_SingleValue_398675413_TaskState.0" hidden="1">"'SASUNICODE7V1Zb9s4EJ7nBfY/GFmgD0U3zn2gFxznKpo4WTtNsU+G6zhtsL5qOekGi/3v+3EoWhJ1y7JkdwnBto7hXBwOZ0iKfkPv6W8aUJ8q9EQ9mpBFDzSiIb2lNdqkddrAbwVPhtTF/Ts8HdJXfvpIU7qn3+kA5+/pHf1Kv9AbuqEOcPyFMkOcDVBSwLYAPcDRAYVnPBNQX0C1B9i1GW0BuQOa20xX0Rb4BjaWGj7rdEJn+FaULJwfM'"</definedName>
    <definedName name="_AMO_SingleValue_398675413_TaskState.1" hidden="1">"'6YucDwAb49eodytJs8u4DaBc2OGXUDVwVkfkjwCVvA6xLeQbALsfYa4xrXg9QH4P+LpMyiPQLfHWAW1XeigB110wfkXOsT3Dm2B1iGu1maauWXpH2aS14Glz2dd0JNc6lqb4mqKqzYkP+bzjo3HisDsxdJl2b6zTFKfQt4GPxPXXVxbfKUoWCg5tfkT9TZkuGpCehOU+1EIpSZTemI6j7hXBM3p7L6osymfFUt3yKWLoDnmNvFUoO14KW6W'"</definedName>
    <definedName name="_AMO_SingleValue_398675413_TaskState.10" hidden="1">"'MNxdIs7de00Jf7EWie+arbDr0/hiPE3bXn9ZnYMnby/Xno2uiDGLReCXu4XngVn3E84/MbT5mPL3/HRULThY88Iodtb2jvfkRyOtrYVrrJq45Ti9lIq/0rUvp5y3z1N3WxF4nGyqouGpMPey37uP9CzJKJ1yzzfFvRHznYZCNUY3Tq7kjz2TavGKW9ixJ/NyY/OWlO1xzc7GvsA2lQyfgamJeM55puIm95MB7k9sHmSUGZ7lOlHoNvjcc5W'"</definedName>
    <definedName name="_AMO_SingleValue_398675413_TaskState.11" hidden="1">"'/BYR/J8GJrenGHPjvbNlvADu2ZZYaGvP3NbcDyx4tlSO14RmrEykpLbe0TN1pzXrNe2shSd24fbEcIXjkVtjwaUrw92SXqfFnjCOfWhV3b3CI3WDHLn3r3KWpyaQ442pPYRClpD1Ea31RbU548qQtLuy/FPSauoCnETZ/TDW2bH+NSYgmqX96fWSf73Dr5cLSajZtawyqCyH3eOZBsum9ya1nxDtedsmdG6h2d0kdlueLjc+x8yT/UruOK7'"</definedName>
    <definedName name="_AMO_SingleValue_398675413_TaskState.12" hidden="1">"'fHcMYJLC4pdzu2bN2pf6BL/2+469CQkFG2R/nfvnpfmk0iPb/OzrOOyc/xVkC0HVY/1Rm+d/Qf'"</definedName>
    <definedName name="_AMO_SingleValue_398675413_TaskState.2" hidden="1">"'QHOrBJrbJdDcKYHmbgk090qguV8CzYMSaB6W4hM2CqIqeuUufcM9EfEU5eW/oeQjsAiqd3Z0ND/VaqLoQ0Ffcx8+5vhpingnXaSiSrsjFB3jEa5GHHW6sRzhSZPv94BxxLACnyh1z9eD2f01V8Q54d5fxYBNfE/wW+EY7ZkxKxivVk5Zs1ZMWQdK12mYVGFSX+Fc6e8CvxaudD1+45jmguupx3QdSd3lrcgadEN6KZyhxAi4hUxCHoupiCf'"</definedName>
    <definedName name="_AMO_SingleValue_398675413_TaskState.3" hidden="1">"'3IXKG42rY55aGaRqo7WoK/v26DdJdOutSlnOF7zuGrXGd97ilybxmFa1K5lKXuOeV17m/xk+kx1jnw5uP6dmYk3FJaD27EjBTLiHa/QAfAVull5wtddhbVlDqgXkZznKwCiCq9IJ+Q855TK/tsxrOgqLqV4GQkoqM/NPR0LOFt/QPLKkG/Z7g9y0gv+P+CNRfe87/jeTE7XPT8ePv114GwlVwyPqqJMBzmAuWg1yw7OeCZS8XLLu5YNnJBc'"</definedName>
    <definedName name="_AMO_SingleValue_398675413_TaskState.4" hidden="1">"'t2Lli2csGymQuWbDjcIxNxGLxeMpnHH/FIzp2nD10dvx4sk4K65N6sF+BxfkZpG2wDPe6BurMRsA+ArdnRwxNzKqNhOaLY8UUjq6eVBo9Ohmmlxnf7gLM4IpJ6cceOzrnMG0Yc64THaOkj1uS8hHOQZ3xbx7ML+oT20UgocziuJp59nhvLNXRzhhhjXjznsPdjHCeJJSsu4o62U8cKrvHpcMwtfda0QAuN4qIY2zxFDTbRn93MbQsXPBOSF'"</definedName>
    <definedName name="_AMO_SingleValue_398675413_TaskState.5" hidden="1">"'M/i7MDJpc641CNgg7Uv/YEaJ3DK+XMTNa/Tgq1/5FxF5ilyfGPIMo60zFjnucVQMqfz8hPGh7uEt/94waMvr2fZ7u0sgxC5zgP3RBWO8b8ynF/3fh1l6wXPQU1gcucc57ju2Ph/xp5fySyzt/+LtCqL1uWN81Kro4fkflvpoobryWw0tljP3UCvG+dv48a/omOWBr5rS+DR0/Xsqm5ueKykU3DMGUS9KHu4YpuYtx8/QyurAdMxtSHFFT41'"</definedName>
    <definedName name="_AMO_SingleValue_398675413_TaskState.6" hidden="1">"'yLxaNuBoP8/MI7wHj6abVHdJ5jgUtJqTSDcPokq5+yl1z7+Ooc+RRQ3ngtMBS67yXAGzEYAl/YqSJCX0dSXRq0n6jEnNTN3PRoPFlZDh1HMn63xZ3LqE8rnYXBI+tpaEj+0l4WNnSfjYXRI+9paEj/0l4eNgSfg4XBI+1PqKRXNSTdWLha2e8PbiD9zbZi//7IvLP4HLPxBpyF55TGo02t9re9c9OLA3rpGN8FnX9ZDx02hJ3XRqsXO2Sgd'"</definedName>
    <definedName name="_AMO_SingleValue_398675413_TaskState.7" hidden="1">"'ZKEXFK7rkec80d3Ec4W7DhqzjaGeSoh3DedR6Gd1SslnUNaieoIyxKWNTi7GpTWNVxqpyt6otY1XGqnK3qm1jVcaqcreqHWNVxqpyt6pdY1XGqnK3qj1jVcaqcreqfWNVxqpyt6oDY1XGqnK3qkNjVcaqFjAKumHsythVoF3FQcbPIjpzl8nW9dTt9dot5nl51/YE7TFSxox02B4rZfAiLONHadSb5N/hppw1AkG7IZRjG0E7JJjVCu63lY'"</definedName>
    <definedName name="_AMO_SingleValue_398675413_TaskState.8" hidden="1">"'J7PccLzdvz1anPOrNCtZJf35eNVpwfLqcHzCZLO5b/sDW0Ye/kOHxcUI/fnOy7sPjX//fZC3tLVpgjWbbieV9eekz3HW9b0rm8ovhdMeTODWJ/kHzXcbvfGM2+fv8TrtT+JAKfWP97p+EM211jcau4/dD+94+qGW1y0dG89GUi5hPvcp4Yr2a8WsleTY/EjH8z/i27fxPv+RxBohOcfcDnwvg44+NK93FBebfxc8bP5eHnGrwnh/Fxxscti'"</definedName>
    <definedName name="_AMO_SingleValue_398675413_TaskState.9" hidden="1">"'4+TY5zGvxn/Ns+sUx0tsE7nJN7iPjNRnPFwc3s4HUv4jiE9lB+R2B9Ejm9LyZ1338Pb8uq2uBu0tSt4shbJfRNapsWZFld6TKHPSSWPKn721l38bLvaFeaI/qRlm1cvdj57FWYt042Eues2iU/X95JzrD6Z//b75Oy+OIr3OO+ZzmuGU0rnhS5J/jfSg2uHnVNX/rAaO7BVU+pxFXyc+P0R2SMU5feS9knp5NN92qpKWdUkCq79OscOU9wb'"</definedName>
    <definedName name="_AMO_SingleValue_416626384_TaskState" hidden="1">"'Partitions:11'"</definedName>
    <definedName name="_AMO_SingleValue_416626384_TaskState.0" hidden="1">"'SASUNICODE7V1bb9pIFD7PK+1/QFlpH6puSMhd24sIpElVSligqfYJUUK2aLmkYNqNVvvf95szHt+wjW2M7aARAuzxmXOZ+ebMmYvtV/SW/qEJjalE32lIc1rQiGY0pde0R4e0Twf4L+HKlAZIv8fVKf3FV5dk0AP9Ruc4fktv6Gf6iV5Rl/rg8TfyTHE0QU5B2wH1BJ8+JDzhmqD6AqlD0O5ZsgXlMWQesVwlW/CbmFyq+O7TFV3jV0la4'"</definedName>
    <definedName name="_AMO_SingleValue_416626384_TaskState.1" hidden="1">"'LjOnAbgMQLfIb1EvjuPPSegOwTPA4u7oKpBszEsWYJW6DrFr7BsDu5jpmjhXOg6Av8PuPoEyTPIHTJXIe0EZTBEWQyg+Re6wO8xVSDrAmd7VsncsfUjy/IauIz5aAB5UktvqRk4M3DWg+V1Pu6bfBYhnN1cBmzbN7ZJlqewt8nXxPkA5ws+UxIWyGmY+ol6mzJdOaK8OfL9yERSmyV9ZzlLpGUh07DSRZ0ZfJSt3CnnzkLmI7eJ7xlixy3x'"</definedName>
    <definedName name="_AMO_SingleValue_416626384_TaskState.10" hidden="1">"'gVuyx7K1dWux8KAqGmbc7c2vvoXtjxbWg+sk/Dlroo5n/ISxgSveVOj4yBF2CdpJfrIGor7Hbh9nTmQb5BzjdUk+R3Jhlp96c0j89+Xto4TGNDZn1uTb/7xeP5lF3ngmuc5eTqsaV3yiyaD6KVv83tD/'"</definedName>
    <definedName name="_AMO_SingleValue_416626384_TaskState.2" hidden="1">"'MAeZlRxkHuUg8zgHmSc5yDzNQeZZDjLPc5B5kYtPOMhIquiVB/QVaSLiycrLf0XOJbgIqfdmdLRtqd8QX4hv1tYqufmU9ROu9czfPGVvy/pypIhTUbc4bnvkmNmAZvGiU5XbGZV6OcqY/yPS3Hzs9D2+Iq3c54973OAdNdgjA0ntHQUIGoNzCF0n+AraMr3gqL7PZV1CrhHrMrXGCiVQlOlX+gVjozr9bh5VceQX/b30pZRSZIQaT4Y3qn1'"</definedName>
    <definedName name="_AMO_SingleValue_416626384_TaskState.3" hidden="1">"'N/1IDVy4x7mng7Fe0mSVoDM5lH/8XqokTJ/H0WfW/L3zpSvjI+oqucTCnEted1xtG51yKYMvFzlhyvjOWnO2MJac7Y8nJzlhyvDOWHO2MJZWdseRwZyx5vnY4ZzufgxXumN0bM1/ibMaz886IWVE12Yohx7sDa174PWirZtQu5tXVeEFIklGlHGnOrTnTYPlNnh0Pkl/l1DHoRBS5MDVocIw85PGKfSzHMDMun+jyb3GsRh8NlmEk1iVYAy'"</definedName>
    <definedName name="_AMO_SingleValue_416626384_TaskState.4" hidden="1">"'XdKW0ROlpyUrr1qeFagz5hPNOMaHMwrzaufd6YSwtlcw0cbsrnBsiq43MV2bJyjBItR6r7ZDi1UdDCtw/pQ3P0Y2SI0DAtssHmO9RgG76vuzEWhG+Lzic7HIT7yxvkvkeaGvvf4NvnlHmof0in/pXUKs7n1lxPtghoovWmUf/CyzXxWy0gBsJ9gaqFLvfA/Yx7KT/pWdX8Ldf+pjV/DQ9SBac69WDFLb5V2Py8MGCXfpqxSofp5P6IOHKjl'"</definedName>
    <definedName name="_AMO_SingleValue_416626384_TaskState.5" hidden="1">"'l2UGVpF3eZrcfcYqFzOWVyVtrryLlLvUPtt1nTClqsYVNAc+HCJvwciSg7vTojw/Q9j5qTm1R+seWFxJmx450pJOvO/biU9fy0OC6JHpSB6HBVEj+OC6HFSED1OC6LHWUH0OC+IHhcF0UPtCNi2JuVYvVjQOrC7Fx9xb5s8/9NKXP4JWv6BSEP2yo/WTNFqr+1etbVpuxRl/XU/YMYl3FKnnOra1VtVBkkkhcUrXsvTXnMe4HOJ1KZJWcOn'"</definedName>
    <definedName name="_AMO_SingleValue_416626384_TaskState.6" hidden="1">"'l8iK3hrNw1b7vUhJhqgWpF4hj8aUxtR2MHWoUaVRlTqqKhpVGlWpo+pIo0qjKnVUHWtUaVSljqoTjSqNqtRRdapRpVGVOqrONKo0qlJH1blGlUZV6qi60KjSqNrCLOiBxpXGlS+u1lGuX0W01y6j7eupmTs8O6xzcff2+D0VI48V6aCnguShi0DGj9ykt2n1mSz57BHwu6s6H2z43dOvdys472/w7/VsL7Rpz1ejMZfZIrBU0uv7ksla54f'"</definedName>
    <definedName name="_AMO_SingleValue_416626384_TaskState.7" hidden="1">"'z6QGT2dJbq3/QHtprPl8ixbuvRenRoCHf1TR2cFH2tPE7x79oXSOz9dg5S6yRzFty3YUlPaYzxd2WvFre0rr93h1cE7SXoE53H7fzbq4F2yJ9TLxd3J9w9sA6Tpif2P977+H5QHJ/ena7uFepbTzYNMkwue1oXvoyEfOJu7+utFfTXi1nr+aNxLR/0/4tuX8T9/lcwqIrHL3Ht6F9nPZxufs4v3G39nPaz6Xh55p8F7/2cdrHFcXHyTlO7d'"</definedName>
    <definedName name="_AMO_SingleValue_416626384_TaskState.8" hidden="1">"'+0f9tk1amGFlijGxJ3cV/rKE57uI09nJdL8FM4hsg/I/HMDTm/LS23730PbsvPt8V10dZu4ck6JJ+b0NEtTre43GMK75pU9Khi11t39qvt6qkwl/QnFW1dPdv17OewahlvJsxZt1F8unqrTQdl9sHlx6P571WfnNwXh+m+znvG85phkoqyY6bs8PHB+WrsVQ2kTZjuPlKLdT6FR5TkXii/Fus/WPEn26mDnrkzrezyxdGsVDm6lheJVxZ2P'"</definedName>
    <definedName name="_AMO_SingleValue_416626384_TaskState.9" hidden="1">"'ie27dROCB87Jih5+JRY+yH3og+hPVM0Se+4RzSQNmO940gorykbu8df9aBRS/GWxBut6q74wcnNnXPG1HtmTPEF+FA2fAanNrySfU21fueVCdLnpg7SVwbHarYvrUDPM5zZHO5As/pErLlZ1s2NJNyb9ndB/WjaLUvpkX9b3EYW5rhfzjkEx17iXWBPDh51fkuZM+a05xK8te+uiaD0bSFDPCs2Ki6CninrRUkD7UHUS52qXPqraJEUbVLv'"</definedName>
    <definedName name="_AMO_SingleValue_472893794_TaskState" hidden="1">"'Partitions:13'"</definedName>
    <definedName name="_AMO_SingleValue_472893794_TaskState.0" hidden="1">"'SASUNICODE7V1Zb9s4EJ7nBfY/GFmgD0U3zn2gFxznKpo4WTtNsU+G6zhtsL5qOekGi/3v+3EoWhJ1y7JkdwnBto7hXBwOZ0iKfkPv6W8aUJ8q9EQ9mpBFDzSiIb2lNdqkddrAbwVPhtTF/Ts8HdJXfvpIU7qn3+kA5+/pHf1Kv9AbuqEOcPyFMkOcDVBSwLYAPcDRAYVnPBNQX0C1B9i1GW0BuQOa20xX0Rb4BjaWGj7rdEJn+FaULJwfM'"</definedName>
    <definedName name="_AMO_SingleValue_472893794_TaskState.1" hidden="1">"'6YucDwAb49eodytJs8u4DaBc2OGXUDVwVkfkjwCVvA6xLeQbALsfYa4xrXg9QH4P+LpMyiPQLfHWAW1XeigB110wfkXOsT3Dm2B1iGu1maauWXpH2aS14Glz2dd0JNc6lqb4mqKqzYkP+bzjo3HisDsxdJl2b6zTFKfQt4GPxPXXVxbfKUoWCg5tfkT9TZkuGpCehOU+1EIpSZTemI6j7hXBM3p7L6osymfFUt3yKWLoDnmNvFUoO14KW6W'"</definedName>
    <definedName name="_AMO_SingleValue_472893794_TaskState.10" hidden="1">"'MNxdIs7de00Jf7EWie+arbDr0/hiPE3bXn9ZnYMnby/Xno2uiDGLReCXu4XngVn3E84/MbT5mPL3/HRULThY88Iodtb2jvfkRyOtrYVrrJq45Ti9lIq/0rUvp5y3z1N3WxF4nGyqouGpMPey37uP9CzJKJ1yzzfFvRHznYZCNUY3Tq7kjz2TavGKW9ixJ/NyY/OWlO1xzc7GvsA2lQyfgamJeM55puIm95MB7k9sHmSUGZ7lOlHoNvjcd5W'"</definedName>
    <definedName name="_AMO_SingleValue_472893794_TaskState.11" hidden="1">"'/BYR/J8GJrenGHPjvbNlvADu2ZZYaGvP3NbcDyx4tlSO14RmrEykpLbe0TN1pzXrNe2shSd24fbEcIXjkVtjwaUrw92SXqfFnjCOfWhV3b3CI3WDHLn3r3KWpyaQ442pPYRClpD1Ea31RbU548qQtLuy/FPSauoCnETZ/TDW2bH+NSYgmqX96fWSf73Dr5cLSajZtawyqCyH3eOZBsum9ya1nxDtedsmdG6h2d0kdlueLjc+x8yT/UruOK7'"</definedName>
    <definedName name="_AMO_SingleValue_472893794_TaskState.12" hidden="1">"'fHcMYJLC4pdzu2bN2pf6BL/2+469CQkFG2R/nfvnpfmk0iPb/OzrOOyc/xVkC0HVY/1Rm+d/Qf'"</definedName>
    <definedName name="_AMO_SingleValue_472893794_TaskState.2" hidden="1">"'QHOrBJrbJdDcKYHmbgk090qguV8CzYMSaB6W4hM2CqIqeuUufcM9EfEU5eW/oeQjsAiqd3Z0ND/VaqLoQ0Ffcx8+5vhpingnXaSiSrsjFB3jEa5GHHW6sRzhSZPv94BxxLACnyh1z9eD2f01V8Q54d5fxYBNfE/wW+EY7ZkxKxivVk5Zs1ZMWQdK12mYVGFSX+Fc6e8CvxaudD1+45jmguupx3QdSd3lrcgadEN6KZyhxAi4hUxCHoupiCf'"</definedName>
    <definedName name="_AMO_SingleValue_472893794_TaskState.3" hidden="1">"'3IXKG42rY55aGaRqo7WoK/v26DdJdOutSlnOF7zuGrXGd97ilybxmFa1K5lKXuOeV17m/xk+kx1jnw5uP6dmYk3FJaD27EjBTLiHa/QAfAVull5wtddhbVlDqgXkZznKwCiCq9IJ+Q855TK/tsxrOgqLqV4GQkoqM/NPR0LOFt/QPLKkG/Z7g9y0gv+P+CNRfe87/jeTE7XPT8ePv114GwlVwyPqqJMBzmAuWg1yw7OeCZS8XLLu5YNnJBc'"</definedName>
    <definedName name="_AMO_SingleValue_472893794_TaskState.4" hidden="1">"'t2Lli2csGymQuWbDjcIxNxGLxeMpnHH/FIzp2nD10dvx4sk4K65N6sF+BxfkZpG2wDPe6BurMRsA+ArdnRwxNzKqNhOaLY8UUjq6eVBo9Ohmmlxnf7gLM4IpJ6cceOzrnMG0Yc64THaOkj1uS8hHOQZ3xbx7ML+oT20UgocziuJp59nhvLNXRzhhhjXjznsPdjHCeJJSsu4o62U8cKrvHpcMwtfda0QAuN4qIY2zxFDTbRn93MbQsXPBOSF'"</definedName>
    <definedName name="_AMO_SingleValue_472893794_TaskState.5" hidden="1">"'M/i7MDJpc641CNgg7Uv/YEaJ3DK+XMTNa/Tgq1/5FxF5ilyfGPIMo60zFjnucVQMqfz8hPGh7uEt/94waMvr2fZ7u0sgxC5zgP3RBWO8b8ynF/3fh1l6wXPQU1gcucc57ju2Ph/xp5fySyzt/+LtCqL1uWN81Kro4fkflvpoobryWw0tljP3UCvG+dv48a/omOWBr5rS+DR0/Xsqm5ueKykU3DMGUS9KHu4YpuYtx8/QyurAdMxtSHFFT41'"</definedName>
    <definedName name="_AMO_SingleValue_472893794_TaskState.6" hidden="1">"'yLxaNuBoP8/MI7wHj6abVHdJ5jgUtJqTSDcPokq5+yl1z7+Ooc+RRQ3ngtMBS67yXAGzEYAl/YqSJCX0dSXRq0n6jEnNTN3PRoPFlZDh1HMn63xZ3LqE8rnYXBI+tpaEj+0l4WNnSfjYXRI+9paEj/0l4eNgSfg4XBI+1PqKRXNSTdWLha2e8PbiD9zbZi//7IvLP4HLPxBpyF55TGo02t9re9c9OLA3rpGN8FnX9ZDx02hJ3XRqsXO2Sgd'"</definedName>
    <definedName name="_AMO_SingleValue_472893794_TaskState.7" hidden="1">"'ZKEXFK7rkec80d3Ec4W7DhqzjaGeSoh3DedR6Gd1SslnUNaieoIyxKWNTi7GpTWNVxqpyt6otY1XGqnK3qm1jVcaqcreqHWNVxqpyt6pdY1XGqnK3qj1jVcaqcreqfWNVxqpyt6oDY1XGqnK3qkNjVcaqFjAKumHsythVoF3FQcbPIjpzl8nW9dTt9dot5nl51/YE7TFSxox02B4rZfAiLONHadSb5N/hppw1AkG7IZRjG0E7JJjVCu63lY'"</definedName>
    <definedName name="_AMO_SingleValue_472893794_TaskState.8" hidden="1">"'J7PccLzdvz1anPOrNCtZJf35eNVpwfLqcHzCZLO5b/sDW0Ye/kOHxcUI/fnOy7sPjX//fZC3tLVpgjWbbieV9eekz3HW9b0rm8ovhdMeTODWJ/kHzXcbvfGM2+fv8TrtT+JAKfWP97p+EM211jcau4/dD+94+qGW1y0dG89GUi5hPvcp4Yr2a8WsleTY/EjH8z/i27fxPv+RxBohOcfcDnwvg44+NK93FBebfxc8bP5eHnGrwnh/Fxxscti'"</definedName>
    <definedName name="_AMO_SingleValue_472893794_TaskState.9" hidden="1">"'4+TY5zGvxn/Ns+sUx0tsE7nJN7iPjNRnPFwc3s4HUv4jiE9lB+R2B9Ejm9LyZ1338Pb8uq2uBu0tSt4shbJfRNapsWZFld6TKHPSSWPKn721l38bLvaFeaI/qRlm1cvdj57FWYt042Eues2iU/X95JzrD6Z//b75Oy+OIr3OO+ZzmuGU0rnhS5J/jfSg2uHnVNX/rAaO7BVU+pxFXyc+P0R2SMU5feS9knp5NN92qpKWdUkCq79OscOU9wb'"</definedName>
    <definedName name="_AMO_SingleValue_539372770_TaskState" hidden="1">"'Partitions:11'"</definedName>
    <definedName name="_AMO_SingleValue_539372770_TaskState.0" hidden="1">"'SASUNICODE7V1Zb+JIEK7nlfY/oKw0D6PZkJBbO4cI5BgNQ1ggGe0TYgjZQcuRAZOZaLX/fb+udvsCG9sY20EtBNjd1XV0f66uPmy/pQ/0k0Y0pAI9UZ+mNKMBTWhM72iH9mmX9vBfQM6Yeki/R+6Y/ubcORn0QL/TKY4/0Hv6lX6ht9SmLnj8gzJjHI1QUtC2QD3CpwsJz8gTVF8htQ/aHUu2oDyEzAOWq2QLfiOTSxnfXbqgK/wqSTMcV'"</definedName>
    <definedName name="_AMO_SingleValue_539372770_TaskState.1" hidden="1">"'5lTDzwG4NunNyh357HnCHT74LlncRdUFWg2hCVz0Apdx/gVlk3BfcgUDZwLXQfg/wm5z5A8gdw+cxXSjlAHfdRFD5p/pTP8HlIJss5wtmPVzB1bP7Asr4DLkI96kCe19NaagTMDZx1YXuXjrslnFsDZzaXHtn1nm2R9CnvrnCfOezif8ZmSMENJw9RPtNuY6Yoh5U1R7kcqkpos6YnlzJGWhkzDShdtZvBRunLHXDoNmY98TTyliB23xP0M'"</definedName>
    <definedName name="_AMO_SingleValue_539372770_TaskState.10" hidden="1">"'POGnDPVc8aZCx2eOsAvQTvKTLRD2XVa7OHMi2yDnGK9N8llyM7P+1NsDor8zaxc1NKShOc6XbwDzev14Fnnjmfg6ezktalxaEk36tU/R4vee/gc='"</definedName>
    <definedName name="_AMO_SingleValue_539372770_TaskState.2" hidden="1">"'ZJYykHmQgczDDGQeZSDzOAOZJxnIPM1A5lkmPmEvJamiV+7RN6SJiCctL/8NJefgIqTem9HRpqV+R3whvmlbq+RmU9fPyOuYv1nK3pT1xVARp6JucNz2yDGzAc2iRaeqtDMq9XKUMf9npLn52Ok7nCOt3OWPe9zgHTXYIwNJ7R0FCBqDSwhdR/gK2iK95qi+y3VdQKkB6zK2xgoFUBTpFf2GsVGV/jCPyjhaFv29WUoppcgINZoMb1T7jv6'"</definedName>
    <definedName name="_AMO_SingleValue_539372770_TaskState.3" hidden="1">"'lGnLOMe6p4ewVrpk5aAwuZR//F6iJEyfR9Fn0v6+X0hXwke0VXmN/TgVuO683DM+5EMKWs62x5HRrLDnZGkuOt8aSo62x5HBrLDnYGktKW2PJ/tZY8nLtcM52vgQr3DG7N2Y+x9mEZ+edEbOiqrMVfY53e9a88EfQls2oXcyrq/GCkCSjSjnSnFpzpv7y6zw77ie/zKlD0IkocmZqUOMYuc/jFftYjmEmXD/h5d/gWI0+aizDiK2LvwZKul'"</definedName>
    <definedName name="_AMO_SingleValue_539372770_TaskState.4" hidden="1">"'PaLHC05KR061NBXo1uMZ6ph7TZn1cTeV/W5tJA3VwBh+vyuQayqvhchLasGKFGi6HaPh5ObRQ08O1Cet8c/RgpIjRIi3SweYkWbML3tdfGgvBt4fmkh4Ngf3mN0vdIU2P/a3y7nDIN9A/JtL+SWsb51JrrSRcBdVy9SbS/8HJ1/JZziIFgX6Baoc09cDflXmqZ9LRa/oZbf92Wv4IHKYNTlTqw4gbfMmx+WRiwaz/JWKXFdHJ/RBS5Yesuz'"</definedName>
    <definedName name="_AMO_SingleValue_539372770_TaskState.5" hidden="1">"'Aytom5yXtQ9BqqUcxZXpS2uvIvUO7R+kzUdseUqBhU0e0u4RN8DEaaEdydE8P6HIXNS8+oP1rywOBM2XLpS4s78r1pJz16L/ZzoUcqJHgc50eMwJ3oc5USP45zocZITPU5zosdZTvRQOwI2rUkxUi/mtw7s7sUH3NvGL/+8EJffQss/EWnIXvnRmila7LXdq7Y2bZvCrL/u+sy4BFvqlFNeuXqr6iCOpKB4xWt50mvOPXzOkVo3KSv4dGJZ'"</definedName>
    <definedName name="_AMO_SingleValue_539372770_TaskState.6" hidden="1">"'0VmhedBqvxcp8RDVgNQLlNGY0pjaDKb2Nao0qhJHVUmjSqMqcVQdaFRpVCWOqkONKo2qxFF1pFGlUZU4qo41qjSqEkfViUaVRlXiqDrVqNKoShxVZxpVGlUbmAXd07jSuFqKq1WUq1cR7bXLcPt6KuYOzxbrnN+9PcueipHFirTfU0Gy0EUg40dm0pu0+EyWbFpk2Z30eo+A866C5X2Nfe2v299UaMh1NvOtleR6nHiyVnm/bPqdeLZ0Vur'"</definedName>
    <definedName name="_AMO_SingleValue_539372770_TaskState.7" hidden="1">"'vt3P1is/nSPHuJlF61KjP9xINHVyUPU38TvEvrq6BefXYJQuskSxbcN37JP2UM8V9LXm1vKFVu6xbyBO056BOdve08x6qGdsifUy0vdO3OHtgHUfMT+y6vffwfCC5Kzy9vdOL1DYebJp4mNx0DC19mYi0xD1XF9qraa+WsVfzxj/av2n/Ft+/ibtrzmHRBY4+4lvTPk77uMx93LLRrvZz2s8l4efqfO+89nHax+XFx8mZRe3ftH9bx79dw7'"</definedName>
    <definedName name="_AMO_SingleValue_539372770_TaskState.8" hidden="1">"'ZbfoK5uHe6pT2c9nCZezjvDHl4H+f/nI0+dJ2QeKqGnEuXtWzf3e7vN/J0dae/4qaeDHFOf1He1tbSXdN6CWso0cblzrYN49PVmy1aqLNPLj8ezn8v+uT4vjhI91XeM5rXDJKUl1XzosPH+5ersFc1kDZiuvtQV6zzSRyiJncC+TVY/96CP9lMG3TM3SlFly8OZ6Uq0ba8SLS6sMs5sW2ntgL42DFBwcOnwNr3uRd9COyZwkm65B7RQNqE9'"</definedName>
    <definedName name="_AMO_SingleValue_539372770_TaskState.9" hidden="1">"'Y4iobiibuwef9GDhq3FGxJvtam64gcnN3fJCVPvmDHFV+BD2fAFnJrwSnaeuvqdOSOkT00dpK/0j9VsX1qCngc4szncgWbxqThTs67ra0m4N+1vg/rRtFvW0iP/NvgamZmjEDkC8o+9xPuAnh08qvymImfMaY9svK3vbgm/9E0hQzwvMiwu/J4r6UVJDdeDaJcqlbn2F9EiKZqk3gU1Z49la+vWYuZBVTjMuK+3Ze0tbH+0sO7fJsHPWhJt'"</definedName>
    <definedName name="_AMO_SingleValue_572615156_TaskState" hidden="1">"'Partitions:11'"</definedName>
    <definedName name="_AMO_SingleValue_572615156_TaskState.0" hidden="1">"'SASUNICODE7V1bb+I4FD7PK+1/QKw0D6NZKL1XOxdR6GU0DGWBdrRPFaV0By2XLoTOVqv97/v5OM4NEpKQJimyEJDYx+difz4+tnN5T5/oHxrTiAr0RAOa0ZyGNKUJfaAiVahEO/gvIGdCfaTfI3dCf3Luggx6oF/pGMef6CP9TD/Re+pSDzz+QpkJjsYoKWg7oB7j04OEZ+QJqjtIHYC2aMkWlPuQucdylWzBb2xyqeJbojO6wK+SNMdxn'"</definedName>
    <definedName name="_AMO_SingleValue_572615156_TaskState.1" hidden="1">"'Tn1wWMIvgN6h3I3HnsOQFcBzx2Lu6CqQbMRLFmAVug6wa+wbAbuI6Zo4VzoOgT/L8h9huQp5A6Yq5B2gDoYoC760PyOTvC7T7uQdYKzolUzN2z90LK8Bi4jPupDntTSW2sGzgyc3cLyOh/3TD7zAM5uLn227W+2SdansLfJeeK8j/M5nykJc5Q0TP1Eu02YrhxS3gzlfqQiqc2SnljOAmlpyDSsdNFmBh+lK3fCpdOQ+ch94ilF7LglVjKQ'"</definedName>
    <definedName name="_AMO_SingleValue_572615156_TaskState.10" hidden="1">"'0WyQc0bXJfnkuLlZc+oNBdHfllRCDY1oZM7q5bufvD4+nkXe6CW+zl5Oyxrvrogd/dqnbPH7SP8D'"</definedName>
    <definedName name="_AMO_SingleValue_572615156_TaskState.2" hidden="1">"'uZuBzL0MZO5nIPMgA5mHGcg8ykDmcQYyTzLxCTspSRWjcp++I01EPGl5+e8ouQAXIfXejI42l1oOFX0o6haP4Y8cPxmId6JFKqq0M0LxcpTx31ekufnY6UXOkVaW+OOOIb0RpB0lSmpvRChoDC4hdB3jK2jL9JYjvB63cAGlhqzLxIobC6Ao0xv6BXFynX4zj6o4WhUJvFtJKaXIaCWaDG+E84H+pQZyThEDN3D2Br1iARqDS9nH/wVq4sR'"</definedName>
    <definedName name="_AMO_SingleValue_572615156_TaskState.3" hidden="1">"'JNH2W++LblXQFfGR7hdfYn1OB287bM8JzLoSw5WRrLDneGkuOtsaSw62x5GBrLNnfGkv2tsaS3a2xpLI1lrxeO5wrX6/BCnfM7o2ZT3E25ZVaZ8SsqJpsxYDj3b61RvgZtFUzahdrrGq+INdcRVQpZx0za/3MX36TV0r95Fc5dQQ6EUXOTQ0aHCMPeL5iH8s5zJTrJ7z8Kxyr2UeDZRixdfHXQEl3SpsHzpaclG59ashr0DXmM82QNvvzai'"</definedName>
    <definedName name="_AMO_SingleValue_572615156_TaskState.4" hidden="1">"'Pv28ZcWqibC+BwUz6XQFYdn7PQlpUj1Gg5VNvHw6mNgha+PUgfmLMfI0WEBmmRDjbP0YJt+L7uxlgQvi08n/RwEOwvL1H6Hmlq7n+Jb49TZoH+IZn2V1KrOJ9ZK0zpIqCJ3ptE+wsv18RvNYcYCPYFqhW6PAL3Uh6lVklPq+WvuPU3bfkLeJAqONXpFlZc4VuFza8LA3btJxmrdJhO7pVHkRu27sKs0CrqNudF3W9WpZyruCpteRdWpN6g9'"</definedName>
    <definedName name="_AMO_SingleValue_572615156_TaskState.5" hidden="1">"'dus6ZgtVzGooNlZwSX6fniYEt5d8eC98BFzUuvqD9a6sDgTNpy7UuKu9q/bVc1ei0pO9NjNiR57OdFjPyd6HOREj8Oc6HGUEz2Oc6LHSU70ULvDL61JOdIo5rf36x7Fhzzaxi//vBSXX0PL3xFpyFH50VopWh613bu2Nm2Xwuy/lnxWXIItdcqprt29VXUQR1JQvOK1POk95z4+p0htmpQ1fG5jWXG7RvOg3X4vUuIhqgWpZyijMaUx9TKY'"</definedName>
    <definedName name="_AMO_SingleValue_572615156_TaskState.6" hidden="1">"'qmhUaVQljqpdjSqNqsRRtadRpVGVOKr2Nao0qhJH1YFGlUZV4qg61KjSqEocVUcaVRpViaPqWKNKoypxVJ1oVGlUvcAq6I7GlcbVSlyto1y/i2jvXYa7rqdmXuHZYZ3ze23PqickZLEj7feEiCx0Ecj4kZn0Ni0/nyObFll1V7W+RsB5V8Hqscbu+5uONzUacZ3NfWsluREnnqx13i+bcSeeLbdr9fe7cvWCzxdI8V5NovRo0IDvJRo5uCh'"</definedName>
    <definedName name="_AMO_SingleValue_572615156_TaskState.7" hidden="1">"'72vid4V/0rqHZe+ySBdZIli247n2SfsqZ4u5LXi2vaN1V1h3kCdpTUCd79bTzHqo52yJ9TLRrp69x9sA6jpmfuOr23sPzgeRV4eldO71MbePBpomHyZeOoaUvE5GWuOfqTHs17dUy9mre+Ef7N+3f4vs3cXfNKSw6w9FnfBvax2kfl7mPWzXb1X5O+7kk/FyT753XPk77uLz4OLmyqP2b9m+b+LdL2HbNT7MW9053tIfTHi5zD+ddIQ/v4/'"</definedName>
    <definedName name="_AMO_SingleValue_572615156_TaskState.8" hidden="1">"'yfszGArlMST9WQa+mylu272/39Rp56d/o7burJEKf0B+Vtby3dPa3XsIcSbV7ubNswPl295aCDOvvi8uPh/PeyT47vi4N0X+c9o3nNIEl52TUvO3y8f7kae1UDaWOmuw/VY51P4hA1WQzk12L9+0v+5GXa4Na8OqXs8sXhrFQlupYXiVYXdjkntu3UTgAfOyYoePgUWPsBj6IPgSNTOEnnPCIaSJuy3lEklNfUjT3iL3vQsLV4ReINJ3VX/'"</definedName>
    <definedName name="_AMO_SingleValue_572615156_TaskState.9" hidden="1">"'ODk5i45ZeqiGVPcAR/Khm/g1IZXsvNU73fmjJE+M3WQvtI/VrN9acVR9ga5y8/DmZm13IzJ+960uQu6R9NWWTOP/NvifjE3Zx5y1uMfb4n3wTw7eNT5TTXOONOezXhb3F37fukvhQbxjMiwWPB7lqQXGQ30AdEidapyvS8jRFK0Sb0LaMFeytbWrcXcg6R1OHH3rlUtLax+tJDt3xrBT1YSrTvlZwr1XdGlwsVXjqcL0E7yk3Uf9i1GJZw5'"</definedName>
    <definedName name="_AMO_SingleValue_576762798_TaskState" hidden="1">"'Partitions:13'"</definedName>
    <definedName name="_AMO_SingleValue_576762798_TaskState.0" hidden="1">"'SASUNICODE7V1Zb9tGEJ7nAv0PggvkIUgt3wdyQZavILbsSo6DPgmKLCdGdUWUnRpF/3u/neWK5PKmKFJKF4Qocjk7187Ozh5cvqH39DcNqE8VeqIeTciiBxrRkN7SGm3SOm3gv4InQ+oi/Q5Ph/SVnz7SlO7pdzrA9Xt6R7/SL/SGbqgDHH8hzxBXA+QUsC1AD3B0QOEZzwTUF1DtAXZtRltA7oDmNtNVtAW+gY2lht86ndAZzoqShetjx'"</definedName>
    <definedName name="_AMO_SingleValue_576762798_TaskState.1" hidden="1">"'tQFjgfg7dEr5LvV5NkF3CZwbsywC6g6OOtDkkfACl6HOAvJJsDeZ4hr3AteH4D/I54+g/IIdHuMVVDbhQ560EUXnH+hQ5x3aAu0DnG3NtPMLUv/MJO8Dix9vuqCnuRS19oUd1PctSH5MV93bDxWBGYvli7L9p1lkvoU8jb4mbjv4t7iO0XBQs6pzZ8otyHDVRPSmyDfj0IoNZnSE9N5RFoRNKezdFFmU74qlu6QcxdBc8x14qlA2/FS3CyB'"</definedName>
    <definedName name="_AMO_SingleValue_576762798_TaskState.10" hidden="1">"'AcPdJeLcvdeU8Bdrkfiu2Qq7Po0vxtO07fWX1Tl48rZy7dnoihizWAR+uVt4Hph1P+F8iaHNx5TP89NRpeBgzQuj2FnbO96THw1d73lqJK0dh9OuJq6VTguoYrt0ddfJ521PVWorAo/TU6toeCrMvWxT7yO9VjJKp9yqTpE2Yr7TUKjG6Mbph/nj2qRavOLae+zp1bmxeXPKur5m9/S+wO6VDJ+BqYlY0XmmYjL3kwHSJzYPMoIN70E7Ee4'"</definedName>
    <definedName name="_AMO_SingleValue_576762798_TaskState.11" hidden="1">"'2+Nx25b8FhH+Xwomt6cYc+O9s2W8AO7Zllhoa8/ma64Flj8TKUeDw3rAThSktt7RRAMdT6CXvLYUkZeP283L04ZFrYcOnKcHfk52nxr8xjnxKVaTe4BA7zY5d+ta5S1OSSXHGlZ7CIHJJe4jW+qLqnGglkta4sO806CV1AU8jbP6YamzZ/hKTEE1SX5F9ZJ/vcOvlwtJKNm1tDCoLIfd45kGy6b3JtWfEu2l2yd3vUPXukjoszxcbn2PnSb'"</definedName>
    <definedName name="_AMO_SingleValue_576762798_TaskState.12" hidden="1">"'6Au447t8dwxiAszil3UrZs3amv26X/0u46NCRklPVRfjdYb0uzSaT33bPzrGPyc7wVEMmHlU91hu8d/Qc='"</definedName>
    <definedName name="_AMO_SingleValue_576762798_TaskState.2" hidden="1">"'5lYJNLdLoLlTAs3dEmjulUBzvwSaByXQPCzFJ2wURFW0yl36hjQR8RTl5b8h5yOwCKp3dnQ0P9VqouhDQV9zGz7m+GmKeCddpKJyuyMUHeMR7kYcdbqxHOFJk9N7wDhiWIFP5Lrn+8Esfc0VcU649VcxYBPnCf4rHKM9M2YF49XKKWvWisnrQOk6DZMqTOorXCv9XeDfwp2ux28c01xwOfWYriOpO78VWYJuSC+FM+QYAbeQSchjMRXx5D5'"</definedName>
    <definedName name="_AMO_SingleValue_576762798_TaskState.3" hidden="1">"'EznBcDfva0jBNA7VdTcG/X7dBuktnXcpyrnC+Y9gal3mPa5rs16yiVcm+1CXSvPI66Wv8RHqMdT68/TG9N+b0uCS03rsSMFPOIer9AD8BW6WX3FvqsLesINcD8zKc9cEqgKjSC/oNfc5jem1f1XAVFFW/CoSUVGTkn46G3lt4S//AkmrQ7wn+3wLyO9JHoP7ac/1vJCdun5uOH3+79jIQroJDllclAZ7DXLAc5IJlPxcse7lg2c0Fy04uWL'"</definedName>
    <definedName name="_AMO_SingleValue_576762798_TaskState.4" hidden="1">"'ZzwbKVC5bNXLBkw+EemYjD4PWSyTz+iEdy7jxt6Or49WCZFNQlt2a9AI/zM0rbYBvocQvUnY2AfQBszY4enphTGQ3LEcWOLxpZPa00eHQyTCs1Tu0DzuKISOrFHTs617LfMOJYJzxGSx+xJuclnIM849s6nl3QJ9SPRkKZw3E18ezz3FiuoZszxBjz4jmHvR/jOEksWXERd7SdOlZwjV+HY27ps6YFWmgUF8XY5ilKsIn27GZuW7jgmZCke'"</definedName>
    <definedName name="_AMO_SingleValue_576762798_TaskState.5" hidden="1">"'BZnB05f6oxzPQI2WPvSH6hxAiefv2+i5nVasPWP3FeR/RQ5vjFkGUdaz1jnucVQsk/n5SeMD3cOb/vxgkdfXs96u7ezHoTo6zxwS1ThGP8rw/l179dRtlbwHNQEJnef4xz3HRv/z9jyK5ll7+3/Iq3qRevyxnmp1dFDcr+tdFHD/WQ2Glus526g1Y3zt3HjX9ExSwPn2hJ49HQtuyqbGx4r6RQccwZRL8oertgm5m3Hz1DLasB0TG1IcYVf'"</definedName>
    <definedName name="_AMO_SingleValue_576762798_TaskState.6" hidden="1">"'DTKvlg042s+z5xHegkfTTaq7JHMcClrNSaSbB1G53O2USvOvY+hzZFHDteB0wJKrfq6A2QjAkn5FSZIc+rqS6NUkfcakZqbuZ6PB4k7IcOpJyTpfFrcuoXwuNpeEj60l4WN7SfjYWRI+dpeEj70l4WN/Sfg4WBI+DpeED7W+YtGcVFO1YmGrJ7yt+AO3ttnzP/vi8k/g8g9EGrJVHpMajfa32t51Dw7sjWtkI3zWdT1k/DRaUjedWuycrdJ'"</definedName>
    <definedName name="_AMO_SingleValue_576762798_TaskState.7" hidden="1">"'BFkpR8Youed4zzV0cR0ht2JB1HO1MUrRjOI9aL6NbSjaLugbVE+QxNmVsajE2tWmsylhV7la1ZazKWFXuVrVtrMpYVe5WtWOsylhV7la1a6zKWFXuVrVnrMpYVe5WtW+sylhV7lZ1YKzKWFXuVnVorMpY1QJGQTeMXRm7CrSrOMj4WURn7jLZup66vV67xTwv79qeoD1GypiRDttjpQxehGX8KI16k/w73JSzRiBoN4RybCNohwSzWsH9tl'"</definedName>
    <definedName name="_AMO_SingleValue_576762798_TaskState.8" hidden="1">"'Jwq+d4oXlbvjr1WWdWqFbya/uy0Yrzw+W0gNlkacfyH7aGNuydHIePC+rxm5N9Fxb/+v8+e2FvzgpzJPNWPO/LS4/pTvHWJZ3LK4rfFUPu3CD2B8l3Hbf7jdHs6/c/4U7tTyLwifW/dxrOsN01FreK2w/tf/+omtEmFx3NS18mYj7xLueJ8WrGq5Xs1fRIzPg349+y+zfxns8RJDrB1Qf8LoyPMz6udB8X1O82fs74uTz8XIP35DA+zvi4Z'"</definedName>
    <definedName name="_AMO_SingleValue_576762798_TaskState.9" hidden="1">"'fFxcozT+Dfj3+aZdaqjBtbpnMRb3GcmijMebm4Pp2MJ3zGkh/wjEvuDyPFtKbnz7nt4XV7dGneDunYFT9YiuW9Cy9Q4U+NKjyn0OankUcXPXruLn21Xu8Ic0Z+0bPPqxc5nr8KsZbqRMHfZJvHp+l5yjtUn899+n5zdF0fxHuc903nNcErpvNAlyW8jPbh22Dl19R9WYwe2ako9roKPE/8/IluEovxe0jYpnXy6T1tVKauaRMGlX+fYYYq0'"</definedName>
    <definedName name="_AMO_SingleValue_576788546_TaskState" hidden="1">"'Partitions:11'"</definedName>
    <definedName name="_AMO_SingleValue_576788546_TaskState.0" hidden="1">"'SASUNICODE7V1Zb+JIEK7nlfY/oKw0D6PZkJBbO4cI5BgNQ1ggGe0TYgjZQcuRAZOZaLX/fb+udvsCG9sY20EtBNjd1XV0f66uPmy/pQ/0k0Y0pAI9UZ+mNKMBTWhM72iH9mmX9vBfQM6Yeki/R+6Y/ubcORn0QL/TKY4/0Hv6lX6ht9SmLnj8gzJjHI1QUtC2QD3CpwsJz8gTVF8htQ/aHUu2oDyEzAOWq2QLfiOTSxnfXbqgK/wqSTMcV'"</definedName>
    <definedName name="_AMO_SingleValue_576788546_TaskState.1" hidden="1">"'5lTDzwG4NunNyh357HnCHT74LlncRdUFWg2hCVz0Apdx/gVlk3BfcgUDZwLXQfg/wm5z5A8gdw+cxXSjlAHfdRFD5p/pTP8HlIJss5wtmPVzB1bP7Asr4DLkI96kCe19NaagTMDZx1YXuXjrslnFsDZzaXHtn1nm2R9CnvrnCfOezif8ZmSMENJw9RPtNuY6Yoh5U1R7kcqkpos6YnlzJGWhkzDShdtZvBRunLHXDoNmY98TTyliB23xP0M'"</definedName>
    <definedName name="_AMO_SingleValue_576788546_TaskState.10" hidden="1">"'/HyhnivSVNj4zLF1AdpJfrL+w77FahdnTlQb5BzdtUk+RW5m1p56b0D0t2XtooaGNDRH+PLdX15/H88ibyQTX2cvp0WNS0viSL/2KVr83tP/'"</definedName>
    <definedName name="_AMO_SingleValue_576788546_TaskState.2" hidden="1">"'ZJYykHmQgczDDGQeZSDzOAOZJxnIPM1A5lkmPmEvJamiV+7RN6SJiCctL/8NJefgIqTem9HRpqV+R3whvmlbq+RmU9fPyOuYv1nK3pT1xVARp6JucNz2yDGzAc2iRaeqtDMq9XKUMf9npLn52Ok7nCOt3OWPe9zgHTXYIwNJ7R0FCBqDSwhdR/gK2iK95qi+y3VdQKkB6zK2xgoFUBTpFf2GsVGV/jCPyjhaFv29WUoppcgINZoMb1T7jv6'"</definedName>
    <definedName name="_AMO_SingleValue_576788546_TaskState.3" hidden="1">"'lGnLOMe6p4ewVrpk5aAwuZR//F6iJEyfR9Fn0v6+X0hXwke0VXmN/TgVuO683DM+5EMKWs62x5HRrLDnZGkuOt8aSo62x5HBrLDnYGktKW2PJ/tZY8nLtcM52vgQr3DG7N2Y+x9mEZ+edEbOiqrMVfY53e9a88EfQls2oXcyrq/GCkCSjSjnSnFpzpv7y6zw77ie/zKlD0IkocmZqUOMYuc/jFftYjmEmXD/h5d/gWI0+aizDiK2LvwZKul'"</definedName>
    <definedName name="_AMO_SingleValue_576788546_TaskState.4" hidden="1">"'PaLHC05KR061NBXo1uMZ6ph7TZn1cTeV/W5tJA3VwBh+vyuQayqvhchLasGKFGi6HaPh5ObRQ08O1Cet8c/RgpIjRIi3SweYkWbML3tdfGgvBt4fmkh4Ngf3mN0vdIU2P/a3y7nDIN9A/JtL+SWsb51JrrSRcBdVy9SbS/8HJ1/JZziIFgX6Baoc09cDflXmqZ9LRa/oZbf92Wv4IHKYNTlTqw4gbfMmx+WRiwaz/JWKXFdHJ/RBS5Yesuz'"</definedName>
    <definedName name="_AMO_SingleValue_576788546_TaskState.5" hidden="1">"'Aytom5yXtQ9BqqUcxZXpS2uvIvUO7R+kzUdseUqBhU0e0u4RN8DEaaEdydE8P6HIXNS8+oP1rywOBM2XLpS4s78r1pJz16L/ZzoUcqJHgc50eMwJ3oc5USP45zocZITPU5zosdZTvRQOwI2rUkxUi/mtw7s7sUH3NvGL/+8EJffQss/EWnIXvnRmila7LXdq7Y2bZvCrL/u+sy4BFvqlFNeuXqr6iCOpKB4xWt50mvOPXzOkVo3KSv4dGJZ'"</definedName>
    <definedName name="_AMO_SingleValue_576788546_TaskState.6" hidden="1">"'0VmhedBqvxcp8RDVgNQLlNGY0pjaDKb2Nao0qhJHVUmjSqMqcVQdaFRpVCWOqkONKo2qxFF1pFGlUZU4qo41qjSqEkfViUaVRlXiqDrVqNKoShxVZxpVGlUbmAXd07jSuFqKq1WUq1cR7bXLcPt6KuYOzxbrnN+9PcueipHFirTfU0Gy0EUg40dm0pu0+EyWbFpk2Z30eo+A866C5X2Nfe2v299UaMh1NvOtleR6nHiyVnm/bPqdeLZ0Vur'"</definedName>
    <definedName name="_AMO_SingleValue_576788546_TaskState.7" hidden="1">"'vt3P1is/nSPHuJlF61KjP9xINHVyUPU38TvEvrq6BefXYJQuskSxbcN37JP2UM8V9LXm1vKFVu6xbyBO056BOdve08x6qGdsifUy0vdO3OHtgHUfMT+y6vffwfCC5Kzy9vdOL1DYebJp4mNx0DC19mYi0xD1XF9qraa+WsVfzxj/av2n/Ft+/ibtrzmHRBY4+4lvTPk77uMx93LLRrvZz2s8l4efqfO+89nHax+XFx8mZRe3ftH9bx79dw7'"</definedName>
    <definedName name="_AMO_SingleValue_576788546_TaskState.8" hidden="1">"'ZbfoK5uHe6pT2c9nCZezjvDHl4H+f/nI0+dJ2QeKqGnEuXtWzf3e7vN/J0dae/4qaeDHFOf1He1tbSXdN6CWso0cblzrYN49PVmy1aqLNPLj8ezn8v+uT4vjhI91XeM5rXDJKUl1XzosPH+5ersFc1kDZiuvtQV6zzSRyiJncC+TVY/96CP9lMG3TM3SlFly8OZ6Uq0ba8SLS6sMs5sW2ntgL42DFBwcOnwNr3uRd9COyZwkm65B7RQNqE9'"</definedName>
    <definedName name="_AMO_SingleValue_576788546_TaskState.9" hidden="1">"'Y4iobiibuwef9GDhq3FGxJvtam64gcnN3fJCVPvmDHFV+BD2fAFnJrwSnaeuvqdOSOkT00dpK/0j9VsX1qCniVH+TtQLD4TZ2rWdH0N/vem7W3QPpo2yxp65N8GXx8zcwQiRz/+cZd4F9Czg0eV31LkjDftUY235d2t4Je+KVSIZ0WGxYTfMyW9CKnhWhCtUqUy1/0iUiRFk9R7oObsrWxt3VrMPIgKgxf3lbastYXljxbK/Vsk+ClLooUn'"</definedName>
    <definedName name="_AMO_SingleValue_587946619_TaskState" hidden="1">"'Partitions:13'"</definedName>
    <definedName name="_AMO_SingleValue_587946619_TaskState.0" hidden="1">"'SASUNICODE7V1Zb9s4EObzAvsfjCzQh6Ib5z7QC45zFU2crJ2m2CfDcZzWWF+1nGSDxf73/TgURYm6ZVmyu4RgWaKGc3E4HB6i3rGP7G82ZANWYU+sx6bMYn02ZiP2nq2xTbbONvBfwZMR6yL9Hk9H7Bs9fWQz9sB+Zwe4/sg+sF/ZL+wdu2Ed4PgLeUa4GiInh20BeoijAwoveMah7kC1B9g1hzaH3AHNbaIraXN8QxtLDb91dsLOcJaUL'"</definedName>
    <definedName name="_AMO_SingleValue_587946619_TaskState.1" hidden="1">"'FwfE6YucPSBt8feIN+tJs8u4DaBc8PBzqHq4GwASR4By3kd4cwlmwL7gCCucc957QP/Zzx9AeUx6PYIK6e2Cx30oIsuOL9jhzjvsC3QOsTdmqOZW5K+70heB5YBXXVBT3Cpa22Guxnu2pD8mK47Nh4rArMXS5dk+0EyCX1yeRv0jN93cW/RnaRgIefM5o+X24jgqgnpTZHvuRBKTaL0RHQekVYEzZmTzstsRlfF0h1R7iJoTqhOPBVoO16K'"</definedName>
    <definedName name="_AMO_SingleValue_587946619_TaskState.10" hidden="1">"'kDYkuPtEnLv3muL+Yi0S3zVZYden8cV4mra9/rI6B0/eVq7tjK7wMYtF4Be7heeBWfcT6ksMbTpmdJ6fjiwFhTUvjHxnbe94T340dL3nqZG0dhxOu5q4VqoWUMZ26equyudtT2VqKwKP6qlVNDwV4l60qQ+RXisZpVNqVWdIGxPfaShUY3Sj+mH+uDapFq+o9h57enVubN6coq6v2T29O9i9lOErMDURK6pnMiZzPxkifWrzICLY8B60inC'"</definedName>
    <definedName name="_AMO_SingleValue_587946619_TaskState.11" hidden="1">"'3wecWrhWGW8D49ymc2rpuzEXh3pb/BtATW26hpQmdr6kuWPZorBgJDu8Rq0hMarqljQQob6GXvrckkpSP29eLEYhHqokNn644f092nhr9JjjyKVmeeoOD7zY7cWlc5y5NWSbFGVd6EgPPJSwiWuuLqne8pUha68K+1aCX1AW8Dbf6Y1Yj2/aXmIBoMvkl2Ufy+4pbLxeWVrLpa2RQaXDJJ44fyab5JtWfMe2p2WXu3oeseZesQxLd2fiUpS'"</definedName>
    <definedName name="_AMO_SingleValue_587946619_TaskState.12" hidden="1">"'f5Du467txeQ41EWJRT7Kds2dqT37hL/73ddWiIyyhqpPh6sN6iZpNI78Fn51nH5Od4KyCeDyufqoPvA/sP'"</definedName>
    <definedName name="_AMO_SingleValue_587946619_TaskState.2" hidden="1">"'myXQ3CqB5nYJNHdKoLlbAs29Emjul0DzoASah6X4hI2CqPJWucu+I41HPEV5+e/I+QgsnOq9HR3NT7WaKPqQ0NfUhk8ofpoh3kkXqcjc7ghFx3iEuzFFnW4sR3jSpPQeMI4JluPjuR7ofuikr7kizim1/jIGbOI8xX+FYrQXwixhvFo5Jc1aMXkVlK7TMKnCpL7CtdTfBf4t3Ol6/E4xzQWVU4/oKknd+a3IEnRDeimcIccYuLlMXB6LqPA'"</definedName>
    <definedName name="_AMO_SingleValue_587946619_TaskState.3" hidden="1">"'nDyFyhuNq2NeWhmkWqO1qCv79ug3SXTrrkpZzhfM9wdaozHtU00S/ZhWtSvSlLpHmlVelr9ET4THW6fD2x/TemOpxCWi9d8VhZpSD1/shfhy2yl5Tb6lD3rKCXH3iZeT0wSqAqLJX7Df0OY/ZW/uqhqugqPpNIKSgIiL/dDT03sJ79g8sqQb9nuD/PSB/IH0M6m891/9GcuL2uen48bdrrwPhKjhEeVUS4DnMBctBLlj2c8GylwuW3Vyw7O'"</definedName>
    <definedName name="_AMO_SingleValue_587946619_TaskState.4" hidden="1">"'SCZTsXLFu5YNnMBUs2HO6RiTgMXi+ZzOOPaSTn3tOGro5fD5ZJQl1Sa9YL8Dg/o7QNsoEetUBdZwTsE2BrdvTwRJyKaFiMKHZ80cjqaaVBo5NhWqlR6gBwFkVEQi/u2FFdi37DmGKd8BgtfcSanJdwDvKMb+t4dsG+oH40EsocjquJZ1/nxnIN3ZwhxpgXzzns/RjHSWLJiou4o+1UWcE1fh2KuYXPmhVooVFcFGObpyjBJtqzm7lt4YJmQ'"</definedName>
    <definedName name="_AMO_SingleValue_587946619_TaskState.5" hidden="1">"'pLiWZwdqL7UGeV6BGyw9oU/kOMEKp+/byLndVqw9c/UVxH9FDG+MSIZx1rPWOe5RVCiT+flJ4wPdw5v+/GKRl/eOr3dW6cHwfs6fWqJKhTjfyM4v+79OsrWCp6DGsfk7nOc475j4/8ZW34ps+i9/V+klb1oXd44L7U6ekjut6UuarifOqOxxXruBlrdOH8bN/4VHbM0cK4tgUdP17LLsrmhsZJOwTFnEPWi7OGKbGLedvwMtawGTMesDSmu'"</definedName>
    <definedName name="_AMO_SingleValue_587946619_TaskState.6" hidden="1">"'8KtB5tWyAaX9PHse4S14NN2kuksyxyGh5ZxEunkQmcvdTsk0/zqGAUUWNVxzTockuezncpiNACzpV5QkyaGvK4leTTIgTHJm6sEZDeZ3XIZTT0rW+bK4dQnlc7G5JHxsLQkf20vCx86S8LG7JHzsLQkf+0vCx8GS8HG4JHzI9RWL5qSaqhULWz3hbcX71Npmz//ii8u/gMs/EGmIVnnC5Gi0v9X2rntQsDeukY3wWdf1kPHTaEnddGqxc7Z'"</definedName>
    <definedName name="_AMO_SingleValue_587946619_TaskState.7" hidden="1">"'SB1koRcUruuR5zzR3cRwhtWFD1nG0M0nRjuE8ar2MbinZLOoaVE+Qx9iUsanF2NSmsSpjVblb1ZaxKmNVuVvVtrEqY1W5W9WOsSpjVblb1a6xKmNVuVvVnrEqY1W5W9W+sSpjVblb1YGxKmNVuVvVobEqY1ULGAXdMHZl7CrQruIg42cR1dxlsnU9dXu9dot4Xt61PUF7jJQxIx22x0oZvHDLeC6NepP5d7gpZ41A0G4I5dhG0A4JZrWC+2'"</definedName>
    <definedName name="_AMO_SingleValue_587946619_TaskState.8" hidden="1">"'2l4FZPeaF5W746G5DOrFCt5Nf2ZaMV54fLaQGzydKO5T9sDW3YOzmKjwvWozcnBy4s/vX/A/LC3pwV4kjkrXjelxce053irUs6l1csflcMsXMD3x8k33Xc7jdGs6/f/4I7uT8Jx8fX/95rOMN211jcKm4/tP/9o2pGm1x0NC98GY/5+LucJ8arGa9WslfTIzHj34x/y+7f+Hs+R5DoBFef8LswPs74uNJ9XFC/2/g54+fy8HMN2pPD+Djj4'"</definedName>
    <definedName name="_AMO_SingleValue_587946619_TaskState.9" hidden="1">"'5bFx4kxTuPfjH+bZ9apjhpYZ+eMv8V9ZqI44+Hm9nA6lvAdQ3rIP2Z8fxAxvi0kV+++h9fl1a1xN6hrV/BkLSb2TWiZGmdqXOkxhT4nlTyq+Nlrd/Gz7XJXmCP2J1u2efVi57NXYdYy3UiYu2yT+HR9Lzll9cn8t98nZ/fFUbzHec90XjOcUjovdMnEt5H6rh12Tl39h9XYga2aUo+r4OP4/3Nki1CU30vaJqWTT/dpqyplVZMouPTrFDvM'"</definedName>
    <definedName name="_AMO_SingleValue_617623402_TaskState" hidden="1">"'Partitions:13'"</definedName>
    <definedName name="_AMO_SingleValue_617623402_TaskState.0" hidden="1">"'SASUNICODE7V3pb+I4FPfnlfZ/QF1pPoxmS+9Dc4nSazQt7UKno/2EKKUzaLmGQGer1f7v+/NzHCfOQRJCAqwVAYnz/C4/Pz+/OOYd+8j+Zn3WYyX2zDpszCzWZUM2YO/ZBttmm2wLvyXcGbA2yh9xd8C+0d0pm7An9js7wvlH9oH9yn5h79gdawHHX6gzwFkfNTlsA9B9HC1QeME9DvUAqh3Abji0OeQeaO4SXUmb4+vbWCr4bLIzdoFvS'"</definedName>
    <definedName name="_AMO_SingleValue_617623402_TaskState.1" hidden="1">"'cnC+SlhagNHF3g77A3q3Wvy7ANuGzi3HOwcqgrOepBkCljO6wDfXLIxsPcI4hbXnNcu8H/G3RdQHoJuh7ByavvQQQe6aIPzB3aM7z22A1rHuNpwNHNP0ncdyavA0qOzNugJLnWtTXA1wVUTkp/SecvGY0Vg9mJpk2w/SCahTy5vje7x6zauLbqSFCzUnNj88XYbEFw5Jr0x6v3MhVKdKD0TnSnK8qA5ccp5m03oLF+6A6qdB80R9YnnHG3H'"</definedName>
    <definedName name="_AMO_SingleValue_617623402_TaskState.10" hidden="1">"'OSLk5ffijknJ5NN92qpKWdYkCm79KsUOE5T1Ce4xFufuvaa4v9iIxHdLVtj2aXwxnqZpr78sz8GTd5RrOtkVnrNYBH6xW3gWmHU/of65p0nHhL7npyNbQWHNCiPfWdub78mOhq73LDWS1I7DaZdj90o1AsrYLlnfVfW846ksbUTgUTO1koanRNyLMfUp0mvFo3ROo+oEZUPiezaFKY3iV85MM+ifAXSdR+tQzdf88W9cbd9QLz/1zP7c2Lw'"</definedName>
    <definedName name="_AMO_SingleValue_617623402_TaskState.11" hidden="1">"'1hU/YsGeED+gfUtavwFRHTKnuydjNfaeP8rHNg4h0w2faKhLeBZ87uFIY7gHj389wbLdJbS4Kj7b8d4Ae2XILLY3o+5b6jGVnbUXGOHzmrCI2qemGljFQXkVvfW9LxGkf95ggMhVT6rE1n644f892nQp9RjiyaVleeoeD70o7cmlc5y5JW8bFOav1JAZeS1hEtNYX1e/4iBK314X9p4PeUlfwStzqT1mFbNvfYgKizuQ/lE9pfFDcermwtJ'"</definedName>
    <definedName name="_AMO_SingleValue_617623402_TaskState.12" hidden="1">"'ZN3iODWoNLPnL8SDrN16n/DGnvzTZzz1Jkz7tmLZLowcanLD3O/6tv4srtNVTGwqKaYt9ly9ae/O/U5P/jvgkNcRlFjxT/Sq+PvOkk0mf66XnWMfk53gmI+8Pap+zg+8D+Aw=='"</definedName>
    <definedName name="_AMO_SingleValue_617623402_TaskState.2" hidden="1">"'S3G7AJo7BdDcLYDmXgE09wugeVAAzcMCaB4VQPO4EJ+wlRNVPiq32XeU8YgnLy//HTWnwMKpPtrR0fxUy7GiDwl9S2P4iOKnCeKdZJGKrO2OUHSMJ7gaUtTpxnKCO3Uq7wDjkGA5Pl7ria77TvmGK+Ic0+gvY8A6vsf4LVGM9kKYJYxXK+ekWWtGXQWl6zRMqjCpb3Au9XeFXwtXuh6/U0xzRe3UIbpKUnd9K7IF3ZBeCheoMQRuLhOXxyI'"</definedName>
    <definedName name="_AMO_SingleValue_617623402_TaskState.3" hidden="1">"'q/M5TiJzhuGr2uaVhmgRqu5yAf79ug3SXzLqk5dzg+5FgK9TmHeppYl6zilYl5lLXKPPKq8o36I7wGJt0eOdj+mxMzbgEtD674jATqsH7fR8fDltmr2m21CJvWUKtLvEycOZgJUCU2Sv2G+acp+ytfVbBWVBU/SYQUlARkX8yGvps4T37B5ZUgX7P8PsekD9QPgT1t57zfyM5cfvcZPz4x7XXgXAlHKK94nMcjqlEbaePMvExl2LIcrw2kh'"</definedName>
    <definedName name="_AMO_SingleValue_617623402_TaskState.4" hidden="1">"'ytjSSHayPJwdpIsr82kuytjSS7ayPJztpIsr02kqyuHO4s8ipI4Y2q480QhpT5f/TMuVZnHhAsk4S6ptlPJyBCXUdpa2SHHZqxtJ0nJp8AW7Fnm8/EqciecF7EvMA7e109rdToaVaYVipU2gOcRTNooRd3rkGdizzTkPpd+Jw+eYYjPi/hHGSZD6ni3hX7gv5RiylzOK467n2dG8stdHMB/zYvnkvY+ymOs9iS5ZehibZTZQW3+LQoRyN81'"</definedName>
    <definedName name="_AMO_SingleValue_617623402_TaskState.5" hidden="1">"'iRHC43iIh/bPEcL1jGm3s1tC3zMjI9ncXagcm8XVGsK2GDtC38g88qqnj+XJdcBNGDrnym3JfJaIh8+IBmHWiZV57lBUCIH6OUnjA93De/48Yqy9W+d7Oi9k3HiubEujUQlygl9Izi/7v06SjcKXoIax+TOUV3iumXjX8eRX8ossn3/F2ll1lWXd5aXWh09xPfbUhcVXI+dp3f5eu4aRt1Z/nbW85LomKWG78oSePRkI7tsmzuap7VyjjmD'"</definedName>
    <definedName name="_AMO_SingleValue_617623402_TaskState.6" hidden="1">"'qOdlDzdkE/OO4xfoZRVgOmVNSHGDTwUyr5YNKO1nOfMIH8Gj6cbVXZxn4hJaPsNO9txc1nKPU7LMv+6tR5FFBeec0z5JLue5HGYrAEvyFYhxaujrEKNXH/YIk1zJ8OQ8PeRXXIZzT0na9RWz1rEVz8X2kvCxsyR87C4JH3tLwsf+kvBxsCR8HC4JH0dLwsfxkvAh1+MtmpNyolEsbLWddxTv0mibvv6LLy7/Ai7/QKQhRuURk9lo/6jtXSe'"</definedName>
    <definedName name="_AMO_SingleValue_617623402_TaskState.7" hidden="1">"'nYO9cmY3wVTqbIfnTaEnddPjap+g1PlIHaShFxSu65FmvTGrjOEFpzYas4mimkqI5g/Oo9ZW6paSzqFtQPUMdY1PGphZjU9vGqoxVZW5VO8aqjFVlblW7xqqMVWVuVXvGqoxVZW5V+8aqjFVlblUHxqqMVWVuVYfGqoxVZW5VR8aqjFVlblXHxqqMVS0gC7pl7MrYVaBdzYKc/RRRPbuMt66naq/XbhDPy7u2J2hPqiKeSIftyVUEL9wyfh'"</definedName>
    <definedName name="_AMO_SingleValue_617623402_TaskState.8" hidden="1">"'ZGvc78O6IVs0YgaPecYmwjaEcds1rB/bZS8KinvNC8I1+V9UhnVqhWshv70tGa5YeLGQHTydKcyX/YGtqwd3IUH1esQ29O9lxY/Ov/e+SFvTVLxJGoW/K8qys8prvE25d0Lm/Y7F2UxE4/fD+pbNdxu98YTb9+/wuu5H5WHB9f//uo4QzbjWlxq7j90P73j8opbXLR0bzwZTzm4+9ynhmvZrxawV5Nj8SMfzP+Lb1/4+/5nECiM5x9wufK+'"</definedName>
    <definedName name="_AMO_SingleValue_617623402_TaskState.9" hidden="1">"'Djj4wr3cUHzbuPnjJ/Lws/VaE8O4+OMj1sWHydynMa/Gf82z1OnKnpglV0y/hb3hYnijIeb28PpWMJ3DOmg/pDx/UFEfltIrt59D+/Lq9vj7tDXbuDJGkzsm9AwPc70uMJjCv2ZVPyoYt17d/5P2+WuMCfsT7Zsz9XzfZ69Ck8tk2XC3G0bx6fre8kpq4/nv/0+Ob0vjuJ9lvdM5jXDKSXzQtdM/Jde17XDzrlr/rAaO7CVE+pxFXwc//0Z'"</definedName>
    <definedName name="_AMO_SingleValue_621796666_TaskState" hidden="1">"'Partitions:13'"</definedName>
    <definedName name="_AMO_SingleValue_621796666_TaskState.0" hidden="1">"'SASUNICODE7V1ZbyI5EPbzSvsfUFaah9FsyH1oLhHIMRpCspDJaJ8QATKDlmtoSDZa7X/fz+V2H+67abph1moBfZTrcrlcZbvNO/aR/c1GbMhK7In12YwZbMAmbMzesy22y7bZDn5LeDJmXdzv4emYfaOnCzZnj+x3doLzj+wD+5X9wt6xO9YBjr9QZoyzEUpy2BagRzg6oPCCZxzqAVT7gN2yaHPIA9DcJ7qSNsc3MrFU8Nlm5+wS35KSg'"</definedName>
    <definedName name="_AMO_SingleValue_621796666_TaskState.1" hidden="1">"'fMaYeoCxwB4++wNyt0r8hwCbhc4dyzsHKoKzoaQZAFYzusY31yyGbAPCeIW15zXAfB/xtMXUJ6Abp+wcmqH0EEfuuiC8wd2iu8Dtgdap7jasjRzT9IPLMmrwDKksy7oCS5Vrc1xNcdVG5LX6Lxj4jFCMLuxdEm2HyST0CeXt0HP+HUX1wZdSQoGSs5N/ni9jQmuHJPeDOWec6HUJEpPRGeBe3nQnFv3eZ3N6SxfumMqnQfNKbWJpxxtx01x'"</definedName>
    <definedName name="_AMO_SingleValue_621796666_TaskState.10" hidden="1">"'iOB6sTh37jXF/cVWKL5bssKuR+Or8TRtc/1leQme3L1c2xpd4WMWq8AvdgvPArPqJ+x/YmjTMafv5enIWrCxZoWR76ztHu/JjkZSWwvWWDl2y7F7KRl/JWtfdjl3nyfvtkLw2NlUScFTIu5Fv/cY6lniUbqgnm+OexPiO5rCgnraupUN+u3Br+o8XId2TuWNUeNq+4ZaYs2VoTmxuUuKdrtlZm0PsGEp61dgaiLus5/J+Mr5ZIT7M5MHEY0'"</definedName>
    <definedName name="_AMO_SingleValue_621796666_TaskState.11" hidden="1">"'GZ8N2tLoPPk9wZWO4B4x3z8GZWSeNpSj0TPnvAD015RZamtL3LbUZwxxZFaO6wdmtHVVJTbeUrN5u+Wrtu2siTv04/bYYTVhQi214dMX5ezLLVOgzxZFNzfK7dzj4zrFTh8ZV7pLUZVycUbUnMfBSwiLCtb6qdse9ftxWF/S/C2pN1eGVuNXXWIVs21tjAqLJ5L/CLqh/sLl1c2EoNZu8RfrVBpd8avmRdJpvUvuZ0P6YXebMJGTLu2Ydku'"</definedName>
    <definedName name="_AMO_SingleValue_621796666_TaskState.12" hidden="1">"'jBxGdbepz/tN3GldNr2KMKBpUUeyMbpvbk/9Ul/+/cbWiIyyhapPgnYLXnTSeRmo2n51nF5OV4zyc2D6qfsoXvA/sP'"</definedName>
    <definedName name="_AMO_SingleValue_621796666_TaskState.2" hidden="1">"'twCaewXQ3C+A5kEBNA8LoHlUAM3jAmieFEDztBCfsJMTVd4rd9l33OMRT15e/jtKLoCFU+2Z0dHyVMuxog8JfUt9+JTipzninWSRiiztjFBUjGe4mlDU6cRyhidNut8HxgnBcny81CNdj6z7W46Ic0a9v4wBm/ie4bdEMdoLYZYwbq1ckGaNiLI2lKrTIKmCpL7BudRfHb8GrlQ9fqeYpk711Ce6tqTO8kZoDToh3RQuUWIC3FwmLo9BVPi'"</definedName>
    <definedName name="_AMO_SingleValue_621796666_TaskState.3" hidden="1">"'TxwA5g3E1zHNDwTT31XY5Af9e3frpLpl1Scu5wXePYCtU531qaSKv2USrErnUNe655bXvb9ET4TG26XDnY2o2ZmdcAlrNrjjMnErwdj/Ch8OW2WvKljrkLUsoNSBexlYOVgJEmb1ivyHnrLG35lkFZ35R9RtfSEFFRP7JaKjZwnv2DyypAv2e4/c9IH/g/gTU37rO/w3lxOlzk/Hj7dde+8KVcIj6KsXAc5oJlpNMsBxnguUoEyyHmWA5yA'"</definedName>
    <definedName name="_AMO_SingleValue_621796666_TaskState.4" hidden="1">"'TLfiZY9jLBspsJlnQ4nCMTURjcXjKex5/QSE7P1Ydujl/3l0lCXVNv1vfxOD+jtA2ygT71QF1rBOwTYCtm9PBEnIpoWIwodjzRyOZppUGjk0FaqdDdIeAMioiEXpyxo30u8oYJxTrBMVryiDU+L8EcZBnfVvGszr6gfTRiyhyMq4lnX5fGcgvdXCLGWBbPFey9huM8tmT5RdzhdmpbwS0+HYq5hc+a52ihYVzkY5sXqMEm+rO7pW2hTjMhc'"</definedName>
    <definedName name="_AMO_SingleValue_621796666_TaskState.5" hidden="1">"'fGszg7sXOqSSi0A66994Q/kOIFdzpubyHmdFmz9M+UqIk8R4xtjknGiZMYqzy2CEjmdm58gPpwl3P3HKxp9eWtlu/dWBsFznQH1RCWK8b8RnFf3Xh2l6wWvQI1jcuYcV7jumPh/xp5fyiyyt/+LtDKLVuWN8lKbo4f4flvqooLrmTUam6/nbqDXjfK3UeNf4TFLA9+VNfDoyXp2WTd3NFbSyTnm9KOelz3ckE0s249fopVVgKnG2pDiBp8K'"</definedName>
    <definedName name="_AMO_SingleValue_621796666_TaskState.6" hidden="1">"'ZN4sG7C1n2XmEdyDh9ONq7s4cxwSWs5JJJsHkaWc/ZS8513HMKTIooJzzumIJJd5LofZ8cGSfEVJnBLqupLw1SRDwiRnph6t0WB+xWW4cN1JO18WtS6heC5214SPvTXhY39N+DhYEz4O14SPozXh43hN+DhZEz5O14QPub5i1ZyUE/ViQasn3L34gHrb9OVfPHH5F3D5ByIN0StPmRyN9vba7nUPNuydY2QjeNZ1O2D8NFxSJ51K5Jyt1EE'"</definedName>
    <definedName name="_AMO_SingleValue_621796666_TaskState.7" hidden="1">"'aSmHxiip51jPNXRxnuNswIas42qmkaEdwHrZeRrWUdBZ1C6rnKKNtStvUamxqV1uVtqrMrWpPW5W2qsytal9blbaqzK3qQFuVtqrMrepQW5W2qsyt6khblbaqzK3qWFuVtqrMrepEW5W2qsyt6lRblbaqFYyC7mi70nbla1dRkNGziPbcZbx1PVVzvXaLeF7ftT1+e4wUMSMdtMdKEbxwy3gujHqTeXe4KWaNgN9uCMXYht8OCXq1gvNtJf'"</definedName>
    <definedName name="_AMO_SingleValue_621796666_TaskState.8" hidden="1">"'9ez/ZCy/Z8VTYknRmBWsmu70tHK8oPF9MDppOlHcl/0BraoHdybD7qrE9vTg4dWLzr/4fkhd0lS8SRKFtyvS8vPKbzjrstqVzesOhdMcTODXx/kGzXcTvfGE2/fv8LruT+JBwfX//bU3AG7a6xulXcXmjv+0fllDa56mhe+DIe8/F3Oc+1V9NerWCvpkZi2r9p/5bev/H3fM4g0TnOPuFT1z5O+7jCfZxf3q39nPZzWfi5Bu3JoX2c9nHr4'"</definedName>
    <definedName name="_AMO_SingleValue_621796666_TaskState.9" hidden="1">"'uPEGKf2b9q/LTPrVEULrLIrxt/ivtRRnPZwS3s4FUvwjiF9lJ8wvj+IGN8Wktvvvge35c1tcXdoazfwZC0m9k1o6RanW1zhMYU6JxU/qvjZW3f+s+1yV5gz9idbt3n1fOezN2HWMtlImLNu4/h0dS852+rj+W+vT07vi8N4j/KeybxmMKVkXuiaif9GGjh22Llw5A+bsQNbOaEeN8HH8d/n0B4hL78Xt09KJp/q0zZVyrIikX/tVyl2mOPe'"</definedName>
    <definedName name="_AMO_SingleValue_65748969_TaskState" hidden="1">"'Partitions:11'"</definedName>
    <definedName name="_AMO_SingleValue_65748969_TaskState.0" hidden="1">"'SASUNICODE7V1bb9pIFD7PK+1/QFlpH6puSMhd24sIpElVSligqfYJUUK2aLmkYNqNVvvf95szHt+wjW2M7aARAuzxmXOZ+ebMmYvtV/SW/qEJjalE32lIc1rQiGY0pde0R4e0Twf4L+HKlAZIv8fVKf3FV5dk0AP9Ruc4fktv6Gf6iV5Rl/rg8TfyTHE0QU5B2wH1BJ8+JDzhmqD6AqlD0O5ZsgXlMWQesVwlW/CbmFyq+O7TFV3jV0la4'"</definedName>
    <definedName name="_AMO_SingleValue_65748969_TaskState.1" hidden="1">"'LjOnAbgMQLfIb1EvjuPPSegOwTPA4u7oKpBszEsWYJW6DrFr7BsDu5jpmjhXOg6Av8PuPoEyTPIHTJXIe0EZTBEWQyg+Re6wO8xVSDrAmd7VsncsfUjy/IauIz5aAB5UktvqRk4M3DWg+V1Pu6bfBYhnN1cBmzbN7ZJlqewt8nXxPkA5ws+UxIWyGmY+ol6mzJdOaK8OfL9yERSmyV9ZzlLpGUh07DSRZ0ZfJSt3CnnzkLmI7eJ7xlixy3x'"</definedName>
    <definedName name="_AMO_SingleValue_65748969_TaskState.10" hidden="1">"'gVuyx7K1dWux8KAqGmbc7c2vvoXtjxbWg+sk/Dlroo5n/ISxgSveVOj4yBF2CdpJfrIGor7Hbh9nTmQb5BzjdUk+R3Jhlp96c0j89+Xto4TGNDZn1uTb/7xeP5lF3ngmuc5eTqsaV3yiyaD6KVv83tD/'"</definedName>
    <definedName name="_AMO_SingleValue_65748969_TaskState.2" hidden="1">"'MAeZlRxkHuUg8zgHmSc5yDzNQeZZDjLPc5B5kYtPOMhIquiVB/QVaSLiycrLf0XOJbgIqfdmdLRtqd8QX4hv1tYqufmU9ROu9czfPGVvy/pypIhTUbc4bnvkmNmAZvGiU5XbGZV6OcqY/yPS3Hzs9D2+Iq3c54973OAdNdgjA0ntHQUIGoNzCF0n+AraMr3gqL7PZV1CrhHrMrXGCiVQlOlX+gVjozr9bh5VceQX/b30pZRSZIQaT4Y3qn1'"</definedName>
    <definedName name="_AMO_SingleValue_65748969_TaskState.3" hidden="1">"'N/1IDVy4x7mng7Fe0mSVoDM5lH/8XqokTJ/H0WfW/L3zpSvjI+oqucTCnEted1xtG51yKYMvFzlhyvjOWnO2MJac7Y8nJzlhyvDOWHO2MJZWdseRwZyx5vnY4ZzufgxXumN0bM1/ibMaz886IWVE12Yohx7sDa174PWirZtQu5tXVeEFIklGlHGnOrTnTYPlNnh0Pkl/l1DHoRBS5MDVocIw85PGKfSzHMDMun+jyb3GsRh8NlmEk1iVYAy'"</definedName>
    <definedName name="_AMO_SingleValue_65748969_TaskState.4" hidden="1">"'XdKW0ROlpyUrr1qeFagz5hPNOMaHMwrzaufd6YSwtlcw0cbsrnBsiq43MV2bJyjBItR6r7ZDi1UdDCtw/pQ3P0Y2SI0DAtssHmO9RgG76vuzEWhG+Lzic7HIT7yxvkvkeaGvvf4NvnlHmof0in/pXUKs7n1lxPtghoovWmUf/CyzXxWy0gBsJ9gaqFLvfA/Yx7KT/pWdX8Ldf+pjV/DQ9SBac69WDFLb5V2Py8MGCXfpqxSofp5P6IOHKjl'"</definedName>
    <definedName name="_AMO_SingleValue_65748969_TaskState.5" hidden="1">"'l2UGVpF3eZrcfcYqFzOWVyVtrryLlLvUPtt1nTClqsYVNAc+HCJvwciSg7vTojw/Q9j5qTm1R+seWFxJmx450pJOvO/biU9fy0OC6JHpSB6HBVEj+OC6HFSED1OC6LHWUH0OC+IHhcF0UPtCNi2JuVYvVjQOrC7Fx9xb5s8/9NKXP4JWv6BSEP2yo/WTNFqr+1etbVpuxRl/XU/YMYl3FKnnOra1VtVBkkkhcUrXsvTXnMe4HOJ1KZJWcOn'"</definedName>
    <definedName name="_AMO_SingleValue_65748969_TaskState.6" hidden="1">"'l8iK3hrNw1b7vUhJhqgWpF4hj8aUxtR2MHWoUaVRlTqqKhpVGlWpo+pIo0qjKnVUHWtUaVSljqoTjSqNqtRRdapRpVGVOqrONKo0qlJH1blGlUZV6qi60KjSqNrCLOiBxpXGlS+u1lGuX0W01y6j7eupmTs8O6xzcff2+D0VI48V6aCnguShi0DGj9ykt2n1mSz57BHwu6s6H2z43dOvdys472/w7/VsL7Rpz1ejMZfZIrBU0uv7ksla54f'"</definedName>
    <definedName name="_AMO_SingleValue_65748969_TaskState.7" hidden="1">"'z6QGT2dJbq3/QHtprPl8ixbuvRenRoCHf1TR2cFH2tPE7x79oXSOz9dg5S6yRzFty3YUlPaYzxd2WvFre0rr93h1cE7SXoE53H7fzbq4F2yJ9TLxd3J9w9sA6Tpif2P977+H5QHJ/ena7uFepbTzYNMkwue1oXvoyEfOJu7+utFfTXi1nr+aNxLR/0/4tuX8T9/lcwqIrHL3Ht6F9nPZxufs4v3G39nPaz6Xh55p8F7/2cdrHFcXHyTlO7d'"</definedName>
    <definedName name="_AMO_SingleValue_65748969_TaskState.8" hidden="1">"'+0f9tk1amGFlijGxJ3cV/rKE57uI09nJdL8FM4hsg/I/HMDTm/LS23730PbsvPt8V10dZu4ck6JJ+b0NEtTre43GMK75pU9Khi11t39qvt6qkwl/QnFW1dPdv17OewahlvJsxZt1F8unqrTQdl9sHlx6P571WfnNwXh+m+znvG85phkoqyY6bs8PHB+WrsVQ2kTZjuPlKLdT6FR5TkXii/Fus/WPEn26mDnrkzrezyxdGsVDm6lheJVxZ2P'"</definedName>
    <definedName name="_AMO_SingleValue_65748969_TaskState.9" hidden="1">"'ie27dROCB87Jih5+JRY+yH3og+hPVM0Se+4RzSQNmO940gorykbu8df9aBRS/GWxBut6q74wcnNnXPG1HtmTPEF+FA2fAanNrySfU21fueVCdLnpg7SVwbHarYvrUDPMxzbHO5As/pErLlZ1s2NJNyb9ndB/WjaLUvpkX9b3EYW5rhfzjkEx17iXWBPDh51fkuZM+a05xK8te+uiaD0bSFDPCs2Ki6CninrRUkD7UHUS52qXPqraJEUbVLv'"</definedName>
    <definedName name="_AMO_SingleValue_662231970_TaskState" hidden="1">"'Partitions:11'"</definedName>
    <definedName name="_AMO_SingleValue_662231970_TaskState.0" hidden="1">"'SASUNICODE7V1Zbxs3EJ7nAv0PggvkoUgtHwnaoDkgW74QRVYl2UGfDFmWG6G6osOuUfS/9+NwufeuuKs1VwYIQSsewznI4cyQS9Pv6RP9Q2MaUYUeaEBzWtCQpjShD7RD+7RLe/itoGZCfZTfoXZCf3HtipZ0T7/Qb0h/oo/0I/1A76lLPeD4G20mSI3RUsB2AD3GpwcKT6gTULegOgDsjktbQL4BzUOmq2gLfGMHSw3fXTqhMzwVpQXSd'"</definedName>
    <definedName name="_AMO_SingleValue_662231970_TaskState.1" hidden="1">"'cbUB44h8A7oNdpdh+R5C7h94NxzsQuoY3A2giQrwApeJ3gKyebAPmKIFvKC1yHwf0btEyhPQXfAWAW1t+iDAfqiD85v6R2eb+gAtN4ht+P2zDVLP3QlPwaWEaf6oCe5DPfaErklcjeQvM7pnoNnkYI5iKXPsn1nmWR/CnmbXCfyfeQXnFMUFmi5dPgT4zZhuKomvTnaPRqh1GZKD0xnhTITNJduuRizJadM0J1xvz7w/Osbl3XCrU3QbDly'"</definedName>
    <definedName name="_AMO_SingleValue_662231970_TaskState.10" hidden="1">"'I9b8PIcxRTk+iPHvSeNTdfF9pP8B'"</definedName>
    <definedName name="_AMO_SingleValue_662231970_TaskState.2" hidden="1">"'mqPonx/7xikeGKd4aExfBxhHc3YnSNHMSAZpmhnLIE1Toyl8VJ++oUz4f1P25xtaroBFUL1zYoXNqVa1fLGClhZpxtHEEt4/m99Wrf3+OoxRRkNfUBbE45XvcI2Ucpc/wYgqHE95MZOEDsdHAmbJLQSvY3wFbJV+5ninxyNcQash8zJxo6gKIKr0in5C1Fin351UDak4v/g6FlJSkb47G42wD/xA/1IDNUeICBvIvcKcWAFiya289H/AGIe'"</definedName>
    <definedName name="_AMO_SingleValue_662231970_TaskState.3" hidden="1">"'v4vLhxRD6ONOk8+tedhn9szuZc6kB+vxWNOgdGKa3b5jec1ML+lmT1J5/5IJxkklqxdEK+oGwHT5Cbspr4WhEOoPHWXHZnFeCahV2Adia4wnEKlb5ILmqFVZFerK5u0JJpt/ktWgS/RqXjgAnrMjC4aDBdnfAPtBLS784Za+pT/8SaeXRGkxjmZuXZA4UdT+1RaoH9kMG+TlGXYOu4CObmjIn42qj7uvGWFromzPo4aZ4zqFZdXxOtCWrZu'"</definedName>
    <definedName name="_AMO_SingleValue_662231970_TaskState.4" hidden="1">"'jRqtbY59NTTwta+PbYU0vvtzSooWlcmNHNU4xgGxaqu7EuNHjfSxePOT1It5fnaH2HMhVPnuPb45J5qn0oZvwV1Rryc3fVYlYDmpi9RYy/sHJNPGtbqAPptkCNQpc9cM+wl4qjbmrkL3n0Nx35M1iQGjDVsZLsAq6LXOOF6YDX+0XGKh2Gk28jstDV7TudVb+CbnNd1h191cq/M6DKovvcovQao99mTscsuYpBBcxeDJbsbxx0WoTfO6S/b'"</definedName>
    <definedName name="_AMO_SingleValue_662231970_TaskState.5" hidden="1">"'RgxJrVXc+/uNYickOE0UJJ3B2ndjm7ZXBxsBReHpXER3Q0un4vyNCNu17h8PsxoRzWTdUraJw5a5yFb0fztnyLx1hW4/AMeRFrbmbsDELXGwR1eD7artVe7m7CSTpfUT6e2dqdX9UEeSml+KCx50fvTfXyOUNp0II/xucklxc0aztPeDIQ1ZXON2rc6ZXWqYJ06sDpldapgnTq0OmV1qgCdaoHqCdrYeMrq1PPolI2orFYVr1U2prJaVbxW'"</definedName>
    <definedName name="_AMO_SingleValue_662231970_TaskState.6" hidden="1">"'2ajKalW8Vq2DXL/L5e2t6b1POHbeLHeY5+19pxB3Dr2M/dKks/9l8CI047E06m2K/uVFGXzIGfJQsl6Ez6Wa4OMl7KN7J6ri/Z1nfzb1ecc04j5bJPZKcV4vH611Frgc35dPlpu1/Ce9tT/j/Aol4X0nxUeDBnyOcuTDouRp4znHr5hdQ2f2eC0rzJFsWwmc+5S20l8SnEvZT5h0UCdgjwBd7MkR//nRBcsiPU+2cyNXyN0zj2PGJ04c3IV'"</definedName>
    <definedName name="_AMO_SingleValue_662231970_TaskState.7" hidden="1">"'w3pM8EWPu3EgU2tMHDyafTj53FC9tmYj2xHnTE2vVrFUr2aqFYzBr36x9y2/fxMnCI0h0gtQFvg1r46yNK93Gxa24rZ2zdm6z3dhLtLngE/XWxlkbV7aNC+8eWftm7VsRcVyT/y7S2jdr37YlhpO79Na+Wfu2efxmrZu1bttg3YJvIK1ts7at3DMd6m+ej+hP2rbTG2ZPTbyEN+TZdl39Y6vj1dQNqR302eeAJ9PzYFGvlN8bpfG+zn9k8x'"</definedName>
    <definedName name="_AMO_SingleValue_662231970_TaskState.8" hidden="1">"'tplF7GuSzx++j0jPeX6n5bampeJ3MQP9N0z50F5+xLlbIakih+9MUNw8JDTcGVgLvT4tx/U4CYDzup+Fqshf1Ijz/PTLpxbmauBjyqnpSqRdf1Bdn6wmvnt1BeaScFjxfbVkJ4Ksz9gKPB+1Qt0KN0SlOOAif8HGhQWHH82XBj87gbz8J9nt6HXoQb9Ze6vX1J4i7seiBe9mMLtpwy9I4TQ99Cj5SsX4GpDR/k1Slb768Zo3zu8CA9Y/Lax'"</definedName>
    <definedName name="_AMO_SingleValue_662231970_TaskState.9" hidden="1">"'POcv+LXa32N+ujNHnNnPJq5sd85cncBOXPklb0z42eL5L1GMhqVkXDyGkPcHv7kw1Hne839aysvwg2PenAEksqfSyPEfXe6+pB0L15YOxqYL2JM6lTjno9qiYRok7o5fsUWzeM2yMUipE3rdSU4F+PGWsg9c/U7eTzS74kR4zvlGzn65F9RKM34Qj2W59bBJ3tf99b7XeT8Gr0k/z5Gl+Q9WAun79Qdvtlv199FD41o5Kz15P8KCHuEfBKF'"</definedName>
    <definedName name="_AMO_SingleValue_671486722_TaskState" hidden="1">"'Partitions:13'"</definedName>
    <definedName name="_AMO_SingleValue_671486722_TaskState.0" hidden="1">"'SASUNICODE7V1Zb9s4EJ7nBfY/GFmgD0U3zn2gFxznKpo4WTtNsU+G4zitsb5iOekGi/3v+3EoWhJ1WJJlye4Sgm2JGs7F4XCGouh39JH+pj71qETP1KExWdSlIQ3oPa3RJq3TBn5LuDOgNsrvcXdA3/juE03ogX6nA5x/pA/0K/1C7+iGWsDxF+oMcNZHTQHbAHQfRwsUXnBPQN2Bagewa1PaAnIHNLeZrqIt8PVtLBV81umEzvCtKFk4P'"</definedName>
    <definedName name="_AMO_SingleValue_671486722_TaskState.1" hidden="1">"'2ZMbeDoAm+H3qDerSbPLuA2gXNjil1AVcFZD5I8AVbwOsC3kGwM7D2GuMa14LUL/J9x9wWUh6DbYayC2i500IEu2uD8jg7xvUNboHWIq7WpZm5Z+u5U8iqw9PisDXqSS11rE1xNcNWE5Md83rLxWBGYvVjaLNsjyyT1KeSt8T1x3ca1xVeKgoWaE5s/0W4DhivHpDdGvR+5UKozpWem84SyPGhOpuWizSZ8li/dAdfOg+aI+8RzjrbjpbhZ'"</definedName>
    <definedName name="_AMO_SingleValue_671486722_TaskState.10" hidden="1">"'3aetqpRlTaLg1q9y7DBBWZ/h7mNx7t5rSviLtUh812yFbZ/GF+Npmvb6y/IcPHlHueZ0dkXMWSwCv9wtPAvMup9w/qGhyceEv+eno1rBwZoVRrGztne+Jzsaut6z1EhSOw6nXY7dK50RUMV2yfquU887nqrSRgQeJ1MraXhKzL0cUx8ivVY8Sqc8qk5QNmS+k1Aoz9CNk4f549q4Wrzi3nvsyerc2Lw1ZV9fszO9O9i9kuErMNURKzr3VEz'"</definedName>
    <definedName name="_AMO_SingleValue_671486722_TaskState.11" hidden="1">"'mvtNH+djmQUaw4Rm0E+Fug89DV/1bQPh3KRzbmq7Ngf/elv0GsCNbZqmhEX9fcz+w7JlYOQscng07UZjSckObBXA8hd7y3laI0zZuPy9nH564F9Z8mhL8Pdt1KvwZ4cimVUXpDQ6x0+zIpW+duyQtGRfnrNZTGEQtaQ/RWl9UnxOjRNweF/Y/DXpLXcDTCJs/pgpbtr/FJESd1L/rPrHPd7j1cmFpLZu0Nwa1hZB7NPUg6fRe594z5N002+'"</definedName>
    <definedName name="_AMO_SingleValue_671486722_TaskState.12" hidden="1">"'TOO1S/u6QWy3Nn43PsPM4/A6/jyu0xnDkIi2vKnZQtW3fq/+eS/wPxOjQkZJT9Uf6fsj6WppNIz93T86xj8nO8FRDJh7VPeYrvA/0H'"</definedName>
    <definedName name="_AMO_SingleValue_671486722_TaskState.2" hidden="1">"'AM2tAmhuF0BzpwCauwXQ3CuA5n4BNA8KoHlYiE/YyImqGJXb9B1lIuLJy8t/R80nYBFU7+3oaNFUHxFfiE8xMr/gXtP+XhQH5VjRl4K+5hhmxPHjBJwli9RUbXeEpmM8wtWQo243liPcqXN5BxiHDCvwiVoPfN2flq+5Iu4xRz8qBq7je4zfEseoL4xZwXi1csqatWbUdaB0nYZJFSb1Fc6V/i7wa+FK1+N3jukuuJ06TNeR1F3fimxBN6S'"</definedName>
    <definedName name="_AMO_SingleValue_671486722_TaskState.3" hidden="1">"'XwhlqDIFbyCTksZiKuPMQImc4rpp9bmmYJoHaLifg36/bIN0lsy5lOVf4vmfYCrd5hz2NzOtW0apkLnmJMq+8Tvka35EeY50Pbz6qZ6NOximh9exSwEy4huj3fXwEbJlec7bYYr9VQq0u8zKY5qAlQJTpFf2GnPuY3tpnFZwFZRVvAiElFZn5JKOhZ0vv6R9YUgX6PcHve0A+onwI6m895/9GcuL2ucn48Y/rrwPhSjhke5Vi4DnMBMtBJl'"</definedName>
    <definedName name="_AMO_SingleValue_671486722_TaskState.4" hidden="1">"'j2M8GylwmW3Uyw7GSCZTsTLFuZYNnMBEs6HO6ZmXQYapr3jDcSDHmG694ztq6Ovw+WSUFd8ijXCfBEP6O0NbaNDo9M7enM4CfAVuyo4pk5lVGynGlt+aKU1dNKjWdtw7RS4dIe4CyOlKRe3DGlcy7ziSHHQOGxW/JINj4v4RxkGfdWce+CvqB/1GLKHI6rjntf58ZyDd2cIfaYF8857P0Yx0lsyfKLxKPt1LGCa3xaHItLnzXJ0UKjuMjHN'"</definedName>
    <definedName name="_AMO_SingleValue_671486722_TaskState.5" hidden="1">"'k/RgnWMczdz24KIZ+PjWZwdODnWGdd6Amyw9qU/UPMHTj1/zqKedzVg6585h5H5i5z3GLCMQy1j1nluMJTM9bz8hPHhruEdP17xrMzbaRZ8O80sRA7U5ZGoxLH/N4bz696vo3Sj4DmoCUzuXOQc1y0b/8848iuZZVb3f5FWZde6vLO81OroIb7fVrqo4Ho8nS/N13PXMOrO8rez5sWiY5YavitL4NGTjeyqbW54DqWVc8wZRD0ve7him5h3'"</definedName>
    <definedName name="_AMO_SingleValue_671486722_TaskState.6" hidden="1">"'HD9DL6sA0zE1IcUVPhXIvFo24Gg/y8wjfASPphtXd3GefSho9awi2fMRVcs9Tqky//qOHkcWFZwLTvssucpzBcxGAJbkK23i1NDX20SvsukxJvXE6mE6SyyuhAynnpK0z9RmrdconovNJeFja0n42F4SPnaWhI/dJeFjb0n42F8SPg6WhI/DJeFDrTtZNCflRKNY2AoL7yje5dE2ff0XX1z+BVz+gUhDjsojUrPR/lHbux7Cgb1xzWyEP41'"</definedName>
    <definedName name="_AMO_SingleValue_671486722_TaskState.7" hidden="1">"'dD5k/jZbUTacy81mu0kEaSlHxii551k+g2ziOUFqzIas4mqmkaM7gPGodjW4p6SzqGlRPUMfYlLGpxdjUprEqY1WZW9WWsSpjVZlb1baxKmNVmVvVjrEqY1WZW9WusSpjVZlb1Z6xKmNVmVvVvrEqY1WZW9WBsSpjVZlb1aGxKmNVC5gF3TB2Zewq0K5mQc5+iug8u4y3rqdqr9duMM/Lu7YnaO+VIp5Ih+09UwQvwjJ+FEa9Tv6df4pZIx'"</definedName>
    <definedName name="_AMO_SingleValue_671486722_TaskState.8" hidden="1">"'C0X0ExthG0c4RZreB+Wyl41HO80LwjX5V6rDMrVCvZjX3paM3yw8WMgOlkac7kP2wNbdg7OQ4fF9ThNyd7Liz+9f899sLemiXmSNYted6jlx7TXeLtSzqXVzR7twy5o4PYNyTbddzuN0bTr9//giu1b4nAJ9b/3ms4w3bdWNwqbj+0//2jckqbXHQ0L32ZiPnEu5wnxqsZr1awV9MjMePfjH9L79/Eez5HkOgEZ5/wuTA+zvi4wn1cUN5t/'"</definedName>
    <definedName name="_AMO_SingleValue_671486722_TaskState.9" hidden="1">"'Jzxc1n4uRrvyWF8nPFxy+Lj5Byn8W/Gv83z1KmKHlilcxJvcZ+ZKM54uLk9nI4lfMeQDuoPSewPIue3peTOu+/hfXl1e9wN+toVPFmD5L4JDdPjTI8rPKbQn0nFjyp+9t6d/9N2tSvMEf1Jy/ZcPd/n2avw1DLZTJi7beP4dH0vOcfq4/lvv09O74ujeJ/lPZN5zXBKybzQJcn/jOq6dtg5deUPq7EDWzmhHlfBx4nfH5EjQl5+L+6YlEw+'"</definedName>
    <definedName name="_AMO_SingleValue_732119577_TaskState" hidden="1">"'Partitions:13'"</definedName>
    <definedName name="_AMO_SingleValue_732119577_TaskState.0" hidden="1">"'SASUNICODE7V1ZbxpJEO7nlfY/IK+UhyhrfB/KJQw+omDsBcfRPiEMOEHLFQbstVb73/fr6uk5eu5hmIFsawTMUV1XV1dVH9O8Yx/Z32zEhqzEnlifzZjBBmzCxuw922K7bJvt4LeEJ2PWxf0eno7ZN3q6YHP2yH5nJzj/yD6wX9kv7B27Yx3g+AtlxjgboSSHbQF6hKMDCi94xqEeQLUP2C2LNoc8AM19oitpc3wjE0sFn212zi7xLSkZO'"</definedName>
    <definedName name="_AMO_SingleValue_732119577_TaskState.1" hidden="1">"'K8Rpi5wDIC3z96g3L0izyHgdoFzx8LOoargbAhJFoDlvI7xzSWbAfuQIG5xzXkdAP9nPH0B5Qno9gkrp3YIHfShiy44f2Cn+D5ge6B1iqstSzP3JP3AkrwKLEM664Ke4FLV2hxXc1y1IXmNzjsmHiMEsxtLl2T7QTIJfXJ5G/SMX3dxbdCVpGCg5Nzkj9fbmODKMenNUO45F0pNovREdBa4lwfNuXWf19mczvKlO6bSedCcUpt4ytF23BR3'"</definedName>
    <definedName name="_AMO_SingleValue_732119577_TaskState.10" hidden="1">"'I4LrxeLcudcU9xdbofhuyQq7Ho2vxtO0zfWX5SV4cke5tjW6wscsVoFf7BaeBWbVT9j/0NCmY07fy9ORtWBjzQoj31nbPd6THQ1V71lqJKkdB9Mux26VdgSUuV2ytmuXc8dTebcVgsfuqZUUPCXiXsTUx1CvFY/SBUXVOe5NiO9oCguK4nWrp+m3r7+q83Ad2v01b/4bV9s31Mprrt6fE5u7pPAJW2aP8AHtQ8r6FZiayCntZzJ3cz4Z4f7'"</definedName>
    <definedName name="_AMO_SingleValue_732119577_TaskState.11" hidden="1">"'M5EFkusE9bTsT3gefJ+TRJYZ7wHj3M5yZddJYikLPlP8O0FNTbqGlKX3fUpsxzFFbMWIc3HO2Mzap6ZYyYmB7FbX23TURp36cMUGMVCyoxTY8uuL8PZllKvSZ4simZvndOxx8V9qpQ+Mqd0nqMi7OqNqTGHgpYRHhWl9Vu+MRJW6rC/pPB7Wm6vBK3OprrEK27a0xAdFk8p9oFxQfbG7dXBhKzSZvkX61wSWfWn4kneab1H4mtPdmlzl7Kb'"</definedName>
    <definedName name="_AMO_SingleValue_732119577_TaskState.12" hidden="1">"'LlXbMOSfRg4rMtPc7/6G7jyuk17BELg0qKfZcNU3vyP/KS/1/vNjTEZRQtUvz7sBp500mk9vTT86xi8nK855P3B9VP2cL3gf0H'"</definedName>
    <definedName name="_AMO_SingleValue_732119577_TaskState.2" hidden="1">"'C6C5VwDN/QJoHhRA87AAmkcF0DwugOZJATRPC/EJOzlR5VG5y77jHs948vLy31FyASycas/MjpanWo6VfUjoW4rhU8qf5sh3kmUqsrQzQ1ExnuFqQlmnE8sZnjTpfh8YJwTL8fFSj3Q9su5vOTLOGUV/mQM28T3Db4lytBfCLGHcWrkgzRoRZW0oVadBUgVJfYNzqb86fg1cqXr8TjlNneqpT3RtSZ3ljdAadEK6KVyixAS4uUxcHoOo8Ce'"</definedName>
    <definedName name="_AMO_SingleValue_732119577_TaskState.3" hidden="1">"'PAXIG42qY54aCae6r7XIC/r269dNdMuuSlnOD7x7BVqjO+9TSRL9mE61K9KWucc8tr31/i54Ij7FNh7s/pvbG7B6XgFZ7VxxmTiV4ux/hw2HL7DX1ljrkLUsoNSBexlYfrASIMnvFfkOfs8bemmcVnPll1W98IQUVkfkno6H2Ft6zf2BJFej3HL/vAfkD9yeg/tZ1/m8oJ06fm4wfb1x77QtXwiHqqxQDz2kmWE4ywXKcCZajTLAcZoLlIB'"</definedName>
    <definedName name="_AMO_SingleValue_732119577_TaskState.4" hidden="1">"'Ms+5lg2csEy24mWNLhcI5MpMPQULxnvEgwoRGeniu2bo6/95dJQl1TlOv7eKKfUdoG2UafIlPXGhn7BNiKmVU8EaciSxYjjR1PlrJ5WmnQqGWQVip0dwg4gzIloRdnTmmfi/7EhHKg4NwteSYbn5dgDrLMe6t4Vmdf0D4aMWUOxtXEs69LY7mFbi6ReyyL5wr2XsNxHluy/DLxcDu1reAWnw7l4sJnzXO00DAu8rHNC9RgE3HubmlbqNMMS'"</definedName>
    <definedName name="_AMO_SingleValue_732119577_TaskState.5" hidden="1">"'Vw8q7MDu491SaUWgPXXvvAHcvzALufts8j5nhZs/TP1YUT/RYx7jEnGidJjVnluEZTo67n5CeLDWcIdP17RqMxbqxd8b/UseB9oQJGoRLn/N4Lz6t6ro3RR8ArUOCZnX+QK1x0T/88Y+aXMolf3f5FW9q5VeaO81OboIb7flrqo4HpmjdLm67kbiLpR/jZqXCw8Z2ngu7IGHj1ZZJd1c0djKJ2cc04/6nnZww3ZxLJx/BKtrAJMNdaGFDf4'"</definedName>
    <definedName name="_AMO_SingleValue_732119577_TaskState.6" hidden="1">"'VCDzZtmArf0sex7BETycblzdxZn7kNByriLZ/Igs5YxT8p53fcOQMosKzjmnI5Jc9nM5zI4PluQrTeKUUNebhK8yGRImOWP1aI0S8ysuw4XrTtp5tKj1CsVzsbsmfOytCR/7a8LHwZrwcbgmfBytCR/Ha8LHyZrwcbomfMh1F6vmpJwoigWtqnBH8QFF2/TlXzx5+Rdw+QcyDRGVp0yORnujtns9hA175xjZCJ6N3Q4YPw2X1EmnEjmXK3W'"</definedName>
    <definedName name="_AMO_SingleValue_732119577_TaskState.7" hidden="1">"'QhlJYvqJKnvUMdBfHGe42TMgqjnYqKdoRnIeto1EtJZ1F3YLqOcpom9I2tRqb2tVWpa0qc6va01alrSpzq9rXVqWtKnOrOtBWpa0qc6s61FalrSpzqzrSVqWtKnOrOtZWpa0qc6s60ValrSpzqzrVVqWtagWjoDvarrRd+dpVFGT0LKI9dxlvXU/VXK/dIp7Xd22P394jRcxIB+29UgQv3DKeC6PeZN6db4pZI+C3S0IxtuG3c4JereB8W8'"</definedName>
    <definedName name="_AMO_SingleValue_732119577_TaskState.8" hidden="1">"'k/6tleaNnIV2VD0pkRqJXsYl86WlF+uJgImE6WdiT/QWtog97Jsfmosz69OTl0YPGu/x+SF3aXLBFHomzJ9R698JjOO+62pHJ5w6J3yxA7OvB9Q7Jdx+18YzT9+v0vuJL7lnB8fP1vT8EZtOvG6lZxe6G97x+VU9rkqrN54ct4zsff5TzXXk17tYK9mpqJaf+m/Vt6/8bf8zmDROc4+4RPXfs47eMK93F+/W7t57Sfy8LPNWhPDu3jtI9bF'"</definedName>
    <definedName name="_AMO_SingleValue_732119577_TaskState.9" hidden="1">"'x8nxji1f9P+bZlZpypaYJVdMf4W96XO4rSHW9rDqViCdwzpo/yE8f1BxPi2kNx+9z24LW9ui7tDW7uBJ2sxsW9CS7c43eIKzynUOan4WcXP3rrzn22Xu8KcsT/Zus2r5zufvQmzlslGwpx1G8enq3vJ2VYfz397fXJ6XxzGe5T3TOY1gykl80LXTPxn0sCxw86Fo/+wGTuwlRPqcRN8HP99Do0Iefm9uDEpmXyqT9tUKcuKRP61X6XcYY57'"</definedName>
    <definedName name="_AMO_SingleValue_779436236_TaskState" hidden="1">"'Partitions:13'"</definedName>
    <definedName name="_AMO_SingleValue_779436236_TaskState.0" hidden="1">"'SASUNICODE7V3pb+I4FPfnlfZ/QKw0H0azpRc9NJcovUbTUhY6He0nRCmdQctVAp2tVvu/78/PcQ7nDiGBWSsCEuf5XX5+fs9xzDv2kf3NRmzISuyZ9dmMGWzAJmzM3rMy22FbbBu/JdwZsx7KH3B3zL7R3QWbs0f2OzvC+Uf2gf3KfmHv2C3rAsdfqDPG2Qg1OWwb0CMcXVB4wT0OdQ+qfcCWLdocch8094iupM3xjUwsNXy22Bm7wLekZ'"</definedName>
    <definedName name="_AMO_SingleValue_779436236_TaskState.1" hidden="1">"'OD8lDD1gGMAvH32BvXuFHmqgNsBzm0LO4eqg7MhJFkAlvM6xjeXbAbsQ4Jo4przOgD+z7j7AsoT0O0TVk6tCh30oYseOL9nx/jeZ7ugdYyrsqWZO5J+YEleB5YhnfVAT3Cpam2OqzmuOpD8lM67Jh4jBLMbS49keyKZhD65vA26x697uDboSlIwUHNu8sfbbUxwlZj0Zqj3IxdKLaL0THQWKMuD5twq5202p7N86Y6pdh40p9QnnnO0HTfF'"</definedName>
    <definedName name="_AMO_SingleValue_779436236_TaskState.10" hidden="1">"'0zZVyooikX/r1yl2mKNsRHAPsTh37jXF/UU5FF+TrLDn0fhqPE3HXH9ZWYIn9yjXsWZX+JzFKvCL3cKzwKz6CfufGDp0zOl7eTqyFWysWWHkO2u753uyo6HqPUuNJLXjYNqV2L3SHgFlbJes79r13OOpLG2H4LEztZKCp0TcizH1MdRrxaN0TqPqHGUT4juawoJG8Ssr0/Tb31/VebgO7XzNG//G1fYN9fJTV/bnxOauKXxC2cwI79E/pKx'"</definedName>
    <definedName name="_AMO_SingleValue_779436236_TaskState.11" hidden="1">"'fgamFmNK+J2M3550RymcmDyLSDc607Ui46qh7h7venQxnZms0UuJ+MGW+BdzUlFVoZkrfTeonhjlTK2aJg7NlO0qT2m0rswS2J1Fb3K39OG3iHAfE7MSCemnDoyXO37NZp0afKY5sWpOX3uLgO9FOHbpWuUvSinFxRrWexMBrCVsI1/qq+hofReL2tKD/cVBb6gqeiNv7KauRVXtbTEC0mPyX3QWNCTa3bi4MpWWT9EK/duAyTy2vkU7nLe'"</definedName>
    <definedName name="_AMO_SingleValue_779436236_TaskState.12" hidden="1">"'o5E9pps8ecOYnsc9esS7Lcm/hsG4/z78BbuHJ6Cnt+wqCaYpdlw9Sb/A+65P9CvAUNcRlFXxT/qayOs+kkUvP69DyrmLwc7/pE+UHtU7HwfWD/AQ=='"</definedName>
    <definedName name="_AMO_SingleValue_779436236_TaskState.2" hidden="1">"'nQJo7hZAc68AmvsF0KwWQPOgAJqHBdA8KoDmcSE+YTsnqnxU7rHvKOMRT15e/jtqLoCFU30wo6NVU31CfME/xcj8gnsd83tVHFRiRV8SukkxzJTixzk4SxapydrOCE3FeIKrCUXdTiwnuNOi8j4wTgiW4+O1Hul6ZJWXHRH3jKIfGQO38D3Db4li1BfCLGHcWjknzRoRdW0oVadBUgVJfYNzqb8r/Bq4UvX4nWK6K2qnPtG1JXXWN0Jb0An'"</definedName>
    <definedName name="_AMO_SingleValue_779436236_TaskState.3" hidden="1">"'ppnCBGhPg5jJxeQyiwu88BsgZjKthnhsKprmvtisJ+Pfq1k93yaxLWs4Nvh8ItkZt3idPI/K6TbQqkUteo8wtr11epjvCY2zR4c5H1WzUzjgFtJpdcpg51eD9foQPh62w15QtdslvlVBrQLyMrRy0BIgKe8V+Q859yt6aZzWc+WUVb3whBRWR+SSjoWZL79k/sKQa9HuG3/eAfEL5BNTfus7/DeXE6XOT8eMd11/7wpVwiPYqxcBznAmWo0'"</definedName>
    <definedName name="_AMO_SingleValue_779436236_TaskState.4" hidden="1">"'ywHGaC5SATLNVMsOxngmUvEyy7mWDZyQRLOhzOmZkoDG4vGc/jT2gm68E1hm6OX/eXSUJd02jW9/E4P6O0DbKBPo1APWsG8BNga2b08EycimhYzKh2PdHI5mmlQbOzQVqpUekQcAZFREIvztjRPhd5w4RineAYLXnEGp+XYA6yjG/ruHfFvqB/NGLKHIyrhXtfl8bShG4uEGMsi+cS9n6K4yy2ZPlF3OF2altBE58uxdzCZ81ztNAwLvKxz'"</definedName>
    <definedName name="_AMO_SingleValue_779436236_TaskState.5" hidden="1">"'XO0YAvj2e3StsDj1vh4VmcHdi51QbUWgPXXvvAHcp7ArufNTeRzrTZs/TPlKiJPEfMbY5JxomTGKs9tghI5nZufID6cNdzjxyuafXlrZbt3VgbBc50BjUQlivG/EZxX914dpRsFL0GNY3LmHJe47pr4f8aRX8ossrf/i7Qyi1bljfJSm6OH+H5b6qKG65k1L5qv525g1I3yt1HzX+ExSwPftTXw6MlGdtk2tzRX0s055vSjnpc93JBNLDuO'"</definedName>
    <definedName name="_AMO_SingleValue_779436236_TaskState.6" hidden="1">"'X6CX1YDplHUgxQ0+Nci8WTZgaz/LzCN4BA+nG1d3cZ5xSGj5TCLZcxBZyzlOyTLvOo4hRRY1nHNORyS5zHM5zLYPluQrauLUUNfVhK+mGRIm+WTq0ZoN5ldchnNXSdpnZ1HrMornYmdN+NhdEz721oSP/TXho7omfBysCR+Ha8LH0ZrwcbwmfMj1JavmpJJoFAtaSeEexQc02qav/+KJy7+Ayz8QaYhRecrkbLR31Have7Bhbx0zG8FPXbc'"</definedName>
    <definedName name="_AMO_SingleValue_779436236_TaskState.7" hidden="1">"'C5k/DJXXSqUU+s5U6SEMpLF5RJc/6SXMPxwlKGyZkHUcnlRSdCM7D1suolpLOopqgeoY62qa0Ta3Gpna0VWmrytyqdrVVaavK3Kr2tFVpq8rcqva1VWmrytyqqtqqtFVlblUH2qq0VWVuVYfaqrRVZW5VR9qqtFVlblXH2qq0Va1gFnRb25W2K1+7ioKMfopoP7uMt66nbq7XbhPP67u2x2+PlSKeSAftMVMEL9wyfhRGvcW8O/wUs0bAb1'"</definedName>
    <definedName name="_AMO_SingleValue_779436236_TaskState.8" hidden="1">"'+CYmzDb4cIvVrB+baS/6hne6FlR746G5LOjECtZDf2paMV5YeLGQHTydKJ5D9oDW3QOzk2H1esT29ODh1YvOv/h+SF3TVLxJGoW3K9Ly88prPE3ZdULm9Y9K4YYucGvj9Ituu4nW+Mpl+//wVXcn8Sjo+v/31QcAbtrrG6VdxeaO/7R5WUNrnqaF74Mh7z8Xc5z7RX016tYK+mRmLav2n/lt6/8fd8TiDRGc4+4XOlfZz2cYX7OL+8W/s57'"</definedName>
    <definedName name="_AMO_SingleValue_779436236_TaskState.9" hidden="1">"'eey8HMN2pND+zjt49bFx4k5Tu3ftH9b5qlTHT2wzi4Zf4v7Qkdx2sMt7eFULME7hvRRf8L4/iBifltIbr/7HtyXN7fH3aKv3cCTtZnYN6Gte5zucYXHFOozqfhRxc/eu/N/2i53hTlhf7J1e66e7/PsTXhqmWwmzNm2cXy6upecbfXx/LfXJ6f3xWG8R3nPZF4zmFIyL3TNxH9DDRw77Jw78ofN2IGtklCPm+Dj+O+P0BEhL78Xd0xKJp/q'"</definedName>
    <definedName name="_AMO_SingleValue_805804074_TaskState" hidden="1">"'Partitions:11'"</definedName>
    <definedName name="_AMO_SingleValue_805804074_TaskState.0" hidden="1">"'SASUNICODE7V1bb9pIFD7PK+1/QFlpH6puSMhd24sIpElVSligqfYpooRs0XJJsWk3Wu1/32/OeHzDNrYxNqARAuzxmXOZ+ebM8cx4/Ire0j80phGV6DsNaEYGDWlKE3pNe3RI+3SA/xKuTKiP9AdcndBffHVOJj3Sb3SO47f0hn6mn+gVdakHHn8jzwRHY+QUtB1Qj/HpQcIzrgmqL5A6AO2eLVtQHkPmEctVsgW/scWliu8+XdE1fpUkA'"</definedName>
    <definedName name="_AMO_SingleValue_805804074_TaskState.1" hidden="1">"'8d15tQHjyH4Dugl8t357DkB3SF4HtjcBVUNmo1gyRy0QtcJfoVlM3AfMUUL50LXIfh/wNVnSJ5C7oC5CmknKIMByqIPzb/QBX6PqQJZFzjbs0vmjq0f2pbXwGXER33Ik1r6S83EmYmze1he5+OexceI4Ozl0mfbvrFNsjyFvU2+Js77ODf4TEkwkNO09BP1NmG6ckx5M+T7kYukNkv6znLmSMtDpmmnizoz+ShfuRPOnYfMJ24T33PEjlfi'"</definedName>
    <definedName name="_AMO_SingleValue_805804074_TaskState.10" hidden="1">"'HuxHSANtRtRKnapc9otIkRRtUu+8m7NXc7T1amH4EBUHL94WGVTbwvInG+XhNRK9n56o4SnvJNcn932FwsZHvpMqQTvJT5Z/3Df27ePMjWqT3PfyXZL7hRpW6ak3xCR/M+A+SmhEcodDg+R7Dv39QjqL/HFrep39nBY1rgT08mH1U7b5vaH/AQ=='"</definedName>
    <definedName name="_AMO_SingleValue_805804074_TaskState.2" hidden="1">"'YQEyKwXIPCpA5nEBMk8KkHlagMyzAmSeFyDzohCfcJCTVNEr9+kr0kTEk5eX/4qcc3ARUh+s6GjdUr8hvhDfvK1VctdV1uVYMZeibnHk8sRRo4koL1l8pnK74zI/Rxn1fkSal4+TvsdXpJX7/PFGzv642YmNJbU/DhY0JucQuo7xFbRlesFxbY/LuoRcQ9ZlYkfLJVCU6Vf6BXcHdfrdOqriKCj+eRlIKaXIGC2ZDH9c95r+pQauXCLyb+D'"</definedName>
    <definedName name="_AMO_SingleValue_805804074_TaskState.3" hidden="1">"'sV6BmDhqTcznH/0Vq4sZJMn0WPdCLQLoSPrK+4msczqnEdef3B/E5l2LYcrEzlpzvjCVnO2PJ6c5YcrIzlhzvjCVHO2NJZWcsOdwZS7bXDvd43zZY4Y3Z/THzJc6mPD7tjpgVVZOtGHC827dHRt+DtmpF7WJkWd0vCEkyqpT3WjN71DBcfpPHh8PkVzl1BDoRRRqWBg2OkQd8v+Icy3uYKZdPfPm3OFZ3Hw2WYabWJVwDJd0tzYi8W3JTev'"</definedName>
    <definedName name="_AMO_SingleValue_805804074_TaskState.4" hidden="1">"'Wp4VqDPuF+phnT5nBebVz7vDKXFsrmGjhclc8NkFXH5yq2ZeUEJVqOVffpcOqgoIVvD9IH1t2PmSNCo7TIB5vvUINt+L7uylgQvi0+n/xwEO0vb5D7AWnq3v8G3x6nzCL9Qzb1r6RWcT6zx3ryRUATrTeL+hderonf6gZiINoXqFrocg/cy7mXCpKeV83fcu2vWvPX8CBVcKrTPay4xbcKm7cLA07pZxmrdJhOrhBIIjdu2cUZoVXUbb6Wd'"</definedName>
    <definedName name="_AMO_SingleValue_805804074_TaskState.5" hidden="1">"'JZd5XKP4qq0xblnkXqH2m+zpmO2XMWgguYggEvyVQBxcvjXAkSvABgxJzWu/miPC4szYcM7T0raUf9lc8nFa3G4IXpUNkSPow3R43hD9DjZED1ON0SPsw3R43xD9LjYED3UnPi6NSkn6sXC5oC9vfiQe9v0+Z8X4vJP0PIPRBqyV36yR4oWe23vrK1D26U486/7ISMu0Za65VSXzt6qMkgjKSpe8Vue9ZxzH59LpDYtyho+96msuF+iedRs'"</definedName>
    <definedName name="_AMO_SingleValue_805804074_TaskState.6" hidden="1">"'vx8p6RDVgtQr5NGY0phaD6YONao0qjJHVUWjSqMqc1QdaVRpVGWOqmONKo2qzFF1olGlUZU5qk41qjSqMkfVmUaVRlXmqDrXqNKoyhxVFxpVGlVrGAU90LjSuArE1TLK5bOIztxlvHU9NWuFZ4d13ty1PUH7QhQxIx22L0YRughk/ChMepsWdyUpZo1A0FPVxWAj6Kl2vVrB/XxDcK/neKFVe74ajbjMjNBSya7vSydrmR8upgdMZ8v9Uv3'"</definedName>
    <definedName name="_AMO_SingleValue_805804074_TaskState.7" hidden="1">"'D1tBe8/kcKf51LUqPBg34qaaRi4uyp43fGf5F6xparcfJWWKNZN6S5yks6THdKd625Nfylpat9+7gmqC9BHW267jdT3MZbIv0MclWcX/C2SPrOGZ+Yv3vg4/nI8n16fmt4l6kdvDg0KTD5LqjeenLRMwnnv660l5Ne7WCvZo/EtP+Tfu39P5NPOdzCYuucPQe34b2cdrHFe7jgu67tZ/Tfi4LP9fkp/i1j9M+blN8nBzj1P5N+7dVZp1qaI'"</definedName>
    <definedName name="_AMO_SingleValue_805804074_TaskState.8" hidden="1">"'E1uiHxFPe1juK0h1vZw/m5hO/CMUD+KYk9N+T4trTcefY9vC1vb4vroq3dwpN1SO6b0NEtTre4wmMK/5xU/Khi11t3/rPtaleYS/qTNm1ePd/57G2YtUw2Euau2zg+Xb3XpYMy++Dx4/H896JPTu+Lo3Rf5j2Tec0oSduxYkb8/4j0eHm167g+N5l9/ja7rVaWfRYF136N+0YTaWOme4iluXsvJdEe9iL5tRiF/YUSX09LurfWF5Y9PWo8K'"</definedName>
    <definedName name="_AMO_SingleValue_805804074_TaskState.9" hidden="1">"'1WOrt0XJCsLJ5/bQzmpnQg+TmRX8vEpsfYDjoUeI1EQT9I7jmtMpE1Z7+US5hx9NezINGiPWH+ZR5ehE98t9pdxS/uWxBu86p5o0c3Nm3PK1HtWBPkFOFK2fganNvog55ry9e4rY6TPLB1kzxgemTs9ZwV6nrry34FicfezmVUjzRX4P1i2d0H7ZNksS+iJf1vcjgxrhEeOLoVH2eK9Z88uHnV+I5v77sIZNfLXvLcWwtLXhQqxK3BcTITt'"</definedName>
    <definedName name="_AMO_SingleValue_825207699_TaskState" hidden="1">"'Partitions:13'"</definedName>
    <definedName name="_AMO_SingleValue_825207699_TaskState.0" hidden="1">"'SASUNICODE7V1ZbxpJEO7nlfY/IFbKQ5Q1vg/lEsZXFIxZcBztE8IYJ2i5woC91mr/+35dPT1Hzz0MM5BtjYA5quvq6qrqY5p37CP7m43YkJXYE+uzGTPYgE3YmL1nZbbDttg2fkt4MmY93H/A0zH7Rk8XbM4e2e/sGOcf2Qf2K/uFvWO3rAscf6HMGGcjlOSwbUCPcHRB4QXPONQ9qPYBW7Zoc8h90NwjupI2xzcysVTx2WLn7BLfkpKB8'"</definedName>
    <definedName name="_AMO_SingleValue_825207699_TaskState.1" hidden="1">"'zPC1AOOAfD22RuUu1PkOQDcDnBuW9g5VA2cDSHJArCc1zG+uWQzYB8SRBPXnNcB8H/G0xdQnoBun7ByagfQQR+66IHze3aC7322C1onuCpbmrkj6QeW5DVgGdJZD/QEl6rW5ria46oDyc/ovGviMUIwu7H0SLYfJJPQJ5e3Qc/4dQ/XBl1JCgZKzk3+eL2NCa4Sk94M5Z5zodQiSk9EZ4F7edCcW/d5nc3pLF+6YyqdB80ptYmnHG3HTXGn'"</definedName>
    <definedName name="_AMO_SingleValue_825207699_TaskState.10" hidden="1">"'4B5ice7ca4r7i3IoviZZYc+j8dV4mo65/rKyBE/uKNexRlf4mMUq8IvdwrPArPoJ+58YOnTM6Xt5OrIWbKxZYeQ7a7vHe7Kjoeo9S40kteNg2pXYrdKOgDK3S9Z27XLueCrvtkPw2D21koKnRNyLmPoY6rXiUbqgqDrHvQnxHU1hQVG8bvU0/fb3V3UerkO7v+bNf+Nq+4Za+Zmr9+fE5i4pfELZ7BHeo31IWb8CUws5pf1M5m7OJyPcn5k'"</definedName>
    <definedName name="_AMO_SingleValue_825207699_TaskState.11" hidden="1">"'8iEw3uKdtZ8J74HPfUf4OEN7dDGdmjTSWwP9gyn4L2Kkps9DQlL6b1F4Mc8RWjBYH95rtbE1qua2MFtgeRa15dy3EqRtnPBCjFAtqrQ2Ppjh/T2aZKn2mOLKpVX73FgffkXbq0LfKXZKajIszqvYkBl5K2EO41lfV5ng0idvigv7PQa2pOjwSt/kzViXL9taYgGgx+W+zC4oNNrduLgylZpO2Rr+64HJPLQ+STu8taj0T2nWzx5z9E9nurl'"</definedName>
    <definedName name="_AMO_SingleValue_825207699_TaskState.12" hidden="1">"'mX5Lk38dl2Huefcrdw5fQY9liFQSXFjsuGqTv5L3jJ/5F3CxriMor2KP5fWI256SRS+/jpeVYxeTne9cn4g+qnYuH7wP4D'"</definedName>
    <definedName name="_AMO_SingleValue_825207699_TaskState.2" hidden="1">"'AJq7BdDcK4DmfgE0DwqgeVgAzaMCaB4XQPOkEJ+wnRNVHpV77Dvu8YwnLy//HSUXwMKpPpjZ0fJUK7GyDwndpBg+pfxpjnwnWaYiSzszFBXjKa4mlHU6sZziSYvu94FxQrAcHy/1SNcj637ZkXHOKPrLHLCF7xl+S5SjvRBmCePWygVp1ogoa0OpOg2SKkjqG5xL/dXxa+BK1eN3ymnqVE99omtL6ixvhNagE9JN4RIlJsDNZeLyGESFP3k'"</definedName>
    <definedName name="_AMO_SingleValue_825207699_TaskState.3" hidden="1">"'MkDMYV8M8NxRMc19tVxLw79Wtn+6SWZe0nBt8PxBsleq8Ty1N9Gs20apEX+oa99zy2vfL9ER4jC063P0xtTdm97gEtNq74jBzKsHb/QgfDlthr6m31CVvWUKpAfEytvpgJUBU2Cv2G/qcZ+yteVbFmV9W/cYXUlARmX8yGmpv4T37B5ZUhX7P8fsekD9wfwLqb13n/4Zy4vS5yfjxxrXXvnAlHKK+SjHwnGSC5TgTLEeZYDnMBMtBJlj2M8'"</definedName>
    <definedName name="_AMO_SingleValue_825207699_TaskState.4" hidden="1">"'GylwmW3Uyw7GSCJR0O58hEFAa3l4zn8Sc0kvPgiqGb49f9ZZJQ1xTN+j4e52eUtkE20KcI1LNGwD4BtmpmD0/EqciGxYhi15ONbJ5WGjQ6GaSVKt0dAs6gjEjoxZk72uei3zChXCc4R0uescbnJZiDLPPbGp7V2Re0j0ZMmYNxtfDs69JYmtDNJXKMZfFcwd7PcJzHliy/jDvcTm0raOLTpZxb+Kx5jhYaxkU+tnmBGmwhnt0ubQt1mgmJi'"</definedName>
    <definedName name="_AMO_SingleValue_825207699_TaskState.5" hidden="1">"'2d1dmD3pS6p1AKw/toX/kCOE9jlvH0TOa/Thq1/pr6K6KeI8Y0xyThResYqz22CEn06Nz9BfDhLuOPHKxp9eWv1du+sHgTv6wwoEpUox/9GcF7de3WULgpegRrH5OxzXOG6a+L/GSO/lFn03v4v0spetCpvlJfaHD3E99tSF1Vcz6zR2Hw9dwNRN8rfRo1/hecsDXxX18CjJ4vssm5uaaykm3PO6Uc9L3u4IZtYNo5fopVVgemMdSDFDT5V'"</definedName>
    <definedName name="_AMO_SingleValue_825207699_TaskState.6" hidden="1">"'yLxZNmBrP8ueR3AED6cbV3dx5jgktJyTSDYPIks545S8513HMKTMoopzzumIJJf9XA6z7YMl+YqSOCXUdSXhq0mGhEnOTD1ao8H8istw4bqTdr4sal1C8VzsrAkfu2vCx96a8LG/JnwcrAkfh2vCx9Ga8HG8JnycrAkfcn3FqjmpJIpiQasn3FF8QNE2ffkXT17+BVz+gUxDROUpk6PR3qjtXvdgw946RjaCZ123AsZPwyV10qlGztlKHaS'"</definedName>
    <definedName name="_AMO_SingleValue_825207699_TaskState.7" hidden="1">"'hFJavqJJnPdPcw3GKuw0Tsoajk0qKTgTnYetlVEtJZ1FNUD1HGW1T2qZWY1M72qq0VWVuVbvaqrRVZW5Ve9qqtFVlblX72qq0VWVuVQfaqrRVZW5Vh9qqtFVlblVH2qq0VWVuVcfaqrRVZW5VJ9qqtFWtYBR0W9uVtitfu4qCjJ5FtOcu463rqZnrtdvE8/qu7fHbY6SIGemgPVaK4IVbxnNh1FvMu8NNMWsE/HZDKMY2/HZI0KsVnG8r+U'"</definedName>
    <definedName name="_AMO_SingleValue_825207699_TaskState.8" hidden="1">"'c92wstG/lqbEg6MwK1kl3sS0cryg8XEwHTydKJ5D9oDW3QOzk2H3XWpzcnhw4s3vX/Q/LC7pIl4kiULbnelxce03nH3ZZULm9Y9K4YYucGvj9Ituu4nW+Mpl+//wVXcn8Sjo+v/31QcAbtrrG6VdxeaO/7R5WUNrnqbF74Mp7z8Xc5z7VX016tYK+mZmLav2n/lt6/8fd8TiHROc4+4VPXPk77uMJ9nF+/W/s57eey8HMN2pND+zjt49bFx'"</definedName>
    <definedName name="_AMO_SingleValue_825207699_TaskState.9" hidden="1">"'4kxTu3ftH9bZtaphhZYY1eMv8V9qbM47eGW9nAqluAdQ/ooP2F8fxAxvi0kt999D27Lm9vibtHWbuDJ2kzsm9DWLU63uMJzCnVOKn5W8bO37vxn2+WuMKfsT7Zu8+r5zmdvwqxlspEwZ93G8enqXnK21cfz316fnN4Xh/Ee5T2Tec1gSsm80DUT/400cOywc+HoP2zGDmyVhHrcBB/Hf59DI0Jefi9uTEomn+rTNlXKiiKRf+3XKHeY496I'"</definedName>
    <definedName name="_AMO_SingleValue_921006515_TaskState" hidden="1">"'Partitions:11'"</definedName>
    <definedName name="_AMO_SingleValue_921006515_TaskState.0" hidden="1">"'SASUNICODE7V1Zb+JIEK7nlfY/oKw0D6PZkJBbO4cI5BgNQ1ggGe0TYgjZQcs1YDITrfa/79fVbl9gYzvGdlALAXZ3dR3dn6urD9tv6QP9pBENqUCP1KcZzWlAExrTO9qhfdqlPfwXkDOmHtLvkTumvzl3QQY90O90iuMP9J5+pV/oLbWpCx7/oMwYRyOUFLQtUI/w6ULCE/IE1VdI7YN2x5ItKA8h84DlKtmC38jkUsZ3ly7oCr9K0hzHV'"</definedName>
    <definedName name="_AMO_SingleValue_921006515_TaskState.1" hidden="1">"'ebUA48B+PbpDcrdeew5At0+eO5Z3AVVBZoNYckCtELXMX6FZTNwHzJFA+dC1wH4f0LuEyRPILfPXIW0I9RBH3XRg+Zf6Qy/h1SCrDOc7Vg1c8fWDyzLK+Ay5KMe5EktvbVm4MzAWQeWV/m4a/KZB3B2c+mxbd/ZJlmfwt4654nzHs7nfKYkzFHSMPUT7TZmumJIeTOU+5GKpCZLemQ5C6SlIdOw0kWbGXyUrtwxl05D5pSviccUseOWuJ+B'"</definedName>
    <definedName name="_AMO_SingleValue_921006515_TaskState.10" hidden="1">"'PVd0qXDxmePpArST/GTdh31z1S7OnGg2yDmia5N8ctzcrDn1roDob8jaRQ0NaWiO6uX7vrw+Pp5F3uglvs5eTssal1bEjn7tU7T4vaf/AQ=='"</definedName>
    <definedName name="_AMO_SingleValue_921006515_TaskState.2" hidden="1">"'zFIGMg8ykHmYgcyjDGQeZyDzJAOZpxnIPMvEJ+ylJFX0yj36hjQR8aTl5b+h5AJchNR7MzratNTviC/EN21rldxs6voJeR3zN0vZm7K+GCriVNQNjtumHDMb0CxadKpKO6NSL0cZ839GmpuPnb7DOdLKXf64xw3eUYM9MpDU3lGAoDG4hNB1hK+gLdJrjuq7XNcFlBqwLmNrrFAARZFe0W8YG1XpD/OojKNV0d+blZRSioxQo8nwRrXv6F+'"</definedName>
    <definedName name="_AMO_SingleValue_921006515_TaskState.3" hidden="1">"'qIecc454azl7hmlmAxuBS9vF/gZo4cRJNn2X/+3olXQEf2V7hNfbnVOC283rD8JwLIWw52xpLTrfGkpOtseR4ayw52hpLDrfGkoOtsaS0NZbsb40lL9cO52znS7DCHbN7Y+ZznE14dt4ZMSuqOlvR53i3Z80LfwRt2Yzaxby6Gi8ISTKqlCPNmTVn6i+/zrPjfvLLnDoEnYgi56YGNY6R+zxesY/lGGbC9RNe/g2O1eijxjKM2Lr4a6CkO6'"</definedName>
    <definedName name="_AMO_SingleValue_921006515_TaskState.4" hidden="1">"'XNA0dLTkq3PhXk1egW45l6SJv9eTWR9+XZXBqomyvg8Ll8roGsKj4XoS0rRqjRYqi2j4dTGwUNfLuQ3jdHP0aKCA3SIh1sXqIFm/B97WdjQfi28HzSw0Gwv7xG6XukqbH/Nb5dTpkF+odk2l9JLeN8Zs31pIuAOq7eJNpfeLk6fss5xECwL1Ct0OYeuJtyL7VKelotf8Ot/9yWv4IHKYNTlTqw4gbfMmx+WRiwaz/JWKXFdHJ/RBS5Yesuz'"</definedName>
    <definedName name="_AMO_SingleValue_921006515_TaskState.5" hidden="1">"'Aytom5yXtQ9BqqUcxZXpS2vvIvUO7R+kzUdseUqBhU0eyu4RN8DEaaEdydE8P6HIXNS8+oP1rywOBM2XLpS4s78r1tJz16L/ZzoUcqJHgc50eMwJ3oc5USP45zocZITPU5zosdZTvRQOwI2rUkxUi/mtw7s7sUH3NvGL/+0FJffQss/EWnIXnlqzRQt99ruVVubtk1h1l93fWZcgi11yimvXb1VdRBHUlC84rU86TXnHj7nSK2blBV8OrGs'"</definedName>
    <definedName name="_AMO_SingleValue_921006515_TaskState.6" hidden="1">"'6KzRPGi134uUeIhqQOoFymhMaUxtBlP7GlUaVYmjqqRRpVGVOKoONKo0qhJH1aFGlUZV4qg60qjSqEocVccaVRpViaPqRKNKoypxVJ1qVGlUJY6qM40qjaoNzILuaVxpXK3E1TrK9auI9tpluH09FXOHZ4t1zu/enlVPxchiRdrvqSBZ6CKQ8SMz6U1afiZLNi2y6k56vUfAeVfB6r7Gvvaf299UaMh1NvetleR6nHiy1nm/bPqdeLZ01ur'"</definedName>
    <definedName name="_AMO_SingleValue_921006515_TaskState.7" hidden="1">"'vt3P1is8XSPHuJlF61KjP9xINHVyUPU38zvAvrq6BefXYJQuskSxbcN37JP2UM8V9LXm1vKF1u6xbyBO056BOdve08x6qOdsifUy0vdO3OHtgHUfMT+y6vffwfCC5Kzy9vdPL1DYebJp4mNx0DC19mYi0xD1XF9qraa+WsVfzxj/av2n/Ft+/ibtrzmHRBY4+4lvTPk77uMx93KrRrvZz2s8l4efqfO+89nHax+XFx8mZRe3ftH97jn+7hm'"</definedName>
    <definedName name="_AMO_SingleValue_921006515_TaskState.8" hidden="1">"'23/ARzce90S3s47eEy93DeGfLwPs7/ORt96Doh8VQNOZcua9m+u93fb+Tp6k5/xU09GeKc/qK8ra2lu6b1EtZQoo3LnW0bxqerN1u0UGefXH48nP9e9snxfXGQ7uu8ZzSvGSQpL6vmRYeP9y9XYa9qIG3EdPehrljnkzhETe4E8muw/r0lf7KZNuiYu1OKLl8czkpVom15kWh1YZdzYttObQXwsWOCgodPgbXvcy/6ENgzhZN0yT2igbQJ6'"</definedName>
    <definedName name="_AMO_SingleValue_921006515_TaskState.9" hidden="1">"'x1FQnFN3dg9/rIHDVuLNyTealN1xQ9Obu6SE6beMWOKr8CHsuELODXhlew8dfU7c0ZIn5k6SF/pH6vZvrTkKHuH3OXn4czMWq7H5H1v2twG3dS0VdbMlH8bfF3MzZGHHPX4x1viHUBPDh5VfjuRM860RzPeFnfXvl/6ptAgnhEZFgt+z5L0IqOGa0C0SJXKXO/LCJEUTVLvf1qwl7K1dWsx9yBpHU7cV9eqlhZWTy1k+7dG8JOVROtO+JlC'"</definedName>
    <definedName name="_AMO_SingleValue_991905274_TaskState" hidden="1">"'Partitions:13'"</definedName>
    <definedName name="_AMO_SingleValue_991905274_TaskState.0" hidden="1">"'SASUNICODE7V3pb+I4FPfnlfZ/QF1pPoxmS+ldzSUKPUZDoQudjvYTopTOoOUaAp2tVvu/78/PcQ7nIAkhAdaKgMR5fpefn59fHPOOfWR/syEbsAJ7Zj02ZQbrszEbsfdsh5XYLtvDbwF3RqyL8kfcHbFvdHfOZuyJ/c5Ocf6RfWC/sl/YO3bHOsDxF+qMcDZETQ7bAvQQRwcUXnCPQz2Aag+wOxZtDnkImgdEV9Lm+IYmljI+u+yCXeFbU'"</definedName>
    <definedName name="_AMO_SingleValue_991905274_TaskState.1" hidden="1">"'jJwXiVMXeDoA2+PvUG9e0WeI8CVgHPPws6hKuBsAEnmgOW8jvDNJZsC+4AgbnHNee0D/2fcfQHlMej2CCundgQd9KCLLjh/YGf4PmT7oHWGqx1LM/ckfd+SvAIsAzrrgp7gUtXaDFczXLUheZXOOyYeIwSzG0uXZPtBMgl9cnnrdI9fd3Ft0JWkYKDmzOSPt9uI4IoR6U1R72cmlJpE6ZnozFGWBc2ZVc7bbEZn2dIdUe0saE6oTzxnaDtu'"</definedName>
    <definedName name="_AMO_SingleValue_991905274_TaskState.10" hidden="1">"'ImTl96KOSfHkU33apkpZVCTyb/0KxQ4zlA0J7jES5869pri/2AnFd0tW2PVofDWepm2uvywuwZN7lGtb2RWes1gFfrFbeBqYVT9h/3NPm44ZfS9PR7aCjTUtjHxnbXe+Jz0aqt7T1EhcOw6mXYzcK+0RUMZ28fquXc89nsrSVggee6ZWUPAUiHsxpj6Feq1olC5pVJ2hbEx8L6Ywp1G8Zs00/f4ZQNV5uA7t+Zo3/o2q7Qb18qpr9ufE5q4'"</definedName>
    <definedName name="_AMO_SingleValue_991905274_TaskState.11" hidden="1">"'pfMKOOSN8QP+Qsn4FpiZiSvuejN2cd4Yon5o8iEg3eKZtR8IH4LPkqH8PCO9uhlOzRepL4H80Zb8D7MSUWWhoQt+31F8MM2MrssXBs2Y7WpNabinZAtujqC3vboUobeMcD0SWYk69te7RFOfv2axTps8ERzqtykvvcPAdaScOfavcxWnJqDgXtZ7EwGsJewjX+qr6HB9Nova4oP9zUFuqBo/Ebb7KymTZ3hYTEE0m/518TmODza2bC0Np2b'"</definedName>
    <definedName name="_AMO_SingleValue_991905274_TaskState.12" hidden="1">"'i90a8tuNwTy4Mk03uTes+Ydt3sMuf8RPa7G9YheR5MfLadR/ln9V1cOT2GnaswqKbYcdkwdSf/NTX+P7jvQkNcRtEfxf/Rq2NuMonUOX5ynlVMXo73fSL+oPYpWvg+sP8A'"</definedName>
    <definedName name="_AMO_SingleValue_991905274_TaskState.2" hidden="1">"'iqUcaO7nQPMgB5qHOdA8yoHmcQ40T3KgeZoDzbNcfMJeRlT5qNxl31HGI56svPx31JwDC6f6aEZHy1MtRoo+JPQtjeETip9miHfiRSqytjNCUTGe42pMUacTyznuNKm8B4xjguX4eK0nuh5a5TuOiHNKo7+MAZv4nuK3QDHaC2GWMG6tXJJmjQV1bShVp0FSBUndwLnUXw2/Bq5UPX6nmKZG7dQjurakzvpGaAs6Id0UrlBjDNxcJi6PQVT'"</definedName>
    <definedName name="_AMO_SingleValue_991905274_TaskState.3" hidden="1">"'4nacAOYNx1c1zQ8E089V2MQb/Xt366S6edUnLaeD7kWDL1OY96mliXrOJViXmUjcoc8trl+/QHeExdulwz8fU2Zg94xLQ6uyKw8yoBu/3Q3w4bJG9ptlSh7xlAbX6xMvImoMVAFFkr9hvmHNW2VvzrIwzv6j6jS+koCIi/3g01NnCe/YPLKkM/V7g9z0gf6B8DOpvXef/hnLi9Lnx+PGOa6994Qo4RHtF5zgYU4HaTh1lomMuRJDlbGskOd'"</definedName>
    <definedName name="_AMO_SingleValue_991905274_TaskState.4" hidden="1">"'0aSU62RpLjrZHkaGskOdwaSQ62RpL9rZGktDWSbK4czizyJkjhjqqjzRDGlPl/dM25Nmce4C+ThLqh2U/PJ0LdRmnrZIc9mrF0rScmnwBbNmebz8SpyJ5wXsS8wD173Tyt1OlpVpBWylQ6AJxBM2ihF2euwT4XeaYx9bvgOX38DEd0XoI5SDMfUsG9GvuC/lGPKHMwribufV0ayy10cwX/tiyea9h7FcdFZMmyy9CE26ltBbf4dChHI3zWL'"</definedName>
    <definedName name="_AMO_SingleValue_991905274_TaskState.5" hidden="1">"'EMLDeMiG9u8RAs2MabeLW0LfMyMjmd1dmDn3q6o1hyw/toX/kDmle163lyWXAfQgq1/ptyWyGuJfPiIZBwrmVSV5xZBiRygm58gPpw13OPHK8rWv7Wyo/dWxonnxvo0EhUoJ/SN4Ly69+oo2Sh4DWockzNHdY3rjol/G0d+KbPI9v1fpJVZV1XeRV5qc/QQ3W9LXZRxPbWe3mXruesYdRf520XPS8Jjljq+y2vg0eON7LJt7mie1sk45vSj'"</definedName>
    <definedName name="_AMO_SingleValue_991905274_TaskState.6" hidden="1">"'npU9NMgmlh3Hr9DLysBUZW1I0cCnDJk3ywZs7ac58wgewcPpRtVdlGfiElo+w4733FzWco5Tssy77m1AkUUZ55zTIUku57kcZs8HS/wViFFqqOsQw1cfDgiTXMnwZD095FdchktXSdL1FYvWseXPRWlN+NhfEz4O1oSPwzXh42hN+DheEz5O1oSP0zXh42xN+JDr8VbNSTHWKBa02s49ivdptE1e/8UTl38Bl38g0hCj8oTJbLR31Havk7N'"</definedName>
    <definedName name="_AMO_SingleValue_991905274_TaskState.7" hidden="1">"'h7xyZjeBVOrsB+dNwSZ10+Nqn8DU+UgdJKIXFK6rkaa9M6uI4R2ndhKzgaCeSor2A87D1laqlJLOoW1C9QB1tU9qmVmNTJW1V2qpSt6p9bVXaqlK3qgNtVdqqUreqQ21V2qpSt6ojbVXaqlK3qmNtVdqqUreqE21V2qpSt6pTbVXaqlK3qjNtVdqqVpAF3dN2pe3K164WQS5+img/u4y2rqdirtduEc/ru7bHb0+qPJ5IB+3JlQcv3DJ+5k'"</definedName>
    <definedName name="_AMO_SingleValue_991905274_TaskState.8" hidden="1">"'a9ybw7ouWzRsBv95x8bMNvRx29WsH5tpL/qGd7oWVHvgobkM6MQK2kN/Ylo7XID+czAiaTpb2Q/6A1tEHv5Nh81FiP3pwcOLB41/8PyAu7axaII1G34HpXV3hMZ4m7L6lcNtjiXZTETj98P6l013E73xhNvn7/C67kflYcH1//+6jgDNqNaXWruL3Q3vePigltctXRvPBlPObj73JeaK+mvVrOXk2NxLR/0/4tuX/j7/mcQ6ILnH3Cp6Z9n'"</definedName>
    <definedName name="_AMO_SingleValue_991905274_TaskState.9" hidden="1">"'PZxufs4v3m39nPaz6Xh5+q0J4f2cdrHrYuPEzlO7d+0f1vmqVMFPbDCrhl/i/tKR3Hawy3t4VQswTuG9FB/zPj+ICK/LSS3330P7sub2+Pu0Nca8GQtJvZNaOkep3tc7jGF+kwqelSx7b07+6ftcleYc/YnW7fn6tk+z96Ep5bxMmHOto3i09W95Gyrj+a/vT45uS8O432R94znNYMpxfNCN0z8l17fscPOpWP+sBk7sBVj6nETfBz//Rk6'"</definedName>
    <definedName name="_AMO_UniqueIdentifier" hidden="1">"'1b747e39-c320-4639-b18d-8c13a71b5592'"</definedName>
    <definedName name="_AMO_XmlVersion" hidden="1">"'1'"</definedName>
    <definedName name="Summary_Tables">[1]Table1!#REF!</definedName>
    <definedName name="Summary_Tables_10">#REF!</definedName>
    <definedName name="Summary_Tables_11">[1]Table2.1!#REF!</definedName>
    <definedName name="Summary_Tables_14">#REF!</definedName>
    <definedName name="Summary_Tables_15">#REF!</definedName>
    <definedName name="Summary_Tables_17">[1]Table3.7!#REF!</definedName>
    <definedName name="Summary_Tables_18">[1]Table3.6!#REF!</definedName>
    <definedName name="Summary_Tables_19">#REF!</definedName>
    <definedName name="Summary_Tables_2">[1]Table1!#REF!</definedName>
    <definedName name="Summary_Tables_20">[1]Table4!#REF!</definedName>
    <definedName name="Summary_Tables_24">[1]Table8!#REF!</definedName>
    <definedName name="Summary_Tables_25">[1]Table2.2!#REF!</definedName>
    <definedName name="Summary_Tables_26">[1]Table2.2!#REF!</definedName>
    <definedName name="Summary_Tables_27">#REF!</definedName>
    <definedName name="Summary_Tables_28">'[1]Table 2'!#REF!</definedName>
    <definedName name="Summary_Tables_29">'[1]Table 2'!#REF!</definedName>
    <definedName name="Summary_Tables_3">[2]Table2.2!#REF!</definedName>
    <definedName name="Summary_Tables_30">'[1]Table 2'!#REF!</definedName>
    <definedName name="Summary_Tables_31">'[1]Table 2.3'!#REF!</definedName>
    <definedName name="Summary_Tables_32">'[1]Table 2.3'!#REF!</definedName>
    <definedName name="Summary_Tables_34">[1]Table3.8a!#REF!</definedName>
    <definedName name="Summary_Tables_35">[1]Table3.8b!#REF!</definedName>
    <definedName name="Summary_Tables_36">#REF!</definedName>
    <definedName name="Summary_Tables_37">[1]Table3.8c!#REF!</definedName>
    <definedName name="Summary_Tables_38">[1]Table3.6!#REF!</definedName>
    <definedName name="Summary_Tables_4">[2]Table2.2!#REF!</definedName>
    <definedName name="Summary_Tables_44">[1]Table2.1!#REF!</definedName>
    <definedName name="Summary_Tables_45">[1]Table2.2!#REF!</definedName>
    <definedName name="Summary_Tables_46">[1]Table2.2!#REF!</definedName>
    <definedName name="Summary_Tables_5">[2]Table2.2!#REF!</definedName>
    <definedName name="switch1">'Modelled 2019 Emp'!#REF!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L194" i="29" l="1"/>
  <c r="E10" i="27" l="1"/>
  <c r="A1" i="27" l="1"/>
  <c r="C30" i="27"/>
  <c r="S20" i="27"/>
  <c r="S21" i="27"/>
  <c r="S22" i="27"/>
  <c r="S23" i="27"/>
  <c r="S24" i="27"/>
  <c r="S25" i="27"/>
  <c r="S27" i="27"/>
  <c r="S26" i="27"/>
  <c r="S28" i="27"/>
  <c r="S29" i="27"/>
  <c r="S19" i="27"/>
  <c r="R20" i="27"/>
  <c r="R21" i="27"/>
  <c r="R22" i="27"/>
  <c r="R23" i="27"/>
  <c r="R24" i="27"/>
  <c r="R25" i="27"/>
  <c r="R27" i="27"/>
  <c r="R26" i="27"/>
  <c r="R28" i="27"/>
  <c r="R29" i="27"/>
  <c r="R19" i="27"/>
  <c r="T20" i="27"/>
  <c r="T22" i="27"/>
  <c r="T23" i="27"/>
  <c r="T24" i="27"/>
  <c r="T25" i="27"/>
  <c r="T27" i="27"/>
  <c r="T26" i="27"/>
  <c r="T28" i="27"/>
  <c r="N28" i="27" s="1"/>
  <c r="T29" i="27"/>
  <c r="T19" i="27"/>
  <c r="D30" i="27" l="1"/>
  <c r="E30" i="27"/>
  <c r="M20" i="27"/>
  <c r="M19" i="27" l="1"/>
  <c r="M25" i="27"/>
  <c r="M27" i="27"/>
  <c r="M26" i="27"/>
  <c r="M24" i="27"/>
  <c r="M23" i="27"/>
  <c r="M22" i="27"/>
  <c r="E29" i="27" l="1"/>
  <c r="E28" i="27"/>
  <c r="E27" i="27"/>
  <c r="D26" i="27"/>
  <c r="D25" i="27"/>
  <c r="C29" i="27"/>
  <c r="N26" i="27" s="1"/>
  <c r="D29" i="27" s="1"/>
  <c r="C28" i="27"/>
  <c r="N27" i="27" s="1"/>
  <c r="D28" i="27" s="1"/>
  <c r="C27" i="27"/>
  <c r="N25" i="27" s="1"/>
  <c r="D27" i="27" s="1"/>
  <c r="C26" i="27"/>
  <c r="N24" i="27" s="1"/>
  <c r="E26" i="27" s="1"/>
  <c r="C25" i="27"/>
  <c r="N23" i="27" s="1"/>
  <c r="E25" i="27" s="1"/>
  <c r="E12" i="27"/>
  <c r="D12" i="27"/>
  <c r="C12" i="27"/>
  <c r="N29" i="27" s="1"/>
  <c r="D11" i="27"/>
  <c r="C11" i="27"/>
  <c r="N22" i="27" s="1"/>
  <c r="E11" i="27" s="1"/>
  <c r="D10" i="27"/>
  <c r="M21" i="27" s="1"/>
  <c r="C10" i="27"/>
  <c r="E9" i="27"/>
  <c r="C9" i="27"/>
  <c r="N20" i="27" s="1"/>
  <c r="C8" i="27"/>
  <c r="N19" i="27" s="1"/>
  <c r="E8" i="27" l="1"/>
  <c r="G28" i="27"/>
  <c r="G27" i="27"/>
  <c r="D89" i="5" l="1"/>
  <c r="B87" i="5"/>
  <c r="H79" i="5"/>
  <c r="H83" i="5" s="1"/>
  <c r="F74" i="5"/>
  <c r="D71" i="5"/>
  <c r="B63" i="5"/>
  <c r="J55" i="5"/>
  <c r="E48" i="5"/>
  <c r="G47" i="5"/>
  <c r="C45" i="5"/>
  <c r="E44" i="5"/>
  <c r="K43" i="5"/>
  <c r="H24" i="5"/>
  <c r="H25" i="5" s="1"/>
  <c r="E22" i="5"/>
  <c r="F42" i="5" l="1"/>
  <c r="C42" i="5"/>
  <c r="D42" i="5"/>
  <c r="E42" i="5"/>
  <c r="H42" i="5"/>
  <c r="I42" i="5"/>
  <c r="J42" i="5"/>
  <c r="B50" i="5"/>
  <c r="D50" i="5"/>
  <c r="E50" i="5"/>
  <c r="F50" i="5"/>
  <c r="H50" i="5"/>
  <c r="I50" i="5"/>
  <c r="J50" i="5"/>
  <c r="B58" i="5"/>
  <c r="E58" i="5"/>
  <c r="B82" i="5"/>
  <c r="F82" i="5"/>
  <c r="D51" i="5"/>
  <c r="D52" i="5" s="1"/>
  <c r="D53" i="5" s="1"/>
  <c r="D54" i="5" s="1"/>
  <c r="J51" i="5"/>
  <c r="J52" i="5" s="1"/>
  <c r="J53" i="5" s="1"/>
  <c r="J54" i="5" s="1"/>
  <c r="C59" i="5"/>
  <c r="H59" i="5"/>
  <c r="H75" i="5"/>
  <c r="B75" i="5"/>
  <c r="H60" i="5"/>
  <c r="J60" i="5"/>
  <c r="E68" i="5"/>
  <c r="E66" i="5" s="1"/>
  <c r="E67" i="5" s="1"/>
  <c r="H68" i="5"/>
  <c r="H66" i="5" s="1"/>
  <c r="H67" i="5" s="1"/>
  <c r="J76" i="5"/>
  <c r="B76" i="5"/>
  <c r="D84" i="5"/>
  <c r="G84" i="5"/>
  <c r="G69" i="5"/>
  <c r="H69" i="5"/>
  <c r="B77" i="5"/>
  <c r="C77" i="5"/>
  <c r="F85" i="5"/>
  <c r="H85" i="5"/>
  <c r="C46" i="5"/>
  <c r="B46" i="5"/>
  <c r="D46" i="5"/>
  <c r="E46" i="5"/>
  <c r="F46" i="5"/>
  <c r="H46" i="5"/>
  <c r="I46" i="5"/>
  <c r="J46" i="5"/>
  <c r="C62" i="5"/>
  <c r="H62" i="5"/>
  <c r="I62" i="5"/>
  <c r="J62" i="5"/>
  <c r="B62" i="5"/>
  <c r="D62" i="5"/>
  <c r="E62" i="5"/>
  <c r="F62" i="5"/>
  <c r="G70" i="5"/>
  <c r="D70" i="5"/>
  <c r="E70" i="5"/>
  <c r="F70" i="5"/>
  <c r="H70" i="5"/>
  <c r="I70" i="5"/>
  <c r="J70" i="5"/>
  <c r="B70" i="5"/>
  <c r="G78" i="5"/>
  <c r="I78" i="5"/>
  <c r="J78" i="5"/>
  <c r="B78" i="5"/>
  <c r="D78" i="5"/>
  <c r="E78" i="5"/>
  <c r="F78" i="5"/>
  <c r="H78" i="5"/>
  <c r="C86" i="5"/>
  <c r="D86" i="5"/>
  <c r="F86" i="5"/>
  <c r="G86" i="5"/>
  <c r="H86" i="5"/>
  <c r="J86" i="5"/>
  <c r="K86" i="5"/>
  <c r="B86" i="5"/>
  <c r="I64" i="5"/>
  <c r="F64" i="5"/>
  <c r="B72" i="5"/>
  <c r="J72" i="5"/>
  <c r="H80" i="5"/>
  <c r="E80" i="5"/>
  <c r="B88" i="5"/>
  <c r="J88" i="5"/>
  <c r="K49" i="5"/>
  <c r="C49" i="5"/>
  <c r="G57" i="5"/>
  <c r="G56" i="5" s="1"/>
  <c r="C57" i="5"/>
  <c r="C56" i="5" s="1"/>
  <c r="K65" i="5"/>
  <c r="G65" i="5"/>
  <c r="D73" i="5"/>
  <c r="K73" i="5"/>
  <c r="J81" i="5"/>
  <c r="F81" i="5"/>
  <c r="D79" i="5"/>
  <c r="D83" i="5" s="1"/>
  <c r="H88" i="5"/>
  <c r="H87" i="5"/>
  <c r="F84" i="5"/>
  <c r="E82" i="5"/>
  <c r="D81" i="5"/>
  <c r="D80" i="5"/>
  <c r="C79" i="5"/>
  <c r="C83" i="5" s="1"/>
  <c r="K75" i="5"/>
  <c r="J74" i="5"/>
  <c r="J73" i="5"/>
  <c r="I72" i="5"/>
  <c r="H71" i="5"/>
  <c r="F68" i="5"/>
  <c r="F66" i="5" s="1"/>
  <c r="F67" i="5" s="1"/>
  <c r="F65" i="5"/>
  <c r="E64" i="5"/>
  <c r="C63" i="5"/>
  <c r="I60" i="5"/>
  <c r="G59" i="5"/>
  <c r="D58" i="5"/>
  <c r="H51" i="5"/>
  <c r="H52" i="5" s="1"/>
  <c r="H53" i="5" s="1"/>
  <c r="H54" i="5" s="1"/>
  <c r="I48" i="5"/>
  <c r="I44" i="5"/>
  <c r="G55" i="5"/>
  <c r="C55" i="5"/>
  <c r="K55" i="5"/>
  <c r="D55" i="5"/>
  <c r="C85" i="5"/>
  <c r="K85" i="5"/>
  <c r="G85" i="5"/>
  <c r="I77" i="5"/>
  <c r="E77" i="5"/>
  <c r="I69" i="5"/>
  <c r="E69" i="5"/>
  <c r="E61" i="5"/>
  <c r="I61" i="5"/>
  <c r="B61" i="5"/>
  <c r="J61" i="5"/>
  <c r="E45" i="5"/>
  <c r="F45" i="5"/>
  <c r="H45" i="5"/>
  <c r="I45" i="5"/>
  <c r="B45" i="5"/>
  <c r="J45" i="5"/>
  <c r="D45" i="5"/>
  <c r="D29" i="5"/>
  <c r="D30" i="5" s="1"/>
  <c r="D31" i="5" s="1"/>
  <c r="D32" i="5" s="1"/>
  <c r="D33" i="5" s="1"/>
  <c r="D34" i="5" s="1"/>
  <c r="D35" i="5" s="1"/>
  <c r="D36" i="5" s="1"/>
  <c r="D37" i="5" s="1"/>
  <c r="D38" i="5" s="1"/>
  <c r="D39" i="5" s="1"/>
  <c r="D40" i="5" s="1"/>
  <c r="D41" i="5" s="1"/>
  <c r="E29" i="5"/>
  <c r="E30" i="5" s="1"/>
  <c r="E31" i="5" s="1"/>
  <c r="E32" i="5" s="1"/>
  <c r="E33" i="5" s="1"/>
  <c r="E34" i="5" s="1"/>
  <c r="E35" i="5" s="1"/>
  <c r="E36" i="5" s="1"/>
  <c r="E37" i="5" s="1"/>
  <c r="E38" i="5" s="1"/>
  <c r="E39" i="5" s="1"/>
  <c r="E40" i="5" s="1"/>
  <c r="E41" i="5" s="1"/>
  <c r="F29" i="5"/>
  <c r="F30" i="5" s="1"/>
  <c r="F31" i="5" s="1"/>
  <c r="F32" i="5" s="1"/>
  <c r="F33" i="5" s="1"/>
  <c r="F34" i="5" s="1"/>
  <c r="F35" i="5" s="1"/>
  <c r="F36" i="5" s="1"/>
  <c r="F37" i="5" s="1"/>
  <c r="F38" i="5" s="1"/>
  <c r="F39" i="5" s="1"/>
  <c r="F40" i="5" s="1"/>
  <c r="F41" i="5" s="1"/>
  <c r="G29" i="5"/>
  <c r="G30" i="5" s="1"/>
  <c r="G31" i="5" s="1"/>
  <c r="G32" i="5" s="1"/>
  <c r="G33" i="5" s="1"/>
  <c r="G34" i="5" s="1"/>
  <c r="G35" i="5" s="1"/>
  <c r="G36" i="5" s="1"/>
  <c r="G37" i="5" s="1"/>
  <c r="G38" i="5" s="1"/>
  <c r="G39" i="5" s="1"/>
  <c r="G40" i="5" s="1"/>
  <c r="G41" i="5" s="1"/>
  <c r="H29" i="5"/>
  <c r="H30" i="5" s="1"/>
  <c r="H31" i="5" s="1"/>
  <c r="H32" i="5" s="1"/>
  <c r="H33" i="5" s="1"/>
  <c r="H34" i="5" s="1"/>
  <c r="H35" i="5" s="1"/>
  <c r="H36" i="5" s="1"/>
  <c r="H37" i="5" s="1"/>
  <c r="H38" i="5" s="1"/>
  <c r="H39" i="5" s="1"/>
  <c r="H40" i="5" s="1"/>
  <c r="H41" i="5" s="1"/>
  <c r="I29" i="5"/>
  <c r="I30" i="5" s="1"/>
  <c r="I31" i="5" s="1"/>
  <c r="I32" i="5" s="1"/>
  <c r="I33" i="5" s="1"/>
  <c r="I34" i="5" s="1"/>
  <c r="I35" i="5" s="1"/>
  <c r="I36" i="5" s="1"/>
  <c r="I37" i="5" s="1"/>
  <c r="I38" i="5" s="1"/>
  <c r="I39" i="5" s="1"/>
  <c r="I40" i="5" s="1"/>
  <c r="I41" i="5" s="1"/>
  <c r="B29" i="5"/>
  <c r="B30" i="5" s="1"/>
  <c r="B31" i="5" s="1"/>
  <c r="B32" i="5" s="1"/>
  <c r="B33" i="5" s="1"/>
  <c r="B34" i="5" s="1"/>
  <c r="B35" i="5" s="1"/>
  <c r="B36" i="5" s="1"/>
  <c r="B37" i="5" s="1"/>
  <c r="B38" i="5" s="1"/>
  <c r="B39" i="5" s="1"/>
  <c r="B40" i="5" s="1"/>
  <c r="B41" i="5" s="1"/>
  <c r="C29" i="5"/>
  <c r="C30" i="5" s="1"/>
  <c r="C31" i="5" s="1"/>
  <c r="C32" i="5" s="1"/>
  <c r="C33" i="5" s="1"/>
  <c r="C34" i="5" s="1"/>
  <c r="C35" i="5" s="1"/>
  <c r="C36" i="5" s="1"/>
  <c r="C37" i="5" s="1"/>
  <c r="C38" i="5" s="1"/>
  <c r="C39" i="5" s="1"/>
  <c r="C40" i="5" s="1"/>
  <c r="C41" i="5" s="1"/>
  <c r="K29" i="5"/>
  <c r="K30" i="5" s="1"/>
  <c r="K31" i="5" s="1"/>
  <c r="K32" i="5" s="1"/>
  <c r="K33" i="5" s="1"/>
  <c r="K34" i="5" s="1"/>
  <c r="K35" i="5" s="1"/>
  <c r="K36" i="5" s="1"/>
  <c r="K37" i="5" s="1"/>
  <c r="K38" i="5" s="1"/>
  <c r="K39" i="5" s="1"/>
  <c r="K40" i="5" s="1"/>
  <c r="K41" i="5" s="1"/>
  <c r="H21" i="5"/>
  <c r="I21" i="5"/>
  <c r="B21" i="5"/>
  <c r="J21" i="5"/>
  <c r="C21" i="5"/>
  <c r="K21" i="5"/>
  <c r="D21" i="5"/>
  <c r="E21" i="5"/>
  <c r="G21" i="5"/>
  <c r="G88" i="5"/>
  <c r="F87" i="5"/>
  <c r="E85" i="5"/>
  <c r="D82" i="5"/>
  <c r="C81" i="5"/>
  <c r="B80" i="5"/>
  <c r="B79" i="5"/>
  <c r="B83" i="5" s="1"/>
  <c r="K77" i="5"/>
  <c r="J75" i="5"/>
  <c r="I74" i="5"/>
  <c r="H73" i="5"/>
  <c r="H72" i="5"/>
  <c r="G71" i="5"/>
  <c r="F69" i="5"/>
  <c r="D65" i="5"/>
  <c r="D64" i="5"/>
  <c r="K61" i="5"/>
  <c r="D59" i="5"/>
  <c r="I55" i="5"/>
  <c r="G51" i="5"/>
  <c r="G52" i="5" s="1"/>
  <c r="G53" i="5" s="1"/>
  <c r="G54" i="5" s="1"/>
  <c r="F48" i="5"/>
  <c r="I63" i="5"/>
  <c r="E63" i="5"/>
  <c r="F63" i="5"/>
  <c r="D63" i="5"/>
  <c r="E84" i="5"/>
  <c r="I84" i="5"/>
  <c r="C76" i="5"/>
  <c r="K76" i="5"/>
  <c r="G76" i="5"/>
  <c r="C68" i="5"/>
  <c r="C66" i="5" s="1"/>
  <c r="C67" i="5" s="1"/>
  <c r="K68" i="5"/>
  <c r="K66" i="5" s="1"/>
  <c r="K67" i="5" s="1"/>
  <c r="G68" i="5"/>
  <c r="G66" i="5" s="1"/>
  <c r="G67" i="5" s="1"/>
  <c r="G60" i="5"/>
  <c r="C60" i="5"/>
  <c r="K60" i="5"/>
  <c r="D60" i="5"/>
  <c r="G44" i="5"/>
  <c r="H44" i="5"/>
  <c r="B44" i="5"/>
  <c r="J44" i="5"/>
  <c r="C44" i="5"/>
  <c r="K44" i="5"/>
  <c r="D44" i="5"/>
  <c r="F44" i="5"/>
  <c r="F28" i="5"/>
  <c r="G28" i="5"/>
  <c r="H28" i="5"/>
  <c r="I28" i="5"/>
  <c r="B28" i="5"/>
  <c r="J28" i="5"/>
  <c r="C28" i="5"/>
  <c r="K28" i="5"/>
  <c r="D28" i="5"/>
  <c r="E28" i="5"/>
  <c r="B20" i="5"/>
  <c r="J20" i="5"/>
  <c r="C20" i="5"/>
  <c r="K20" i="5"/>
  <c r="D20" i="5"/>
  <c r="E20" i="5"/>
  <c r="F20" i="5"/>
  <c r="G20" i="5"/>
  <c r="H20" i="5"/>
  <c r="I20" i="5"/>
  <c r="F88" i="5"/>
  <c r="E87" i="5"/>
  <c r="D85" i="5"/>
  <c r="C84" i="5"/>
  <c r="B81" i="5"/>
  <c r="K79" i="5"/>
  <c r="K83" i="5" s="1"/>
  <c r="J77" i="5"/>
  <c r="I76" i="5"/>
  <c r="H74" i="5"/>
  <c r="G73" i="5"/>
  <c r="F72" i="5"/>
  <c r="F71" i="5"/>
  <c r="D69" i="5"/>
  <c r="D68" i="5"/>
  <c r="D66" i="5" s="1"/>
  <c r="D67" i="5" s="1"/>
  <c r="C65" i="5"/>
  <c r="B64" i="5"/>
  <c r="H61" i="5"/>
  <c r="F60" i="5"/>
  <c r="K57" i="5"/>
  <c r="K56" i="5" s="1"/>
  <c r="H55" i="5"/>
  <c r="I87" i="5"/>
  <c r="E75" i="5"/>
  <c r="I75" i="5"/>
  <c r="I59" i="5"/>
  <c r="E59" i="5"/>
  <c r="F59" i="5"/>
  <c r="I51" i="5"/>
  <c r="I52" i="5" s="1"/>
  <c r="I53" i="5" s="1"/>
  <c r="I54" i="5" s="1"/>
  <c r="E51" i="5"/>
  <c r="E52" i="5" s="1"/>
  <c r="E53" i="5" s="1"/>
  <c r="E54" i="5" s="1"/>
  <c r="F51" i="5"/>
  <c r="F52" i="5" s="1"/>
  <c r="F53" i="5" s="1"/>
  <c r="F54" i="5" s="1"/>
  <c r="I43" i="5"/>
  <c r="B43" i="5"/>
  <c r="J43" i="5"/>
  <c r="D43" i="5"/>
  <c r="E43" i="5"/>
  <c r="F43" i="5"/>
  <c r="H43" i="5"/>
  <c r="H27" i="5"/>
  <c r="H26" i="5" s="1"/>
  <c r="I27" i="5"/>
  <c r="I26" i="5" s="1"/>
  <c r="B27" i="5"/>
  <c r="B26" i="5" s="1"/>
  <c r="J27" i="5"/>
  <c r="J26" i="5" s="1"/>
  <c r="C27" i="5"/>
  <c r="C26" i="5" s="1"/>
  <c r="K27" i="5"/>
  <c r="K26" i="5" s="1"/>
  <c r="D27" i="5"/>
  <c r="D26" i="5" s="1"/>
  <c r="E27" i="5"/>
  <c r="E26" i="5" s="1"/>
  <c r="F27" i="5"/>
  <c r="F26" i="5" s="1"/>
  <c r="G27" i="5"/>
  <c r="G26" i="5" s="1"/>
  <c r="D88" i="5"/>
  <c r="D87" i="5"/>
  <c r="B85" i="5"/>
  <c r="B84" i="5"/>
  <c r="K81" i="5"/>
  <c r="J80" i="5"/>
  <c r="J79" i="5"/>
  <c r="J83" i="5" s="1"/>
  <c r="H77" i="5"/>
  <c r="H76" i="5"/>
  <c r="G75" i="5"/>
  <c r="F73" i="5"/>
  <c r="E72" i="5"/>
  <c r="C69" i="5"/>
  <c r="B68" i="5"/>
  <c r="B66" i="5" s="1"/>
  <c r="B67" i="5" s="1"/>
  <c r="B65" i="5"/>
  <c r="K63" i="5"/>
  <c r="G61" i="5"/>
  <c r="E60" i="5"/>
  <c r="B59" i="5"/>
  <c r="H57" i="5"/>
  <c r="H56" i="5" s="1"/>
  <c r="F55" i="5"/>
  <c r="C51" i="5"/>
  <c r="C52" i="5" s="1"/>
  <c r="C53" i="5" s="1"/>
  <c r="C54" i="5" s="1"/>
  <c r="K47" i="5"/>
  <c r="G43" i="5"/>
  <c r="J29" i="5"/>
  <c r="J30" i="5" s="1"/>
  <c r="J31" i="5" s="1"/>
  <c r="J32" i="5" s="1"/>
  <c r="J33" i="5" s="1"/>
  <c r="J34" i="5" s="1"/>
  <c r="J35" i="5" s="1"/>
  <c r="J36" i="5" s="1"/>
  <c r="J37" i="5" s="1"/>
  <c r="J38" i="5" s="1"/>
  <c r="J39" i="5" s="1"/>
  <c r="J40" i="5" s="1"/>
  <c r="J41" i="5" s="1"/>
  <c r="E71" i="5"/>
  <c r="I71" i="5"/>
  <c r="D23" i="5"/>
  <c r="E23" i="5"/>
  <c r="F23" i="5"/>
  <c r="G23" i="5"/>
  <c r="H23" i="5"/>
  <c r="I23" i="5"/>
  <c r="B23" i="5"/>
  <c r="C23" i="5"/>
  <c r="J23" i="5"/>
  <c r="K23" i="5"/>
  <c r="D90" i="5"/>
  <c r="E90" i="5"/>
  <c r="F90" i="5"/>
  <c r="G90" i="5"/>
  <c r="H90" i="5"/>
  <c r="I90" i="5"/>
  <c r="B90" i="5"/>
  <c r="C90" i="5"/>
  <c r="J90" i="5"/>
  <c r="K90" i="5"/>
  <c r="G82" i="5"/>
  <c r="C82" i="5"/>
  <c r="K82" i="5"/>
  <c r="G74" i="5"/>
  <c r="C74" i="5"/>
  <c r="K74" i="5"/>
  <c r="C58" i="5"/>
  <c r="K58" i="5"/>
  <c r="G58" i="5"/>
  <c r="H58" i="5"/>
  <c r="C88" i="5"/>
  <c r="K84" i="5"/>
  <c r="J82" i="5"/>
  <c r="I80" i="5"/>
  <c r="G77" i="5"/>
  <c r="F76" i="5"/>
  <c r="F75" i="5"/>
  <c r="E74" i="5"/>
  <c r="D72" i="5"/>
  <c r="C71" i="5"/>
  <c r="B69" i="5"/>
  <c r="J64" i="5"/>
  <c r="J63" i="5"/>
  <c r="F61" i="5"/>
  <c r="B60" i="5"/>
  <c r="J58" i="5"/>
  <c r="E55" i="5"/>
  <c r="B51" i="5"/>
  <c r="B52" i="5" s="1"/>
  <c r="B53" i="5" s="1"/>
  <c r="B54" i="5" s="1"/>
  <c r="C43" i="5"/>
  <c r="E79" i="5"/>
  <c r="E83" i="5" s="1"/>
  <c r="I79" i="5"/>
  <c r="I83" i="5" s="1"/>
  <c r="I47" i="5"/>
  <c r="B47" i="5"/>
  <c r="J47" i="5"/>
  <c r="D47" i="5"/>
  <c r="E47" i="5"/>
  <c r="F47" i="5"/>
  <c r="H47" i="5"/>
  <c r="J71" i="5"/>
  <c r="F89" i="5"/>
  <c r="G89" i="5"/>
  <c r="H89" i="5"/>
  <c r="I89" i="5"/>
  <c r="B89" i="5"/>
  <c r="J89" i="5"/>
  <c r="C89" i="5"/>
  <c r="K89" i="5"/>
  <c r="E89" i="5"/>
  <c r="I81" i="5"/>
  <c r="E81" i="5"/>
  <c r="I73" i="5"/>
  <c r="E73" i="5"/>
  <c r="E65" i="5"/>
  <c r="I65" i="5"/>
  <c r="E57" i="5"/>
  <c r="E56" i="5" s="1"/>
  <c r="I57" i="5"/>
  <c r="I56" i="5" s="1"/>
  <c r="B57" i="5"/>
  <c r="B56" i="5" s="1"/>
  <c r="J57" i="5"/>
  <c r="J56" i="5" s="1"/>
  <c r="E49" i="5"/>
  <c r="F49" i="5"/>
  <c r="H49" i="5"/>
  <c r="I49" i="5"/>
  <c r="B49" i="5"/>
  <c r="J49" i="5"/>
  <c r="J85" i="5"/>
  <c r="J84" i="5"/>
  <c r="I82" i="5"/>
  <c r="H81" i="5"/>
  <c r="G79" i="5"/>
  <c r="G83" i="5" s="1"/>
  <c r="F77" i="5"/>
  <c r="E76" i="5"/>
  <c r="D75" i="5"/>
  <c r="D74" i="5"/>
  <c r="C73" i="5"/>
  <c r="B71" i="5"/>
  <c r="K69" i="5"/>
  <c r="J68" i="5"/>
  <c r="J66" i="5" s="1"/>
  <c r="J67" i="5" s="1"/>
  <c r="J65" i="5"/>
  <c r="H63" i="5"/>
  <c r="D61" i="5"/>
  <c r="K59" i="5"/>
  <c r="I58" i="5"/>
  <c r="F57" i="5"/>
  <c r="F56" i="5" s="1"/>
  <c r="B55" i="5"/>
  <c r="G49" i="5"/>
  <c r="C47" i="5"/>
  <c r="K45" i="5"/>
  <c r="G87" i="5"/>
  <c r="C87" i="5"/>
  <c r="K87" i="5"/>
  <c r="E88" i="5"/>
  <c r="I88" i="5"/>
  <c r="C80" i="5"/>
  <c r="K80" i="5"/>
  <c r="G80" i="5"/>
  <c r="C72" i="5"/>
  <c r="K72" i="5"/>
  <c r="G72" i="5"/>
  <c r="G64" i="5"/>
  <c r="C64" i="5"/>
  <c r="K64" i="5"/>
  <c r="G48" i="5"/>
  <c r="H48" i="5"/>
  <c r="B48" i="5"/>
  <c r="J48" i="5"/>
  <c r="C48" i="5"/>
  <c r="K48" i="5"/>
  <c r="D48" i="5"/>
  <c r="B24" i="5"/>
  <c r="B25" i="5" s="1"/>
  <c r="J24" i="5"/>
  <c r="J25" i="5" s="1"/>
  <c r="C24" i="5"/>
  <c r="C25" i="5" s="1"/>
  <c r="K24" i="5"/>
  <c r="K25" i="5" s="1"/>
  <c r="D24" i="5"/>
  <c r="D25" i="5" s="1"/>
  <c r="E24" i="5"/>
  <c r="E25" i="5" s="1"/>
  <c r="F24" i="5"/>
  <c r="F25" i="5" s="1"/>
  <c r="G24" i="5"/>
  <c r="G25" i="5" s="1"/>
  <c r="I24" i="5"/>
  <c r="I25" i="5" s="1"/>
  <c r="K88" i="5"/>
  <c r="J87" i="5"/>
  <c r="I85" i="5"/>
  <c r="H84" i="5"/>
  <c r="H82" i="5"/>
  <c r="G81" i="5"/>
  <c r="F80" i="5"/>
  <c r="F79" i="5"/>
  <c r="F83" i="5" s="1"/>
  <c r="D77" i="5"/>
  <c r="D76" i="5"/>
  <c r="C75" i="5"/>
  <c r="B74" i="5"/>
  <c r="B73" i="5"/>
  <c r="K71" i="5"/>
  <c r="J69" i="5"/>
  <c r="I68" i="5"/>
  <c r="I66" i="5" s="1"/>
  <c r="I67" i="5" s="1"/>
  <c r="H65" i="5"/>
  <c r="H64" i="5"/>
  <c r="G63" i="5"/>
  <c r="C61" i="5"/>
  <c r="J59" i="5"/>
  <c r="F58" i="5"/>
  <c r="D57" i="5"/>
  <c r="D56" i="5" s="1"/>
  <c r="K51" i="5"/>
  <c r="K52" i="5" s="1"/>
  <c r="K53" i="5" s="1"/>
  <c r="K54" i="5" s="1"/>
  <c r="D49" i="5"/>
  <c r="G45" i="5"/>
  <c r="F21" i="5"/>
  <c r="F22" i="5"/>
  <c r="G22" i="5"/>
  <c r="H22" i="5"/>
  <c r="I22" i="5"/>
  <c r="B22" i="5"/>
  <c r="J22" i="5"/>
  <c r="C22" i="5"/>
  <c r="K22" i="5"/>
  <c r="E86" i="5"/>
  <c r="K78" i="5"/>
  <c r="C78" i="5"/>
  <c r="K70" i="5"/>
  <c r="C70" i="5"/>
  <c r="G62" i="5"/>
  <c r="G50" i="5"/>
  <c r="G46" i="5"/>
  <c r="G42" i="5"/>
  <c r="I86" i="5"/>
  <c r="K62" i="5"/>
  <c r="K50" i="5"/>
  <c r="C50" i="5"/>
  <c r="K46" i="5"/>
  <c r="K42" i="5"/>
  <c r="B42" i="5"/>
  <c r="D22" i="5"/>
  <c r="AL31" i="32"/>
  <c r="AK31" i="32"/>
  <c r="AJ31" i="32"/>
  <c r="AI31" i="32"/>
  <c r="AL30" i="32"/>
  <c r="AK30" i="32"/>
  <c r="AJ30" i="32"/>
  <c r="AI30" i="32"/>
  <c r="AL29" i="32"/>
  <c r="AK29" i="32"/>
  <c r="AJ29" i="32"/>
  <c r="AI29" i="32"/>
  <c r="AL28" i="32"/>
  <c r="AK28" i="32"/>
  <c r="AJ28" i="32"/>
  <c r="AI28" i="32"/>
  <c r="AL27" i="32"/>
  <c r="AK27" i="32"/>
  <c r="AJ27" i="32"/>
  <c r="AI27" i="32"/>
  <c r="AL26" i="32"/>
  <c r="AK26" i="32"/>
  <c r="AJ26" i="32"/>
  <c r="AI26" i="32"/>
  <c r="AL25" i="32"/>
  <c r="AK25" i="32"/>
  <c r="AJ25" i="32"/>
  <c r="AI25" i="32"/>
  <c r="AL24" i="32"/>
  <c r="AK24" i="32"/>
  <c r="AJ24" i="32"/>
  <c r="AI24" i="32"/>
  <c r="AL23" i="32"/>
  <c r="AK23" i="32"/>
  <c r="AJ23" i="32"/>
  <c r="AI23" i="32"/>
  <c r="AL22" i="32"/>
  <c r="AK22" i="32"/>
  <c r="AJ22" i="32"/>
  <c r="AI22" i="32"/>
  <c r="AL21" i="32"/>
  <c r="AK21" i="32"/>
  <c r="AJ21" i="32"/>
  <c r="AI21" i="32"/>
  <c r="AL20" i="32"/>
  <c r="AK20" i="32"/>
  <c r="AJ20" i="32"/>
  <c r="AI20" i="32"/>
  <c r="AL19" i="32"/>
  <c r="AK19" i="32"/>
  <c r="AJ19" i="32"/>
  <c r="AI19" i="32"/>
  <c r="AL18" i="32"/>
  <c r="AK18" i="32"/>
  <c r="AJ18" i="32"/>
  <c r="AI18" i="32"/>
  <c r="AL17" i="32"/>
  <c r="AK17" i="32"/>
  <c r="AJ17" i="32"/>
  <c r="AI17" i="32"/>
  <c r="AL16" i="32"/>
  <c r="AK16" i="32"/>
  <c r="AJ16" i="32"/>
  <c r="AI16" i="32"/>
  <c r="AL15" i="32"/>
  <c r="AK15" i="32"/>
  <c r="AJ15" i="32"/>
  <c r="AI15" i="32"/>
  <c r="AL14" i="32"/>
  <c r="AK14" i="32"/>
  <c r="AJ14" i="32"/>
  <c r="AI14" i="32"/>
  <c r="AL13" i="32"/>
  <c r="AK13" i="32"/>
  <c r="AJ13" i="32"/>
  <c r="AI13" i="32"/>
  <c r="AL12" i="32"/>
  <c r="AK12" i="32"/>
  <c r="AJ12" i="32"/>
  <c r="AI12" i="32"/>
  <c r="AL11" i="32"/>
  <c r="AK11" i="32"/>
  <c r="AJ11" i="32"/>
  <c r="AI11" i="32"/>
  <c r="AL10" i="32"/>
  <c r="AK10" i="32"/>
  <c r="AJ10" i="32"/>
  <c r="AI10" i="32"/>
  <c r="AL9" i="32"/>
  <c r="AK9" i="32"/>
  <c r="AJ9" i="32"/>
  <c r="AI9" i="32"/>
  <c r="AL8" i="32"/>
  <c r="AK8" i="32"/>
  <c r="AJ8" i="32"/>
  <c r="AI8" i="32"/>
  <c r="AL7" i="32"/>
  <c r="AK7" i="32"/>
  <c r="AJ7" i="32"/>
  <c r="AI7" i="32"/>
  <c r="AL6" i="32"/>
  <c r="AK6" i="32"/>
  <c r="AJ6" i="32"/>
  <c r="AI6" i="32"/>
  <c r="AL5" i="32"/>
  <c r="AK5" i="32"/>
  <c r="AJ5" i="32"/>
  <c r="AI5" i="32"/>
  <c r="AL4" i="32"/>
  <c r="AK4" i="32"/>
  <c r="AJ4" i="32"/>
  <c r="AI4" i="32"/>
  <c r="O31" i="36"/>
  <c r="N30" i="36"/>
  <c r="M30" i="36"/>
  <c r="L30" i="36"/>
  <c r="N29" i="36"/>
  <c r="M29" i="36"/>
  <c r="L29" i="36"/>
  <c r="N28" i="36"/>
  <c r="M28" i="36"/>
  <c r="L28" i="36"/>
  <c r="N27" i="36"/>
  <c r="M27" i="36"/>
  <c r="L27" i="36"/>
  <c r="N26" i="36"/>
  <c r="M26" i="36"/>
  <c r="L26" i="36"/>
  <c r="N25" i="36"/>
  <c r="M25" i="36"/>
  <c r="L25" i="36"/>
  <c r="N24" i="36"/>
  <c r="M24" i="36"/>
  <c r="L24" i="36"/>
  <c r="N23" i="36"/>
  <c r="M23" i="36"/>
  <c r="L23" i="36"/>
  <c r="N22" i="36"/>
  <c r="M22" i="36"/>
  <c r="L22" i="36"/>
  <c r="N21" i="36"/>
  <c r="M21" i="36"/>
  <c r="L21" i="36"/>
  <c r="N20" i="36"/>
  <c r="M20" i="36"/>
  <c r="L20" i="36"/>
  <c r="N19" i="36"/>
  <c r="M19" i="36"/>
  <c r="L19" i="36"/>
  <c r="N18" i="36"/>
  <c r="M18" i="36"/>
  <c r="L18" i="36"/>
  <c r="N17" i="36"/>
  <c r="M17" i="36"/>
  <c r="L17" i="36"/>
  <c r="N16" i="36"/>
  <c r="M16" i="36"/>
  <c r="L16" i="36"/>
  <c r="N15" i="36"/>
  <c r="M15" i="36"/>
  <c r="L15" i="36"/>
  <c r="N14" i="36"/>
  <c r="M14" i="36"/>
  <c r="L14" i="36"/>
  <c r="N13" i="36"/>
  <c r="M13" i="36"/>
  <c r="L13" i="36"/>
  <c r="N12" i="36"/>
  <c r="M12" i="36"/>
  <c r="L12" i="36"/>
  <c r="N11" i="36"/>
  <c r="M11" i="36"/>
  <c r="L11" i="36"/>
  <c r="N10" i="36"/>
  <c r="M10" i="36"/>
  <c r="L10" i="36"/>
  <c r="N9" i="36"/>
  <c r="M9" i="36"/>
  <c r="L9" i="36"/>
  <c r="N8" i="36"/>
  <c r="M8" i="36"/>
  <c r="L8" i="36"/>
  <c r="N7" i="36"/>
  <c r="M7" i="36"/>
  <c r="L7" i="36"/>
  <c r="N6" i="36"/>
  <c r="M6" i="36"/>
  <c r="L6" i="36"/>
  <c r="N5" i="36"/>
  <c r="M5" i="36"/>
  <c r="L5" i="36"/>
  <c r="N4" i="36"/>
  <c r="M4" i="36"/>
  <c r="L4" i="36"/>
  <c r="N3" i="36"/>
  <c r="M3" i="36"/>
  <c r="L3" i="36"/>
  <c r="K30" i="36"/>
  <c r="K29" i="36"/>
  <c r="K28" i="36"/>
  <c r="K27" i="36"/>
  <c r="K26" i="36"/>
  <c r="K25" i="36"/>
  <c r="K24" i="36"/>
  <c r="K23" i="36"/>
  <c r="K22" i="36"/>
  <c r="K21" i="36"/>
  <c r="K20" i="36"/>
  <c r="K19" i="36"/>
  <c r="K18" i="36"/>
  <c r="K17" i="36"/>
  <c r="K16" i="36"/>
  <c r="K15" i="36"/>
  <c r="K14" i="36"/>
  <c r="K13" i="36"/>
  <c r="K12" i="36"/>
  <c r="K11" i="36"/>
  <c r="K10" i="36"/>
  <c r="K9" i="36"/>
  <c r="K8" i="36"/>
  <c r="K7" i="36"/>
  <c r="K6" i="36"/>
  <c r="K5" i="36"/>
  <c r="K4" i="36"/>
  <c r="K3" i="36"/>
  <c r="I32" i="36"/>
  <c r="F31" i="36"/>
  <c r="E31" i="36"/>
  <c r="D31" i="36"/>
  <c r="C31" i="36"/>
  <c r="H30" i="36"/>
  <c r="H29" i="36"/>
  <c r="H28" i="36"/>
  <c r="H27" i="36"/>
  <c r="H26" i="36"/>
  <c r="H25" i="36"/>
  <c r="H24" i="36"/>
  <c r="H23" i="36"/>
  <c r="H22" i="36"/>
  <c r="H21" i="36"/>
  <c r="H20" i="36"/>
  <c r="H19" i="36"/>
  <c r="H18" i="36"/>
  <c r="H17" i="36"/>
  <c r="H16" i="36"/>
  <c r="H15" i="36"/>
  <c r="H14" i="36"/>
  <c r="H13" i="36"/>
  <c r="H12" i="36"/>
  <c r="H11" i="36"/>
  <c r="H10" i="36"/>
  <c r="H9" i="36"/>
  <c r="H8" i="36"/>
  <c r="H7" i="36"/>
  <c r="H6" i="36"/>
  <c r="H5" i="36"/>
  <c r="H4" i="36"/>
  <c r="H3" i="36"/>
  <c r="H31" i="36" s="1"/>
  <c r="Q83" i="6" l="1"/>
  <c r="Q85" i="6"/>
  <c r="Q84" i="6"/>
  <c r="C9" i="6"/>
  <c r="C10" i="6" s="1"/>
  <c r="C11" i="6" s="1"/>
  <c r="AQ127" i="32"/>
  <c r="AQ126" i="32"/>
  <c r="AQ125" i="32"/>
  <c r="AQ124" i="32"/>
  <c r="AQ123" i="32"/>
  <c r="AQ122" i="32"/>
  <c r="AQ121" i="32"/>
  <c r="AQ120" i="32"/>
  <c r="AQ119" i="32"/>
  <c r="AQ118" i="32"/>
  <c r="AQ117" i="32"/>
  <c r="AQ116" i="32"/>
  <c r="AQ115" i="32"/>
  <c r="AQ114" i="32"/>
  <c r="AQ113" i="32"/>
  <c r="AQ112" i="32"/>
  <c r="AQ111" i="32"/>
  <c r="AQ110" i="32"/>
  <c r="AQ109" i="32"/>
  <c r="AQ108" i="32"/>
  <c r="AQ107" i="32"/>
  <c r="AQ106" i="32"/>
  <c r="AQ105" i="32"/>
  <c r="AQ104" i="32"/>
  <c r="AQ103" i="32"/>
  <c r="AQ102" i="32"/>
  <c r="AQ101" i="32"/>
  <c r="AQ100" i="32"/>
  <c r="AT31" i="32"/>
  <c r="AS31" i="32"/>
  <c r="AR31" i="32"/>
  <c r="AQ31" i="32"/>
  <c r="AT30" i="32"/>
  <c r="AS30" i="32"/>
  <c r="AR30" i="32"/>
  <c r="AQ30" i="32"/>
  <c r="AT29" i="32"/>
  <c r="AS29" i="32"/>
  <c r="AR29" i="32"/>
  <c r="AQ29" i="32"/>
  <c r="AT28" i="32"/>
  <c r="AS28" i="32"/>
  <c r="AR28" i="32"/>
  <c r="AQ28" i="32"/>
  <c r="AT27" i="32"/>
  <c r="AS27" i="32"/>
  <c r="AR27" i="32"/>
  <c r="AQ27" i="32"/>
  <c r="AT26" i="32"/>
  <c r="AS26" i="32"/>
  <c r="AR26" i="32"/>
  <c r="AQ26" i="32"/>
  <c r="AT25" i="32"/>
  <c r="AS25" i="32"/>
  <c r="AR25" i="32"/>
  <c r="AQ25" i="32"/>
  <c r="AT24" i="32"/>
  <c r="AS24" i="32"/>
  <c r="AR24" i="32"/>
  <c r="AQ24" i="32"/>
  <c r="AT23" i="32"/>
  <c r="AS23" i="32"/>
  <c r="AR23" i="32"/>
  <c r="AQ23" i="32"/>
  <c r="AT22" i="32"/>
  <c r="AS22" i="32"/>
  <c r="AR22" i="32"/>
  <c r="AQ22" i="32"/>
  <c r="AT21" i="32"/>
  <c r="AS21" i="32"/>
  <c r="AR21" i="32"/>
  <c r="AQ21" i="32"/>
  <c r="AT20" i="32"/>
  <c r="AS20" i="32"/>
  <c r="AR20" i="32"/>
  <c r="AQ20" i="32"/>
  <c r="AT19" i="32"/>
  <c r="AS19" i="32"/>
  <c r="AR19" i="32"/>
  <c r="AQ19" i="32"/>
  <c r="AT18" i="32"/>
  <c r="AS18" i="32"/>
  <c r="AR18" i="32"/>
  <c r="AQ18" i="32"/>
  <c r="AT17" i="32"/>
  <c r="AS17" i="32"/>
  <c r="AR17" i="32"/>
  <c r="AQ17" i="32"/>
  <c r="AT16" i="32"/>
  <c r="AS16" i="32"/>
  <c r="AR16" i="32"/>
  <c r="AQ16" i="32"/>
  <c r="AT15" i="32"/>
  <c r="AS15" i="32"/>
  <c r="AR15" i="32"/>
  <c r="AQ15" i="32"/>
  <c r="AT14" i="32"/>
  <c r="AS14" i="32"/>
  <c r="AR14" i="32"/>
  <c r="AQ14" i="32"/>
  <c r="AT13" i="32"/>
  <c r="AS13" i="32"/>
  <c r="AR13" i="32"/>
  <c r="AQ13" i="32"/>
  <c r="AT12" i="32"/>
  <c r="AS12" i="32"/>
  <c r="AR12" i="32"/>
  <c r="AQ12" i="32"/>
  <c r="AT11" i="32"/>
  <c r="AS11" i="32"/>
  <c r="AR11" i="32"/>
  <c r="AQ11" i="32"/>
  <c r="AT10" i="32"/>
  <c r="AS10" i="32"/>
  <c r="AR10" i="32"/>
  <c r="AQ10" i="32"/>
  <c r="AT9" i="32"/>
  <c r="AS9" i="32"/>
  <c r="AR9" i="32"/>
  <c r="AQ9" i="32"/>
  <c r="AT8" i="32"/>
  <c r="AS8" i="32"/>
  <c r="AR8" i="32"/>
  <c r="AQ8" i="32"/>
  <c r="AT7" i="32"/>
  <c r="AS7" i="32"/>
  <c r="AR7" i="32"/>
  <c r="AQ7" i="32"/>
  <c r="AT6" i="32"/>
  <c r="AS6" i="32"/>
  <c r="AR6" i="32"/>
  <c r="AQ6" i="32"/>
  <c r="AT5" i="32"/>
  <c r="AS5" i="32"/>
  <c r="AR5" i="32"/>
  <c r="AQ5" i="32"/>
  <c r="AT4" i="32"/>
  <c r="AS4" i="32"/>
  <c r="AR4" i="32"/>
  <c r="AQ4" i="32"/>
  <c r="BB32" i="32"/>
  <c r="BA32" i="32"/>
  <c r="AZ32" i="32"/>
  <c r="AY32" i="32"/>
  <c r="AJ32" i="32"/>
  <c r="Y64" i="32" s="1"/>
  <c r="Y129" i="32" s="1"/>
  <c r="AK32" i="32"/>
  <c r="Z64" i="32" s="1"/>
  <c r="Z129" i="32" s="1"/>
  <c r="AL32" i="32"/>
  <c r="AA64" i="32" s="1"/>
  <c r="AA129" i="32" s="1"/>
  <c r="AI32" i="32"/>
  <c r="X64" i="32" s="1"/>
  <c r="X129" i="32" s="1"/>
  <c r="AG41" i="32"/>
  <c r="U31" i="32"/>
  <c r="T31" i="32"/>
  <c r="S31" i="32"/>
  <c r="R31" i="32"/>
  <c r="U30" i="32"/>
  <c r="T30" i="32"/>
  <c r="S30" i="32"/>
  <c r="R30" i="32"/>
  <c r="U29" i="32"/>
  <c r="T29" i="32"/>
  <c r="S29" i="32"/>
  <c r="R29" i="32"/>
  <c r="U28" i="32"/>
  <c r="T28" i="32"/>
  <c r="S28" i="32"/>
  <c r="R28" i="32"/>
  <c r="U27" i="32"/>
  <c r="T27" i="32"/>
  <c r="S27" i="32"/>
  <c r="R27" i="32"/>
  <c r="U26" i="32"/>
  <c r="T26" i="32"/>
  <c r="S26" i="32"/>
  <c r="R26" i="32"/>
  <c r="U25" i="32"/>
  <c r="T25" i="32"/>
  <c r="S25" i="32"/>
  <c r="R25" i="32"/>
  <c r="U24" i="32"/>
  <c r="T24" i="32"/>
  <c r="S24" i="32"/>
  <c r="R24" i="32"/>
  <c r="U23" i="32"/>
  <c r="T23" i="32"/>
  <c r="S23" i="32"/>
  <c r="R23" i="32"/>
  <c r="U22" i="32"/>
  <c r="T22" i="32"/>
  <c r="S22" i="32"/>
  <c r="R22" i="32"/>
  <c r="U21" i="32"/>
  <c r="T21" i="32"/>
  <c r="S21" i="32"/>
  <c r="R21" i="32"/>
  <c r="U20" i="32"/>
  <c r="T20" i="32"/>
  <c r="S20" i="32"/>
  <c r="R20" i="32"/>
  <c r="U19" i="32"/>
  <c r="T19" i="32"/>
  <c r="S19" i="32"/>
  <c r="R19" i="32"/>
  <c r="U18" i="32"/>
  <c r="T18" i="32"/>
  <c r="S18" i="32"/>
  <c r="R18" i="32"/>
  <c r="U17" i="32"/>
  <c r="T17" i="32"/>
  <c r="S17" i="32"/>
  <c r="R17" i="32"/>
  <c r="U16" i="32"/>
  <c r="T16" i="32"/>
  <c r="S16" i="32"/>
  <c r="R16" i="32"/>
  <c r="U15" i="32"/>
  <c r="T15" i="32"/>
  <c r="S15" i="32"/>
  <c r="R15" i="32"/>
  <c r="U14" i="32"/>
  <c r="T14" i="32"/>
  <c r="S14" i="32"/>
  <c r="R14" i="32"/>
  <c r="U13" i="32"/>
  <c r="T13" i="32"/>
  <c r="S13" i="32"/>
  <c r="R13" i="32"/>
  <c r="U12" i="32"/>
  <c r="T12" i="32"/>
  <c r="S12" i="32"/>
  <c r="R12" i="32"/>
  <c r="U11" i="32"/>
  <c r="T11" i="32"/>
  <c r="S11" i="32"/>
  <c r="R11" i="32"/>
  <c r="U10" i="32"/>
  <c r="T10" i="32"/>
  <c r="S10" i="32"/>
  <c r="R10" i="32"/>
  <c r="U9" i="32"/>
  <c r="T9" i="32"/>
  <c r="S9" i="32"/>
  <c r="R9" i="32"/>
  <c r="U8" i="32"/>
  <c r="T8" i="32"/>
  <c r="S8" i="32"/>
  <c r="R8" i="32"/>
  <c r="U7" i="32"/>
  <c r="T7" i="32"/>
  <c r="S7" i="32"/>
  <c r="R7" i="32"/>
  <c r="U6" i="32"/>
  <c r="T6" i="32"/>
  <c r="S6" i="32"/>
  <c r="R6" i="32"/>
  <c r="U5" i="32"/>
  <c r="T5" i="32"/>
  <c r="S5" i="32"/>
  <c r="R5" i="32"/>
  <c r="U4" i="32"/>
  <c r="T4" i="32"/>
  <c r="S4" i="32"/>
  <c r="R4" i="32"/>
  <c r="BB36" i="32"/>
  <c r="BA36" i="32"/>
  <c r="AZ36" i="32"/>
  <c r="AY36" i="32"/>
  <c r="AL36" i="32"/>
  <c r="AK36" i="32"/>
  <c r="AJ36" i="32"/>
  <c r="AI36" i="32"/>
  <c r="BB35" i="32"/>
  <c r="BA35" i="32"/>
  <c r="AZ35" i="32"/>
  <c r="AY35" i="32"/>
  <c r="AL35" i="32"/>
  <c r="AK35" i="32"/>
  <c r="AJ35" i="32"/>
  <c r="AI35" i="32"/>
  <c r="BB34" i="32"/>
  <c r="BA34" i="32"/>
  <c r="AZ34" i="32"/>
  <c r="AY34" i="32"/>
  <c r="AL34" i="32"/>
  <c r="AK34" i="32"/>
  <c r="AJ34" i="32"/>
  <c r="AI34" i="32"/>
  <c r="AL67" i="32"/>
  <c r="AK67" i="32"/>
  <c r="AJ67" i="32"/>
  <c r="AI67" i="32"/>
  <c r="AL66" i="32"/>
  <c r="AK66" i="32"/>
  <c r="AJ66" i="32"/>
  <c r="AI66" i="32"/>
  <c r="AL65" i="32"/>
  <c r="AK65" i="32"/>
  <c r="AJ65" i="32"/>
  <c r="AI65" i="32"/>
  <c r="AL64" i="32"/>
  <c r="AK64" i="32"/>
  <c r="AJ64" i="32"/>
  <c r="AI64" i="32"/>
  <c r="AL63" i="32"/>
  <c r="AK63" i="32"/>
  <c r="AJ63" i="32"/>
  <c r="AI63" i="32"/>
  <c r="AL62" i="32"/>
  <c r="AK62" i="32"/>
  <c r="AJ62" i="32"/>
  <c r="AI62" i="32"/>
  <c r="AL61" i="32"/>
  <c r="AK61" i="32"/>
  <c r="AJ61" i="32"/>
  <c r="AI61" i="32"/>
  <c r="AL60" i="32"/>
  <c r="AK60" i="32"/>
  <c r="AJ60" i="32"/>
  <c r="AI60" i="32"/>
  <c r="AL59" i="32"/>
  <c r="AK59" i="32"/>
  <c r="AJ59" i="32"/>
  <c r="AI59" i="32"/>
  <c r="AL58" i="32"/>
  <c r="AK58" i="32"/>
  <c r="AJ58" i="32"/>
  <c r="AI58" i="32"/>
  <c r="AL57" i="32"/>
  <c r="AK57" i="32"/>
  <c r="AJ57" i="32"/>
  <c r="AI57" i="32"/>
  <c r="AL56" i="32"/>
  <c r="AK56" i="32"/>
  <c r="AJ56" i="32"/>
  <c r="AI56" i="32"/>
  <c r="AL55" i="32"/>
  <c r="AK55" i="32"/>
  <c r="AJ55" i="32"/>
  <c r="AI55" i="32"/>
  <c r="AL54" i="32"/>
  <c r="AK54" i="32"/>
  <c r="AJ54" i="32"/>
  <c r="AI54" i="32"/>
  <c r="AL53" i="32"/>
  <c r="AK53" i="32"/>
  <c r="AJ53" i="32"/>
  <c r="AI53" i="32"/>
  <c r="AL52" i="32"/>
  <c r="AK52" i="32"/>
  <c r="AJ52" i="32"/>
  <c r="AI52" i="32"/>
  <c r="AL51" i="32"/>
  <c r="AL72" i="32" s="1"/>
  <c r="AK51" i="32"/>
  <c r="AK72" i="32" s="1"/>
  <c r="AJ51" i="32"/>
  <c r="AI51" i="32"/>
  <c r="AI72" i="32" s="1"/>
  <c r="AJ72" i="32" s="1"/>
  <c r="AL50" i="32"/>
  <c r="AK50" i="32"/>
  <c r="AJ50" i="32"/>
  <c r="AI50" i="32"/>
  <c r="AL49" i="32"/>
  <c r="AK49" i="32"/>
  <c r="AJ49" i="32"/>
  <c r="AI49" i="32"/>
  <c r="AL48" i="32"/>
  <c r="AK48" i="32"/>
  <c r="AJ48" i="32"/>
  <c r="AI48" i="32"/>
  <c r="AL47" i="32"/>
  <c r="AK47" i="32"/>
  <c r="AJ47" i="32"/>
  <c r="AI47" i="32"/>
  <c r="AL46" i="32"/>
  <c r="AK46" i="32"/>
  <c r="AJ46" i="32"/>
  <c r="AI46" i="32"/>
  <c r="AL45" i="32"/>
  <c r="AK45" i="32"/>
  <c r="AJ45" i="32"/>
  <c r="AI45" i="32"/>
  <c r="AL44" i="32"/>
  <c r="AK44" i="32"/>
  <c r="AJ44" i="32"/>
  <c r="AI44" i="32"/>
  <c r="AL43" i="32"/>
  <c r="AK43" i="32"/>
  <c r="AJ43" i="32"/>
  <c r="AI43" i="32"/>
  <c r="AL42" i="32"/>
  <c r="AK42" i="32"/>
  <c r="AJ42" i="32"/>
  <c r="AI42" i="32"/>
  <c r="AL41" i="32"/>
  <c r="AK41" i="32"/>
  <c r="AJ41" i="32"/>
  <c r="AI41" i="32"/>
  <c r="AL40" i="32"/>
  <c r="AK40" i="32"/>
  <c r="AJ40" i="32"/>
  <c r="AI40" i="32"/>
  <c r="BD31" i="32"/>
  <c r="AN31" i="32"/>
  <c r="AC62" i="32" s="1"/>
  <c r="BD30" i="32"/>
  <c r="AN30" i="32"/>
  <c r="AC61" i="32" s="1"/>
  <c r="BD29" i="32"/>
  <c r="AN29" i="32"/>
  <c r="AC60" i="32" s="1"/>
  <c r="BD28" i="32"/>
  <c r="AN28" i="32"/>
  <c r="AC59" i="32" s="1"/>
  <c r="BD27" i="32"/>
  <c r="AN27" i="32"/>
  <c r="AC58" i="32" s="1"/>
  <c r="BD26" i="32"/>
  <c r="AN26" i="32"/>
  <c r="AC57" i="32" s="1"/>
  <c r="BD25" i="32"/>
  <c r="AN25" i="32"/>
  <c r="AC121" i="32" s="1"/>
  <c r="BD24" i="32"/>
  <c r="AN24" i="32"/>
  <c r="AC55" i="32" s="1"/>
  <c r="BD23" i="32"/>
  <c r="AN23" i="32"/>
  <c r="AC54" i="32" s="1"/>
  <c r="BD22" i="32"/>
  <c r="AN22" i="32"/>
  <c r="AC53" i="32" s="1"/>
  <c r="BD21" i="32"/>
  <c r="AN21" i="32"/>
  <c r="AC52" i="32" s="1"/>
  <c r="BD20" i="32"/>
  <c r="AN20" i="32"/>
  <c r="AC51" i="32" s="1"/>
  <c r="BD19" i="32"/>
  <c r="AN19" i="32"/>
  <c r="AC50" i="32" s="1"/>
  <c r="BD18" i="32"/>
  <c r="AN18" i="32"/>
  <c r="AC49" i="32" s="1"/>
  <c r="BD17" i="32"/>
  <c r="AN17" i="32"/>
  <c r="AC113" i="32" s="1"/>
  <c r="BD16" i="32"/>
  <c r="AN16" i="32"/>
  <c r="AC47" i="32" s="1"/>
  <c r="BD15" i="32"/>
  <c r="AN15" i="32"/>
  <c r="AC46" i="32" s="1"/>
  <c r="BD14" i="32"/>
  <c r="AN14" i="32"/>
  <c r="AC45" i="32" s="1"/>
  <c r="BD13" i="32"/>
  <c r="AN13" i="32"/>
  <c r="AC44" i="32" s="1"/>
  <c r="BD12" i="32"/>
  <c r="AN12" i="32"/>
  <c r="AC43" i="32" s="1"/>
  <c r="BD11" i="32"/>
  <c r="AN11" i="32"/>
  <c r="AC42" i="32" s="1"/>
  <c r="BD10" i="32"/>
  <c r="AN10" i="32"/>
  <c r="AC41" i="32" s="1"/>
  <c r="BD9" i="32"/>
  <c r="AN9" i="32"/>
  <c r="AC105" i="32" s="1"/>
  <c r="BD8" i="32"/>
  <c r="AN8" i="32"/>
  <c r="AC39" i="32" s="1"/>
  <c r="BD7" i="32"/>
  <c r="AN7" i="32"/>
  <c r="AC38" i="32" s="1"/>
  <c r="BD6" i="32"/>
  <c r="AN6" i="32"/>
  <c r="AC37" i="32" s="1"/>
  <c r="BD5" i="32"/>
  <c r="AN5" i="32"/>
  <c r="AC36" i="32" s="1"/>
  <c r="BD4" i="32"/>
  <c r="AN4" i="32"/>
  <c r="AC35" i="32" s="1"/>
  <c r="AB84" i="6" l="1"/>
  <c r="R84" i="6" s="1"/>
  <c r="AC84" i="6"/>
  <c r="S84" i="6" s="1"/>
  <c r="AD84" i="6"/>
  <c r="T84" i="6" s="1"/>
  <c r="AE84" i="6"/>
  <c r="U84" i="6" s="1"/>
  <c r="AB85" i="6"/>
  <c r="R85" i="6" s="1"/>
  <c r="AC85" i="6"/>
  <c r="S85" i="6" s="1"/>
  <c r="AD85" i="6"/>
  <c r="T85" i="6" s="1"/>
  <c r="AE85" i="6"/>
  <c r="U85" i="6" s="1"/>
  <c r="AB83" i="6"/>
  <c r="R83" i="6" s="1"/>
  <c r="AC83" i="6"/>
  <c r="S83" i="6" s="1"/>
  <c r="AD83" i="6"/>
  <c r="T83" i="6" s="1"/>
  <c r="AE83" i="6"/>
  <c r="U83" i="6" s="1"/>
  <c r="AK74" i="32"/>
  <c r="AC107" i="32"/>
  <c r="AC115" i="32"/>
  <c r="AC123" i="32"/>
  <c r="AJ76" i="32"/>
  <c r="AK76" i="32"/>
  <c r="AL76" i="32"/>
  <c r="AL71" i="32"/>
  <c r="U32" i="32"/>
  <c r="AC100" i="32"/>
  <c r="AC108" i="32"/>
  <c r="AC116" i="32"/>
  <c r="AC124" i="32"/>
  <c r="AI69" i="32"/>
  <c r="AL74" i="32"/>
  <c r="AC56" i="32"/>
  <c r="AC101" i="32"/>
  <c r="AC109" i="32"/>
  <c r="AC117" i="32"/>
  <c r="AC125" i="32"/>
  <c r="AJ69" i="32"/>
  <c r="AC48" i="32"/>
  <c r="AC102" i="32"/>
  <c r="AC110" i="32"/>
  <c r="AC118" i="32"/>
  <c r="AC126" i="32"/>
  <c r="AK69" i="32"/>
  <c r="AC40" i="32"/>
  <c r="AC103" i="32"/>
  <c r="AC111" i="32"/>
  <c r="AC119" i="32"/>
  <c r="AC127" i="32"/>
  <c r="AL69" i="32"/>
  <c r="AC104" i="32"/>
  <c r="AC112" i="32"/>
  <c r="AC120" i="32"/>
  <c r="AI71" i="32"/>
  <c r="AJ74" i="32"/>
  <c r="AJ71" i="32"/>
  <c r="AI74" i="32"/>
  <c r="AC106" i="32"/>
  <c r="AC114" i="32"/>
  <c r="AC122" i="32"/>
  <c r="AK71" i="32"/>
  <c r="AI70" i="32"/>
  <c r="AG42" i="32"/>
  <c r="AL70" i="32"/>
  <c r="AJ70" i="32"/>
  <c r="AK70" i="32"/>
  <c r="AN32" i="32"/>
  <c r="BD32" i="32"/>
  <c r="AK75" i="32" l="1"/>
  <c r="AL75" i="32"/>
  <c r="AJ75" i="32"/>
  <c r="U33" i="32"/>
  <c r="Z6" i="32" s="1"/>
  <c r="AG43" i="32"/>
  <c r="AA6" i="32" l="1"/>
  <c r="Y5" i="32"/>
  <c r="Z5" i="32"/>
  <c r="X6" i="32"/>
  <c r="Y6" i="32"/>
  <c r="AA26" i="32"/>
  <c r="AA22" i="32"/>
  <c r="AA16" i="32"/>
  <c r="AA10" i="32"/>
  <c r="AA28" i="32"/>
  <c r="AA20" i="32"/>
  <c r="AA14" i="32"/>
  <c r="AA8" i="32"/>
  <c r="AA30" i="32"/>
  <c r="AA24" i="32"/>
  <c r="AA18" i="32"/>
  <c r="X11" i="32"/>
  <c r="Y17" i="32"/>
  <c r="X21" i="32"/>
  <c r="Z19" i="32"/>
  <c r="X27" i="32"/>
  <c r="AA21" i="32"/>
  <c r="X10" i="32"/>
  <c r="X30" i="32"/>
  <c r="Y24" i="32"/>
  <c r="Z18" i="32"/>
  <c r="X9" i="32"/>
  <c r="AA5" i="32"/>
  <c r="X17" i="32"/>
  <c r="Y19" i="32"/>
  <c r="X4" i="32"/>
  <c r="Z21" i="32"/>
  <c r="AA23" i="32"/>
  <c r="X14" i="32"/>
  <c r="Y18" i="32"/>
  <c r="X29" i="32"/>
  <c r="Y21" i="32"/>
  <c r="Z12" i="32"/>
  <c r="Z25" i="32"/>
  <c r="AA11" i="32"/>
  <c r="AA27" i="32"/>
  <c r="X16" i="32"/>
  <c r="Y14" i="32"/>
  <c r="Y10" i="32"/>
  <c r="Z24" i="32"/>
  <c r="X31" i="32"/>
  <c r="Y12" i="32"/>
  <c r="Y25" i="32"/>
  <c r="Z11" i="32"/>
  <c r="Z27" i="32"/>
  <c r="AA13" i="32"/>
  <c r="AA29" i="32"/>
  <c r="X18" i="32"/>
  <c r="Y11" i="32"/>
  <c r="Y27" i="32"/>
  <c r="Z13" i="32"/>
  <c r="Z29" i="32"/>
  <c r="AA31" i="32"/>
  <c r="X20" i="32"/>
  <c r="Y26" i="32"/>
  <c r="Y28" i="32"/>
  <c r="Z28" i="32"/>
  <c r="Y23" i="32"/>
  <c r="X22" i="32"/>
  <c r="AA12" i="32"/>
  <c r="Z8" i="32"/>
  <c r="X23" i="32"/>
  <c r="Y20" i="32"/>
  <c r="Y13" i="32"/>
  <c r="Y29" i="32"/>
  <c r="Z4" i="32"/>
  <c r="AA15" i="32"/>
  <c r="X15" i="32"/>
  <c r="X24" i="32"/>
  <c r="Y30" i="32"/>
  <c r="Z10" i="32"/>
  <c r="Z30" i="32"/>
  <c r="Y31" i="32"/>
  <c r="Z9" i="32"/>
  <c r="Z22" i="32"/>
  <c r="AA19" i="32"/>
  <c r="Y16" i="32"/>
  <c r="Z16" i="32"/>
  <c r="Z31" i="32"/>
  <c r="AA4" i="32"/>
  <c r="Z20" i="32"/>
  <c r="Y9" i="32"/>
  <c r="Y4" i="32"/>
  <c r="Z15" i="32"/>
  <c r="X12" i="32"/>
  <c r="AA17" i="32"/>
  <c r="X25" i="32"/>
  <c r="X26" i="32"/>
  <c r="Y8" i="32"/>
  <c r="Z14" i="32"/>
  <c r="Z23" i="32"/>
  <c r="Y15" i="32"/>
  <c r="X13" i="32"/>
  <c r="Z17" i="32"/>
  <c r="X19" i="32"/>
  <c r="X8" i="32"/>
  <c r="X28" i="32"/>
  <c r="X5" i="32"/>
  <c r="AA9" i="32"/>
  <c r="Y22" i="32"/>
  <c r="AA25" i="32"/>
  <c r="Z26" i="32"/>
  <c r="AA7" i="32"/>
  <c r="Z7" i="32"/>
  <c r="Y7" i="32"/>
  <c r="X7" i="32"/>
  <c r="E21" i="31"/>
  <c r="D21" i="31"/>
  <c r="C21" i="31"/>
  <c r="B21" i="31"/>
  <c r="E47" i="31"/>
  <c r="D47" i="31"/>
  <c r="C47" i="31"/>
  <c r="B47" i="31"/>
  <c r="E72" i="31"/>
  <c r="D72" i="31"/>
  <c r="C72" i="31"/>
  <c r="B72" i="31"/>
  <c r="E78" i="31"/>
  <c r="D78" i="31"/>
  <c r="C78" i="31"/>
  <c r="E77" i="31"/>
  <c r="D77" i="31"/>
  <c r="C77" i="31"/>
  <c r="E76" i="31"/>
  <c r="D76" i="31"/>
  <c r="C76" i="31"/>
  <c r="E75" i="31"/>
  <c r="D75" i="31"/>
  <c r="C75" i="31"/>
  <c r="E74" i="31"/>
  <c r="D74" i="31"/>
  <c r="C74" i="31"/>
  <c r="E73" i="31"/>
  <c r="D73" i="31"/>
  <c r="C73" i="31"/>
  <c r="E71" i="31"/>
  <c r="D71" i="31"/>
  <c r="C71" i="31"/>
  <c r="E70" i="31"/>
  <c r="D70" i="31"/>
  <c r="C70" i="31"/>
  <c r="E69" i="31"/>
  <c r="D69" i="31"/>
  <c r="C69" i="31"/>
  <c r="E68" i="31"/>
  <c r="D68" i="31"/>
  <c r="C68" i="31"/>
  <c r="E67" i="31"/>
  <c r="D67" i="31"/>
  <c r="C67" i="31"/>
  <c r="E66" i="31"/>
  <c r="D66" i="31"/>
  <c r="C66" i="31"/>
  <c r="E65" i="31"/>
  <c r="D65" i="31"/>
  <c r="C65" i="31"/>
  <c r="E64" i="31"/>
  <c r="D64" i="31"/>
  <c r="C64" i="31"/>
  <c r="E63" i="31"/>
  <c r="D63" i="31"/>
  <c r="C63" i="31"/>
  <c r="E62" i="31"/>
  <c r="D62" i="31"/>
  <c r="C62" i="31"/>
  <c r="E61" i="31"/>
  <c r="D61" i="31"/>
  <c r="C61" i="31"/>
  <c r="E60" i="31"/>
  <c r="D60" i="31"/>
  <c r="C60" i="31"/>
  <c r="E59" i="31"/>
  <c r="D59" i="31"/>
  <c r="C59" i="31"/>
  <c r="E58" i="31"/>
  <c r="D58" i="31"/>
  <c r="C58" i="31"/>
  <c r="E57" i="31"/>
  <c r="D57" i="31"/>
  <c r="C57" i="31"/>
  <c r="E56" i="31"/>
  <c r="D56" i="31"/>
  <c r="C56" i="31"/>
  <c r="E55" i="31"/>
  <c r="D55" i="31"/>
  <c r="C55" i="31"/>
  <c r="E54" i="31"/>
  <c r="D54" i="31"/>
  <c r="C54" i="31"/>
  <c r="E53" i="31"/>
  <c r="D53" i="31"/>
  <c r="C53" i="31"/>
  <c r="E52" i="31"/>
  <c r="D52" i="31"/>
  <c r="C52" i="31"/>
  <c r="E51" i="31"/>
  <c r="D51" i="31"/>
  <c r="C51" i="31"/>
  <c r="E50" i="31"/>
  <c r="D50" i="31"/>
  <c r="C50" i="31"/>
  <c r="E49" i="31"/>
  <c r="D49" i="31"/>
  <c r="C49" i="31"/>
  <c r="E48" i="31"/>
  <c r="D48" i="31"/>
  <c r="C48" i="31"/>
  <c r="E46" i="31"/>
  <c r="D46" i="31"/>
  <c r="C46" i="31"/>
  <c r="E45" i="31"/>
  <c r="D45" i="31"/>
  <c r="C45" i="31"/>
  <c r="E44" i="31"/>
  <c r="D44" i="31"/>
  <c r="C44" i="31"/>
  <c r="E43" i="31"/>
  <c r="D43" i="31"/>
  <c r="C43" i="31"/>
  <c r="E42" i="31"/>
  <c r="D42" i="31"/>
  <c r="C42" i="31"/>
  <c r="E41" i="31"/>
  <c r="D41" i="31"/>
  <c r="C41" i="31"/>
  <c r="E40" i="31"/>
  <c r="D40" i="31"/>
  <c r="C40" i="31"/>
  <c r="E39" i="31"/>
  <c r="D39" i="31"/>
  <c r="C39" i="31"/>
  <c r="E38" i="31"/>
  <c r="D38" i="31"/>
  <c r="C38" i="31"/>
  <c r="E37" i="31"/>
  <c r="D37" i="31"/>
  <c r="C37" i="31"/>
  <c r="E36" i="31"/>
  <c r="D36" i="31"/>
  <c r="C36" i="31"/>
  <c r="E35" i="31"/>
  <c r="D35" i="31"/>
  <c r="C35" i="31"/>
  <c r="E34" i="31"/>
  <c r="D34" i="31"/>
  <c r="C34" i="31"/>
  <c r="E33" i="31"/>
  <c r="D33" i="31"/>
  <c r="C33" i="31"/>
  <c r="E32" i="31"/>
  <c r="D32" i="31"/>
  <c r="C32" i="31"/>
  <c r="E31" i="31"/>
  <c r="D31" i="31"/>
  <c r="C31" i="31"/>
  <c r="E30" i="31"/>
  <c r="D30" i="31"/>
  <c r="C30" i="31"/>
  <c r="E29" i="31"/>
  <c r="D29" i="31"/>
  <c r="C29" i="31"/>
  <c r="E28" i="31"/>
  <c r="D28" i="31"/>
  <c r="C28" i="31"/>
  <c r="E27" i="31"/>
  <c r="D27" i="31"/>
  <c r="C27" i="31"/>
  <c r="E26" i="31"/>
  <c r="D26" i="31"/>
  <c r="C26" i="31"/>
  <c r="E25" i="31"/>
  <c r="D25" i="31"/>
  <c r="C25" i="31"/>
  <c r="E24" i="31"/>
  <c r="D24" i="31"/>
  <c r="C24" i="31"/>
  <c r="E23" i="31"/>
  <c r="D23" i="31"/>
  <c r="C23" i="31"/>
  <c r="E22" i="31"/>
  <c r="D22" i="31"/>
  <c r="C22" i="31"/>
  <c r="E20" i="31"/>
  <c r="D20" i="31"/>
  <c r="C20" i="31"/>
  <c r="E19" i="31"/>
  <c r="D19" i="31"/>
  <c r="C19" i="31"/>
  <c r="D18" i="31"/>
  <c r="C18" i="31"/>
  <c r="E17" i="31"/>
  <c r="D17" i="31"/>
  <c r="C17" i="31"/>
  <c r="B78" i="31"/>
  <c r="B77" i="31"/>
  <c r="B76" i="31"/>
  <c r="B75" i="31"/>
  <c r="B74" i="31"/>
  <c r="B73" i="31"/>
  <c r="B71" i="31"/>
  <c r="B70" i="31"/>
  <c r="B69" i="31"/>
  <c r="B68" i="31"/>
  <c r="B67" i="31"/>
  <c r="B66" i="31"/>
  <c r="B65" i="31"/>
  <c r="B64" i="31"/>
  <c r="B63" i="31"/>
  <c r="B62" i="31"/>
  <c r="B61" i="31"/>
  <c r="B60" i="31"/>
  <c r="B59" i="31"/>
  <c r="B58" i="31"/>
  <c r="B57" i="31"/>
  <c r="B56" i="31"/>
  <c r="B55" i="31"/>
  <c r="B54" i="31"/>
  <c r="B53" i="31"/>
  <c r="B52" i="31"/>
  <c r="B51" i="31"/>
  <c r="B50" i="31"/>
  <c r="B49" i="31"/>
  <c r="B46" i="31"/>
  <c r="B45" i="31"/>
  <c r="B44" i="31"/>
  <c r="B43" i="31"/>
  <c r="B42" i="31"/>
  <c r="B41" i="31"/>
  <c r="B40" i="31"/>
  <c r="B39" i="31"/>
  <c r="B38" i="31"/>
  <c r="B37" i="31"/>
  <c r="B36" i="31"/>
  <c r="B35" i="31"/>
  <c r="B34" i="31"/>
  <c r="B33" i="31"/>
  <c r="B32" i="31"/>
  <c r="B31" i="31"/>
  <c r="B30" i="31"/>
  <c r="B29" i="31"/>
  <c r="B28" i="31"/>
  <c r="B27" i="31"/>
  <c r="B26" i="31"/>
  <c r="B25" i="31"/>
  <c r="B24" i="31"/>
  <c r="B23" i="31"/>
  <c r="B22" i="31"/>
  <c r="B20" i="31"/>
  <c r="B19" i="31"/>
  <c r="B17" i="31"/>
  <c r="K4" i="31"/>
  <c r="J4" i="31"/>
  <c r="I4" i="31"/>
  <c r="H4" i="31"/>
  <c r="X38" i="31"/>
  <c r="Q33" i="31" s="1"/>
  <c r="W38" i="31"/>
  <c r="P31" i="31" s="1"/>
  <c r="V38" i="31"/>
  <c r="O37" i="31" s="1"/>
  <c r="U38" i="31"/>
  <c r="N37" i="31" s="1"/>
  <c r="O36" i="31"/>
  <c r="O35" i="31"/>
  <c r="Q31" i="31"/>
  <c r="N31" i="31"/>
  <c r="O30" i="31"/>
  <c r="O29" i="31"/>
  <c r="N28" i="31"/>
  <c r="Q27" i="31"/>
  <c r="O27" i="31"/>
  <c r="N27" i="31"/>
  <c r="N26" i="31"/>
  <c r="AG2" i="31"/>
  <c r="AF2" i="31"/>
  <c r="AE2" i="31"/>
  <c r="AD2" i="31"/>
  <c r="X73" i="31"/>
  <c r="Q70" i="31" s="1"/>
  <c r="W73" i="31"/>
  <c r="P71" i="31" s="1"/>
  <c r="V73" i="31"/>
  <c r="O71" i="31" s="1"/>
  <c r="U73" i="31"/>
  <c r="N71" i="31" s="1"/>
  <c r="X70" i="31"/>
  <c r="Q68" i="31" s="1"/>
  <c r="W70" i="31"/>
  <c r="P68" i="31" s="1"/>
  <c r="V70" i="31"/>
  <c r="O68" i="31" s="1"/>
  <c r="U70" i="31"/>
  <c r="N68" i="31" s="1"/>
  <c r="Q78" i="31"/>
  <c r="P78" i="31"/>
  <c r="O78" i="31"/>
  <c r="N78" i="31"/>
  <c r="Q77" i="31"/>
  <c r="P77" i="31"/>
  <c r="O77" i="31"/>
  <c r="N77" i="31"/>
  <c r="R77" i="31" s="1"/>
  <c r="Q76" i="31"/>
  <c r="P76" i="31"/>
  <c r="O76" i="31"/>
  <c r="N76" i="31"/>
  <c r="Q75" i="31"/>
  <c r="P75" i="31"/>
  <c r="O75" i="31"/>
  <c r="N75" i="31"/>
  <c r="R75" i="31" s="1"/>
  <c r="Q74" i="31"/>
  <c r="P74" i="31"/>
  <c r="O74" i="31"/>
  <c r="N74" i="31"/>
  <c r="Q73" i="31"/>
  <c r="P73" i="31"/>
  <c r="O73" i="31"/>
  <c r="N73" i="31"/>
  <c r="R73" i="31" s="1"/>
  <c r="Q72" i="31"/>
  <c r="P72" i="31"/>
  <c r="O72" i="31"/>
  <c r="N72" i="31"/>
  <c r="Q67" i="31"/>
  <c r="P67" i="31"/>
  <c r="O67" i="31"/>
  <c r="N67" i="31"/>
  <c r="R67" i="31" s="1"/>
  <c r="Q66" i="31"/>
  <c r="P66" i="31"/>
  <c r="O66" i="31"/>
  <c r="N66" i="31"/>
  <c r="Q65" i="31"/>
  <c r="P65" i="31"/>
  <c r="O65" i="31"/>
  <c r="N65" i="31"/>
  <c r="R65" i="31" s="1"/>
  <c r="Q64" i="31"/>
  <c r="P64" i="31"/>
  <c r="O64" i="31"/>
  <c r="N64" i="31"/>
  <c r="Q63" i="31"/>
  <c r="P63" i="31"/>
  <c r="O63" i="31"/>
  <c r="N63" i="31"/>
  <c r="R63" i="31" s="1"/>
  <c r="Q62" i="31"/>
  <c r="P62" i="31"/>
  <c r="O62" i="31"/>
  <c r="N62" i="31"/>
  <c r="Q61" i="31"/>
  <c r="P61" i="31"/>
  <c r="O61" i="31"/>
  <c r="N61" i="31"/>
  <c r="R61" i="31" s="1"/>
  <c r="Q60" i="31"/>
  <c r="P60" i="31"/>
  <c r="O60" i="31"/>
  <c r="N60" i="31"/>
  <c r="Q59" i="31"/>
  <c r="P59" i="31"/>
  <c r="O59" i="31"/>
  <c r="N59" i="31"/>
  <c r="R59" i="31" s="1"/>
  <c r="Q58" i="31"/>
  <c r="P58" i="31"/>
  <c r="O58" i="31"/>
  <c r="N58" i="31"/>
  <c r="Q57" i="31"/>
  <c r="P57" i="31"/>
  <c r="O57" i="31"/>
  <c r="N57" i="31"/>
  <c r="R57" i="31" s="1"/>
  <c r="Q56" i="31"/>
  <c r="P56" i="31"/>
  <c r="O56" i="31"/>
  <c r="N56" i="31"/>
  <c r="Q55" i="31"/>
  <c r="P55" i="31"/>
  <c r="O55" i="31"/>
  <c r="N55" i="31"/>
  <c r="R55" i="31" s="1"/>
  <c r="Q54" i="31"/>
  <c r="P54" i="31"/>
  <c r="O54" i="31"/>
  <c r="N54" i="31"/>
  <c r="Q53" i="31"/>
  <c r="P53" i="31"/>
  <c r="O53" i="31"/>
  <c r="N53" i="31"/>
  <c r="R53" i="31" s="1"/>
  <c r="Q52" i="31"/>
  <c r="P52" i="31"/>
  <c r="O52" i="31"/>
  <c r="N52" i="31"/>
  <c r="Q51" i="31"/>
  <c r="P51" i="31"/>
  <c r="O51" i="31"/>
  <c r="N51" i="31"/>
  <c r="R51" i="31" s="1"/>
  <c r="Q50" i="31"/>
  <c r="P50" i="31"/>
  <c r="O50" i="31"/>
  <c r="N50" i="31"/>
  <c r="Q49" i="31"/>
  <c r="P49" i="31"/>
  <c r="O49" i="31"/>
  <c r="N49" i="31"/>
  <c r="R49" i="31" s="1"/>
  <c r="Q48" i="31"/>
  <c r="P48" i="31"/>
  <c r="O48" i="31"/>
  <c r="N48" i="31"/>
  <c r="Q47" i="31"/>
  <c r="P47" i="31"/>
  <c r="O47" i="31"/>
  <c r="N47" i="31"/>
  <c r="Q46" i="31"/>
  <c r="P46" i="31"/>
  <c r="O46" i="31"/>
  <c r="N46" i="31"/>
  <c r="Q45" i="31"/>
  <c r="P45" i="31"/>
  <c r="O45" i="31"/>
  <c r="N45" i="31"/>
  <c r="R45" i="31" s="1"/>
  <c r="Q44" i="31"/>
  <c r="P44" i="31"/>
  <c r="O44" i="31"/>
  <c r="N44" i="31"/>
  <c r="Q43" i="31"/>
  <c r="P43" i="31"/>
  <c r="O43" i="31"/>
  <c r="N43" i="31"/>
  <c r="Q42" i="31"/>
  <c r="P42" i="31"/>
  <c r="O42" i="31"/>
  <c r="N42" i="31"/>
  <c r="Q41" i="31"/>
  <c r="P41" i="31"/>
  <c r="O41" i="31"/>
  <c r="N41" i="31"/>
  <c r="Q40" i="31"/>
  <c r="P40" i="31"/>
  <c r="O40" i="31"/>
  <c r="N40" i="31"/>
  <c r="Q39" i="31"/>
  <c r="P39" i="31"/>
  <c r="O39" i="31"/>
  <c r="N39" i="31"/>
  <c r="Q38" i="31"/>
  <c r="P38" i="31"/>
  <c r="O38" i="31"/>
  <c r="N38" i="31"/>
  <c r="Q23" i="31"/>
  <c r="P23" i="31"/>
  <c r="O23" i="31"/>
  <c r="N23" i="31"/>
  <c r="Q21" i="31"/>
  <c r="P21" i="31"/>
  <c r="O21" i="31"/>
  <c r="N21" i="31"/>
  <c r="Q20" i="31"/>
  <c r="P20" i="31"/>
  <c r="O20" i="31"/>
  <c r="N20" i="31"/>
  <c r="Q19" i="31"/>
  <c r="P19" i="31"/>
  <c r="O19" i="31"/>
  <c r="N19" i="31"/>
  <c r="Q18" i="31"/>
  <c r="P18" i="31"/>
  <c r="O18" i="31"/>
  <c r="N18" i="31"/>
  <c r="Q17" i="31"/>
  <c r="P17" i="31"/>
  <c r="O17" i="31"/>
  <c r="N17" i="31"/>
  <c r="X23" i="31"/>
  <c r="Q22" i="31" s="1"/>
  <c r="W23" i="31"/>
  <c r="P22" i="31" s="1"/>
  <c r="V23" i="31"/>
  <c r="O22" i="31" s="1"/>
  <c r="U23" i="31"/>
  <c r="N22" i="31" s="1"/>
  <c r="U5" i="31" a="1"/>
  <c r="W5" i="31" s="1"/>
  <c r="AG67" i="31"/>
  <c r="AF67" i="31"/>
  <c r="AE67" i="31"/>
  <c r="AD67" i="31"/>
  <c r="AH66" i="31"/>
  <c r="AH65" i="31"/>
  <c r="AH64" i="31"/>
  <c r="AH63" i="31"/>
  <c r="AH62" i="31"/>
  <c r="AH61" i="31"/>
  <c r="AH60" i="31"/>
  <c r="AH59" i="31"/>
  <c r="AH58" i="31"/>
  <c r="AH57" i="31"/>
  <c r="AH56" i="31"/>
  <c r="AH55" i="31"/>
  <c r="AH54" i="31"/>
  <c r="AH53" i="31"/>
  <c r="AH52" i="31"/>
  <c r="AH51" i="31"/>
  <c r="AH50" i="31"/>
  <c r="AH49" i="31"/>
  <c r="AH48" i="31"/>
  <c r="AH47" i="31"/>
  <c r="AH46" i="31"/>
  <c r="AH45" i="31"/>
  <c r="AH44" i="31"/>
  <c r="AH43" i="31"/>
  <c r="AH42" i="31"/>
  <c r="AH41" i="31"/>
  <c r="AH40" i="31"/>
  <c r="AH39" i="31"/>
  <c r="AH38" i="31"/>
  <c r="AH37" i="31"/>
  <c r="AH36" i="31"/>
  <c r="AH35" i="31"/>
  <c r="AH34" i="31"/>
  <c r="AH33" i="31"/>
  <c r="AH32" i="31"/>
  <c r="AH31" i="31"/>
  <c r="AH30" i="31"/>
  <c r="AH29" i="31"/>
  <c r="AH28" i="31"/>
  <c r="AH27" i="31"/>
  <c r="AH26" i="31"/>
  <c r="AH25" i="31"/>
  <c r="AH24" i="31"/>
  <c r="AH23" i="31"/>
  <c r="AH22" i="31"/>
  <c r="AH21" i="31"/>
  <c r="AH20" i="31"/>
  <c r="AH19" i="31"/>
  <c r="AH18" i="31"/>
  <c r="AH17" i="31"/>
  <c r="AH16" i="31"/>
  <c r="AH15" i="31"/>
  <c r="AH14" i="31"/>
  <c r="AH13" i="31"/>
  <c r="AH12" i="31"/>
  <c r="AH11" i="31"/>
  <c r="AH10" i="31"/>
  <c r="AH9" i="31"/>
  <c r="AH8" i="31"/>
  <c r="AH7" i="31"/>
  <c r="AH6" i="31"/>
  <c r="AH5" i="31"/>
  <c r="N32" i="31" l="1"/>
  <c r="O28" i="31"/>
  <c r="O32" i="31"/>
  <c r="R19" i="31"/>
  <c r="R38" i="31"/>
  <c r="R42" i="31"/>
  <c r="R44" i="31"/>
  <c r="R46" i="31"/>
  <c r="R48" i="31"/>
  <c r="R50" i="31"/>
  <c r="R52" i="31"/>
  <c r="R54" i="31"/>
  <c r="R56" i="31"/>
  <c r="R58" i="31"/>
  <c r="R60" i="31"/>
  <c r="R62" i="31"/>
  <c r="R64" i="31"/>
  <c r="R66" i="31"/>
  <c r="R72" i="31"/>
  <c r="R74" i="31"/>
  <c r="R76" i="31"/>
  <c r="R78" i="31"/>
  <c r="N29" i="31"/>
  <c r="O33" i="31"/>
  <c r="R17" i="31"/>
  <c r="R21" i="31"/>
  <c r="R40" i="31"/>
  <c r="N34" i="31"/>
  <c r="O70" i="31"/>
  <c r="O26" i="31"/>
  <c r="N30" i="31"/>
  <c r="O34" i="31"/>
  <c r="Q71" i="31"/>
  <c r="R71" i="31" s="1"/>
  <c r="N70" i="31"/>
  <c r="O31" i="31"/>
  <c r="N36" i="31"/>
  <c r="P70" i="31"/>
  <c r="R22" i="31"/>
  <c r="R18" i="31"/>
  <c r="R20" i="31"/>
  <c r="R23" i="31"/>
  <c r="R39" i="31"/>
  <c r="R41" i="31"/>
  <c r="R43" i="31"/>
  <c r="R47" i="31"/>
  <c r="R68" i="31"/>
  <c r="AB2" i="31"/>
  <c r="Q29" i="31"/>
  <c r="P36" i="31"/>
  <c r="P34" i="31"/>
  <c r="Q36" i="31"/>
  <c r="P26" i="31"/>
  <c r="P28" i="31"/>
  <c r="P30" i="31"/>
  <c r="P32" i="31"/>
  <c r="Q34" i="31"/>
  <c r="P25" i="31"/>
  <c r="Q28" i="31"/>
  <c r="Q30" i="31"/>
  <c r="Q32" i="31"/>
  <c r="P37" i="31"/>
  <c r="Q37" i="31"/>
  <c r="P33" i="31"/>
  <c r="Q35" i="31"/>
  <c r="Q26" i="31"/>
  <c r="P35" i="31"/>
  <c r="P27" i="31"/>
  <c r="P29" i="31"/>
  <c r="N33" i="31"/>
  <c r="N35" i="31"/>
  <c r="Q25" i="31"/>
  <c r="R37" i="31"/>
  <c r="N24" i="31"/>
  <c r="O69" i="31"/>
  <c r="O24" i="31"/>
  <c r="P69" i="31"/>
  <c r="P24" i="31"/>
  <c r="Q24" i="31"/>
  <c r="N25" i="31"/>
  <c r="O25" i="31"/>
  <c r="N69" i="31"/>
  <c r="Q69" i="31"/>
  <c r="AH67" i="31"/>
  <c r="W16" i="31"/>
  <c r="W14" i="31"/>
  <c r="W12" i="31"/>
  <c r="W10" i="31"/>
  <c r="W8" i="31"/>
  <c r="W6" i="31"/>
  <c r="V15" i="31"/>
  <c r="V13" i="31"/>
  <c r="V11" i="31"/>
  <c r="V9" i="31"/>
  <c r="V7" i="31"/>
  <c r="V5" i="31"/>
  <c r="U15" i="31"/>
  <c r="U13" i="31"/>
  <c r="U11" i="31"/>
  <c r="U9" i="31"/>
  <c r="U7" i="31"/>
  <c r="U5" i="31"/>
  <c r="X16" i="31"/>
  <c r="X14" i="31"/>
  <c r="X12" i="31"/>
  <c r="X10" i="31"/>
  <c r="X8" i="31"/>
  <c r="X6" i="31"/>
  <c r="V16" i="31"/>
  <c r="V14" i="31"/>
  <c r="V12" i="31"/>
  <c r="V10" i="31"/>
  <c r="V8" i="31"/>
  <c r="V6" i="31"/>
  <c r="U16" i="31"/>
  <c r="U14" i="31"/>
  <c r="U12" i="31"/>
  <c r="U10" i="31"/>
  <c r="U8" i="31"/>
  <c r="U6" i="31"/>
  <c r="X15" i="31"/>
  <c r="X13" i="31"/>
  <c r="X11" i="31"/>
  <c r="X9" i="31"/>
  <c r="X7" i="31"/>
  <c r="X5" i="31"/>
  <c r="W15" i="31"/>
  <c r="W13" i="31"/>
  <c r="W11" i="31"/>
  <c r="W9" i="31"/>
  <c r="W7" i="31"/>
  <c r="R70" i="31" l="1"/>
  <c r="R25" i="31"/>
  <c r="R69" i="31"/>
  <c r="R29" i="31"/>
  <c r="R36" i="31"/>
  <c r="R27" i="31"/>
  <c r="R34" i="31"/>
  <c r="R30" i="31"/>
  <c r="R28" i="31"/>
  <c r="R32" i="31"/>
  <c r="R35" i="31"/>
  <c r="R26" i="31"/>
  <c r="R33" i="31"/>
  <c r="R24" i="31"/>
  <c r="R31" i="31"/>
  <c r="Y15" i="31"/>
  <c r="Y6" i="31"/>
  <c r="V17" i="31"/>
  <c r="O8" i="31" s="1"/>
  <c r="C8" i="31" s="1"/>
  <c r="Y10" i="31"/>
  <c r="Y12" i="31"/>
  <c r="Y7" i="31"/>
  <c r="Y13" i="31"/>
  <c r="Y8" i="31"/>
  <c r="X17" i="31"/>
  <c r="Q10" i="31" s="1"/>
  <c r="E10" i="31" s="1"/>
  <c r="U17" i="31"/>
  <c r="N10" i="31" s="1"/>
  <c r="B10" i="31" s="1"/>
  <c r="Y5" i="31"/>
  <c r="Y9" i="31"/>
  <c r="Y14" i="31"/>
  <c r="Y16" i="31"/>
  <c r="Y11" i="31"/>
  <c r="W17" i="31"/>
  <c r="P5" i="31" s="1"/>
  <c r="D5" i="31" s="1"/>
  <c r="D24" i="27"/>
  <c r="G26" i="27"/>
  <c r="E24" i="27" l="1"/>
  <c r="C24" i="27"/>
  <c r="G29" i="27"/>
  <c r="G25" i="27"/>
  <c r="N7" i="31"/>
  <c r="B7" i="31" s="1"/>
  <c r="P8" i="31"/>
  <c r="D8" i="31" s="1"/>
  <c r="P9" i="31"/>
  <c r="D9" i="31" s="1"/>
  <c r="O7" i="31"/>
  <c r="C7" i="31" s="1"/>
  <c r="N16" i="31"/>
  <c r="B16" i="31" s="1"/>
  <c r="P13" i="31"/>
  <c r="D13" i="31" s="1"/>
  <c r="O5" i="31"/>
  <c r="C5" i="31" s="1"/>
  <c r="Q6" i="31"/>
  <c r="E6" i="31" s="1"/>
  <c r="Q15" i="31"/>
  <c r="E15" i="31" s="1"/>
  <c r="O16" i="31"/>
  <c r="C16" i="31" s="1"/>
  <c r="O12" i="31"/>
  <c r="C12" i="31" s="1"/>
  <c r="O15" i="31"/>
  <c r="C15" i="31" s="1"/>
  <c r="N8" i="31"/>
  <c r="B8" i="31" s="1"/>
  <c r="N12" i="31"/>
  <c r="B12" i="31" s="1"/>
  <c r="Q12" i="31"/>
  <c r="E12" i="31" s="1"/>
  <c r="Q16" i="31"/>
  <c r="E16" i="31" s="1"/>
  <c r="P14" i="31"/>
  <c r="D14" i="31" s="1"/>
  <c r="N11" i="31"/>
  <c r="B11" i="31" s="1"/>
  <c r="N14" i="31"/>
  <c r="B14" i="31" s="1"/>
  <c r="N5" i="31"/>
  <c r="B5" i="31" s="1"/>
  <c r="P15" i="31"/>
  <c r="D15" i="31" s="1"/>
  <c r="N13" i="31"/>
  <c r="B13" i="31" s="1"/>
  <c r="P6" i="31"/>
  <c r="D6" i="31" s="1"/>
  <c r="N6" i="31"/>
  <c r="B6" i="31" s="1"/>
  <c r="Q13" i="31"/>
  <c r="E13" i="31" s="1"/>
  <c r="O14" i="31"/>
  <c r="C14" i="31" s="1"/>
  <c r="Q11" i="31"/>
  <c r="E11" i="31" s="1"/>
  <c r="P7" i="31"/>
  <c r="D7" i="31" s="1"/>
  <c r="Q9" i="31"/>
  <c r="E9" i="31" s="1"/>
  <c r="P10" i="31"/>
  <c r="D10" i="31" s="1"/>
  <c r="O6" i="31"/>
  <c r="C6" i="31" s="1"/>
  <c r="Q7" i="31"/>
  <c r="E7" i="31" s="1"/>
  <c r="P12" i="31"/>
  <c r="D12" i="31" s="1"/>
  <c r="N15" i="31"/>
  <c r="B15" i="31" s="1"/>
  <c r="Q8" i="31"/>
  <c r="E8" i="31" s="1"/>
  <c r="O13" i="31"/>
  <c r="C13" i="31" s="1"/>
  <c r="Q14" i="31"/>
  <c r="E14" i="31" s="1"/>
  <c r="P16" i="31"/>
  <c r="D16" i="31" s="1"/>
  <c r="O9" i="31"/>
  <c r="C9" i="31" s="1"/>
  <c r="P11" i="31"/>
  <c r="D11" i="31" s="1"/>
  <c r="N9" i="31"/>
  <c r="B9" i="31" s="1"/>
  <c r="Q5" i="31"/>
  <c r="E5" i="31" s="1"/>
  <c r="O10" i="31"/>
  <c r="C10" i="31" s="1"/>
  <c r="O11" i="31"/>
  <c r="C11" i="31" s="1"/>
  <c r="AA39" i="25"/>
  <c r="AA38" i="25"/>
  <c r="AA37" i="25"/>
  <c r="AA36" i="25"/>
  <c r="AA35" i="25"/>
  <c r="AA34" i="25"/>
  <c r="AA33" i="25"/>
  <c r="AA32" i="25"/>
  <c r="AA31" i="25"/>
  <c r="AA30" i="25"/>
  <c r="AA29" i="25"/>
  <c r="AA28" i="25"/>
  <c r="AA27" i="25"/>
  <c r="AA26" i="25"/>
  <c r="AA25" i="25"/>
  <c r="AA24" i="25"/>
  <c r="AA23" i="25"/>
  <c r="AA22" i="25"/>
  <c r="AA21" i="25"/>
  <c r="AA20" i="25"/>
  <c r="AA19" i="25"/>
  <c r="AA18" i="25"/>
  <c r="AA17" i="25"/>
  <c r="AA16" i="25"/>
  <c r="AA15" i="25"/>
  <c r="AA14" i="25"/>
  <c r="AA13" i="25"/>
  <c r="AA12" i="25"/>
  <c r="AA11" i="25"/>
  <c r="AA10" i="25"/>
  <c r="AA9" i="25"/>
  <c r="AA8" i="25"/>
  <c r="R10" i="31" l="1"/>
  <c r="P4" i="31"/>
  <c r="D4" i="31" s="1"/>
  <c r="R14" i="31"/>
  <c r="R13" i="31"/>
  <c r="R12" i="31"/>
  <c r="R5" i="31"/>
  <c r="N4" i="31"/>
  <c r="B4" i="31" s="1"/>
  <c r="O4" i="31"/>
  <c r="C4" i="31" s="1"/>
  <c r="R8" i="31"/>
  <c r="R16" i="31"/>
  <c r="Q4" i="31"/>
  <c r="E4" i="31" s="1"/>
  <c r="R15" i="31"/>
  <c r="R11" i="31"/>
  <c r="R9" i="31"/>
  <c r="R6" i="31"/>
  <c r="R7" i="31"/>
  <c r="R2" i="31" l="1"/>
  <c r="Q62" i="6" l="1"/>
  <c r="Q70" i="6"/>
  <c r="Q66" i="6"/>
  <c r="Q78" i="6"/>
  <c r="C7" i="27"/>
  <c r="F7" i="27"/>
  <c r="R13" i="27"/>
  <c r="O13" i="27"/>
  <c r="R11" i="27"/>
  <c r="O11" i="27"/>
  <c r="R10" i="27"/>
  <c r="O10" i="27"/>
  <c r="R9" i="27"/>
  <c r="O9" i="27"/>
  <c r="K8" i="5"/>
  <c r="K9" i="5" s="1"/>
  <c r="K10" i="5" s="1"/>
  <c r="K11" i="5" s="1"/>
  <c r="K12" i="5" s="1"/>
  <c r="K13" i="5" s="1"/>
  <c r="K14" i="5" s="1"/>
  <c r="K15" i="5" s="1"/>
  <c r="K16" i="5" s="1"/>
  <c r="K17" i="5" s="1"/>
  <c r="K18" i="5" s="1"/>
  <c r="K19" i="5" s="1"/>
  <c r="Q8" i="6"/>
  <c r="B9" i="6"/>
  <c r="B10" i="6" s="1"/>
  <c r="B11" i="6" s="1"/>
  <c r="J39" i="25"/>
  <c r="I39" i="25"/>
  <c r="J38" i="25"/>
  <c r="I38" i="25"/>
  <c r="J37" i="25"/>
  <c r="I37" i="25"/>
  <c r="J36" i="25"/>
  <c r="I36" i="25"/>
  <c r="J35" i="25"/>
  <c r="I35" i="25"/>
  <c r="J34" i="25"/>
  <c r="I34" i="25"/>
  <c r="J33" i="25"/>
  <c r="I33" i="25"/>
  <c r="J32" i="25"/>
  <c r="I32" i="25"/>
  <c r="J31" i="25"/>
  <c r="I31" i="25"/>
  <c r="J30" i="25"/>
  <c r="I30" i="25"/>
  <c r="J29" i="25"/>
  <c r="W29" i="25"/>
  <c r="I29" i="25"/>
  <c r="J28" i="25"/>
  <c r="I28" i="25"/>
  <c r="J27" i="25"/>
  <c r="I27" i="25"/>
  <c r="J26" i="25"/>
  <c r="V26" i="25"/>
  <c r="I26" i="25"/>
  <c r="J25" i="25"/>
  <c r="M25" i="25" s="1"/>
  <c r="I25" i="25"/>
  <c r="J24" i="25"/>
  <c r="I24" i="25"/>
  <c r="I23" i="25"/>
  <c r="V23" i="25" s="1"/>
  <c r="J22" i="25"/>
  <c r="I22" i="25"/>
  <c r="V22" i="25" s="1"/>
  <c r="J21" i="25"/>
  <c r="V21" i="25" s="1"/>
  <c r="I21" i="25"/>
  <c r="J20" i="25"/>
  <c r="M20" i="25"/>
  <c r="I20" i="25"/>
  <c r="J19" i="25"/>
  <c r="I19" i="25"/>
  <c r="J18" i="25"/>
  <c r="I18" i="25"/>
  <c r="J17" i="25"/>
  <c r="M17" i="25"/>
  <c r="I17" i="25"/>
  <c r="V17" i="25" s="1"/>
  <c r="J16" i="25"/>
  <c r="I16" i="25"/>
  <c r="J15" i="25"/>
  <c r="I15" i="25"/>
  <c r="J14" i="25"/>
  <c r="I14" i="25"/>
  <c r="J13" i="25"/>
  <c r="I13" i="25"/>
  <c r="J12" i="25"/>
  <c r="M12" i="25"/>
  <c r="I12" i="25"/>
  <c r="J11" i="25"/>
  <c r="I11" i="25"/>
  <c r="J10" i="25"/>
  <c r="I10" i="25"/>
  <c r="J9" i="25"/>
  <c r="V9" i="25"/>
  <c r="I9" i="25"/>
  <c r="M9" i="25" s="1"/>
  <c r="J8" i="25"/>
  <c r="V8" i="25" s="1"/>
  <c r="I8" i="25"/>
  <c r="M8" i="25" s="1"/>
  <c r="W7" i="25"/>
  <c r="W23" i="25" s="1"/>
  <c r="N7" i="25"/>
  <c r="V25" i="25"/>
  <c r="V29" i="25"/>
  <c r="M32" i="25"/>
  <c r="M36" i="25"/>
  <c r="W8" i="25"/>
  <c r="W16" i="25"/>
  <c r="V16" i="25"/>
  <c r="M16" i="25"/>
  <c r="W20" i="25"/>
  <c r="V20" i="25"/>
  <c r="W17" i="25"/>
  <c r="V36" i="25"/>
  <c r="V37" i="25"/>
  <c r="W37" i="25"/>
  <c r="M23" i="25"/>
  <c r="M37" i="25"/>
  <c r="W21" i="25"/>
  <c r="V30" i="25"/>
  <c r="W32" i="25"/>
  <c r="V32" i="25"/>
  <c r="M29" i="25"/>
  <c r="M31" i="25"/>
  <c r="A1" i="1"/>
  <c r="O10" i="25"/>
  <c r="N22" i="25"/>
  <c r="N25" i="25"/>
  <c r="N17" i="25"/>
  <c r="N23" i="25"/>
  <c r="N27" i="25"/>
  <c r="N21" i="25"/>
  <c r="N31" i="25"/>
  <c r="N29" i="25"/>
  <c r="N37" i="25"/>
  <c r="N39" i="25"/>
  <c r="N20" i="25"/>
  <c r="N11" i="25"/>
  <c r="N24" i="25"/>
  <c r="N15" i="25"/>
  <c r="O7" i="25"/>
  <c r="N19" i="25"/>
  <c r="N13" i="25"/>
  <c r="N36" i="25"/>
  <c r="N32" i="25"/>
  <c r="N12" i="25"/>
  <c r="N35" i="25"/>
  <c r="W11" i="25"/>
  <c r="M11" i="25"/>
  <c r="V11" i="25"/>
  <c r="W15" i="25"/>
  <c r="M15" i="25"/>
  <c r="V15" i="25"/>
  <c r="V19" i="25"/>
  <c r="W19" i="25"/>
  <c r="M19" i="25"/>
  <c r="M27" i="25"/>
  <c r="V27" i="25"/>
  <c r="W27" i="25"/>
  <c r="V31" i="25"/>
  <c r="W31" i="25"/>
  <c r="W35" i="25"/>
  <c r="M35" i="25"/>
  <c r="V35" i="25"/>
  <c r="N16" i="25"/>
  <c r="M18" i="25"/>
  <c r="V10" i="25"/>
  <c r="N10" i="25"/>
  <c r="W10" i="25"/>
  <c r="M10" i="25"/>
  <c r="O14" i="25"/>
  <c r="V14" i="25"/>
  <c r="N14" i="25"/>
  <c r="M14" i="25"/>
  <c r="V18" i="25"/>
  <c r="N18" i="25"/>
  <c r="W18" i="25"/>
  <c r="M22" i="25"/>
  <c r="W22" i="25"/>
  <c r="O22" i="25"/>
  <c r="M26" i="25"/>
  <c r="N26" i="25"/>
  <c r="W26" i="25"/>
  <c r="N30" i="25"/>
  <c r="M30" i="25"/>
  <c r="W30" i="25"/>
  <c r="O38" i="25"/>
  <c r="N38" i="25"/>
  <c r="M38" i="25"/>
  <c r="V38" i="25"/>
  <c r="W38" i="25"/>
  <c r="V12" i="25"/>
  <c r="N8" i="25"/>
  <c r="N9" i="25"/>
  <c r="W25" i="25"/>
  <c r="G12" i="27"/>
  <c r="G11" i="27"/>
  <c r="G10" i="27"/>
  <c r="O13" i="25"/>
  <c r="O23" i="25"/>
  <c r="O16" i="25"/>
  <c r="O29" i="25"/>
  <c r="O20" i="25"/>
  <c r="P7" i="25"/>
  <c r="O9" i="25"/>
  <c r="O21" i="25"/>
  <c r="O8" i="25"/>
  <c r="O24" i="25"/>
  <c r="O17" i="25"/>
  <c r="O12" i="25"/>
  <c r="O32" i="25"/>
  <c r="O27" i="25"/>
  <c r="O36" i="25"/>
  <c r="O15" i="25"/>
  <c r="O37" i="25"/>
  <c r="O35" i="25"/>
  <c r="O25" i="25"/>
  <c r="O26" i="25"/>
  <c r="O19" i="25"/>
  <c r="O33" i="25"/>
  <c r="O31" i="25"/>
  <c r="O11" i="25"/>
  <c r="O30" i="25"/>
  <c r="O18" i="25"/>
  <c r="P36" i="25"/>
  <c r="P13" i="25"/>
  <c r="P34" i="25"/>
  <c r="P29" i="25"/>
  <c r="P10" i="25"/>
  <c r="P21" i="25"/>
  <c r="P11" i="25"/>
  <c r="P32" i="25"/>
  <c r="P20" i="25"/>
  <c r="P27" i="25"/>
  <c r="P37" i="25"/>
  <c r="P17" i="25"/>
  <c r="P23" i="25"/>
  <c r="P30" i="25"/>
  <c r="P16" i="25"/>
  <c r="P9" i="25"/>
  <c r="P18" i="25"/>
  <c r="P35" i="25"/>
  <c r="P31" i="25"/>
  <c r="P39" i="25"/>
  <c r="Q7" i="25"/>
  <c r="P33" i="25"/>
  <c r="P19" i="25"/>
  <c r="P12" i="25"/>
  <c r="P26" i="25"/>
  <c r="P38" i="25"/>
  <c r="P8" i="25"/>
  <c r="P24" i="25"/>
  <c r="P25" i="25"/>
  <c r="P15" i="25"/>
  <c r="P14" i="25"/>
  <c r="P22" i="25"/>
  <c r="Q15" i="25"/>
  <c r="Q14" i="25"/>
  <c r="Q26" i="25"/>
  <c r="Q31" i="25"/>
  <c r="Q34" i="25"/>
  <c r="Q12" i="25"/>
  <c r="Q13" i="25"/>
  <c r="Q27" i="25"/>
  <c r="Q37" i="25"/>
  <c r="Q30" i="25"/>
  <c r="Q8" i="25"/>
  <c r="Q38" i="25"/>
  <c r="Q35" i="25"/>
  <c r="Q39" i="25"/>
  <c r="Q36" i="25"/>
  <c r="Q11" i="25"/>
  <c r="Q32" i="25"/>
  <c r="Q29" i="25"/>
  <c r="Q25" i="25"/>
  <c r="Q21" i="25"/>
  <c r="Q9" i="25"/>
  <c r="Q10" i="25"/>
  <c r="Q19" i="25"/>
  <c r="Q23" i="25"/>
  <c r="Q22" i="25"/>
  <c r="Q20" i="25"/>
  <c r="Q17" i="25"/>
  <c r="R7" i="25"/>
  <c r="R12" i="25" s="1"/>
  <c r="Q24" i="25"/>
  <c r="Q16" i="25"/>
  <c r="Q18" i="25"/>
  <c r="S7" i="25"/>
  <c r="S34" i="25" s="1"/>
  <c r="R17" i="25"/>
  <c r="R34" i="25"/>
  <c r="R31" i="25"/>
  <c r="R19" i="25"/>
  <c r="R9" i="25"/>
  <c r="R18" i="25"/>
  <c r="R37" i="25"/>
  <c r="R15" i="25"/>
  <c r="R10" i="25"/>
  <c r="R29" i="25"/>
  <c r="R14" i="25"/>
  <c r="R24" i="25"/>
  <c r="R27" i="25"/>
  <c r="R11" i="25"/>
  <c r="R8" i="25"/>
  <c r="R20" i="25"/>
  <c r="R32" i="25"/>
  <c r="R13" i="25"/>
  <c r="R16" i="25"/>
  <c r="R28" i="25"/>
  <c r="R36" i="25"/>
  <c r="R25" i="25"/>
  <c r="R39" i="25"/>
  <c r="R35" i="25"/>
  <c r="R38" i="25"/>
  <c r="R23" i="25"/>
  <c r="R21" i="25"/>
  <c r="R26" i="25"/>
  <c r="S25" i="25"/>
  <c r="S26" i="25"/>
  <c r="S32" i="25"/>
  <c r="S36" i="25"/>
  <c r="S23" i="25"/>
  <c r="T7" i="25"/>
  <c r="T32" i="25" s="1"/>
  <c r="S38" i="25"/>
  <c r="S20" i="25"/>
  <c r="S31" i="25"/>
  <c r="S21" i="25"/>
  <c r="S19" i="25"/>
  <c r="S39" i="25"/>
  <c r="S13" i="25"/>
  <c r="S14" i="25"/>
  <c r="S29" i="25"/>
  <c r="S15" i="25"/>
  <c r="S18" i="25"/>
  <c r="S16" i="25"/>
  <c r="S9" i="25"/>
  <c r="S24" i="25"/>
  <c r="S12" i="25"/>
  <c r="S10" i="25"/>
  <c r="T20" i="25"/>
  <c r="T9" i="25"/>
  <c r="T11" i="25"/>
  <c r="T24" i="25"/>
  <c r="T16" i="25"/>
  <c r="T13" i="25"/>
  <c r="T19" i="25"/>
  <c r="T12" i="25"/>
  <c r="T17" i="25"/>
  <c r="T10" i="25"/>
  <c r="T29" i="25"/>
  <c r="T25" i="25"/>
  <c r="T23" i="25"/>
  <c r="T22" i="25"/>
  <c r="T37" i="25"/>
  <c r="T35" i="25"/>
  <c r="T36" i="25"/>
  <c r="T39" i="25"/>
  <c r="T21" i="25"/>
  <c r="U7" i="25"/>
  <c r="U31" i="25" s="1"/>
  <c r="T30" i="25"/>
  <c r="T31" i="25"/>
  <c r="T38" i="25"/>
  <c r="T8" i="25"/>
  <c r="T18" i="25"/>
  <c r="T26" i="25"/>
  <c r="T34" i="25"/>
  <c r="U11" i="25"/>
  <c r="U38" i="25"/>
  <c r="U24" i="25"/>
  <c r="U18" i="25"/>
  <c r="U8" i="25"/>
  <c r="U36" i="25"/>
  <c r="U34" i="25"/>
  <c r="U32" i="25"/>
  <c r="U29" i="25"/>
  <c r="U13" i="25"/>
  <c r="U33" i="25"/>
  <c r="AB70" i="6" l="1"/>
  <c r="R70" i="6" s="1"/>
  <c r="AC70" i="6"/>
  <c r="S70" i="6" s="1"/>
  <c r="AD70" i="6"/>
  <c r="T70" i="6" s="1"/>
  <c r="AE70" i="6"/>
  <c r="U70" i="6" s="1"/>
  <c r="AB66" i="6"/>
  <c r="R66" i="6" s="1"/>
  <c r="AC66" i="6"/>
  <c r="S66" i="6" s="1"/>
  <c r="AD66" i="6"/>
  <c r="T66" i="6" s="1"/>
  <c r="AE66" i="6"/>
  <c r="U66" i="6" s="1"/>
  <c r="AB78" i="6"/>
  <c r="R78" i="6" s="1"/>
  <c r="AC78" i="6"/>
  <c r="S78" i="6" s="1"/>
  <c r="AD78" i="6"/>
  <c r="T78" i="6" s="1"/>
  <c r="AE78" i="6"/>
  <c r="U78" i="6" s="1"/>
  <c r="Q47" i="6"/>
  <c r="Q10" i="6"/>
  <c r="Q54" i="6"/>
  <c r="Q19" i="6"/>
  <c r="Q16" i="6"/>
  <c r="Q48" i="6"/>
  <c r="Q60" i="6"/>
  <c r="Q11" i="6"/>
  <c r="Q79" i="6"/>
  <c r="Q13" i="6"/>
  <c r="Q18" i="6"/>
  <c r="Q81" i="6"/>
  <c r="Q80" i="6"/>
  <c r="Q72" i="6"/>
  <c r="Q74" i="6"/>
  <c r="Q61" i="6"/>
  <c r="Q69" i="6"/>
  <c r="Q73" i="6"/>
  <c r="Q27" i="6"/>
  <c r="Q23" i="6"/>
  <c r="Q82" i="6"/>
  <c r="Q63" i="6"/>
  <c r="Q71" i="6"/>
  <c r="Q77" i="6"/>
  <c r="Q56" i="6"/>
  <c r="Q65" i="6"/>
  <c r="Q64" i="6"/>
  <c r="Q68" i="6"/>
  <c r="Q67" i="6"/>
  <c r="Q41" i="6"/>
  <c r="Q76" i="6"/>
  <c r="Q75" i="6"/>
  <c r="Q9" i="6"/>
  <c r="Q31" i="6"/>
  <c r="Q24" i="6"/>
  <c r="D8" i="5"/>
  <c r="D9" i="5" s="1"/>
  <c r="D10" i="5" s="1"/>
  <c r="D11" i="5" s="1"/>
  <c r="D12" i="5" s="1"/>
  <c r="D13" i="5" s="1"/>
  <c r="D14" i="5" s="1"/>
  <c r="D15" i="5" s="1"/>
  <c r="D16" i="5" s="1"/>
  <c r="D17" i="5" s="1"/>
  <c r="D18" i="5" s="1"/>
  <c r="D19" i="5" s="1"/>
  <c r="B8" i="5"/>
  <c r="B9" i="5" s="1"/>
  <c r="B10" i="5" s="1"/>
  <c r="B11" i="5" s="1"/>
  <c r="B12" i="5" s="1"/>
  <c r="B13" i="5" s="1"/>
  <c r="B14" i="5" s="1"/>
  <c r="B15" i="5" s="1"/>
  <c r="B16" i="5" s="1"/>
  <c r="B17" i="5" s="1"/>
  <c r="B18" i="5" s="1"/>
  <c r="B19" i="5" s="1"/>
  <c r="G8" i="5"/>
  <c r="G9" i="5" s="1"/>
  <c r="G10" i="5" s="1"/>
  <c r="G11" i="5" s="1"/>
  <c r="G12" i="5" s="1"/>
  <c r="G13" i="5" s="1"/>
  <c r="G14" i="5" s="1"/>
  <c r="G15" i="5" s="1"/>
  <c r="G16" i="5" s="1"/>
  <c r="G17" i="5" s="1"/>
  <c r="G18" i="5" s="1"/>
  <c r="G19" i="5" s="1"/>
  <c r="I8" i="5"/>
  <c r="I9" i="5" s="1"/>
  <c r="I10" i="5" s="1"/>
  <c r="I11" i="5" s="1"/>
  <c r="I12" i="5" s="1"/>
  <c r="I13" i="5" s="1"/>
  <c r="I14" i="5" s="1"/>
  <c r="I15" i="5" s="1"/>
  <c r="I16" i="5" s="1"/>
  <c r="I17" i="5" s="1"/>
  <c r="I18" i="5" s="1"/>
  <c r="I19" i="5" s="1"/>
  <c r="F8" i="5"/>
  <c r="F9" i="5" s="1"/>
  <c r="F10" i="5" s="1"/>
  <c r="F11" i="5" s="1"/>
  <c r="F12" i="5" s="1"/>
  <c r="F13" i="5" s="1"/>
  <c r="F14" i="5" s="1"/>
  <c r="F15" i="5" s="1"/>
  <c r="F16" i="5" s="1"/>
  <c r="F17" i="5" s="1"/>
  <c r="F18" i="5" s="1"/>
  <c r="F19" i="5" s="1"/>
  <c r="Q30" i="6"/>
  <c r="Q34" i="6"/>
  <c r="Q45" i="6"/>
  <c r="Q33" i="6"/>
  <c r="C8" i="5"/>
  <c r="C9" i="5" s="1"/>
  <c r="C10" i="5" s="1"/>
  <c r="C11" i="5" s="1"/>
  <c r="C12" i="5" s="1"/>
  <c r="C13" i="5" s="1"/>
  <c r="C14" i="5" s="1"/>
  <c r="C15" i="5" s="1"/>
  <c r="C16" i="5" s="1"/>
  <c r="C17" i="5" s="1"/>
  <c r="C18" i="5" s="1"/>
  <c r="C19" i="5" s="1"/>
  <c r="J8" i="5"/>
  <c r="J9" i="5" s="1"/>
  <c r="J10" i="5" s="1"/>
  <c r="J11" i="5" s="1"/>
  <c r="J12" i="5" s="1"/>
  <c r="J13" i="5" s="1"/>
  <c r="J14" i="5" s="1"/>
  <c r="J15" i="5" s="1"/>
  <c r="J16" i="5" s="1"/>
  <c r="J17" i="5" s="1"/>
  <c r="J18" i="5" s="1"/>
  <c r="J19" i="5" s="1"/>
  <c r="E8" i="5"/>
  <c r="E9" i="5" s="1"/>
  <c r="E10" i="5" s="1"/>
  <c r="E11" i="5" s="1"/>
  <c r="E12" i="5" s="1"/>
  <c r="E13" i="5" s="1"/>
  <c r="E14" i="5" s="1"/>
  <c r="E15" i="5" s="1"/>
  <c r="E16" i="5" s="1"/>
  <c r="E17" i="5" s="1"/>
  <c r="E18" i="5" s="1"/>
  <c r="E19" i="5" s="1"/>
  <c r="U22" i="25"/>
  <c r="U27" i="25"/>
  <c r="U30" i="25"/>
  <c r="U19" i="25"/>
  <c r="U39" i="25"/>
  <c r="U10" i="25"/>
  <c r="V33" i="25"/>
  <c r="M33" i="25"/>
  <c r="N33" i="25"/>
  <c r="R33" i="25"/>
  <c r="W33" i="25"/>
  <c r="S33" i="25"/>
  <c r="Q33" i="25"/>
  <c r="T33" i="25"/>
  <c r="V39" i="25"/>
  <c r="W39" i="25"/>
  <c r="M39" i="25"/>
  <c r="O39" i="25"/>
  <c r="U23" i="25"/>
  <c r="U25" i="25"/>
  <c r="U12" i="25"/>
  <c r="U26" i="25"/>
  <c r="U14" i="25"/>
  <c r="U35" i="25"/>
  <c r="V28" i="25"/>
  <c r="M28" i="25"/>
  <c r="W28" i="25"/>
  <c r="N28" i="25"/>
  <c r="T28" i="25"/>
  <c r="P28" i="25"/>
  <c r="O28" i="25"/>
  <c r="Q28" i="25"/>
  <c r="S28" i="25"/>
  <c r="U28" i="25"/>
  <c r="M34" i="25"/>
  <c r="W34" i="25"/>
  <c r="O34" i="25"/>
  <c r="V34" i="25"/>
  <c r="N34" i="25"/>
  <c r="U15" i="25"/>
  <c r="U21" i="25"/>
  <c r="Q42" i="6"/>
  <c r="Q20" i="6"/>
  <c r="U16" i="25"/>
  <c r="U37" i="25"/>
  <c r="U20" i="25"/>
  <c r="U17" i="25"/>
  <c r="U9" i="25"/>
  <c r="T14" i="25"/>
  <c r="T27" i="25"/>
  <c r="S11" i="25"/>
  <c r="S22" i="25"/>
  <c r="S35" i="25"/>
  <c r="S37" i="25"/>
  <c r="R22" i="25"/>
  <c r="R30" i="25"/>
  <c r="Q40" i="6"/>
  <c r="M24" i="25"/>
  <c r="W24" i="25"/>
  <c r="V24" i="25"/>
  <c r="M13" i="25"/>
  <c r="W13" i="25"/>
  <c r="V13" i="25"/>
  <c r="Q53" i="6"/>
  <c r="S17" i="25"/>
  <c r="S8" i="25"/>
  <c r="Q43" i="6"/>
  <c r="T15" i="25"/>
  <c r="S27" i="25"/>
  <c r="S30" i="25"/>
  <c r="X7" i="25"/>
  <c r="W36" i="25"/>
  <c r="W9" i="25"/>
  <c r="W12" i="25"/>
  <c r="W14" i="25"/>
  <c r="M21" i="25"/>
  <c r="G8" i="27"/>
  <c r="G24" i="27"/>
  <c r="AB73" i="6" l="1"/>
  <c r="R73" i="6" s="1"/>
  <c r="AC73" i="6"/>
  <c r="S73" i="6" s="1"/>
  <c r="AD73" i="6"/>
  <c r="T73" i="6" s="1"/>
  <c r="AE73" i="6"/>
  <c r="U73" i="6" s="1"/>
  <c r="AB75" i="6"/>
  <c r="R75" i="6" s="1"/>
  <c r="AC75" i="6"/>
  <c r="S75" i="6" s="1"/>
  <c r="AD75" i="6"/>
  <c r="T75" i="6" s="1"/>
  <c r="AE75" i="6"/>
  <c r="U75" i="6" s="1"/>
  <c r="AB27" i="6"/>
  <c r="AC27" i="6"/>
  <c r="AD27" i="6"/>
  <c r="AE27" i="6"/>
  <c r="AB69" i="6"/>
  <c r="R69" i="6" s="1"/>
  <c r="AC69" i="6"/>
  <c r="S69" i="6" s="1"/>
  <c r="AD69" i="6"/>
  <c r="T69" i="6" s="1"/>
  <c r="AE69" i="6"/>
  <c r="U69" i="6" s="1"/>
  <c r="AB72" i="6"/>
  <c r="R72" i="6" s="1"/>
  <c r="AC72" i="6"/>
  <c r="S72" i="6" s="1"/>
  <c r="AD72" i="6"/>
  <c r="T72" i="6" s="1"/>
  <c r="AE72" i="6"/>
  <c r="U72" i="6" s="1"/>
  <c r="AB18" i="6"/>
  <c r="R18" i="6" s="1"/>
  <c r="AC18" i="6"/>
  <c r="S18" i="6" s="1"/>
  <c r="AD18" i="6"/>
  <c r="T18" i="6" s="1"/>
  <c r="AE18" i="6"/>
  <c r="U18" i="6" s="1"/>
  <c r="AB16" i="6"/>
  <c r="R16" i="6" s="1"/>
  <c r="AC16" i="6"/>
  <c r="S16" i="6" s="1"/>
  <c r="AD16" i="6"/>
  <c r="T16" i="6" s="1"/>
  <c r="AE16" i="6"/>
  <c r="U16" i="6" s="1"/>
  <c r="AB10" i="6"/>
  <c r="R10" i="6" s="1"/>
  <c r="AC10" i="6"/>
  <c r="S10" i="6" s="1"/>
  <c r="AD10" i="6"/>
  <c r="T10" i="6" s="1"/>
  <c r="AE10" i="6"/>
  <c r="U10" i="6" s="1"/>
  <c r="AB42" i="6"/>
  <c r="R42" i="6" s="1"/>
  <c r="AC42" i="6"/>
  <c r="S42" i="6" s="1"/>
  <c r="AD42" i="6"/>
  <c r="T42" i="6" s="1"/>
  <c r="AE42" i="6"/>
  <c r="U42" i="6" s="1"/>
  <c r="AB41" i="6"/>
  <c r="R41" i="6" s="1"/>
  <c r="AC41" i="6"/>
  <c r="S41" i="6" s="1"/>
  <c r="AD41" i="6"/>
  <c r="T41" i="6" s="1"/>
  <c r="AE41" i="6"/>
  <c r="U41" i="6" s="1"/>
  <c r="AB56" i="6"/>
  <c r="R56" i="6" s="1"/>
  <c r="AC56" i="6"/>
  <c r="S56" i="6" s="1"/>
  <c r="AD56" i="6"/>
  <c r="T56" i="6" s="1"/>
  <c r="AE56" i="6"/>
  <c r="U56" i="6" s="1"/>
  <c r="AB13" i="6"/>
  <c r="R13" i="6" s="1"/>
  <c r="AC13" i="6"/>
  <c r="S13" i="6" s="1"/>
  <c r="AD13" i="6"/>
  <c r="T13" i="6" s="1"/>
  <c r="AE13" i="6"/>
  <c r="U13" i="6" s="1"/>
  <c r="AB48" i="6"/>
  <c r="R48" i="6" s="1"/>
  <c r="AC48" i="6"/>
  <c r="S48" i="6" s="1"/>
  <c r="AD48" i="6"/>
  <c r="T48" i="6" s="1"/>
  <c r="AE48" i="6"/>
  <c r="U48" i="6" s="1"/>
  <c r="AB47" i="6"/>
  <c r="R47" i="6" s="1"/>
  <c r="AC47" i="6"/>
  <c r="S47" i="6" s="1"/>
  <c r="AD47" i="6"/>
  <c r="T47" i="6" s="1"/>
  <c r="AE47" i="6"/>
  <c r="U47" i="6" s="1"/>
  <c r="AB45" i="6"/>
  <c r="R45" i="6" s="1"/>
  <c r="AC45" i="6"/>
  <c r="S45" i="6" s="1"/>
  <c r="AD45" i="6"/>
  <c r="T45" i="6" s="1"/>
  <c r="AE45" i="6"/>
  <c r="U45" i="6" s="1"/>
  <c r="AB64" i="6"/>
  <c r="R64" i="6" s="1"/>
  <c r="AC64" i="6"/>
  <c r="S64" i="6" s="1"/>
  <c r="AD64" i="6"/>
  <c r="T64" i="6" s="1"/>
  <c r="AE64" i="6"/>
  <c r="U64" i="6" s="1"/>
  <c r="AB53" i="6"/>
  <c r="AC53" i="6"/>
  <c r="AD53" i="6"/>
  <c r="AE53" i="6"/>
  <c r="AB76" i="6"/>
  <c r="R76" i="6" s="1"/>
  <c r="AC76" i="6"/>
  <c r="S76" i="6" s="1"/>
  <c r="AD76" i="6"/>
  <c r="T76" i="6" s="1"/>
  <c r="AE76" i="6"/>
  <c r="U76" i="6" s="1"/>
  <c r="AB82" i="6"/>
  <c r="R82" i="6" s="1"/>
  <c r="AC82" i="6"/>
  <c r="S82" i="6" s="1"/>
  <c r="AD82" i="6"/>
  <c r="T82" i="6" s="1"/>
  <c r="AE82" i="6"/>
  <c r="U82" i="6" s="1"/>
  <c r="AB80" i="6"/>
  <c r="R80" i="6" s="1"/>
  <c r="AC80" i="6"/>
  <c r="S80" i="6" s="1"/>
  <c r="AD80" i="6"/>
  <c r="T80" i="6" s="1"/>
  <c r="AE80" i="6"/>
  <c r="U80" i="6" s="1"/>
  <c r="AB79" i="6"/>
  <c r="R79" i="6" s="1"/>
  <c r="AC79" i="6"/>
  <c r="S79" i="6" s="1"/>
  <c r="AD79" i="6"/>
  <c r="T79" i="6" s="1"/>
  <c r="AE79" i="6"/>
  <c r="U79" i="6" s="1"/>
  <c r="AB60" i="6"/>
  <c r="R60" i="6" s="1"/>
  <c r="AC60" i="6"/>
  <c r="S60" i="6" s="1"/>
  <c r="AD60" i="6"/>
  <c r="T60" i="6" s="1"/>
  <c r="AE60" i="6"/>
  <c r="U60" i="6" s="1"/>
  <c r="AB40" i="6"/>
  <c r="R40" i="6" s="1"/>
  <c r="AC40" i="6"/>
  <c r="S40" i="6" s="1"/>
  <c r="AD40" i="6"/>
  <c r="T40" i="6" s="1"/>
  <c r="AE40" i="6"/>
  <c r="U40" i="6" s="1"/>
  <c r="AB34" i="6"/>
  <c r="R34" i="6" s="1"/>
  <c r="AC34" i="6"/>
  <c r="S34" i="6" s="1"/>
  <c r="AD34" i="6"/>
  <c r="T34" i="6" s="1"/>
  <c r="AE34" i="6"/>
  <c r="U34" i="6" s="1"/>
  <c r="AB33" i="6"/>
  <c r="R33" i="6" s="1"/>
  <c r="AC33" i="6"/>
  <c r="S33" i="6" s="1"/>
  <c r="AD33" i="6"/>
  <c r="T33" i="6" s="1"/>
  <c r="AE33" i="6"/>
  <c r="U33" i="6" s="1"/>
  <c r="AB30" i="6"/>
  <c r="R30" i="6" s="1"/>
  <c r="AC30" i="6"/>
  <c r="S30" i="6" s="1"/>
  <c r="AD30" i="6"/>
  <c r="T30" i="6" s="1"/>
  <c r="AE30" i="6"/>
  <c r="U30" i="6" s="1"/>
  <c r="AB67" i="6"/>
  <c r="R67" i="6" s="1"/>
  <c r="AC67" i="6"/>
  <c r="S67" i="6" s="1"/>
  <c r="AD67" i="6"/>
  <c r="T67" i="6" s="1"/>
  <c r="AE67" i="6"/>
  <c r="U67" i="6" s="1"/>
  <c r="AB65" i="6"/>
  <c r="R65" i="6" s="1"/>
  <c r="AC65" i="6"/>
  <c r="S65" i="6" s="1"/>
  <c r="AD65" i="6"/>
  <c r="T65" i="6" s="1"/>
  <c r="AE65" i="6"/>
  <c r="U65" i="6" s="1"/>
  <c r="AB77" i="6"/>
  <c r="R77" i="6" s="1"/>
  <c r="AC77" i="6"/>
  <c r="S77" i="6" s="1"/>
  <c r="AD77" i="6"/>
  <c r="T77" i="6" s="1"/>
  <c r="AE77" i="6"/>
  <c r="U77" i="6" s="1"/>
  <c r="AB61" i="6"/>
  <c r="R61" i="6" s="1"/>
  <c r="AC61" i="6"/>
  <c r="S61" i="6" s="1"/>
  <c r="AD61" i="6"/>
  <c r="T61" i="6" s="1"/>
  <c r="AE61" i="6"/>
  <c r="U61" i="6" s="1"/>
  <c r="AB81" i="6"/>
  <c r="R81" i="6" s="1"/>
  <c r="AC81" i="6"/>
  <c r="S81" i="6" s="1"/>
  <c r="AD81" i="6"/>
  <c r="T81" i="6" s="1"/>
  <c r="AE81" i="6"/>
  <c r="U81" i="6" s="1"/>
  <c r="AB24" i="6"/>
  <c r="R24" i="6" s="1"/>
  <c r="AC24" i="6"/>
  <c r="S24" i="6" s="1"/>
  <c r="AD24" i="6"/>
  <c r="T24" i="6" s="1"/>
  <c r="AE24" i="6"/>
  <c r="U24" i="6" s="1"/>
  <c r="AB31" i="6"/>
  <c r="R31" i="6" s="1"/>
  <c r="AC31" i="6"/>
  <c r="S31" i="6" s="1"/>
  <c r="AD31" i="6"/>
  <c r="T31" i="6" s="1"/>
  <c r="AE31" i="6"/>
  <c r="U31" i="6" s="1"/>
  <c r="AB71" i="6"/>
  <c r="R71" i="6" s="1"/>
  <c r="AC71" i="6"/>
  <c r="S71" i="6" s="1"/>
  <c r="AD71" i="6"/>
  <c r="T71" i="6" s="1"/>
  <c r="AE71" i="6"/>
  <c r="U71" i="6" s="1"/>
  <c r="AB11" i="6"/>
  <c r="R11" i="6" s="1"/>
  <c r="AC11" i="6"/>
  <c r="S11" i="6" s="1"/>
  <c r="AD11" i="6"/>
  <c r="T11" i="6" s="1"/>
  <c r="AE11" i="6"/>
  <c r="U11" i="6" s="1"/>
  <c r="AB19" i="6"/>
  <c r="R19" i="6" s="1"/>
  <c r="AC19" i="6"/>
  <c r="S19" i="6" s="1"/>
  <c r="AD19" i="6"/>
  <c r="T19" i="6" s="1"/>
  <c r="AE19" i="6"/>
  <c r="U19" i="6" s="1"/>
  <c r="AB43" i="6"/>
  <c r="R43" i="6" s="1"/>
  <c r="AC43" i="6"/>
  <c r="S43" i="6" s="1"/>
  <c r="AD43" i="6"/>
  <c r="T43" i="6" s="1"/>
  <c r="AE43" i="6"/>
  <c r="U43" i="6" s="1"/>
  <c r="AB20" i="6"/>
  <c r="R20" i="6" s="1"/>
  <c r="AC20" i="6"/>
  <c r="S20" i="6" s="1"/>
  <c r="AD20" i="6"/>
  <c r="T20" i="6" s="1"/>
  <c r="AE20" i="6"/>
  <c r="U20" i="6" s="1"/>
  <c r="AB68" i="6"/>
  <c r="R68" i="6" s="1"/>
  <c r="AC68" i="6"/>
  <c r="S68" i="6" s="1"/>
  <c r="AD68" i="6"/>
  <c r="T68" i="6" s="1"/>
  <c r="AE68" i="6"/>
  <c r="U68" i="6" s="1"/>
  <c r="AB23" i="6"/>
  <c r="R23" i="6" s="1"/>
  <c r="AC23" i="6"/>
  <c r="S23" i="6" s="1"/>
  <c r="AD23" i="6"/>
  <c r="T23" i="6" s="1"/>
  <c r="AE23" i="6"/>
  <c r="U23" i="6" s="1"/>
  <c r="AB74" i="6"/>
  <c r="R74" i="6" s="1"/>
  <c r="AC74" i="6"/>
  <c r="S74" i="6" s="1"/>
  <c r="AD74" i="6"/>
  <c r="T74" i="6" s="1"/>
  <c r="AE74" i="6"/>
  <c r="U74" i="6" s="1"/>
  <c r="AB54" i="6"/>
  <c r="R54" i="6" s="1"/>
  <c r="AC54" i="6"/>
  <c r="S54" i="6" s="1"/>
  <c r="AD54" i="6"/>
  <c r="T54" i="6" s="1"/>
  <c r="AE54" i="6"/>
  <c r="U54" i="6" s="1"/>
  <c r="Q49" i="6"/>
  <c r="Q50" i="6"/>
  <c r="Q55" i="6"/>
  <c r="Q26" i="6"/>
  <c r="Q51" i="6"/>
  <c r="Q44" i="6"/>
  <c r="Q58" i="6"/>
  <c r="Q35" i="6"/>
  <c r="Q52" i="6"/>
  <c r="Q57" i="6"/>
  <c r="Q12" i="6"/>
  <c r="AC9" i="6"/>
  <c r="S9" i="6" s="1"/>
  <c r="AD9" i="6"/>
  <c r="T9" i="6" s="1"/>
  <c r="AE9" i="6"/>
  <c r="U9" i="6" s="1"/>
  <c r="AB9" i="6"/>
  <c r="R9" i="6" s="1"/>
  <c r="Q17" i="6"/>
  <c r="Q29" i="6"/>
  <c r="Q14" i="6"/>
  <c r="Q21" i="6"/>
  <c r="Q22" i="6"/>
  <c r="Q25" i="6"/>
  <c r="Q36" i="6"/>
  <c r="Q37" i="6"/>
  <c r="Q38" i="6"/>
  <c r="Q59" i="6"/>
  <c r="H8" i="5"/>
  <c r="H9" i="5" s="1"/>
  <c r="H10" i="5" s="1"/>
  <c r="H11" i="5" s="1"/>
  <c r="H12" i="5" s="1"/>
  <c r="H13" i="5" s="1"/>
  <c r="H14" i="5" s="1"/>
  <c r="H15" i="5" s="1"/>
  <c r="H16" i="5" s="1"/>
  <c r="H17" i="5" s="1"/>
  <c r="H18" i="5" s="1"/>
  <c r="H19" i="5" s="1"/>
  <c r="Q46" i="6"/>
  <c r="X36" i="25"/>
  <c r="X20" i="25"/>
  <c r="X29" i="25"/>
  <c r="X16" i="25"/>
  <c r="X25" i="25"/>
  <c r="X38" i="25"/>
  <c r="X12" i="25"/>
  <c r="X21" i="25"/>
  <c r="X9" i="25"/>
  <c r="X8" i="25"/>
  <c r="X10" i="25"/>
  <c r="X23" i="25"/>
  <c r="X18" i="25"/>
  <c r="Y7" i="25"/>
  <c r="X30" i="25"/>
  <c r="X37" i="25"/>
  <c r="X26" i="25"/>
  <c r="X11" i="25"/>
  <c r="X14" i="25"/>
  <c r="X34" i="25"/>
  <c r="X35" i="25"/>
  <c r="X22" i="25"/>
  <c r="X17" i="25"/>
  <c r="X31" i="25"/>
  <c r="X15" i="25"/>
  <c r="X32" i="25"/>
  <c r="X27" i="25"/>
  <c r="X13" i="25"/>
  <c r="X24" i="25"/>
  <c r="Q39" i="6"/>
  <c r="X39" i="25"/>
  <c r="Q15" i="6"/>
  <c r="X28" i="25"/>
  <c r="Q32" i="6"/>
  <c r="Q28" i="6"/>
  <c r="X19" i="25"/>
  <c r="X33" i="25"/>
  <c r="AP55" i="6" l="1"/>
  <c r="AO50" i="6"/>
  <c r="AO64" i="6"/>
  <c r="AN13" i="6"/>
  <c r="AO47" i="6"/>
  <c r="AP54" i="6"/>
  <c r="AN57" i="6"/>
  <c r="AN47" i="6"/>
  <c r="AC52" i="6"/>
  <c r="S52" i="6" s="1"/>
  <c r="AO30" i="6" s="1"/>
  <c r="S53" i="6"/>
  <c r="AO31" i="6" s="1"/>
  <c r="AC26" i="6"/>
  <c r="S26" i="6" s="1"/>
  <c r="AO14" i="6" s="1"/>
  <c r="S27" i="6"/>
  <c r="AO15" i="6" s="1"/>
  <c r="AP40" i="6"/>
  <c r="AN63" i="6"/>
  <c r="AP57" i="6"/>
  <c r="AQ61" i="6"/>
  <c r="AO55" i="6"/>
  <c r="AB52" i="6"/>
  <c r="R52" i="6" s="1"/>
  <c r="R53" i="6"/>
  <c r="AB26" i="6"/>
  <c r="R26" i="6" s="1"/>
  <c r="AN14" i="6" s="1"/>
  <c r="R27" i="6"/>
  <c r="AP58" i="6"/>
  <c r="AQ21" i="6"/>
  <c r="AQ54" i="6"/>
  <c r="AP13" i="6"/>
  <c r="AP26" i="6"/>
  <c r="AP43" i="6"/>
  <c r="AP59" i="6"/>
  <c r="AO53" i="6"/>
  <c r="AQ43" i="6"/>
  <c r="AQ63" i="6"/>
  <c r="AN59" i="6"/>
  <c r="AO61" i="6"/>
  <c r="AQ51" i="6"/>
  <c r="AN27" i="6"/>
  <c r="AN44" i="6"/>
  <c r="AN60" i="6"/>
  <c r="AN43" i="6"/>
  <c r="AO52" i="6"/>
  <c r="AD52" i="6"/>
  <c r="T52" i="6" s="1"/>
  <c r="AP30" i="6" s="1"/>
  <c r="T53" i="6"/>
  <c r="AP31" i="6" s="1"/>
  <c r="AP56" i="6"/>
  <c r="AQ52" i="6"/>
  <c r="AN53" i="6"/>
  <c r="AN34" i="6"/>
  <c r="AP44" i="6"/>
  <c r="AP60" i="6"/>
  <c r="AQ40" i="6"/>
  <c r="AQ56" i="6"/>
  <c r="AN24" i="6"/>
  <c r="AO24" i="6"/>
  <c r="AP45" i="6"/>
  <c r="AP61" i="6"/>
  <c r="AO59" i="6"/>
  <c r="AQ45" i="6"/>
  <c r="AQ13" i="6"/>
  <c r="AN12" i="6"/>
  <c r="AN46" i="6"/>
  <c r="AN62" i="6"/>
  <c r="AN49" i="6"/>
  <c r="AO43" i="6"/>
  <c r="AO21" i="6"/>
  <c r="AO54" i="6"/>
  <c r="AQ50" i="6"/>
  <c r="AP39" i="6"/>
  <c r="AQ59" i="6"/>
  <c r="AP21" i="6"/>
  <c r="AQ39" i="6"/>
  <c r="AN58" i="6"/>
  <c r="AO12" i="6"/>
  <c r="AP46" i="6"/>
  <c r="AP62" i="6"/>
  <c r="AQ58" i="6"/>
  <c r="AN32" i="6"/>
  <c r="AO32" i="6"/>
  <c r="AP47" i="6"/>
  <c r="AP63" i="6"/>
  <c r="AQ49" i="6"/>
  <c r="AO22" i="6"/>
  <c r="AP22" i="6"/>
  <c r="AP12" i="6"/>
  <c r="AN31" i="6"/>
  <c r="AN48" i="6"/>
  <c r="AN64" i="6"/>
  <c r="AN55" i="6"/>
  <c r="AO49" i="6"/>
  <c r="AQ34" i="6"/>
  <c r="AO40" i="6"/>
  <c r="AO56" i="6"/>
  <c r="AD26" i="6"/>
  <c r="T26" i="6" s="1"/>
  <c r="AP14" i="6" s="1"/>
  <c r="T27" i="6"/>
  <c r="AN26" i="6"/>
  <c r="AP48" i="6"/>
  <c r="AP64" i="6"/>
  <c r="AQ27" i="6"/>
  <c r="AQ44" i="6"/>
  <c r="AQ60" i="6"/>
  <c r="AO39" i="6"/>
  <c r="AP32" i="6"/>
  <c r="AP49" i="6"/>
  <c r="AQ53" i="6"/>
  <c r="AN22" i="6"/>
  <c r="AN50" i="6"/>
  <c r="AN15" i="6"/>
  <c r="AN61" i="6"/>
  <c r="AO57" i="6"/>
  <c r="AO58" i="6"/>
  <c r="AP50" i="6"/>
  <c r="AQ46" i="6"/>
  <c r="AQ62" i="6"/>
  <c r="AN45" i="6"/>
  <c r="AO45" i="6"/>
  <c r="AP34" i="6"/>
  <c r="AP51" i="6"/>
  <c r="AQ55" i="6"/>
  <c r="AN30" i="6"/>
  <c r="AO34" i="6"/>
  <c r="AQ22" i="6"/>
  <c r="AN52" i="6"/>
  <c r="AP27" i="6"/>
  <c r="AO63" i="6"/>
  <c r="AQ47" i="6"/>
  <c r="AO27" i="6"/>
  <c r="AO44" i="6"/>
  <c r="AO60" i="6"/>
  <c r="AE52" i="6"/>
  <c r="U52" i="6" s="1"/>
  <c r="AQ30" i="6" s="1"/>
  <c r="U53" i="6"/>
  <c r="AQ31" i="6" s="1"/>
  <c r="AE26" i="6"/>
  <c r="U26" i="6" s="1"/>
  <c r="AQ14" i="6" s="1"/>
  <c r="U27" i="6"/>
  <c r="AQ15" i="6" s="1"/>
  <c r="AP52" i="6"/>
  <c r="AO13" i="6"/>
  <c r="AQ48" i="6"/>
  <c r="AQ64" i="6"/>
  <c r="AN51" i="6"/>
  <c r="AO51" i="6"/>
  <c r="AP53" i="6"/>
  <c r="AP15" i="6"/>
  <c r="AQ24" i="6"/>
  <c r="AQ57" i="6"/>
  <c r="AN39" i="6"/>
  <c r="AQ26" i="6"/>
  <c r="AN21" i="6"/>
  <c r="AN54" i="6"/>
  <c r="AO46" i="6"/>
  <c r="AO62" i="6"/>
  <c r="AQ32" i="6"/>
  <c r="AN40" i="6"/>
  <c r="AN56" i="6"/>
  <c r="AO26" i="6"/>
  <c r="AP24" i="6"/>
  <c r="AQ12" i="6"/>
  <c r="AO48" i="6"/>
  <c r="AB39" i="6"/>
  <c r="R39" i="6" s="1"/>
  <c r="AC39" i="6"/>
  <c r="S39" i="6" s="1"/>
  <c r="AD39" i="6"/>
  <c r="T39" i="6" s="1"/>
  <c r="AE39" i="6"/>
  <c r="U39" i="6" s="1"/>
  <c r="AB37" i="6"/>
  <c r="R37" i="6" s="1"/>
  <c r="AC37" i="6"/>
  <c r="S37" i="6" s="1"/>
  <c r="AD37" i="6"/>
  <c r="T37" i="6" s="1"/>
  <c r="AE37" i="6"/>
  <c r="U37" i="6" s="1"/>
  <c r="AB22" i="6"/>
  <c r="R22" i="6" s="1"/>
  <c r="AN11" i="6" s="1"/>
  <c r="AC22" i="6"/>
  <c r="S22" i="6" s="1"/>
  <c r="AO11" i="6" s="1"/>
  <c r="AD22" i="6"/>
  <c r="T22" i="6" s="1"/>
  <c r="AP11" i="6" s="1"/>
  <c r="AE22" i="6"/>
  <c r="U22" i="6" s="1"/>
  <c r="AQ11" i="6" s="1"/>
  <c r="AB17" i="6"/>
  <c r="R17" i="6" s="1"/>
  <c r="AC17" i="6"/>
  <c r="S17" i="6" s="1"/>
  <c r="AD17" i="6"/>
  <c r="T17" i="6" s="1"/>
  <c r="AE17" i="6"/>
  <c r="U17" i="6" s="1"/>
  <c r="AE63" i="6"/>
  <c r="U63" i="6" s="1"/>
  <c r="AQ41" i="6" s="1"/>
  <c r="AE62" i="6"/>
  <c r="U62" i="6" s="1"/>
  <c r="AQ42" i="6" s="1"/>
  <c r="AB14" i="6"/>
  <c r="R14" i="6" s="1"/>
  <c r="AC14" i="6"/>
  <c r="S14" i="6" s="1"/>
  <c r="AD14" i="6"/>
  <c r="T14" i="6" s="1"/>
  <c r="AE14" i="6"/>
  <c r="U14" i="6" s="1"/>
  <c r="AB29" i="6"/>
  <c r="R29" i="6" s="1"/>
  <c r="AC29" i="6"/>
  <c r="S29" i="6" s="1"/>
  <c r="AD29" i="6"/>
  <c r="T29" i="6" s="1"/>
  <c r="AE29" i="6"/>
  <c r="U29" i="6" s="1"/>
  <c r="AB55" i="6"/>
  <c r="R55" i="6" s="1"/>
  <c r="AN33" i="6" s="1"/>
  <c r="AC55" i="6"/>
  <c r="S55" i="6" s="1"/>
  <c r="AO33" i="6" s="1"/>
  <c r="AD55" i="6"/>
  <c r="T55" i="6" s="1"/>
  <c r="AP33" i="6" s="1"/>
  <c r="AE55" i="6"/>
  <c r="U55" i="6" s="1"/>
  <c r="AQ33" i="6" s="1"/>
  <c r="AD63" i="6"/>
  <c r="T63" i="6" s="1"/>
  <c r="AP41" i="6" s="1"/>
  <c r="AD62" i="6"/>
  <c r="T62" i="6" s="1"/>
  <c r="AP42" i="6" s="1"/>
  <c r="AB28" i="6"/>
  <c r="R28" i="6" s="1"/>
  <c r="AN16" i="6" s="1"/>
  <c r="AC28" i="6"/>
  <c r="S28" i="6" s="1"/>
  <c r="AO16" i="6" s="1"/>
  <c r="AD28" i="6"/>
  <c r="T28" i="6" s="1"/>
  <c r="AP16" i="6" s="1"/>
  <c r="AE28" i="6"/>
  <c r="U28" i="6" s="1"/>
  <c r="AQ16" i="6" s="1"/>
  <c r="AB15" i="6"/>
  <c r="R15" i="6" s="1"/>
  <c r="AC15" i="6"/>
  <c r="S15" i="6" s="1"/>
  <c r="AD15" i="6"/>
  <c r="T15" i="6" s="1"/>
  <c r="AE15" i="6"/>
  <c r="U15" i="6" s="1"/>
  <c r="AB59" i="6"/>
  <c r="R59" i="6" s="1"/>
  <c r="AN38" i="6" s="1"/>
  <c r="AC59" i="6"/>
  <c r="S59" i="6" s="1"/>
  <c r="AO38" i="6" s="1"/>
  <c r="AD59" i="6"/>
  <c r="T59" i="6" s="1"/>
  <c r="AP38" i="6" s="1"/>
  <c r="AE59" i="6"/>
  <c r="U59" i="6" s="1"/>
  <c r="AQ38" i="6" s="1"/>
  <c r="AB36" i="6"/>
  <c r="R36" i="6" s="1"/>
  <c r="AC36" i="6"/>
  <c r="S36" i="6" s="1"/>
  <c r="AD36" i="6"/>
  <c r="T36" i="6" s="1"/>
  <c r="AE36" i="6"/>
  <c r="U36" i="6" s="1"/>
  <c r="AB21" i="6"/>
  <c r="R21" i="6" s="1"/>
  <c r="AN10" i="6" s="1"/>
  <c r="AC21" i="6"/>
  <c r="S21" i="6" s="1"/>
  <c r="AO10" i="6" s="1"/>
  <c r="AD21" i="6"/>
  <c r="T21" i="6" s="1"/>
  <c r="AP10" i="6" s="1"/>
  <c r="AE21" i="6"/>
  <c r="U21" i="6" s="1"/>
  <c r="AQ10" i="6" s="1"/>
  <c r="AB57" i="6"/>
  <c r="R57" i="6" s="1"/>
  <c r="AN36" i="6" s="1"/>
  <c r="AC57" i="6"/>
  <c r="S57" i="6" s="1"/>
  <c r="AO36" i="6" s="1"/>
  <c r="AD57" i="6"/>
  <c r="T57" i="6" s="1"/>
  <c r="AP36" i="6" s="1"/>
  <c r="AE57" i="6"/>
  <c r="U57" i="6" s="1"/>
  <c r="AQ36" i="6" s="1"/>
  <c r="AC63" i="6"/>
  <c r="S63" i="6" s="1"/>
  <c r="AO41" i="6" s="1"/>
  <c r="AC62" i="6"/>
  <c r="S62" i="6" s="1"/>
  <c r="AO42" i="6" s="1"/>
  <c r="AB25" i="6"/>
  <c r="R25" i="6" s="1"/>
  <c r="AN18" i="6" s="1"/>
  <c r="AC25" i="6"/>
  <c r="S25" i="6" s="1"/>
  <c r="AO18" i="6" s="1"/>
  <c r="AD25" i="6"/>
  <c r="T25" i="6" s="1"/>
  <c r="AP18" i="6" s="1"/>
  <c r="AE25" i="6"/>
  <c r="U25" i="6" s="1"/>
  <c r="AQ18" i="6" s="1"/>
  <c r="AB50" i="6"/>
  <c r="R50" i="6" s="1"/>
  <c r="AN29" i="6" s="1"/>
  <c r="AC50" i="6"/>
  <c r="S50" i="6" s="1"/>
  <c r="AO29" i="6" s="1"/>
  <c r="AD50" i="6"/>
  <c r="T50" i="6" s="1"/>
  <c r="AP29" i="6" s="1"/>
  <c r="AE50" i="6"/>
  <c r="U50" i="6" s="1"/>
  <c r="AQ29" i="6" s="1"/>
  <c r="AB63" i="6"/>
  <c r="R63" i="6" s="1"/>
  <c r="AN41" i="6" s="1"/>
  <c r="AB62" i="6"/>
  <c r="R62" i="6" s="1"/>
  <c r="AN42" i="6" s="1"/>
  <c r="AB35" i="6"/>
  <c r="R35" i="6" s="1"/>
  <c r="AC35" i="6"/>
  <c r="S35" i="6" s="1"/>
  <c r="AD35" i="6"/>
  <c r="T35" i="6" s="1"/>
  <c r="AE35" i="6"/>
  <c r="U35" i="6" s="1"/>
  <c r="AB46" i="6"/>
  <c r="R46" i="6" s="1"/>
  <c r="AN25" i="6" s="1"/>
  <c r="AC46" i="6"/>
  <c r="S46" i="6" s="1"/>
  <c r="AO25" i="6" s="1"/>
  <c r="AD46" i="6"/>
  <c r="T46" i="6" s="1"/>
  <c r="AP25" i="6" s="1"/>
  <c r="AE46" i="6"/>
  <c r="U46" i="6" s="1"/>
  <c r="AQ25" i="6" s="1"/>
  <c r="AB38" i="6"/>
  <c r="R38" i="6" s="1"/>
  <c r="AC38" i="6"/>
  <c r="S38" i="6" s="1"/>
  <c r="AD38" i="6"/>
  <c r="T38" i="6" s="1"/>
  <c r="AE38" i="6"/>
  <c r="U38" i="6" s="1"/>
  <c r="AB58" i="6"/>
  <c r="R58" i="6" s="1"/>
  <c r="AN37" i="6" s="1"/>
  <c r="AC58" i="6"/>
  <c r="S58" i="6" s="1"/>
  <c r="AO37" i="6" s="1"/>
  <c r="AD58" i="6"/>
  <c r="T58" i="6" s="1"/>
  <c r="AP37" i="6" s="1"/>
  <c r="AE58" i="6"/>
  <c r="U58" i="6" s="1"/>
  <c r="AQ37" i="6" s="1"/>
  <c r="AB44" i="6"/>
  <c r="R44" i="6" s="1"/>
  <c r="AN23" i="6" s="1"/>
  <c r="AC44" i="6"/>
  <c r="S44" i="6" s="1"/>
  <c r="AO23" i="6" s="1"/>
  <c r="AD44" i="6"/>
  <c r="T44" i="6" s="1"/>
  <c r="AP23" i="6" s="1"/>
  <c r="AE44" i="6"/>
  <c r="U44" i="6" s="1"/>
  <c r="AQ23" i="6" s="1"/>
  <c r="AB49" i="6"/>
  <c r="R49" i="6" s="1"/>
  <c r="AN28" i="6" s="1"/>
  <c r="AC49" i="6"/>
  <c r="S49" i="6" s="1"/>
  <c r="AO28" i="6" s="1"/>
  <c r="AD49" i="6"/>
  <c r="T49" i="6" s="1"/>
  <c r="AP28" i="6" s="1"/>
  <c r="AE49" i="6"/>
  <c r="U49" i="6" s="1"/>
  <c r="AQ28" i="6" s="1"/>
  <c r="AB32" i="6"/>
  <c r="R32" i="6" s="1"/>
  <c r="AC32" i="6"/>
  <c r="S32" i="6" s="1"/>
  <c r="AD32" i="6"/>
  <c r="T32" i="6" s="1"/>
  <c r="AE32" i="6"/>
  <c r="U32" i="6" s="1"/>
  <c r="AB12" i="6"/>
  <c r="R12" i="6" s="1"/>
  <c r="AC12" i="6"/>
  <c r="S12" i="6" s="1"/>
  <c r="AD12" i="6"/>
  <c r="T12" i="6" s="1"/>
  <c r="AE12" i="6"/>
  <c r="U12" i="6" s="1"/>
  <c r="AB51" i="6"/>
  <c r="R51" i="6" s="1"/>
  <c r="AN19" i="6" s="1"/>
  <c r="AC51" i="6"/>
  <c r="S51" i="6" s="1"/>
  <c r="AO19" i="6" s="1"/>
  <c r="AD51" i="6"/>
  <c r="T51" i="6" s="1"/>
  <c r="AP19" i="6" s="1"/>
  <c r="AE51" i="6"/>
  <c r="U51" i="6" s="1"/>
  <c r="AQ19" i="6" s="1"/>
  <c r="Y9" i="25"/>
  <c r="Y37" i="25"/>
  <c r="Y38" i="25"/>
  <c r="Y14" i="25"/>
  <c r="Z7" i="25"/>
  <c r="Y30" i="25"/>
  <c r="Y10" i="25"/>
  <c r="Y22" i="25"/>
  <c r="Y32" i="25"/>
  <c r="Y20" i="25"/>
  <c r="Y8" i="25"/>
  <c r="Y36" i="25"/>
  <c r="Y18" i="25"/>
  <c r="Y21" i="25"/>
  <c r="Y29" i="25"/>
  <c r="Y26" i="25"/>
  <c r="Y19" i="25"/>
  <c r="Y23" i="25"/>
  <c r="Y11" i="25"/>
  <c r="Y17" i="25"/>
  <c r="Y31" i="25"/>
  <c r="Y15" i="25"/>
  <c r="Y12" i="25"/>
  <c r="Y16" i="25"/>
  <c r="Y34" i="25"/>
  <c r="Y25" i="25"/>
  <c r="Y35" i="25"/>
  <c r="Y27" i="25"/>
  <c r="Y28" i="25"/>
  <c r="Y33" i="25"/>
  <c r="Y39" i="25"/>
  <c r="Y24" i="25"/>
  <c r="Y13" i="25"/>
  <c r="Z29" i="25" l="1"/>
  <c r="Z30" i="25"/>
  <c r="Z25" i="25"/>
  <c r="Z23" i="25"/>
  <c r="Z16" i="25"/>
  <c r="Z21" i="25"/>
  <c r="Z26" i="25"/>
  <c r="Z17" i="25"/>
  <c r="Z20" i="25"/>
  <c r="Z9" i="25"/>
  <c r="Z22" i="25"/>
  <c r="Z37" i="25"/>
  <c r="Z34" i="25"/>
  <c r="Z38" i="25"/>
  <c r="Z27" i="25"/>
  <c r="Z36" i="25"/>
  <c r="Z15" i="25"/>
  <c r="Z18" i="25"/>
  <c r="Z12" i="25"/>
  <c r="Z11" i="25"/>
  <c r="Z19" i="25"/>
  <c r="Z14" i="25"/>
  <c r="Z31" i="25"/>
  <c r="Z32" i="25"/>
  <c r="Z8" i="25"/>
  <c r="Z35" i="25"/>
  <c r="Z39" i="25"/>
  <c r="Z28" i="25"/>
  <c r="Z10" i="25"/>
  <c r="Z33" i="25"/>
  <c r="Z13" i="25"/>
  <c r="Z24" i="25"/>
  <c r="Y35" i="32" l="1"/>
  <c r="Z35" i="32"/>
  <c r="AA35" i="32"/>
  <c r="X36" i="32"/>
  <c r="Y36" i="32"/>
  <c r="Z36" i="32"/>
  <c r="AA36" i="32"/>
  <c r="X37" i="32"/>
  <c r="Y37" i="32"/>
  <c r="Z37" i="32"/>
  <c r="AA37" i="32"/>
  <c r="X38" i="32"/>
  <c r="Y38" i="32"/>
  <c r="Z38" i="32"/>
  <c r="AA38" i="32"/>
  <c r="X39" i="32"/>
  <c r="Y39" i="32"/>
  <c r="Z39" i="32"/>
  <c r="AA39" i="32"/>
  <c r="X40" i="32"/>
  <c r="Y40" i="32"/>
  <c r="Z40" i="32"/>
  <c r="AA40" i="32"/>
  <c r="X41" i="32"/>
  <c r="Y41" i="32"/>
  <c r="Z41" i="32"/>
  <c r="AA41" i="32"/>
  <c r="X42" i="32"/>
  <c r="Y42" i="32"/>
  <c r="Z42" i="32"/>
  <c r="AA42" i="32"/>
  <c r="X43" i="32"/>
  <c r="Y43" i="32"/>
  <c r="Z43" i="32"/>
  <c r="AA43" i="32"/>
  <c r="X44" i="32"/>
  <c r="Y44" i="32"/>
  <c r="Z44" i="32"/>
  <c r="AA44" i="32"/>
  <c r="X45" i="32"/>
  <c r="Y45" i="32"/>
  <c r="Z45" i="32"/>
  <c r="AA45" i="32"/>
  <c r="X46" i="32"/>
  <c r="Y46" i="32"/>
  <c r="Z46" i="32"/>
  <c r="AA46" i="32"/>
  <c r="X47" i="32"/>
  <c r="Y47" i="32"/>
  <c r="Z47" i="32"/>
  <c r="AA47" i="32"/>
  <c r="X48" i="32"/>
  <c r="Y48" i="32"/>
  <c r="Z48" i="32"/>
  <c r="AA48" i="32"/>
  <c r="X49" i="32"/>
  <c r="Y49" i="32"/>
  <c r="Z49" i="32"/>
  <c r="AA49" i="32"/>
  <c r="X50" i="32"/>
  <c r="Y50" i="32"/>
  <c r="Z50" i="32"/>
  <c r="AA50" i="32"/>
  <c r="X51" i="32"/>
  <c r="Y51" i="32"/>
  <c r="Z51" i="32"/>
  <c r="AA51" i="32"/>
  <c r="X52" i="32"/>
  <c r="Y52" i="32"/>
  <c r="Z52" i="32"/>
  <c r="AA52" i="32"/>
  <c r="X53" i="32"/>
  <c r="Y53" i="32"/>
  <c r="Z53" i="32"/>
  <c r="AA53" i="32"/>
  <c r="X54" i="32"/>
  <c r="Y54" i="32"/>
  <c r="Z54" i="32"/>
  <c r="AA54" i="32"/>
  <c r="X55" i="32"/>
  <c r="Y55" i="32"/>
  <c r="Z55" i="32"/>
  <c r="AA55" i="32"/>
  <c r="X56" i="32"/>
  <c r="Y56" i="32"/>
  <c r="Z56" i="32"/>
  <c r="AA56" i="32"/>
  <c r="X57" i="32"/>
  <c r="Y57" i="32"/>
  <c r="Z57" i="32"/>
  <c r="AA57" i="32"/>
  <c r="X58" i="32"/>
  <c r="Y58" i="32"/>
  <c r="Z58" i="32"/>
  <c r="AA58" i="32"/>
  <c r="X59" i="32"/>
  <c r="Y59" i="32"/>
  <c r="Z59" i="32"/>
  <c r="AA59" i="32"/>
  <c r="X60" i="32"/>
  <c r="Y60" i="32"/>
  <c r="Z60" i="32"/>
  <c r="AA60" i="32"/>
  <c r="X61" i="32"/>
  <c r="Y61" i="32"/>
  <c r="Z61" i="32"/>
  <c r="AA61" i="32"/>
  <c r="X62" i="32"/>
  <c r="Y62" i="32"/>
  <c r="Z62" i="32"/>
  <c r="AA62" i="32"/>
  <c r="Z63" i="32" l="1"/>
  <c r="Z65" i="32" s="1"/>
  <c r="AB47" i="32"/>
  <c r="AD47" i="32" s="1"/>
  <c r="AA81" i="32" s="1"/>
  <c r="AB43" i="32"/>
  <c r="AD43" i="32" s="1"/>
  <c r="Z77" i="32" s="1"/>
  <c r="AB55" i="32"/>
  <c r="AD55" i="32" s="1"/>
  <c r="AB39" i="32"/>
  <c r="AD39" i="32" s="1"/>
  <c r="AB40" i="32"/>
  <c r="AD40" i="32" s="1"/>
  <c r="AB61" i="32"/>
  <c r="AD61" i="32" s="1"/>
  <c r="AB51" i="32"/>
  <c r="AD51" i="32" s="1"/>
  <c r="AB59" i="32"/>
  <c r="AD59" i="32" s="1"/>
  <c r="AB46" i="32"/>
  <c r="AD46" i="32" s="1"/>
  <c r="AB50" i="32"/>
  <c r="AD50" i="32" s="1"/>
  <c r="AB48" i="32"/>
  <c r="AD48" i="32" s="1"/>
  <c r="AB42" i="32"/>
  <c r="AD42" i="32" s="1"/>
  <c r="Y63" i="32"/>
  <c r="Y65" i="32" s="1"/>
  <c r="AB57" i="32"/>
  <c r="AD57" i="32" s="1"/>
  <c r="AB62" i="32"/>
  <c r="AD62" i="32" s="1"/>
  <c r="AB53" i="32"/>
  <c r="AD53" i="32" s="1"/>
  <c r="AB38" i="32"/>
  <c r="AD38" i="32" s="1"/>
  <c r="AB60" i="32"/>
  <c r="AD60" i="32" s="1"/>
  <c r="AB49" i="32"/>
  <c r="AD49" i="32" s="1"/>
  <c r="AA63" i="32"/>
  <c r="AA65" i="32" s="1"/>
  <c r="AB58" i="32"/>
  <c r="AD58" i="32" s="1"/>
  <c r="AB45" i="32"/>
  <c r="AD45" i="32" s="1"/>
  <c r="AB56" i="32"/>
  <c r="AD56" i="32" s="1"/>
  <c r="AB54" i="32"/>
  <c r="AD54" i="32" s="1"/>
  <c r="AB52" i="32"/>
  <c r="AD52" i="32" s="1"/>
  <c r="AB41" i="32"/>
  <c r="AD41" i="32" s="1"/>
  <c r="AB37" i="32"/>
  <c r="AD37" i="32" s="1"/>
  <c r="AB44" i="32"/>
  <c r="AD44" i="32" s="1"/>
  <c r="AB36" i="32"/>
  <c r="AD36" i="32" s="1"/>
  <c r="Z108" i="32" l="1"/>
  <c r="E60" i="32"/>
  <c r="AA112" i="32"/>
  <c r="F53" i="32"/>
  <c r="Y81" i="32"/>
  <c r="AA77" i="32"/>
  <c r="X77" i="32"/>
  <c r="Y77" i="32"/>
  <c r="X81" i="32"/>
  <c r="Z81" i="32"/>
  <c r="AA95" i="32"/>
  <c r="X95" i="32"/>
  <c r="Y95" i="32"/>
  <c r="Z95" i="32"/>
  <c r="Z86" i="32"/>
  <c r="X86" i="32"/>
  <c r="AA86" i="32"/>
  <c r="Y86" i="32"/>
  <c r="X72" i="32"/>
  <c r="Y72" i="32"/>
  <c r="AA72" i="32"/>
  <c r="Z72" i="32"/>
  <c r="AA80" i="32"/>
  <c r="Y80" i="32"/>
  <c r="X80" i="32"/>
  <c r="Z80" i="32"/>
  <c r="Y74" i="32"/>
  <c r="X74" i="32"/>
  <c r="Z74" i="32"/>
  <c r="AA74" i="32"/>
  <c r="Z88" i="32"/>
  <c r="Y88" i="32"/>
  <c r="X88" i="32"/>
  <c r="AA88" i="32"/>
  <c r="AA87" i="32"/>
  <c r="Y87" i="32"/>
  <c r="Z87" i="32"/>
  <c r="X87" i="32"/>
  <c r="Z93" i="32"/>
  <c r="X93" i="32"/>
  <c r="Y93" i="32"/>
  <c r="AA93" i="32"/>
  <c r="Z73" i="32"/>
  <c r="X73" i="32"/>
  <c r="Y73" i="32"/>
  <c r="AA73" i="32"/>
  <c r="Z75" i="32"/>
  <c r="X75" i="32"/>
  <c r="AA75" i="32"/>
  <c r="Y75" i="32"/>
  <c r="X90" i="32"/>
  <c r="Z90" i="32"/>
  <c r="AA90" i="32"/>
  <c r="Y90" i="32"/>
  <c r="AA96" i="32"/>
  <c r="Z96" i="32"/>
  <c r="X96" i="32"/>
  <c r="Y96" i="32"/>
  <c r="X89" i="32"/>
  <c r="Z89" i="32"/>
  <c r="AA89" i="32"/>
  <c r="Y89" i="32"/>
  <c r="Y84" i="32"/>
  <c r="Z84" i="32"/>
  <c r="AA84" i="32"/>
  <c r="X84" i="32"/>
  <c r="Y91" i="32"/>
  <c r="Z91" i="32"/>
  <c r="AA91" i="32"/>
  <c r="X91" i="32"/>
  <c r="X92" i="32"/>
  <c r="AA92" i="32"/>
  <c r="Z92" i="32"/>
  <c r="Y92" i="32"/>
  <c r="Z78" i="32"/>
  <c r="X78" i="32"/>
  <c r="AA78" i="32"/>
  <c r="Y78" i="32"/>
  <c r="Z76" i="32"/>
  <c r="Y76" i="32"/>
  <c r="X76" i="32"/>
  <c r="AA76" i="32"/>
  <c r="AA94" i="32"/>
  <c r="X94" i="32"/>
  <c r="Y94" i="32"/>
  <c r="Z94" i="32"/>
  <c r="Y79" i="32"/>
  <c r="X79" i="32"/>
  <c r="AA79" i="32"/>
  <c r="Z79" i="32"/>
  <c r="X70" i="32"/>
  <c r="Z70" i="32"/>
  <c r="AA70" i="32"/>
  <c r="Y70" i="32"/>
  <c r="Y71" i="32"/>
  <c r="X71" i="32"/>
  <c r="AA71" i="32"/>
  <c r="Z71" i="32"/>
  <c r="Z83" i="32"/>
  <c r="Y83" i="32"/>
  <c r="X83" i="32"/>
  <c r="AA83" i="32"/>
  <c r="X82" i="32"/>
  <c r="Y82" i="32"/>
  <c r="AA82" i="32"/>
  <c r="Z82" i="32"/>
  <c r="Y85" i="32"/>
  <c r="AA85" i="32"/>
  <c r="Z85" i="32"/>
  <c r="X85" i="32"/>
  <c r="X102" i="32" l="1"/>
  <c r="C15" i="32"/>
  <c r="AA123" i="32"/>
  <c r="F33" i="32"/>
  <c r="F31" i="32"/>
  <c r="F29" i="32"/>
  <c r="F25" i="32"/>
  <c r="F23" i="32"/>
  <c r="F34" i="32"/>
  <c r="F32" i="32"/>
  <c r="F30" i="32"/>
  <c r="F28" i="32"/>
  <c r="F24" i="32"/>
  <c r="X106" i="32"/>
  <c r="C62" i="32"/>
  <c r="Y108" i="32"/>
  <c r="D60" i="32"/>
  <c r="X113" i="32"/>
  <c r="C51" i="32"/>
  <c r="C52" i="32"/>
  <c r="C50" i="32"/>
  <c r="Z107" i="32"/>
  <c r="E11" i="32"/>
  <c r="E9" i="32"/>
  <c r="E7" i="32"/>
  <c r="E5" i="32"/>
  <c r="E3" i="32"/>
  <c r="E12" i="32"/>
  <c r="E10" i="32"/>
  <c r="E8" i="32"/>
  <c r="E6" i="32"/>
  <c r="E4" i="32"/>
  <c r="E2" i="32"/>
  <c r="AA127" i="32"/>
  <c r="F63" i="32"/>
  <c r="Z106" i="32"/>
  <c r="E62" i="32"/>
  <c r="AA111" i="32"/>
  <c r="F74" i="32"/>
  <c r="Z117" i="32"/>
  <c r="AB117" i="32" s="1"/>
  <c r="AD117" i="32" s="1"/>
  <c r="E75" i="32"/>
  <c r="X108" i="32"/>
  <c r="C60" i="32"/>
  <c r="X110" i="32"/>
  <c r="C73" i="32"/>
  <c r="C72" i="32"/>
  <c r="Z115" i="32"/>
  <c r="E49" i="32"/>
  <c r="X124" i="32"/>
  <c r="C71" i="32"/>
  <c r="C69" i="32"/>
  <c r="C67" i="32"/>
  <c r="C65" i="32"/>
  <c r="C70" i="32"/>
  <c r="C68" i="32"/>
  <c r="C66" i="32"/>
  <c r="X117" i="32"/>
  <c r="C75" i="32"/>
  <c r="Y102" i="32"/>
  <c r="D15" i="32"/>
  <c r="X123" i="32"/>
  <c r="C33" i="32"/>
  <c r="C31" i="32"/>
  <c r="C29" i="32"/>
  <c r="C25" i="32"/>
  <c r="C23" i="32"/>
  <c r="C34" i="32"/>
  <c r="C32" i="32"/>
  <c r="C30" i="32"/>
  <c r="C28" i="32"/>
  <c r="C24" i="32"/>
  <c r="Z119" i="32"/>
  <c r="E43" i="32"/>
  <c r="X116" i="32"/>
  <c r="C59" i="32"/>
  <c r="C58" i="32"/>
  <c r="AA114" i="32"/>
  <c r="F21" i="32"/>
  <c r="F19" i="32"/>
  <c r="F17" i="32"/>
  <c r="F20" i="32"/>
  <c r="F18" i="32"/>
  <c r="F16" i="32"/>
  <c r="Y101" i="32"/>
  <c r="D14" i="32"/>
  <c r="Z125" i="32"/>
  <c r="E61" i="32"/>
  <c r="Y109" i="32"/>
  <c r="D57" i="32"/>
  <c r="D55" i="32"/>
  <c r="D56" i="32"/>
  <c r="D54" i="32"/>
  <c r="X122" i="32"/>
  <c r="C22" i="32"/>
  <c r="Y120" i="32"/>
  <c r="D35" i="32"/>
  <c r="Y121" i="32"/>
  <c r="D27" i="32"/>
  <c r="AA104" i="32"/>
  <c r="F39" i="32"/>
  <c r="F37" i="32"/>
  <c r="F38" i="32"/>
  <c r="F36" i="32"/>
  <c r="X118" i="32"/>
  <c r="C26" i="32"/>
  <c r="AA105" i="32"/>
  <c r="F47" i="32"/>
  <c r="F45" i="32"/>
  <c r="F48" i="32"/>
  <c r="F46" i="32"/>
  <c r="F44" i="32"/>
  <c r="Z103" i="32"/>
  <c r="E13" i="32"/>
  <c r="Z126" i="32"/>
  <c r="E41" i="32"/>
  <c r="E42" i="32"/>
  <c r="E40" i="32"/>
  <c r="AA108" i="32"/>
  <c r="F60" i="32"/>
  <c r="Y113" i="32"/>
  <c r="D51" i="32"/>
  <c r="D52" i="32"/>
  <c r="D50" i="32"/>
  <c r="Y107" i="32"/>
  <c r="D11" i="32"/>
  <c r="D9" i="32"/>
  <c r="D7" i="32"/>
  <c r="D5" i="32"/>
  <c r="D3" i="32"/>
  <c r="D12" i="32"/>
  <c r="D10" i="32"/>
  <c r="D8" i="32"/>
  <c r="D6" i="32"/>
  <c r="D4" i="32"/>
  <c r="D2" i="32"/>
  <c r="Z127" i="32"/>
  <c r="E63" i="32"/>
  <c r="Y119" i="32"/>
  <c r="D43" i="32"/>
  <c r="Y111" i="32"/>
  <c r="D74" i="32"/>
  <c r="Y110" i="32"/>
  <c r="D73" i="32"/>
  <c r="D72" i="32"/>
  <c r="Y115" i="32"/>
  <c r="D49" i="32"/>
  <c r="Z124" i="32"/>
  <c r="E71" i="32"/>
  <c r="E69" i="32"/>
  <c r="E67" i="32"/>
  <c r="E65" i="32"/>
  <c r="E70" i="32"/>
  <c r="E68" i="32"/>
  <c r="E66" i="32"/>
  <c r="Z116" i="32"/>
  <c r="E59" i="32"/>
  <c r="E58" i="32"/>
  <c r="X114" i="32"/>
  <c r="C21" i="32"/>
  <c r="C19" i="32"/>
  <c r="C17" i="32"/>
  <c r="C20" i="32"/>
  <c r="C18" i="32"/>
  <c r="C16" i="32"/>
  <c r="AA101" i="32"/>
  <c r="F14" i="32"/>
  <c r="Y125" i="32"/>
  <c r="D61" i="32"/>
  <c r="AA109" i="32"/>
  <c r="F57" i="32"/>
  <c r="F55" i="32"/>
  <c r="F56" i="32"/>
  <c r="F54" i="32"/>
  <c r="AA122" i="32"/>
  <c r="F22" i="32"/>
  <c r="AA120" i="32"/>
  <c r="F35" i="32"/>
  <c r="AA121" i="32"/>
  <c r="F27" i="32"/>
  <c r="Y104" i="32"/>
  <c r="D39" i="32"/>
  <c r="D37" i="32"/>
  <c r="D38" i="32"/>
  <c r="D36" i="32"/>
  <c r="Z118" i="32"/>
  <c r="E26" i="32"/>
  <c r="Z105" i="32"/>
  <c r="E47" i="32"/>
  <c r="E45" i="32"/>
  <c r="E48" i="32"/>
  <c r="E46" i="32"/>
  <c r="E44" i="32"/>
  <c r="AA103" i="32"/>
  <c r="F13" i="32"/>
  <c r="Y126" i="32"/>
  <c r="D41" i="32"/>
  <c r="D42" i="32"/>
  <c r="D40" i="32"/>
  <c r="Y112" i="32"/>
  <c r="D53" i="32"/>
  <c r="Y114" i="32"/>
  <c r="D21" i="32"/>
  <c r="D19" i="32"/>
  <c r="D17" i="32"/>
  <c r="D20" i="32"/>
  <c r="D18" i="32"/>
  <c r="D16" i="32"/>
  <c r="Z101" i="32"/>
  <c r="E14" i="32"/>
  <c r="X125" i="32"/>
  <c r="C61" i="32"/>
  <c r="X109" i="32"/>
  <c r="C57" i="32"/>
  <c r="C55" i="32"/>
  <c r="C56" i="32"/>
  <c r="C54" i="32"/>
  <c r="Z122" i="32"/>
  <c r="E22" i="32"/>
  <c r="Z120" i="32"/>
  <c r="E35" i="32"/>
  <c r="Z121" i="32"/>
  <c r="E27" i="32"/>
  <c r="X104" i="32"/>
  <c r="C39" i="32"/>
  <c r="C37" i="32"/>
  <c r="C38" i="32"/>
  <c r="C36" i="32"/>
  <c r="Y118" i="32"/>
  <c r="D26" i="32"/>
  <c r="X105" i="32"/>
  <c r="C47" i="32"/>
  <c r="C45" i="32"/>
  <c r="C48" i="32"/>
  <c r="C46" i="32"/>
  <c r="C44" i="32"/>
  <c r="Y103" i="32"/>
  <c r="D13" i="32"/>
  <c r="X126" i="32"/>
  <c r="C41" i="32"/>
  <c r="C42" i="32"/>
  <c r="C40" i="32"/>
  <c r="Y116" i="32"/>
  <c r="D59" i="32"/>
  <c r="D58" i="32"/>
  <c r="Z114" i="32"/>
  <c r="E21" i="32"/>
  <c r="E19" i="32"/>
  <c r="E17" i="32"/>
  <c r="E20" i="32"/>
  <c r="E18" i="32"/>
  <c r="E16" i="32"/>
  <c r="X101" i="32"/>
  <c r="C14" i="32"/>
  <c r="AA125" i="32"/>
  <c r="F61" i="32"/>
  <c r="Z109" i="32"/>
  <c r="E57" i="32"/>
  <c r="E55" i="32"/>
  <c r="E56" i="32"/>
  <c r="E54" i="32"/>
  <c r="Y122" i="32"/>
  <c r="D22" i="32"/>
  <c r="X120" i="32"/>
  <c r="C35" i="32"/>
  <c r="X121" i="32"/>
  <c r="C27" i="32"/>
  <c r="Z104" i="32"/>
  <c r="E39" i="32"/>
  <c r="E37" i="32"/>
  <c r="E38" i="32"/>
  <c r="E36" i="32"/>
  <c r="AA118" i="32"/>
  <c r="F26" i="32"/>
  <c r="Y105" i="32"/>
  <c r="D47" i="32"/>
  <c r="D45" i="32"/>
  <c r="D48" i="32"/>
  <c r="D46" i="32"/>
  <c r="D44" i="32"/>
  <c r="X103" i="32"/>
  <c r="AB103" i="32" s="1"/>
  <c r="AD103" i="32" s="1"/>
  <c r="C13" i="32"/>
  <c r="AA126" i="32"/>
  <c r="F41" i="32"/>
  <c r="F42" i="32"/>
  <c r="F40" i="32"/>
  <c r="AA116" i="32"/>
  <c r="F59" i="32"/>
  <c r="F58" i="32"/>
  <c r="Z113" i="32"/>
  <c r="E51" i="32"/>
  <c r="E52" i="32"/>
  <c r="E50" i="32"/>
  <c r="Z102" i="32"/>
  <c r="E15" i="32"/>
  <c r="Z110" i="32"/>
  <c r="E73" i="32"/>
  <c r="E72" i="32"/>
  <c r="AA107" i="32"/>
  <c r="F11" i="32"/>
  <c r="F9" i="32"/>
  <c r="F7" i="32"/>
  <c r="F5" i="32"/>
  <c r="F3" i="32"/>
  <c r="F12" i="32"/>
  <c r="F10" i="32"/>
  <c r="F8" i="32"/>
  <c r="F6" i="32"/>
  <c r="F4" i="32"/>
  <c r="F2" i="32"/>
  <c r="Y123" i="32"/>
  <c r="D33" i="32"/>
  <c r="D31" i="32"/>
  <c r="D29" i="32"/>
  <c r="D25" i="32"/>
  <c r="D23" i="32"/>
  <c r="D34" i="32"/>
  <c r="D32" i="32"/>
  <c r="D30" i="32"/>
  <c r="D28" i="32"/>
  <c r="D24" i="32"/>
  <c r="X115" i="32"/>
  <c r="C49" i="32"/>
  <c r="Y127" i="32"/>
  <c r="D63" i="32"/>
  <c r="Y106" i="32"/>
  <c r="D62" i="32"/>
  <c r="AA124" i="32"/>
  <c r="AB124" i="32" s="1"/>
  <c r="AD124" i="32" s="1"/>
  <c r="F71" i="32"/>
  <c r="F69" i="32"/>
  <c r="F67" i="32"/>
  <c r="F65" i="32"/>
  <c r="F70" i="32"/>
  <c r="F68" i="32"/>
  <c r="F66" i="32"/>
  <c r="AA119" i="32"/>
  <c r="F43" i="32"/>
  <c r="Z111" i="32"/>
  <c r="E74" i="32"/>
  <c r="Y117" i="32"/>
  <c r="D75" i="32"/>
  <c r="Z112" i="32"/>
  <c r="E53" i="32"/>
  <c r="AA113" i="32"/>
  <c r="F51" i="32"/>
  <c r="F52" i="32"/>
  <c r="F50" i="32"/>
  <c r="AA102" i="32"/>
  <c r="F15" i="32"/>
  <c r="AA110" i="32"/>
  <c r="F73" i="32"/>
  <c r="F72" i="32"/>
  <c r="X107" i="32"/>
  <c r="AB107" i="32" s="1"/>
  <c r="AD107" i="32" s="1"/>
  <c r="C11" i="32"/>
  <c r="C9" i="32"/>
  <c r="C7" i="32"/>
  <c r="C5" i="32"/>
  <c r="C3" i="32"/>
  <c r="C12" i="32"/>
  <c r="C10" i="32"/>
  <c r="C8" i="32"/>
  <c r="C6" i="32"/>
  <c r="C4" i="32"/>
  <c r="C2" i="32"/>
  <c r="Z123" i="32"/>
  <c r="AB123" i="32" s="1"/>
  <c r="AD123" i="32" s="1"/>
  <c r="E33" i="32"/>
  <c r="E31" i="32"/>
  <c r="E29" i="32"/>
  <c r="E25" i="32"/>
  <c r="E23" i="32"/>
  <c r="E34" i="32"/>
  <c r="E32" i="32"/>
  <c r="E30" i="32"/>
  <c r="E28" i="32"/>
  <c r="E24" i="32"/>
  <c r="AA115" i="32"/>
  <c r="AB115" i="32" s="1"/>
  <c r="AD115" i="32" s="1"/>
  <c r="F49" i="32"/>
  <c r="X127" i="32"/>
  <c r="C63" i="32"/>
  <c r="AA106" i="32"/>
  <c r="AB106" i="32" s="1"/>
  <c r="AD106" i="32" s="1"/>
  <c r="F62" i="32"/>
  <c r="Y124" i="32"/>
  <c r="D71" i="32"/>
  <c r="D69" i="32"/>
  <c r="D67" i="32"/>
  <c r="D65" i="32"/>
  <c r="D70" i="32"/>
  <c r="D68" i="32"/>
  <c r="D66" i="32"/>
  <c r="X119" i="32"/>
  <c r="C43" i="32"/>
  <c r="X111" i="32"/>
  <c r="AB111" i="32" s="1"/>
  <c r="AD111" i="32" s="1"/>
  <c r="C74" i="32"/>
  <c r="AA117" i="32"/>
  <c r="F75" i="32"/>
  <c r="X112" i="32"/>
  <c r="C53" i="32"/>
  <c r="AB116" i="32"/>
  <c r="AD116" i="32" s="1"/>
  <c r="AB105" i="32"/>
  <c r="AD105" i="32" s="1"/>
  <c r="AB126" i="32"/>
  <c r="AD126" i="32" s="1"/>
  <c r="AB121" i="32"/>
  <c r="AD121" i="32" s="1"/>
  <c r="AB102" i="32"/>
  <c r="AD102" i="32" s="1"/>
  <c r="AB110" i="32"/>
  <c r="AD110" i="32" s="1"/>
  <c r="AB114" i="32"/>
  <c r="AD114" i="32" s="1"/>
  <c r="AB122" i="32"/>
  <c r="AD122" i="32" s="1"/>
  <c r="X35" i="32"/>
  <c r="AB35" i="32" s="1"/>
  <c r="AB104" i="32" l="1"/>
  <c r="AD104" i="32" s="1"/>
  <c r="AB125" i="32"/>
  <c r="AD125" i="32" s="1"/>
  <c r="AB119" i="32"/>
  <c r="AD119" i="32" s="1"/>
  <c r="AB112" i="32"/>
  <c r="AD112" i="32" s="1"/>
  <c r="AB101" i="32"/>
  <c r="AD101" i="32" s="1"/>
  <c r="AB120" i="32"/>
  <c r="AD120" i="32" s="1"/>
  <c r="AB127" i="32"/>
  <c r="AD127" i="32" s="1"/>
  <c r="AB113" i="32"/>
  <c r="AD113" i="32" s="1"/>
  <c r="AB118" i="32"/>
  <c r="AD118" i="32" s="1"/>
  <c r="AB109" i="32"/>
  <c r="AD109" i="32" s="1"/>
  <c r="AB108" i="32"/>
  <c r="AD108" i="32" s="1"/>
  <c r="X63" i="32"/>
  <c r="X65" i="32" s="1"/>
  <c r="AB63" i="32"/>
  <c r="AD35" i="32"/>
  <c r="AA69" i="32" l="1"/>
  <c r="Y69" i="32"/>
  <c r="X69" i="32"/>
  <c r="Z69" i="32"/>
  <c r="Z100" i="32" l="1"/>
  <c r="E64" i="32"/>
  <c r="X100" i="32"/>
  <c r="AI104" i="32" s="1"/>
  <c r="AP104" i="32" s="1"/>
  <c r="C64" i="32"/>
  <c r="Y100" i="32"/>
  <c r="D64" i="32"/>
  <c r="AA100" i="32"/>
  <c r="AI124" i="32" s="1"/>
  <c r="AP124" i="32" s="1"/>
  <c r="F64" i="32"/>
  <c r="X128" i="32"/>
  <c r="AI120" i="32" l="1"/>
  <c r="AP120" i="32" s="1"/>
  <c r="AH108" i="32"/>
  <c r="AH119" i="32"/>
  <c r="AI111" i="32"/>
  <c r="AP111" i="32" s="1"/>
  <c r="AH116" i="32"/>
  <c r="AG115" i="32"/>
  <c r="AF117" i="32"/>
  <c r="AG109" i="32"/>
  <c r="AI121" i="32"/>
  <c r="AP121" i="32" s="1"/>
  <c r="AH103" i="32"/>
  <c r="AF124" i="32"/>
  <c r="AA128" i="32"/>
  <c r="AG100" i="32"/>
  <c r="AH114" i="32"/>
  <c r="AG107" i="32"/>
  <c r="AH122" i="32"/>
  <c r="Y128" i="32"/>
  <c r="AI122" i="32"/>
  <c r="AP122" i="32" s="1"/>
  <c r="AH109" i="32"/>
  <c r="AF118" i="32"/>
  <c r="AF121" i="32"/>
  <c r="AI123" i="32"/>
  <c r="AP123" i="32" s="1"/>
  <c r="AI125" i="32"/>
  <c r="AP125" i="32" s="1"/>
  <c r="AG105" i="32"/>
  <c r="AG113" i="32"/>
  <c r="AH123" i="32"/>
  <c r="AI102" i="32"/>
  <c r="AP102" i="32" s="1"/>
  <c r="AI108" i="32"/>
  <c r="AP108" i="32" s="1"/>
  <c r="AH100" i="32"/>
  <c r="AF115" i="32"/>
  <c r="AF106" i="32"/>
  <c r="AG125" i="32"/>
  <c r="AF114" i="32"/>
  <c r="AI117" i="32"/>
  <c r="AP117" i="32" s="1"/>
  <c r="AF113" i="32"/>
  <c r="AI127" i="32"/>
  <c r="AP127" i="32" s="1"/>
  <c r="AI103" i="32"/>
  <c r="AP103" i="32" s="1"/>
  <c r="AG116" i="32"/>
  <c r="AH111" i="32"/>
  <c r="AG104" i="32"/>
  <c r="AF122" i="32"/>
  <c r="AG108" i="32"/>
  <c r="AH124" i="32"/>
  <c r="AF125" i="32"/>
  <c r="AF105" i="32"/>
  <c r="Z128" i="32"/>
  <c r="AF111" i="32"/>
  <c r="AH127" i="32"/>
  <c r="AF103" i="32"/>
  <c r="AH120" i="32"/>
  <c r="AG111" i="32"/>
  <c r="AF100" i="32"/>
  <c r="AF102" i="32"/>
  <c r="AI109" i="32"/>
  <c r="AP109" i="32" s="1"/>
  <c r="AG114" i="32"/>
  <c r="AF126" i="32"/>
  <c r="AG123" i="32"/>
  <c r="AF107" i="32"/>
  <c r="AI114" i="32"/>
  <c r="AP114" i="32" s="1"/>
  <c r="AG121" i="32"/>
  <c r="AF110" i="32"/>
  <c r="AI118" i="32"/>
  <c r="AP118" i="32" s="1"/>
  <c r="AF112" i="32"/>
  <c r="AB100" i="32"/>
  <c r="AD100" i="32" s="1"/>
  <c r="AH104" i="32"/>
  <c r="AI107" i="32"/>
  <c r="AP107" i="32" s="1"/>
  <c r="AG110" i="32"/>
  <c r="AG103" i="32"/>
  <c r="AF119" i="32"/>
  <c r="AH102" i="32"/>
  <c r="AI110" i="32"/>
  <c r="AP110" i="32" s="1"/>
  <c r="AF123" i="32"/>
  <c r="AG106" i="32"/>
  <c r="AI105" i="32"/>
  <c r="AP105" i="32" s="1"/>
  <c r="AG126" i="32"/>
  <c r="AI113" i="32"/>
  <c r="AP113" i="32" s="1"/>
  <c r="AH125" i="32"/>
  <c r="AF108" i="32"/>
  <c r="AI101" i="32"/>
  <c r="AP101" i="32" s="1"/>
  <c r="AG124" i="32"/>
  <c r="AF127" i="32"/>
  <c r="AH105" i="32"/>
  <c r="AG102" i="32"/>
  <c r="AI106" i="32"/>
  <c r="AP106" i="32" s="1"/>
  <c r="AH115" i="32"/>
  <c r="AH112" i="32"/>
  <c r="AH107" i="32"/>
  <c r="AG122" i="32"/>
  <c r="AF104" i="32"/>
  <c r="AG112" i="32"/>
  <c r="AF120" i="32"/>
  <c r="AG127" i="32"/>
  <c r="AH110" i="32"/>
  <c r="AH126" i="32"/>
  <c r="AG118" i="32"/>
  <c r="AI126" i="32"/>
  <c r="AP126" i="32" s="1"/>
  <c r="AH101" i="32"/>
  <c r="AH117" i="32"/>
  <c r="AH121" i="32"/>
  <c r="AI112" i="32"/>
  <c r="AP112" i="32" s="1"/>
  <c r="AI100" i="32"/>
  <c r="AP100" i="32" s="1"/>
  <c r="AG119" i="32"/>
  <c r="AF101" i="32"/>
  <c r="AI116" i="32"/>
  <c r="AP116" i="32" s="1"/>
  <c r="AH118" i="32"/>
  <c r="AI115" i="32"/>
  <c r="AP115" i="32" s="1"/>
  <c r="AH106" i="32"/>
  <c r="AH113" i="32"/>
  <c r="AG117" i="32"/>
  <c r="AF109" i="32"/>
  <c r="AG120" i="32"/>
  <c r="AG101" i="32"/>
  <c r="AF116" i="32"/>
  <c r="AI119" i="32"/>
  <c r="AP119" i="32" s="1"/>
  <c r="AB128" i="32" l="1"/>
  <c r="G9" i="27" l="1"/>
  <c r="E7" i="27"/>
  <c r="G7" i="27" s="1"/>
  <c r="G30" i="27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J23" authorId="0" shapeId="0" xr:uid="{00000000-0006-0000-0E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Made zero to avoid negative elasticity values
</t>
        </r>
      </text>
    </comment>
  </commentList>
</comments>
</file>

<file path=xl/sharedStrings.xml><?xml version="1.0" encoding="utf-8"?>
<sst xmlns="http://schemas.openxmlformats.org/spreadsheetml/2006/main" count="2556" uniqueCount="630">
  <si>
    <t>Country</t>
  </si>
  <si>
    <t>Year</t>
  </si>
  <si>
    <t>Unit</t>
  </si>
  <si>
    <t>South Africa</t>
  </si>
  <si>
    <t>Factors</t>
  </si>
  <si>
    <t>Households</t>
  </si>
  <si>
    <t>Other accounts</t>
  </si>
  <si>
    <t>aagri</t>
  </si>
  <si>
    <t>acoal</t>
  </si>
  <si>
    <t>aomin</t>
  </si>
  <si>
    <t>afood</t>
  </si>
  <si>
    <t>atext</t>
  </si>
  <si>
    <t>apetr</t>
  </si>
  <si>
    <t>anmet</t>
  </si>
  <si>
    <t>amach</t>
  </si>
  <si>
    <t>avehi</t>
  </si>
  <si>
    <t>aoman</t>
  </si>
  <si>
    <t>aelec</t>
  </si>
  <si>
    <t>awatr</t>
  </si>
  <si>
    <t>acons</t>
  </si>
  <si>
    <t>atrad</t>
  </si>
  <si>
    <t>atran</t>
  </si>
  <si>
    <t>acomm</t>
  </si>
  <si>
    <t>afsrv</t>
  </si>
  <si>
    <t>agsrv</t>
  </si>
  <si>
    <t>cagri</t>
  </si>
  <si>
    <t>ccoal</t>
  </si>
  <si>
    <t>comin</t>
  </si>
  <si>
    <t>cfood</t>
  </si>
  <si>
    <t>ctext</t>
  </si>
  <si>
    <t>cpetr</t>
  </si>
  <si>
    <t>cnmet</t>
  </si>
  <si>
    <t>cmach</t>
  </si>
  <si>
    <t>cvehi</t>
  </si>
  <si>
    <t>coman</t>
  </si>
  <si>
    <t>celec</t>
  </si>
  <si>
    <t>cwatr</t>
  </si>
  <si>
    <t>ccons</t>
  </si>
  <si>
    <t>ctrad</t>
  </si>
  <si>
    <t>ctran</t>
  </si>
  <si>
    <t>ccomm</t>
  </si>
  <si>
    <t>cfsrv</t>
  </si>
  <si>
    <t>cgsrv</t>
  </si>
  <si>
    <t>trc</t>
  </si>
  <si>
    <t>fcap</t>
  </si>
  <si>
    <t>ent</t>
  </si>
  <si>
    <t>hhd-0</t>
  </si>
  <si>
    <t>hhd-1</t>
  </si>
  <si>
    <t>hhd-2</t>
  </si>
  <si>
    <t>hhd-3</t>
  </si>
  <si>
    <t>hhd-4</t>
  </si>
  <si>
    <t>hhd-5</t>
  </si>
  <si>
    <t>hhd-6</t>
  </si>
  <si>
    <t>hhd-7</t>
  </si>
  <si>
    <t>hhd-8</t>
  </si>
  <si>
    <t>stax</t>
  </si>
  <si>
    <t>mtax</t>
  </si>
  <si>
    <t>atax</t>
  </si>
  <si>
    <t>dtax</t>
  </si>
  <si>
    <t>gov</t>
  </si>
  <si>
    <t>s-i</t>
  </si>
  <si>
    <t>dstk</t>
  </si>
  <si>
    <t>row</t>
  </si>
  <si>
    <t>total</t>
  </si>
  <si>
    <t>Agriculture</t>
  </si>
  <si>
    <t>Coal mining</t>
  </si>
  <si>
    <t>Other mining</t>
  </si>
  <si>
    <t>Food processing</t>
  </si>
  <si>
    <t>Petroleum refining</t>
  </si>
  <si>
    <t>Other chemicals</t>
  </si>
  <si>
    <t>Non-metals</t>
  </si>
  <si>
    <t>Machinery</t>
  </si>
  <si>
    <t>Vehicles</t>
  </si>
  <si>
    <t>Other manufacturing</t>
  </si>
  <si>
    <t>Electricity</t>
  </si>
  <si>
    <t>Water distribution</t>
  </si>
  <si>
    <t>Construction</t>
  </si>
  <si>
    <t>Government services</t>
  </si>
  <si>
    <t>Capital</t>
  </si>
  <si>
    <t>Enterprises</t>
  </si>
  <si>
    <t>Sales taxes</t>
  </si>
  <si>
    <t>Import tariffs</t>
  </si>
  <si>
    <t>Activity taxes</t>
  </si>
  <si>
    <t>Direct taxes</t>
  </si>
  <si>
    <t>Government</t>
  </si>
  <si>
    <t>Savings and investment</t>
  </si>
  <si>
    <t>Changes in stocks</t>
  </si>
  <si>
    <t>Rest of world</t>
  </si>
  <si>
    <t>Commodities</t>
  </si>
  <si>
    <t>trd</t>
  </si>
  <si>
    <t>tre</t>
  </si>
  <si>
    <t>trm</t>
  </si>
  <si>
    <t>Income elasticities</t>
  </si>
  <si>
    <t>Households x Commodities</t>
  </si>
  <si>
    <t>EMPTAB</t>
  </si>
  <si>
    <t>External wage data</t>
  </si>
  <si>
    <t>External employment data</t>
  </si>
  <si>
    <t>WAGETAB</t>
  </si>
  <si>
    <t>data</t>
  </si>
  <si>
    <t>Select data source for employment</t>
  </si>
  <si>
    <t>adjust</t>
  </si>
  <si>
    <t>Factor sectoral employment data (non-capital factors only)</t>
  </si>
  <si>
    <t>If only national average is known then provide "total" row</t>
  </si>
  <si>
    <t xml:space="preserve">DATA: 1: SAM (default) 2: Sector employ. </t>
  </si>
  <si>
    <t>ADJUST: post-scaling divisor</t>
  </si>
  <si>
    <t xml:space="preserve"> 3: National employ. 4: Sector wage 5: National wage</t>
  </si>
  <si>
    <t>apetr-oil</t>
  </si>
  <si>
    <t>apetr-ctl</t>
  </si>
  <si>
    <t>apetr-gtl</t>
  </si>
  <si>
    <t>apetr-bio</t>
  </si>
  <si>
    <t>aelec-coa</t>
  </si>
  <si>
    <t>aelec-nuc</t>
  </si>
  <si>
    <t>aelec-ren</t>
  </si>
  <si>
    <t>aelec-gas</t>
  </si>
  <si>
    <t>ccoil</t>
  </si>
  <si>
    <t>acoil</t>
  </si>
  <si>
    <t>Crude oil</t>
  </si>
  <si>
    <t>Crude oil based petrol</t>
  </si>
  <si>
    <t>Coal to liquid petrol</t>
  </si>
  <si>
    <t>Gas to liquid petrol</t>
  </si>
  <si>
    <t>Biofuels</t>
  </si>
  <si>
    <t>Coal-based power</t>
  </si>
  <si>
    <t>Nuclear power</t>
  </si>
  <si>
    <t>Renewables power</t>
  </si>
  <si>
    <t>Gas power</t>
  </si>
  <si>
    <t>nafta</t>
  </si>
  <si>
    <t>eu</t>
  </si>
  <si>
    <t>rest</t>
  </si>
  <si>
    <t>QA</t>
  </si>
  <si>
    <t>QM</t>
  </si>
  <si>
    <t>abevt</t>
  </si>
  <si>
    <t>aclth</t>
  </si>
  <si>
    <t>aleat</t>
  </si>
  <si>
    <t>afoot</t>
  </si>
  <si>
    <t>awood</t>
  </si>
  <si>
    <t>apapr</t>
  </si>
  <si>
    <t>aprnt</t>
  </si>
  <si>
    <t>abchm</t>
  </si>
  <si>
    <t>aochm</t>
  </si>
  <si>
    <t>arubb</t>
  </si>
  <si>
    <t>aplas</t>
  </si>
  <si>
    <t>aglas</t>
  </si>
  <si>
    <t>airon</t>
  </si>
  <si>
    <t>anfrm</t>
  </si>
  <si>
    <t>ametp</t>
  </si>
  <si>
    <t>aemch</t>
  </si>
  <si>
    <t>asequ</t>
  </si>
  <si>
    <t>atequ</t>
  </si>
  <si>
    <t>afurn</t>
  </si>
  <si>
    <t>ahotl</t>
  </si>
  <si>
    <t>absrv</t>
  </si>
  <si>
    <t>aosrv</t>
  </si>
  <si>
    <t>cbevt</t>
  </si>
  <si>
    <t>cclth</t>
  </si>
  <si>
    <t>cleat</t>
  </si>
  <si>
    <t>cfoot</t>
  </si>
  <si>
    <t>cwood</t>
  </si>
  <si>
    <t>cpapr</t>
  </si>
  <si>
    <t>cprnt</t>
  </si>
  <si>
    <t>cbchm</t>
  </si>
  <si>
    <t>cochm</t>
  </si>
  <si>
    <t>crubb</t>
  </si>
  <si>
    <t>cplas</t>
  </si>
  <si>
    <t>cglas</t>
  </si>
  <si>
    <t>ciron</t>
  </si>
  <si>
    <t>cnfrm</t>
  </si>
  <si>
    <t>cmetp</t>
  </si>
  <si>
    <t>cemch</t>
  </si>
  <si>
    <t>csequ</t>
  </si>
  <si>
    <t>ctequ</t>
  </si>
  <si>
    <t>cfurn</t>
  </si>
  <si>
    <t>chotl</t>
  </si>
  <si>
    <t>cbsrv</t>
  </si>
  <si>
    <t>cosrv</t>
  </si>
  <si>
    <t>flab-p</t>
  </si>
  <si>
    <t>flab-m</t>
  </si>
  <si>
    <t>flab-s</t>
  </si>
  <si>
    <t>flab-t</t>
  </si>
  <si>
    <t>hhd-91</t>
  </si>
  <si>
    <t>hhd-92</t>
  </si>
  <si>
    <t>hhd-93</t>
  </si>
  <si>
    <t>hhd-94</t>
  </si>
  <si>
    <t>hhd-95</t>
  </si>
  <si>
    <t>EMc</t>
  </si>
  <si>
    <t>afore</t>
  </si>
  <si>
    <t>afish</t>
  </si>
  <si>
    <t>arcyc</t>
  </si>
  <si>
    <t>cfore</t>
  </si>
  <si>
    <t>cfish</t>
  </si>
  <si>
    <t>crcyc</t>
  </si>
  <si>
    <t>angas</t>
  </si>
  <si>
    <t>aelec-hyd</t>
  </si>
  <si>
    <t>aelec-was</t>
  </si>
  <si>
    <t>cngas</t>
  </si>
  <si>
    <t>abiom</t>
  </si>
  <si>
    <t>cbiom</t>
  </si>
  <si>
    <t>flnd</t>
  </si>
  <si>
    <t>If only national total is known then provide "total" row</t>
  </si>
  <si>
    <t>Natural gas mining</t>
  </si>
  <si>
    <t>Fisheries</t>
  </si>
  <si>
    <t>Forestry</t>
  </si>
  <si>
    <t>Biomass feedstock</t>
  </si>
  <si>
    <t>Beverages and tobacco</t>
  </si>
  <si>
    <t>Textiles</t>
  </si>
  <si>
    <t>Clothing</t>
  </si>
  <si>
    <t>Leather products</t>
  </si>
  <si>
    <t>Footwear</t>
  </si>
  <si>
    <t>Wood products</t>
  </si>
  <si>
    <t>Paper</t>
  </si>
  <si>
    <t>Printing and publishing</t>
  </si>
  <si>
    <t>Basic chemicals</t>
  </si>
  <si>
    <t>Rubber products</t>
  </si>
  <si>
    <t>Plastic products</t>
  </si>
  <si>
    <t>Glass products</t>
  </si>
  <si>
    <t>Iron and steel</t>
  </si>
  <si>
    <t>Nonferrous metals</t>
  </si>
  <si>
    <t>Metal products</t>
  </si>
  <si>
    <t>Electrical machinery</t>
  </si>
  <si>
    <t>Scientific equipment</t>
  </si>
  <si>
    <t>Other transport equipment</t>
  </si>
  <si>
    <t>Furniture</t>
  </si>
  <si>
    <t>Recycling</t>
  </si>
  <si>
    <t>Hydropower</t>
  </si>
  <si>
    <t>Waste-based power generation</t>
  </si>
  <si>
    <t>Trade services</t>
  </si>
  <si>
    <t>Hotels and catering</t>
  </si>
  <si>
    <t>Transport services</t>
  </si>
  <si>
    <t>Communication</t>
  </si>
  <si>
    <t>Financial services</t>
  </si>
  <si>
    <t>Business services</t>
  </si>
  <si>
    <t>Other services and producers</t>
  </si>
  <si>
    <t>Crop land</t>
  </si>
  <si>
    <t>Primary-educated labor (grade 1-7)</t>
  </si>
  <si>
    <t>Middle-educated labor (grade 8-10)</t>
  </si>
  <si>
    <t>Secondary-educated labor (grade 11-12)</t>
  </si>
  <si>
    <t>Tertiary-educated labor</t>
  </si>
  <si>
    <t>Percentile 94-96</t>
  </si>
  <si>
    <t>Percentile 1-10</t>
  </si>
  <si>
    <t>Percentile 10-20</t>
  </si>
  <si>
    <t>Percentile 20-30</t>
  </si>
  <si>
    <t>Percentile 30-40</t>
  </si>
  <si>
    <t>Percentile 40-50</t>
  </si>
  <si>
    <t>Percentile 50-60</t>
  </si>
  <si>
    <t>Percentile 60-70</t>
  </si>
  <si>
    <t>Percentile 70-80</t>
  </si>
  <si>
    <t>Percentile 80-90</t>
  </si>
  <si>
    <t>Percentile 90-92</t>
  </si>
  <si>
    <t>Percentile 92-94</t>
  </si>
  <si>
    <t>Percentile 96-98</t>
  </si>
  <si>
    <t>Percentile 98-100</t>
  </si>
  <si>
    <t>Domestic transaction costs</t>
  </si>
  <si>
    <t>Import transaction costs</t>
  </si>
  <si>
    <t>Export transaction costs</t>
  </si>
  <si>
    <t>World trading regions</t>
  </si>
  <si>
    <t>NAFTA</t>
  </si>
  <si>
    <t>European Union</t>
  </si>
  <si>
    <t>Rest of the world</t>
  </si>
  <si>
    <t>agri</t>
  </si>
  <si>
    <t>text</t>
  </si>
  <si>
    <t>appa</t>
  </si>
  <si>
    <t>leat</t>
  </si>
  <si>
    <t>papr</t>
  </si>
  <si>
    <t>glas</t>
  </si>
  <si>
    <t>furn</t>
  </si>
  <si>
    <t>cons</t>
  </si>
  <si>
    <t>oser</t>
  </si>
  <si>
    <t>govt</t>
  </si>
  <si>
    <t>Deciles</t>
  </si>
  <si>
    <t>Smoothly interpolated income elasticities</t>
  </si>
  <si>
    <t>ent-n</t>
  </si>
  <si>
    <t>fegy</t>
  </si>
  <si>
    <t>ent-e</t>
  </si>
  <si>
    <t>s-e</t>
  </si>
  <si>
    <t>aelec-cds</t>
  </si>
  <si>
    <t>aelec-clw</t>
  </si>
  <si>
    <t>aelec-spv</t>
  </si>
  <si>
    <t>aelec-sth</t>
  </si>
  <si>
    <t>aelec-wnd</t>
  </si>
  <si>
    <t>aelec-die</t>
  </si>
  <si>
    <t>ccoal-dis</t>
  </si>
  <si>
    <t>ccoal-low</t>
  </si>
  <si>
    <t>ccoal-hgh</t>
  </si>
  <si>
    <t>cimpt</t>
  </si>
  <si>
    <t>utax</t>
  </si>
  <si>
    <t>aelec-geo</t>
  </si>
  <si>
    <t>QE</t>
  </si>
  <si>
    <t>QDSTK</t>
  </si>
  <si>
    <t>From RSAEnergy2007.xlsx</t>
  </si>
  <si>
    <t>QQ</t>
  </si>
  <si>
    <t>EM</t>
  </si>
  <si>
    <t>amine</t>
  </si>
  <si>
    <t>atrps</t>
  </si>
  <si>
    <t>cmine</t>
  </si>
  <si>
    <t>cpetr_o</t>
  </si>
  <si>
    <t>cpetr_t</t>
  </si>
  <si>
    <t>cptrp-l</t>
  </si>
  <si>
    <t>cftrp-l</t>
  </si>
  <si>
    <t>ctrps-l</t>
  </si>
  <si>
    <t>cptrp-o</t>
  </si>
  <si>
    <t>cftrp-o</t>
  </si>
  <si>
    <t>ctrps-o</t>
  </si>
  <si>
    <t>ahydr</t>
  </si>
  <si>
    <t>altrp_p</t>
  </si>
  <si>
    <t>altrp_f</t>
  </si>
  <si>
    <t>altrp_s</t>
  </si>
  <si>
    <t>awtrp_p</t>
  </si>
  <si>
    <t>awtrp_f</t>
  </si>
  <si>
    <t>awtrp_s</t>
  </si>
  <si>
    <t>aatrp_p</t>
  </si>
  <si>
    <t>aatrp_f</t>
  </si>
  <si>
    <t>aatrp_s</t>
  </si>
  <si>
    <t>chydr</t>
  </si>
  <si>
    <t>agold</t>
  </si>
  <si>
    <t>amore</t>
  </si>
  <si>
    <t>cmore</t>
  </si>
  <si>
    <t xml:space="preserve">Activities </t>
  </si>
  <si>
    <t>Gold mining</t>
  </si>
  <si>
    <t>Metal ore mining</t>
  </si>
  <si>
    <t>Hydrogen</t>
  </si>
  <si>
    <t>Solar PV power</t>
  </si>
  <si>
    <t>Solar Thermal power</t>
  </si>
  <si>
    <t>Wind power</t>
  </si>
  <si>
    <t>Diesel power</t>
  </si>
  <si>
    <t>Land transport - passenger</t>
  </si>
  <si>
    <t>Land transport - freight</t>
  </si>
  <si>
    <t>Land transport - other</t>
  </si>
  <si>
    <t>Water transport - passenger</t>
  </si>
  <si>
    <t>Water transport - freight</t>
  </si>
  <si>
    <t>Water transport - other</t>
  </si>
  <si>
    <t>Air transport - passenger</t>
  </si>
  <si>
    <t>Air transport - freight</t>
  </si>
  <si>
    <t>Air transport - other</t>
  </si>
  <si>
    <t>Passenger transport - land</t>
  </si>
  <si>
    <t>Freight transport - land</t>
  </si>
  <si>
    <t>Other transport - land</t>
  </si>
  <si>
    <t>Passenger transport - water and air</t>
  </si>
  <si>
    <t>Freight transport -  water and air</t>
  </si>
  <si>
    <t>Other transport -  water and air</t>
  </si>
  <si>
    <t>Imported goods for power sector</t>
  </si>
  <si>
    <t>Coal - low grade</t>
  </si>
  <si>
    <t>Coal - high grade</t>
  </si>
  <si>
    <t>Metal ores</t>
  </si>
  <si>
    <t>Refined petroleum (diesel and petrol, non-transport)</t>
  </si>
  <si>
    <t>Refined petroleum (diesel and petrol, transport)</t>
  </si>
  <si>
    <t>Refined petroleum (other petroleum products)</t>
  </si>
  <si>
    <t>NEW</t>
  </si>
  <si>
    <t>beve</t>
  </si>
  <si>
    <t>toba</t>
  </si>
  <si>
    <t>comm</t>
  </si>
  <si>
    <t>Income elasticities by quartile (Burger, R., Coetzee, W., Kreuser, F., Rankin, N., 2015)</t>
  </si>
  <si>
    <t>Estimation for deciles using quartile estimations, and for smoothing large jumps in estimations</t>
  </si>
  <si>
    <t>Midpoints:</t>
  </si>
  <si>
    <t>0%-25%</t>
  </si>
  <si>
    <t>25%-50%</t>
  </si>
  <si>
    <t>50%-75%</t>
  </si>
  <si>
    <t>75%-95%</t>
  </si>
  <si>
    <t>&gt;90%</t>
  </si>
  <si>
    <t>SLOPE</t>
  </si>
  <si>
    <t>INTERCEPT</t>
  </si>
  <si>
    <t>Products of agriculture</t>
  </si>
  <si>
    <t>ener</t>
  </si>
  <si>
    <t>Coal and lignite</t>
  </si>
  <si>
    <t>meat</t>
  </si>
  <si>
    <t>Meat, vegetables, oils</t>
  </si>
  <si>
    <t>dair</t>
  </si>
  <si>
    <t>Dairy and egg products</t>
  </si>
  <si>
    <t>grai</t>
  </si>
  <si>
    <t>Grains, starches; other food</t>
  </si>
  <si>
    <t>Beverages</t>
  </si>
  <si>
    <t>Tobacco products</t>
  </si>
  <si>
    <t>Textile articles</t>
  </si>
  <si>
    <t>Wearing apparel</t>
  </si>
  <si>
    <t>Leather producs and footwear</t>
  </si>
  <si>
    <t>Paper and related products</t>
  </si>
  <si>
    <t>fuel</t>
  </si>
  <si>
    <t>Fuel products</t>
  </si>
  <si>
    <t>bchm</t>
  </si>
  <si>
    <t>Glass and non-metallic products</t>
  </si>
  <si>
    <t>Furniture and other products</t>
  </si>
  <si>
    <t>omch</t>
  </si>
  <si>
    <t>Office machinery</t>
  </si>
  <si>
    <t>metm</t>
  </si>
  <si>
    <t>Metal and machinery</t>
  </si>
  <si>
    <t>ceqp</t>
  </si>
  <si>
    <t>Communication and equipment</t>
  </si>
  <si>
    <t>teqp</t>
  </si>
  <si>
    <t>Transport equipment</t>
  </si>
  <si>
    <t>cats</t>
  </si>
  <si>
    <t>Accommodation and food services</t>
  </si>
  <si>
    <t>trps</t>
  </si>
  <si>
    <t>Passenger transport services</t>
  </si>
  <si>
    <t>post</t>
  </si>
  <si>
    <t>Postal services</t>
  </si>
  <si>
    <t>fsrv</t>
  </si>
  <si>
    <t>Communication services</t>
  </si>
  <si>
    <t>msrv</t>
  </si>
  <si>
    <t>Maintenance services</t>
  </si>
  <si>
    <t>educ</t>
  </si>
  <si>
    <t>Education services</t>
  </si>
  <si>
    <t>heal</t>
  </si>
  <si>
    <t>Health and social care</t>
  </si>
  <si>
    <t>wast</t>
  </si>
  <si>
    <t>Waste disposal services</t>
  </si>
  <si>
    <t>Recreational services</t>
  </si>
  <si>
    <t>doms</t>
  </si>
  <si>
    <t>Domestic services</t>
  </si>
  <si>
    <t>Total rent</t>
  </si>
  <si>
    <t>concordance</t>
  </si>
  <si>
    <t>Source: National Treasury, based on Burger et al.</t>
  </si>
  <si>
    <t>kt/GJ</t>
  </si>
  <si>
    <t>GJ/t</t>
  </si>
  <si>
    <t>kt/t</t>
  </si>
  <si>
    <t>old</t>
  </si>
  <si>
    <t>altrp-p</t>
  </si>
  <si>
    <t>altrp-f</t>
  </si>
  <si>
    <t>ctrps</t>
  </si>
  <si>
    <t>PJ</t>
  </si>
  <si>
    <t>PJ/t</t>
  </si>
  <si>
    <t xml:space="preserve">                                           </t>
  </si>
  <si>
    <t>elec</t>
  </si>
  <si>
    <t>tui</t>
  </si>
  <si>
    <t>tuh</t>
  </si>
  <si>
    <t>utax-cl</t>
  </si>
  <si>
    <t>utax-ch</t>
  </si>
  <si>
    <t>coal-cl</t>
  </si>
  <si>
    <t>coal-ch</t>
  </si>
  <si>
    <t>hhd-9</t>
  </si>
  <si>
    <t>aprtr</t>
  </si>
  <si>
    <t>cprtr</t>
  </si>
  <si>
    <t>aawhe</t>
  </si>
  <si>
    <t>aamai</t>
  </si>
  <si>
    <t>aaoce</t>
  </si>
  <si>
    <t>aaveg</t>
  </si>
  <si>
    <t>aaofr</t>
  </si>
  <si>
    <t>aagra</t>
  </si>
  <si>
    <t>aaoil</t>
  </si>
  <si>
    <t>aatub</t>
  </si>
  <si>
    <t>aapul</t>
  </si>
  <si>
    <t>aasug</t>
  </si>
  <si>
    <t>aaoth</t>
  </si>
  <si>
    <t>alani</t>
  </si>
  <si>
    <t>ameat</t>
  </si>
  <si>
    <t>apfis</t>
  </si>
  <si>
    <t>avege</t>
  </si>
  <si>
    <t>afats</t>
  </si>
  <si>
    <t>adair</t>
  </si>
  <si>
    <t>agrai</t>
  </si>
  <si>
    <t>astar</t>
  </si>
  <si>
    <t>afeed</t>
  </si>
  <si>
    <t>abake</t>
  </si>
  <si>
    <t>asuga</t>
  </si>
  <si>
    <t>aconf</t>
  </si>
  <si>
    <t>apast</t>
  </si>
  <si>
    <t>aofoo</t>
  </si>
  <si>
    <t>aotrp-p</t>
  </si>
  <si>
    <t>aotrp-f</t>
  </si>
  <si>
    <t>cawhe</t>
  </si>
  <si>
    <t>camai</t>
  </si>
  <si>
    <t>caoce</t>
  </si>
  <si>
    <t>caveg</t>
  </si>
  <si>
    <t>caofr</t>
  </si>
  <si>
    <t>cagra</t>
  </si>
  <si>
    <t>caoil</t>
  </si>
  <si>
    <t>catub</t>
  </si>
  <si>
    <t>capul</t>
  </si>
  <si>
    <t>casug</t>
  </si>
  <si>
    <t>caoth</t>
  </si>
  <si>
    <t>clani</t>
  </si>
  <si>
    <t>cmeat</t>
  </si>
  <si>
    <t>cpfis</t>
  </si>
  <si>
    <t>cvege</t>
  </si>
  <si>
    <t>cfats</t>
  </si>
  <si>
    <t>cdair</t>
  </si>
  <si>
    <t>cgrai</t>
  </si>
  <si>
    <t>cstar</t>
  </si>
  <si>
    <t>cafee</t>
  </si>
  <si>
    <t>cbake</t>
  </si>
  <si>
    <t>csuga</t>
  </si>
  <si>
    <t>cconf</t>
  </si>
  <si>
    <t>cpast</t>
  </si>
  <si>
    <t>cofoo</t>
  </si>
  <si>
    <t>fland</t>
  </si>
  <si>
    <t>Row RAS</t>
  </si>
  <si>
    <t>1_prim</t>
  </si>
  <si>
    <t>2_midd</t>
  </si>
  <si>
    <t>3_secd</t>
  </si>
  <si>
    <t>4_tert</t>
  </si>
  <si>
    <t>01_aagri</t>
  </si>
  <si>
    <t>02_afore</t>
  </si>
  <si>
    <t>03_afish</t>
  </si>
  <si>
    <t>04_acoal</t>
  </si>
  <si>
    <t>05_aomin</t>
  </si>
  <si>
    <t>06_agold</t>
  </si>
  <si>
    <t>07_amore</t>
  </si>
  <si>
    <t>08_afood</t>
  </si>
  <si>
    <t>09_abevt</t>
  </si>
  <si>
    <t>10_aweav</t>
  </si>
  <si>
    <t>11_aknit</t>
  </si>
  <si>
    <t>12_aleat</t>
  </si>
  <si>
    <t>13_afoot</t>
  </si>
  <si>
    <t>14_awood</t>
  </si>
  <si>
    <t>15_apapr</t>
  </si>
  <si>
    <t>16_aprnt</t>
  </si>
  <si>
    <t>17_apetr</t>
  </si>
  <si>
    <t>18_abchm</t>
  </si>
  <si>
    <t>19_aochm</t>
  </si>
  <si>
    <t>20_arubb</t>
  </si>
  <si>
    <t>21_aplas</t>
  </si>
  <si>
    <t>22_aglss</t>
  </si>
  <si>
    <t>23_anmmi</t>
  </si>
  <si>
    <t>24_abisc</t>
  </si>
  <si>
    <t>25_anfme</t>
  </si>
  <si>
    <t>26_afabm</t>
  </si>
  <si>
    <t>27_amach</t>
  </si>
  <si>
    <t>28_aemch</t>
  </si>
  <si>
    <t>29_amopt</t>
  </si>
  <si>
    <t>30_ardtv</t>
  </si>
  <si>
    <t>31_amtvp</t>
  </si>
  <si>
    <t>32_aotrp</t>
  </si>
  <si>
    <t>33_afurn</t>
  </si>
  <si>
    <t>34_aomnf</t>
  </si>
  <si>
    <t>35_aelcg</t>
  </si>
  <si>
    <t>36_awatd</t>
  </si>
  <si>
    <t>37_acnst</t>
  </si>
  <si>
    <t>38_awtrd</t>
  </si>
  <si>
    <t>39_artrd</t>
  </si>
  <si>
    <t>40_amtvs</t>
  </si>
  <si>
    <t>41_aacct</t>
  </si>
  <si>
    <t>42_altrp</t>
  </si>
  <si>
    <t>43_awtrp</t>
  </si>
  <si>
    <t>44_aatrp</t>
  </si>
  <si>
    <t>45_atrps</t>
  </si>
  <si>
    <t>46_apost</t>
  </si>
  <si>
    <t>47_afins</t>
  </si>
  <si>
    <t>48_ainsp</t>
  </si>
  <si>
    <t>49_aofin</t>
  </si>
  <si>
    <t>50_areal</t>
  </si>
  <si>
    <t>51_arent</t>
  </si>
  <si>
    <t>52_acomp</t>
  </si>
  <si>
    <t>53_arsea</t>
  </si>
  <si>
    <t>54_aobus</t>
  </si>
  <si>
    <t>55_apuba</t>
  </si>
  <si>
    <t>56_aeduc</t>
  </si>
  <si>
    <t>57_aheal</t>
  </si>
  <si>
    <t>58_awast</t>
  </si>
  <si>
    <t>59_amorg</t>
  </si>
  <si>
    <t>60_arecr</t>
  </si>
  <si>
    <t>61_aoact</t>
  </si>
  <si>
    <t>62_anobs</t>
  </si>
  <si>
    <t>Employment</t>
  </si>
  <si>
    <t>Implied wage</t>
  </si>
  <si>
    <t>SAM wage bill, R bn</t>
  </si>
  <si>
    <t>billions of Rands</t>
  </si>
  <si>
    <t>UPDATE!!!</t>
  </si>
  <si>
    <t>activities</t>
  </si>
  <si>
    <t>prim</t>
  </si>
  <si>
    <t>midd</t>
  </si>
  <si>
    <t>secd</t>
  </si>
  <si>
    <t>tert</t>
  </si>
  <si>
    <t>aacco</t>
  </si>
  <si>
    <t>aafor</t>
  </si>
  <si>
    <t>aafsh</t>
  </si>
  <si>
    <t>aaliv</t>
  </si>
  <si>
    <t>aappa</t>
  </si>
  <si>
    <t>achem</t>
  </si>
  <si>
    <t>acrop</t>
  </si>
  <si>
    <t>aequi</t>
  </si>
  <si>
    <t>afbsr</t>
  </si>
  <si>
    <t>agov</t>
  </si>
  <si>
    <t>ametl</t>
  </si>
  <si>
    <t>anmmi</t>
  </si>
  <si>
    <t>apdai</t>
  </si>
  <si>
    <t>apfbe</t>
  </si>
  <si>
    <t>apgra</t>
  </si>
  <si>
    <t>apmea</t>
  </si>
  <si>
    <t>apofd</t>
  </si>
  <si>
    <t>atsco</t>
  </si>
  <si>
    <t>awppp</t>
  </si>
  <si>
    <t>awrtr</t>
  </si>
  <si>
    <t>aff</t>
  </si>
  <si>
    <t>afuel</t>
  </si>
  <si>
    <t>SAM Wagebill</t>
  </si>
  <si>
    <t>Average wage</t>
  </si>
  <si>
    <t>Wagebill</t>
  </si>
  <si>
    <t>STEP 1</t>
  </si>
  <si>
    <t>STEP 2</t>
  </si>
  <si>
    <t>agovo</t>
  </si>
  <si>
    <t>ew</t>
  </si>
  <si>
    <t>a1</t>
  </si>
  <si>
    <t>a2</t>
  </si>
  <si>
    <t>a3</t>
  </si>
  <si>
    <t>a4</t>
  </si>
  <si>
    <t>b1</t>
  </si>
  <si>
    <t>b2</t>
  </si>
  <si>
    <t>b3</t>
  </si>
  <si>
    <t>b4</t>
  </si>
  <si>
    <t>From STATA</t>
  </si>
  <si>
    <t>apgm</t>
  </si>
  <si>
    <t>aammo</t>
  </si>
  <si>
    <t>afcel</t>
  </si>
  <si>
    <t>aelct</t>
  </si>
  <si>
    <t>cpgm</t>
  </si>
  <si>
    <t>cammo</t>
  </si>
  <si>
    <t>cfcel</t>
  </si>
  <si>
    <t>celct</t>
  </si>
  <si>
    <t>cpetr-p</t>
  </si>
  <si>
    <t>cpetr-d</t>
  </si>
  <si>
    <t>cpetr-h</t>
  </si>
  <si>
    <t>cpetr-k</t>
  </si>
  <si>
    <t>cpetr-l</t>
  </si>
  <si>
    <t>cpetr-o</t>
  </si>
  <si>
    <t>trade prices</t>
  </si>
  <si>
    <t>low-coal</t>
  </si>
  <si>
    <t>ngas</t>
  </si>
  <si>
    <t>petrol</t>
  </si>
  <si>
    <t>diesel</t>
  </si>
  <si>
    <t>hfo</t>
  </si>
  <si>
    <t>lpg</t>
  </si>
  <si>
    <t>kerosene</t>
  </si>
  <si>
    <t>hydrogen</t>
  </si>
  <si>
    <t>Rm/PJ</t>
  </si>
  <si>
    <t>imports</t>
  </si>
  <si>
    <t>exports</t>
  </si>
  <si>
    <t>production</t>
  </si>
  <si>
    <t>high-coal</t>
  </si>
  <si>
    <t>oil</t>
  </si>
  <si>
    <t>electricity</t>
  </si>
  <si>
    <t>awtrp</t>
  </si>
  <si>
    <t>aatrp</t>
  </si>
  <si>
    <t>2012 Hydrogen 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</si>
</sst>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"/>
    <numFmt numFmtId="168" formatCode="_(* #,##0.000_);_(* \(#,##0.000\);_(* &quot;-&quot;??_);_(@_)"/>
    <numFmt numFmtId="169" formatCode="_-* #,##0_-;\-* #,##0_-;_-* &quot;-&quot;??_-;_-@_-"/>
    <numFmt numFmtId="170" formatCode="_(* #,##0.0_);_(* \(#,##0.0\);_(* &quot;-&quot;??_);_(@_)"/>
    <numFmt numFmtId="171" formatCode="0.0%"/>
    <numFmt numFmtId="172" formatCode="_(* #,##0.00000_);_(* \(#,##0.00000\);_(* &quot;-&quot;??_);_(@_)"/>
    <numFmt numFmtId="173" formatCode="_(* #,##0.000000_);_(* \(#,##0.000000\);_(* &quot;-&quot;??_);_(@_)"/>
    <numFmt numFmtId="174" formatCode="_(* #,##0.0000000000_);_(* \(#,##0.0000000000\);_(* &quot;-&quot;??_);_(@_)"/>
    <numFmt numFmtId="175" formatCode="_(* #,##0.0000_);_(* \(#,##0.0000\);_(* &quot;-&quot;??_);_(@_)"/>
    <numFmt numFmtId="176" formatCode="0.000%"/>
  </numFmts>
  <fonts count="5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indexed="8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indexed="81"/>
      <name val="Tahoma"/>
      <family val="2"/>
    </font>
    <font>
      <sz val="11"/>
      <color theme="0" tint="-0.34998626667073579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sz val="10"/>
      <name val="MS Sans Serif"/>
      <family val="2"/>
    </font>
    <font>
      <b/>
      <i/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indexed="8"/>
      <name val="Calibri"/>
      <family val="2"/>
      <scheme val="minor"/>
    </font>
    <font>
      <i/>
      <sz val="11"/>
      <color theme="1" tint="0.499984740745262"/>
      <name val="Calibri"/>
      <family val="2"/>
      <scheme val="minor"/>
    </font>
    <font>
      <sz val="11"/>
      <name val="Calibri"/>
      <family val="2"/>
    </font>
    <font>
      <sz val="9"/>
      <color theme="1"/>
      <name val="Calibri Light"/>
      <family val="2"/>
    </font>
    <font>
      <sz val="9"/>
      <name val="Calibri Light"/>
      <family val="2"/>
    </font>
    <font>
      <b/>
      <sz val="9"/>
      <color rgb="FFFFFF00"/>
      <name val="Calibri Light"/>
      <family val="2"/>
    </font>
    <font>
      <sz val="9"/>
      <color rgb="FFC00000"/>
      <name val="Calibri Light"/>
      <family val="2"/>
    </font>
    <font>
      <b/>
      <sz val="11"/>
      <color rgb="FFFF0000"/>
      <name val="Calibri"/>
      <family val="2"/>
      <scheme val="minor"/>
    </font>
    <font>
      <sz val="9"/>
      <color theme="1"/>
      <name val="Cambria"/>
      <family val="2"/>
      <scheme val="major"/>
    </font>
    <font>
      <sz val="9"/>
      <color rgb="FFFF0000"/>
      <name val="Cambria"/>
      <family val="2"/>
      <scheme val="major"/>
    </font>
    <font>
      <b/>
      <sz val="9"/>
      <name val="Cambria"/>
      <family val="2"/>
      <scheme val="major"/>
    </font>
    <font>
      <sz val="9"/>
      <name val="Cambria"/>
      <family val="2"/>
      <scheme val="major"/>
    </font>
    <font>
      <sz val="9"/>
      <color rgb="FF0070C0"/>
      <name val="Cambria"/>
      <family val="2"/>
      <scheme val="major"/>
    </font>
    <font>
      <sz val="9"/>
      <color theme="6" tint="-0.249977111117893"/>
      <name val="Cambria"/>
      <family val="2"/>
      <scheme val="major"/>
    </font>
    <font>
      <b/>
      <sz val="9"/>
      <color theme="1"/>
      <name val="Cambria"/>
      <family val="1"/>
      <scheme val="maj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800080"/>
      <name val="Calibri"/>
      <family val="2"/>
      <scheme val="minor"/>
    </font>
    <font>
      <sz val="10"/>
      <color theme="1"/>
      <name val="Calibri Light"/>
      <family val="2"/>
    </font>
    <font>
      <b/>
      <sz val="14"/>
      <name val="Calibri"/>
      <family val="2"/>
      <scheme val="minor"/>
    </font>
    <font>
      <sz val="11"/>
      <color theme="3" tint="0.59999389629810485"/>
      <name val="Calibri"/>
      <family val="2"/>
      <scheme val="minor"/>
    </font>
    <font>
      <i/>
      <sz val="11"/>
      <color theme="3" tint="0.59999389629810485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6">
    <xf numFmtId="0" fontId="0" fillId="0" borderId="0"/>
    <xf numFmtId="164" fontId="7" fillId="0" borderId="0" applyFont="0" applyFill="0" applyBorder="0" applyAlignment="0" applyProtection="0"/>
    <xf numFmtId="0" fontId="14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19" fillId="0" borderId="0"/>
    <xf numFmtId="0" fontId="32" fillId="0" borderId="0" applyNumberFormat="0" applyFill="0" applyBorder="0" applyAlignment="0" applyProtection="0"/>
    <xf numFmtId="0" fontId="33" fillId="0" borderId="1" applyNumberFormat="0" applyFill="0" applyAlignment="0" applyProtection="0"/>
    <xf numFmtId="0" fontId="34" fillId="0" borderId="2" applyNumberFormat="0" applyFill="0" applyAlignment="0" applyProtection="0"/>
    <xf numFmtId="0" fontId="35" fillId="0" borderId="3" applyNumberFormat="0" applyFill="0" applyAlignment="0" applyProtection="0"/>
    <xf numFmtId="0" fontId="35" fillId="0" borderId="0" applyNumberFormat="0" applyFill="0" applyBorder="0" applyAlignment="0" applyProtection="0"/>
    <xf numFmtId="0" fontId="36" fillId="6" borderId="0" applyNumberFormat="0" applyBorder="0" applyAlignment="0" applyProtection="0"/>
    <xf numFmtId="0" fontId="37" fillId="7" borderId="0" applyNumberFormat="0" applyBorder="0" applyAlignment="0" applyProtection="0"/>
    <xf numFmtId="0" fontId="38" fillId="8" borderId="0" applyNumberFormat="0" applyBorder="0" applyAlignment="0" applyProtection="0"/>
    <xf numFmtId="0" fontId="39" fillId="9" borderId="4" applyNumberFormat="0" applyAlignment="0" applyProtection="0"/>
    <xf numFmtId="0" fontId="40" fillId="10" borderId="5" applyNumberFormat="0" applyAlignment="0" applyProtection="0"/>
    <xf numFmtId="0" fontId="41" fillId="10" borderId="4" applyNumberFormat="0" applyAlignment="0" applyProtection="0"/>
    <xf numFmtId="0" fontId="42" fillId="0" borderId="6" applyNumberFormat="0" applyFill="0" applyAlignment="0" applyProtection="0"/>
    <xf numFmtId="0" fontId="43" fillId="11" borderId="7" applyNumberFormat="0" applyAlignment="0" applyProtection="0"/>
    <xf numFmtId="0" fontId="10" fillId="0" borderId="0" applyNumberFormat="0" applyFill="0" applyBorder="0" applyAlignment="0" applyProtection="0"/>
    <xf numFmtId="0" fontId="7" fillId="12" borderId="8" applyNumberFormat="0" applyFont="0" applyAlignment="0" applyProtection="0"/>
    <xf numFmtId="0" fontId="44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45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45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45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45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45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45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</cellStyleXfs>
  <cellXfs count="126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4" fillId="0" borderId="0" xfId="0" applyFont="1"/>
    <xf numFmtId="0" fontId="5" fillId="0" borderId="0" xfId="0" applyFont="1"/>
    <xf numFmtId="3" fontId="0" fillId="0" borderId="0" xfId="0" applyNumberFormat="1"/>
    <xf numFmtId="2" fontId="0" fillId="0" borderId="0" xfId="0" applyNumberFormat="1"/>
    <xf numFmtId="0" fontId="0" fillId="0" borderId="0" xfId="0" applyAlignment="1">
      <alignment horizontal="right"/>
    </xf>
    <xf numFmtId="165" fontId="0" fillId="0" borderId="0" xfId="1" applyNumberFormat="1" applyFont="1"/>
    <xf numFmtId="3" fontId="0" fillId="0" borderId="0" xfId="0" applyNumberFormat="1" applyAlignment="1">
      <alignment horizontal="right"/>
    </xf>
    <xf numFmtId="166" fontId="0" fillId="0" borderId="0" xfId="0" applyNumberFormat="1"/>
    <xf numFmtId="0" fontId="8" fillId="0" borderId="0" xfId="0" applyFont="1"/>
    <xf numFmtId="11" fontId="0" fillId="0" borderId="0" xfId="0" applyNumberFormat="1"/>
    <xf numFmtId="0" fontId="9" fillId="0" borderId="0" xfId="0" applyFont="1"/>
    <xf numFmtId="165" fontId="0" fillId="0" borderId="0" xfId="0" applyNumberFormat="1"/>
    <xf numFmtId="3" fontId="0" fillId="0" borderId="0" xfId="0" quotePrefix="1" applyNumberFormat="1"/>
    <xf numFmtId="167" fontId="0" fillId="0" borderId="0" xfId="0" applyNumberFormat="1"/>
    <xf numFmtId="0" fontId="10" fillId="0" borderId="0" xfId="0" applyFont="1"/>
    <xf numFmtId="1" fontId="0" fillId="0" borderId="0" xfId="0" applyNumberFormat="1"/>
    <xf numFmtId="164" fontId="0" fillId="0" borderId="0" xfId="1" applyFont="1"/>
    <xf numFmtId="164" fontId="0" fillId="0" borderId="0" xfId="0" applyNumberFormat="1"/>
    <xf numFmtId="3" fontId="5" fillId="0" borderId="0" xfId="0" quotePrefix="1" applyNumberFormat="1" applyFont="1"/>
    <xf numFmtId="0" fontId="5" fillId="0" borderId="0" xfId="0" quotePrefix="1" applyFont="1"/>
    <xf numFmtId="2" fontId="0" fillId="0" borderId="0" xfId="0" applyNumberFormat="1" applyAlignment="1">
      <alignment horizontal="right"/>
    </xf>
    <xf numFmtId="0" fontId="1" fillId="0" borderId="0" xfId="0" applyFont="1" applyAlignment="1">
      <alignment horizontal="right"/>
    </xf>
    <xf numFmtId="0" fontId="13" fillId="0" borderId="0" xfId="0" applyFont="1"/>
    <xf numFmtId="0" fontId="12" fillId="0" borderId="0" xfId="0" applyFont="1" applyAlignment="1">
      <alignment horizontal="right"/>
    </xf>
    <xf numFmtId="2" fontId="12" fillId="0" borderId="0" xfId="0" applyNumberFormat="1" applyFont="1"/>
    <xf numFmtId="2" fontId="12" fillId="2" borderId="0" xfId="0" applyNumberFormat="1" applyFont="1" applyFill="1"/>
    <xf numFmtId="0" fontId="0" fillId="3" borderId="0" xfId="0" applyFill="1"/>
    <xf numFmtId="0" fontId="15" fillId="0" borderId="0" xfId="0" applyFont="1"/>
    <xf numFmtId="167" fontId="16" fillId="0" borderId="0" xfId="0" applyNumberFormat="1" applyFont="1"/>
    <xf numFmtId="0" fontId="17" fillId="0" borderId="0" xfId="0" applyFont="1"/>
    <xf numFmtId="1" fontId="5" fillId="0" borderId="0" xfId="0" applyNumberFormat="1" applyFont="1"/>
    <xf numFmtId="1" fontId="18" fillId="0" borderId="0" xfId="0" applyNumberFormat="1" applyFont="1"/>
    <xf numFmtId="168" fontId="0" fillId="0" borderId="0" xfId="1" applyNumberFormat="1" applyFont="1"/>
    <xf numFmtId="170" fontId="0" fillId="0" borderId="0" xfId="1" applyNumberFormat="1" applyFont="1"/>
    <xf numFmtId="170" fontId="10" fillId="0" borderId="0" xfId="1" applyNumberFormat="1" applyFont="1"/>
    <xf numFmtId="9" fontId="0" fillId="0" borderId="0" xfId="4" applyFont="1"/>
    <xf numFmtId="0" fontId="0" fillId="0" borderId="0" xfId="0" applyFill="1" applyBorder="1"/>
    <xf numFmtId="170" fontId="0" fillId="0" borderId="0" xfId="0" applyNumberFormat="1" applyAlignment="1">
      <alignment horizontal="right"/>
    </xf>
    <xf numFmtId="0" fontId="0" fillId="0" borderId="0" xfId="0"/>
    <xf numFmtId="0" fontId="20" fillId="0" borderId="0" xfId="0" applyFont="1"/>
    <xf numFmtId="0" fontId="21" fillId="0" borderId="0" xfId="6" applyFont="1"/>
    <xf numFmtId="0" fontId="22" fillId="4" borderId="0" xfId="6" applyFont="1" applyFill="1" applyAlignment="1">
      <alignment horizontal="left"/>
    </xf>
    <xf numFmtId="0" fontId="21" fillId="5" borderId="0" xfId="6" applyFont="1" applyFill="1"/>
    <xf numFmtId="0" fontId="21" fillId="5" borderId="0" xfId="6" applyFont="1" applyFill="1" applyAlignment="1">
      <alignment horizontal="right"/>
    </xf>
    <xf numFmtId="165" fontId="21" fillId="0" borderId="0" xfId="1" applyNumberFormat="1" applyFont="1"/>
    <xf numFmtId="3" fontId="21" fillId="0" borderId="0" xfId="6" applyNumberFormat="1" applyFont="1"/>
    <xf numFmtId="3" fontId="21" fillId="5" borderId="0" xfId="6" applyNumberFormat="1" applyFont="1" applyFill="1"/>
    <xf numFmtId="165" fontId="21" fillId="0" borderId="0" xfId="6" applyNumberFormat="1" applyFont="1"/>
    <xf numFmtId="165" fontId="20" fillId="0" borderId="0" xfId="1" applyNumberFormat="1" applyFont="1"/>
    <xf numFmtId="0" fontId="23" fillId="0" borderId="0" xfId="6" applyFont="1"/>
    <xf numFmtId="165" fontId="23" fillId="0" borderId="0" xfId="1" applyNumberFormat="1" applyFont="1"/>
    <xf numFmtId="0" fontId="0" fillId="2" borderId="0" xfId="0" applyFill="1"/>
    <xf numFmtId="0" fontId="24" fillId="2" borderId="0" xfId="0" applyFont="1" applyFill="1"/>
    <xf numFmtId="0" fontId="25" fillId="0" borderId="0" xfId="0" applyFont="1"/>
    <xf numFmtId="169" fontId="25" fillId="0" borderId="0" xfId="3" applyNumberFormat="1" applyFont="1"/>
    <xf numFmtId="3" fontId="25" fillId="0" borderId="0" xfId="0" applyNumberFormat="1" applyFont="1"/>
    <xf numFmtId="169" fontId="25" fillId="0" borderId="0" xfId="0" applyNumberFormat="1" applyFont="1"/>
    <xf numFmtId="0" fontId="26" fillId="0" borderId="0" xfId="0" applyFont="1"/>
    <xf numFmtId="169" fontId="26" fillId="0" borderId="0" xfId="3" applyNumberFormat="1" applyFont="1"/>
    <xf numFmtId="3" fontId="27" fillId="0" borderId="0" xfId="2" applyNumberFormat="1" applyFont="1" applyAlignment="1">
      <alignment horizontal="right" vertical="center"/>
    </xf>
    <xf numFmtId="164" fontId="25" fillId="0" borderId="0" xfId="1" applyFont="1"/>
    <xf numFmtId="170" fontId="25" fillId="0" borderId="0" xfId="1" applyNumberFormat="1" applyFont="1"/>
    <xf numFmtId="165" fontId="25" fillId="0" borderId="0" xfId="1" applyNumberFormat="1" applyFont="1"/>
    <xf numFmtId="0" fontId="28" fillId="0" borderId="0" xfId="0" applyFont="1"/>
    <xf numFmtId="0" fontId="29" fillId="0" borderId="0" xfId="0" applyFont="1"/>
    <xf numFmtId="165" fontId="25" fillId="0" borderId="0" xfId="0" applyNumberFormat="1" applyFont="1"/>
    <xf numFmtId="164" fontId="25" fillId="0" borderId="0" xfId="0" applyNumberFormat="1" applyFont="1"/>
    <xf numFmtId="165" fontId="30" fillId="0" borderId="0" xfId="1" applyNumberFormat="1" applyFont="1"/>
    <xf numFmtId="0" fontId="31" fillId="0" borderId="0" xfId="0" applyFont="1"/>
    <xf numFmtId="9" fontId="25" fillId="0" borderId="0" xfId="4" applyFont="1"/>
    <xf numFmtId="171" fontId="25" fillId="0" borderId="0" xfId="4" applyNumberFormat="1" applyFont="1"/>
    <xf numFmtId="165" fontId="0" fillId="0" borderId="0" xfId="1" applyNumberFormat="1" applyFont="1" applyFill="1" applyBorder="1"/>
    <xf numFmtId="170" fontId="0" fillId="0" borderId="0" xfId="1" applyNumberFormat="1" applyFont="1" applyFill="1" applyBorder="1"/>
    <xf numFmtId="0" fontId="0" fillId="0" borderId="0" xfId="0"/>
    <xf numFmtId="0" fontId="48" fillId="0" borderId="0" xfId="0" applyFont="1"/>
    <xf numFmtId="169" fontId="48" fillId="0" borderId="0" xfId="3" applyNumberFormat="1" applyFont="1"/>
    <xf numFmtId="43" fontId="48" fillId="0" borderId="0" xfId="0" applyNumberFormat="1" applyFont="1"/>
    <xf numFmtId="169" fontId="48" fillId="0" borderId="0" xfId="0" applyNumberFormat="1" applyFont="1"/>
    <xf numFmtId="2" fontId="18" fillId="0" borderId="0" xfId="0" applyNumberFormat="1" applyFont="1" applyAlignment="1">
      <alignment horizontal="right"/>
    </xf>
    <xf numFmtId="0" fontId="0" fillId="0" borderId="0" xfId="0"/>
    <xf numFmtId="3" fontId="0" fillId="0" borderId="0" xfId="0" applyNumberFormat="1"/>
    <xf numFmtId="3" fontId="10" fillId="0" borderId="0" xfId="0" applyNumberFormat="1" applyFont="1"/>
    <xf numFmtId="164" fontId="10" fillId="0" borderId="0" xfId="1" applyFont="1"/>
    <xf numFmtId="0" fontId="0" fillId="0" borderId="0" xfId="0" applyFont="1"/>
    <xf numFmtId="3" fontId="0" fillId="0" borderId="0" xfId="0" quotePrefix="1" applyNumberFormat="1" applyFont="1"/>
    <xf numFmtId="0" fontId="0" fillId="0" borderId="0" xfId="0"/>
    <xf numFmtId="0" fontId="5" fillId="0" borderId="0" xfId="0" applyFont="1"/>
    <xf numFmtId="164" fontId="0" fillId="0" borderId="0" xfId="1" applyFont="1"/>
    <xf numFmtId="164" fontId="0" fillId="2" borderId="0" xfId="1" applyFont="1" applyFill="1"/>
    <xf numFmtId="11" fontId="5" fillId="0" borderId="0" xfId="0" applyNumberFormat="1" applyFont="1"/>
    <xf numFmtId="0" fontId="50" fillId="0" borderId="0" xfId="0" applyFont="1"/>
    <xf numFmtId="1" fontId="50" fillId="0" borderId="0" xfId="0" applyNumberFormat="1" applyFont="1"/>
    <xf numFmtId="1" fontId="51" fillId="0" borderId="0" xfId="0" applyNumberFormat="1" applyFont="1"/>
    <xf numFmtId="174" fontId="5" fillId="0" borderId="0" xfId="1" applyNumberFormat="1" applyFont="1" applyFill="1"/>
    <xf numFmtId="172" fontId="0" fillId="2" borderId="0" xfId="1" applyNumberFormat="1" applyFont="1" applyFill="1"/>
    <xf numFmtId="175" fontId="0" fillId="0" borderId="0" xfId="0" applyNumberFormat="1"/>
    <xf numFmtId="0" fontId="0" fillId="0" borderId="0" xfId="0"/>
    <xf numFmtId="164" fontId="0" fillId="0" borderId="0" xfId="1" applyFont="1"/>
    <xf numFmtId="0" fontId="0" fillId="0" borderId="0" xfId="0" quotePrefix="1"/>
    <xf numFmtId="164" fontId="5" fillId="0" borderId="0" xfId="1" applyFont="1" applyFill="1"/>
    <xf numFmtId="0" fontId="49" fillId="0" borderId="0" xfId="0" applyFont="1" applyFill="1"/>
    <xf numFmtId="3" fontId="5" fillId="0" borderId="0" xfId="0" applyNumberFormat="1" applyFont="1" applyFill="1"/>
    <xf numFmtId="0" fontId="5" fillId="0" borderId="0" xfId="0" applyFont="1" applyFill="1"/>
    <xf numFmtId="169" fontId="5" fillId="0" borderId="0" xfId="0" applyNumberFormat="1" applyFont="1" applyFill="1"/>
    <xf numFmtId="43" fontId="5" fillId="0" borderId="0" xfId="0" applyNumberFormat="1" applyFont="1" applyFill="1"/>
    <xf numFmtId="9" fontId="5" fillId="0" borderId="0" xfId="4" applyFont="1" applyFill="1"/>
    <xf numFmtId="0" fontId="5" fillId="0" borderId="0" xfId="0" quotePrefix="1" applyFont="1" applyFill="1"/>
    <xf numFmtId="172" fontId="5" fillId="0" borderId="0" xfId="1" applyNumberFormat="1" applyFont="1" applyFill="1"/>
    <xf numFmtId="173" fontId="5" fillId="0" borderId="0" xfId="1" applyNumberFormat="1" applyFont="1" applyFill="1"/>
    <xf numFmtId="164" fontId="5" fillId="0" borderId="0" xfId="1" applyNumberFormat="1" applyFont="1" applyFill="1"/>
    <xf numFmtId="164" fontId="5" fillId="0" borderId="0" xfId="0" applyNumberFormat="1" applyFont="1" applyFill="1"/>
    <xf numFmtId="175" fontId="0" fillId="2" borderId="0" xfId="1" applyNumberFormat="1" applyFont="1" applyFill="1"/>
    <xf numFmtId="170" fontId="0" fillId="0" borderId="0" xfId="1" applyNumberFormat="1" applyFont="1" applyFill="1"/>
    <xf numFmtId="175" fontId="0" fillId="0" borderId="0" xfId="1" applyNumberFormat="1" applyFont="1" applyFill="1"/>
    <xf numFmtId="171" fontId="5" fillId="0" borderId="0" xfId="4" applyNumberFormat="1" applyFont="1" applyFill="1"/>
    <xf numFmtId="10" fontId="5" fillId="0" borderId="0" xfId="4" applyNumberFormat="1" applyFont="1" applyFill="1"/>
    <xf numFmtId="176" fontId="5" fillId="0" borderId="0" xfId="4" applyNumberFormat="1" applyFont="1" applyFill="1"/>
    <xf numFmtId="10" fontId="0" fillId="0" borderId="0" xfId="4" applyNumberFormat="1" applyFont="1"/>
    <xf numFmtId="10" fontId="5" fillId="0" borderId="0" xfId="4" quotePrefix="1" applyNumberFormat="1" applyFont="1" applyFill="1"/>
    <xf numFmtId="10" fontId="5" fillId="0" borderId="0" xfId="4" applyNumberFormat="1" applyFont="1"/>
    <xf numFmtId="0" fontId="4" fillId="0" borderId="0" xfId="0" applyFont="1" applyAlignment="1">
      <alignment horizontal="center"/>
    </xf>
  </cellXfs>
  <cellStyles count="56">
    <cellStyle name="20% - Accent1" xfId="25" builtinId="30" customBuiltin="1"/>
    <cellStyle name="20% - Accent2" xfId="29" builtinId="34" customBuiltin="1"/>
    <cellStyle name="20% - Accent3" xfId="33" builtinId="38" customBuiltin="1"/>
    <cellStyle name="20% - Accent4" xfId="37" builtinId="42" customBuiltin="1"/>
    <cellStyle name="20% - Accent5" xfId="41" builtinId="46" customBuiltin="1"/>
    <cellStyle name="20% - Accent6" xfId="45" builtinId="50" customBuiltin="1"/>
    <cellStyle name="40% - Accent1" xfId="26" builtinId="31" customBuiltin="1"/>
    <cellStyle name="40% - Accent2" xfId="30" builtinId="35" customBuiltin="1"/>
    <cellStyle name="40% - Accent3" xfId="34" builtinId="39" customBuiltin="1"/>
    <cellStyle name="40% - Accent4" xfId="38" builtinId="43" customBuiltin="1"/>
    <cellStyle name="40% - Accent5" xfId="42" builtinId="47" customBuiltin="1"/>
    <cellStyle name="40% - Accent6" xfId="46" builtinId="51" customBuiltin="1"/>
    <cellStyle name="60% - Accent1" xfId="27" builtinId="32" customBuiltin="1"/>
    <cellStyle name="60% - Accent2" xfId="31" builtinId="36" customBuiltin="1"/>
    <cellStyle name="60% - Accent3" xfId="35" builtinId="40" customBuiltin="1"/>
    <cellStyle name="60% - Accent4" xfId="39" builtinId="44" customBuiltin="1"/>
    <cellStyle name="60% - Accent5" xfId="43" builtinId="48" customBuiltin="1"/>
    <cellStyle name="60% - Accent6" xfId="47" builtinId="52" customBuiltin="1"/>
    <cellStyle name="Accent1" xfId="24" builtinId="29" customBuiltin="1"/>
    <cellStyle name="Accent2" xfId="28" builtinId="33" customBuiltin="1"/>
    <cellStyle name="Accent3" xfId="32" builtinId="37" customBuiltin="1"/>
    <cellStyle name="Accent4" xfId="36" builtinId="41" customBuiltin="1"/>
    <cellStyle name="Accent5" xfId="40" builtinId="45" customBuiltin="1"/>
    <cellStyle name="Accent6" xfId="44" builtinId="49" customBuiltin="1"/>
    <cellStyle name="Bad" xfId="13" builtinId="27" customBuiltin="1"/>
    <cellStyle name="Calculation" xfId="17" builtinId="22" customBuiltin="1"/>
    <cellStyle name="Check Cell" xfId="19" builtinId="23" customBuiltin="1"/>
    <cellStyle name="Comma" xfId="1" builtinId="3"/>
    <cellStyle name="Comma 2" xfId="3" xr:uid="{FFE3B1CE-55B5-4923-8F68-C70334D9802A}"/>
    <cellStyle name="Comma 2 2" xfId="50" xr:uid="{7ACEB669-41F6-44FF-9326-02D50D277EB0}"/>
    <cellStyle name="Comma 2 3" xfId="52" xr:uid="{287B4BA6-E958-4186-BEA1-2EA572AA2055}"/>
    <cellStyle name="Comma 3" xfId="5" xr:uid="{D6107CC6-31F9-46E5-8283-5EDE17DFC44B}"/>
    <cellStyle name="Comma 3 2" xfId="51" xr:uid="{8F3EBCAA-B6E6-4790-AD2E-B0EE4EEA8111}"/>
    <cellStyle name="Comma 3 3" xfId="53" xr:uid="{DAA729BE-4A45-4C77-B889-30748CFFBBE6}"/>
    <cellStyle name="Explanatory Text" xfId="22" builtinId="53" customBuiltin="1"/>
    <cellStyle name="Followed Hyperlink" xfId="49" builtinId="9" customBuiltin="1"/>
    <cellStyle name="Followed Hyperlink 2" xfId="55" xr:uid="{A72026BA-A467-4A9D-81AD-D08B1DE6EAD2}"/>
    <cellStyle name="Good" xfId="12" builtinId="26" customBuiltin="1"/>
    <cellStyle name="Heading 1" xfId="8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Hyperlink" xfId="48" builtinId="8" customBuiltin="1"/>
    <cellStyle name="Hyperlink 2" xfId="54" xr:uid="{170FBB5C-CC20-4D36-8547-0766DC6F6153}"/>
    <cellStyle name="Input" xfId="15" builtinId="20" customBuiltin="1"/>
    <cellStyle name="Linked Cell" xfId="18" builtinId="24" customBuiltin="1"/>
    <cellStyle name="Neutral" xfId="14" builtinId="28" customBuiltin="1"/>
    <cellStyle name="Normal" xfId="0" builtinId="0"/>
    <cellStyle name="Normal 3" xfId="2" xr:uid="{00000000-0005-0000-0000-000002000000}"/>
    <cellStyle name="Normal 3 2" xfId="6" xr:uid="{83C728F9-FA49-4732-9BEB-1AF43C0CFB1A}"/>
    <cellStyle name="Note" xfId="21" builtinId="10" customBuiltin="1"/>
    <cellStyle name="Output" xfId="16" builtinId="21" customBuiltin="1"/>
    <cellStyle name="Percent" xfId="4" builtinId="5"/>
    <cellStyle name="Title" xfId="7" builtinId="15" customBuiltin="1"/>
    <cellStyle name="Total" xfId="23" builtinId="25" customBuiltin="1"/>
    <cellStyle name="Warning Text" xfId="20" builtinId="11" customBuiltin="1"/>
  </cellStyles>
  <dxfs count="3">
    <dxf>
      <font>
        <b val="0"/>
        <i/>
        <color theme="0" tint="-0.34998626667073579"/>
      </font>
      <fill>
        <patternFill patternType="none">
          <bgColor auto="1"/>
        </patternFill>
      </fill>
    </dxf>
    <dxf>
      <font>
        <b val="0"/>
        <i/>
        <color theme="0" tint="-0.34998626667073579"/>
      </font>
      <fill>
        <patternFill patternType="none">
          <bgColor auto="1"/>
        </patternFill>
      </fill>
    </dxf>
    <dxf>
      <font>
        <b val="0"/>
        <i/>
        <color theme="0" tint="-0.34998626667073579"/>
      </font>
      <fill>
        <patternFill patternType="none">
          <bgColor auto="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[4]Sheet1!$B$33</c:f>
              <c:strCache>
                <c:ptCount val="1"/>
                <c:pt idx="0">
                  <c:v>prim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[4]Sheet1!$A$34:$A$61</c:f>
              <c:strCache>
                <c:ptCount val="28"/>
                <c:pt idx="0">
                  <c:v>aacco</c:v>
                </c:pt>
                <c:pt idx="1">
                  <c:v>aafor</c:v>
                </c:pt>
                <c:pt idx="2">
                  <c:v>aafsh</c:v>
                </c:pt>
                <c:pt idx="3">
                  <c:v>aaliv</c:v>
                </c:pt>
                <c:pt idx="4">
                  <c:v>aappa</c:v>
                </c:pt>
                <c:pt idx="5">
                  <c:v>achem</c:v>
                </c:pt>
                <c:pt idx="6">
                  <c:v>acons</c:v>
                </c:pt>
                <c:pt idx="7">
                  <c:v>acrop</c:v>
                </c:pt>
                <c:pt idx="8">
                  <c:v>aelec</c:v>
                </c:pt>
                <c:pt idx="9">
                  <c:v>aequi</c:v>
                </c:pt>
                <c:pt idx="10">
                  <c:v>afbsr</c:v>
                </c:pt>
                <c:pt idx="11">
                  <c:v>agov</c:v>
                </c:pt>
                <c:pt idx="12">
                  <c:v>amach</c:v>
                </c:pt>
                <c:pt idx="13">
                  <c:v>ametl</c:v>
                </c:pt>
                <c:pt idx="14">
                  <c:v>amine</c:v>
                </c:pt>
                <c:pt idx="15">
                  <c:v>anmmi</c:v>
                </c:pt>
                <c:pt idx="16">
                  <c:v>aoman</c:v>
                </c:pt>
                <c:pt idx="17">
                  <c:v>aosrv</c:v>
                </c:pt>
                <c:pt idx="18">
                  <c:v>apdai</c:v>
                </c:pt>
                <c:pt idx="19">
                  <c:v>apetr</c:v>
                </c:pt>
                <c:pt idx="20">
                  <c:v>apfbe</c:v>
                </c:pt>
                <c:pt idx="21">
                  <c:v>apgra</c:v>
                </c:pt>
                <c:pt idx="22">
                  <c:v>apmea</c:v>
                </c:pt>
                <c:pt idx="23">
                  <c:v>apofd</c:v>
                </c:pt>
                <c:pt idx="24">
                  <c:v>atsco</c:v>
                </c:pt>
                <c:pt idx="25">
                  <c:v>awatr</c:v>
                </c:pt>
                <c:pt idx="26">
                  <c:v>awppp</c:v>
                </c:pt>
                <c:pt idx="27">
                  <c:v>awrtr</c:v>
                </c:pt>
              </c:strCache>
            </c:strRef>
          </c:cat>
          <c:val>
            <c:numRef>
              <c:f>[4]Sheet1!$B$34:$B$61</c:f>
              <c:numCache>
                <c:formatCode>General</c:formatCode>
                <c:ptCount val="28"/>
                <c:pt idx="0">
                  <c:v>37.834781327049235</c:v>
                </c:pt>
                <c:pt idx="1">
                  <c:v>32.853203294409887</c:v>
                </c:pt>
                <c:pt idx="2">
                  <c:v>6.9182264037633878</c:v>
                </c:pt>
                <c:pt idx="3">
                  <c:v>23.353468588034627</c:v>
                </c:pt>
                <c:pt idx="4">
                  <c:v>4.8409902827770441</c:v>
                </c:pt>
                <c:pt idx="5">
                  <c:v>24.20063224914724</c:v>
                </c:pt>
                <c:pt idx="6">
                  <c:v>12.673935556839895</c:v>
                </c:pt>
                <c:pt idx="7">
                  <c:v>16.15064640271784</c:v>
                </c:pt>
                <c:pt idx="8">
                  <c:v>31.564288611474151</c:v>
                </c:pt>
                <c:pt idx="9">
                  <c:v>12.552279853365572</c:v>
                </c:pt>
                <c:pt idx="10">
                  <c:v>37.02576299425175</c:v>
                </c:pt>
                <c:pt idx="11">
                  <c:v>63.96152043882136</c:v>
                </c:pt>
                <c:pt idx="12">
                  <c:v>48.488555555555557</c:v>
                </c:pt>
                <c:pt idx="13">
                  <c:v>25.636689703020398</c:v>
                </c:pt>
                <c:pt idx="14">
                  <c:v>79.618364958063864</c:v>
                </c:pt>
                <c:pt idx="15">
                  <c:v>20.282072556979479</c:v>
                </c:pt>
                <c:pt idx="16">
                  <c:v>11.404898709144984</c:v>
                </c:pt>
                <c:pt idx="17">
                  <c:v>22.610101696377868</c:v>
                </c:pt>
                <c:pt idx="18">
                  <c:v>48.70913393906293</c:v>
                </c:pt>
                <c:pt idx="19">
                  <c:v>1.7322422258592471</c:v>
                </c:pt>
                <c:pt idx="20">
                  <c:v>17.018993257358204</c:v>
                </c:pt>
                <c:pt idx="21">
                  <c:v>60.020029027576193</c:v>
                </c:pt>
                <c:pt idx="22">
                  <c:v>15.968267642581857</c:v>
                </c:pt>
                <c:pt idx="23">
                  <c:v>16.287144500862951</c:v>
                </c:pt>
                <c:pt idx="24">
                  <c:v>21.416343641076992</c:v>
                </c:pt>
                <c:pt idx="25">
                  <c:v>72.583502824858755</c:v>
                </c:pt>
                <c:pt idx="26">
                  <c:v>10.712283638135158</c:v>
                </c:pt>
                <c:pt idx="27">
                  <c:v>18.106219202213595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00-4CD5-A2F1-CDB7809C2375}"/>
            </c:ext>
          </c:extLst>
        </c:ser>
        <c:ser>
          <c:idx val="1"/>
          <c:order val="1"/>
          <c:tx>
            <c:strRef>
              <c:f>[4]Sheet1!$C$33</c:f>
              <c:strCache>
                <c:ptCount val="1"/>
                <c:pt idx="0">
                  <c:v>midd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[4]Sheet1!$A$34:$A$61</c:f>
              <c:strCache>
                <c:ptCount val="28"/>
                <c:pt idx="0">
                  <c:v>aacco</c:v>
                </c:pt>
                <c:pt idx="1">
                  <c:v>aafor</c:v>
                </c:pt>
                <c:pt idx="2">
                  <c:v>aafsh</c:v>
                </c:pt>
                <c:pt idx="3">
                  <c:v>aaliv</c:v>
                </c:pt>
                <c:pt idx="4">
                  <c:v>aappa</c:v>
                </c:pt>
                <c:pt idx="5">
                  <c:v>achem</c:v>
                </c:pt>
                <c:pt idx="6">
                  <c:v>acons</c:v>
                </c:pt>
                <c:pt idx="7">
                  <c:v>acrop</c:v>
                </c:pt>
                <c:pt idx="8">
                  <c:v>aelec</c:v>
                </c:pt>
                <c:pt idx="9">
                  <c:v>aequi</c:v>
                </c:pt>
                <c:pt idx="10">
                  <c:v>afbsr</c:v>
                </c:pt>
                <c:pt idx="11">
                  <c:v>agov</c:v>
                </c:pt>
                <c:pt idx="12">
                  <c:v>amach</c:v>
                </c:pt>
                <c:pt idx="13">
                  <c:v>ametl</c:v>
                </c:pt>
                <c:pt idx="14">
                  <c:v>amine</c:v>
                </c:pt>
                <c:pt idx="15">
                  <c:v>anmmi</c:v>
                </c:pt>
                <c:pt idx="16">
                  <c:v>aoman</c:v>
                </c:pt>
                <c:pt idx="17">
                  <c:v>aosrv</c:v>
                </c:pt>
                <c:pt idx="18">
                  <c:v>apdai</c:v>
                </c:pt>
                <c:pt idx="19">
                  <c:v>apetr</c:v>
                </c:pt>
                <c:pt idx="20">
                  <c:v>apfbe</c:v>
                </c:pt>
                <c:pt idx="21">
                  <c:v>apgra</c:v>
                </c:pt>
                <c:pt idx="22">
                  <c:v>apmea</c:v>
                </c:pt>
                <c:pt idx="23">
                  <c:v>apofd</c:v>
                </c:pt>
                <c:pt idx="24">
                  <c:v>atsco</c:v>
                </c:pt>
                <c:pt idx="25">
                  <c:v>awatr</c:v>
                </c:pt>
                <c:pt idx="26">
                  <c:v>awppp</c:v>
                </c:pt>
                <c:pt idx="27">
                  <c:v>awrtr</c:v>
                </c:pt>
              </c:strCache>
            </c:strRef>
          </c:cat>
          <c:val>
            <c:numRef>
              <c:f>[4]Sheet1!$C$34:$C$61</c:f>
              <c:numCache>
                <c:formatCode>General</c:formatCode>
                <c:ptCount val="28"/>
                <c:pt idx="0">
                  <c:v>27.306141613537633</c:v>
                </c:pt>
                <c:pt idx="1">
                  <c:v>34.915784443854527</c:v>
                </c:pt>
                <c:pt idx="2">
                  <c:v>134.94931290831266</c:v>
                </c:pt>
                <c:pt idx="3">
                  <c:v>36.064004120479325</c:v>
                </c:pt>
                <c:pt idx="4">
                  <c:v>9.522396288048121</c:v>
                </c:pt>
                <c:pt idx="5">
                  <c:v>62.72893579246233</c:v>
                </c:pt>
                <c:pt idx="6">
                  <c:v>23.69395869819472</c:v>
                </c:pt>
                <c:pt idx="7">
                  <c:v>19.039170481348922</c:v>
                </c:pt>
                <c:pt idx="8">
                  <c:v>349.09568764185389</c:v>
                </c:pt>
                <c:pt idx="9">
                  <c:v>45.744443700726677</c:v>
                </c:pt>
                <c:pt idx="10">
                  <c:v>55.66267798611419</c:v>
                </c:pt>
                <c:pt idx="11">
                  <c:v>106.1032576149085</c:v>
                </c:pt>
                <c:pt idx="12">
                  <c:v>60.930764119601328</c:v>
                </c:pt>
                <c:pt idx="13">
                  <c:v>40.848978226181842</c:v>
                </c:pt>
                <c:pt idx="14">
                  <c:v>96.596101512300038</c:v>
                </c:pt>
                <c:pt idx="15">
                  <c:v>25.705906557538814</c:v>
                </c:pt>
                <c:pt idx="16">
                  <c:v>23.24616567732604</c:v>
                </c:pt>
                <c:pt idx="17">
                  <c:v>39.911542072801623</c:v>
                </c:pt>
                <c:pt idx="18">
                  <c:v>25.494875441709066</c:v>
                </c:pt>
                <c:pt idx="19">
                  <c:v>102.98955279015537</c:v>
                </c:pt>
                <c:pt idx="20">
                  <c:v>20.155641719376181</c:v>
                </c:pt>
                <c:pt idx="21">
                  <c:v>20.351529094627253</c:v>
                </c:pt>
                <c:pt idx="22">
                  <c:v>19.918775091646257</c:v>
                </c:pt>
                <c:pt idx="23">
                  <c:v>25.863804577411543</c:v>
                </c:pt>
                <c:pt idx="24">
                  <c:v>27.341301735516023</c:v>
                </c:pt>
                <c:pt idx="25">
                  <c:v>99.360277565519084</c:v>
                </c:pt>
                <c:pt idx="26">
                  <c:v>48.70139841998629</c:v>
                </c:pt>
                <c:pt idx="27">
                  <c:v>24.748538271118878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600-4CD5-A2F1-CDB7809C2375}"/>
            </c:ext>
          </c:extLst>
        </c:ser>
        <c:ser>
          <c:idx val="2"/>
          <c:order val="2"/>
          <c:tx>
            <c:strRef>
              <c:f>[4]Sheet1!$D$33</c:f>
              <c:strCache>
                <c:ptCount val="1"/>
                <c:pt idx="0">
                  <c:v>secd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[4]Sheet1!$A$34:$A$61</c:f>
              <c:strCache>
                <c:ptCount val="28"/>
                <c:pt idx="0">
                  <c:v>aacco</c:v>
                </c:pt>
                <c:pt idx="1">
                  <c:v>aafor</c:v>
                </c:pt>
                <c:pt idx="2">
                  <c:v>aafsh</c:v>
                </c:pt>
                <c:pt idx="3">
                  <c:v>aaliv</c:v>
                </c:pt>
                <c:pt idx="4">
                  <c:v>aappa</c:v>
                </c:pt>
                <c:pt idx="5">
                  <c:v>achem</c:v>
                </c:pt>
                <c:pt idx="6">
                  <c:v>acons</c:v>
                </c:pt>
                <c:pt idx="7">
                  <c:v>acrop</c:v>
                </c:pt>
                <c:pt idx="8">
                  <c:v>aelec</c:v>
                </c:pt>
                <c:pt idx="9">
                  <c:v>aequi</c:v>
                </c:pt>
                <c:pt idx="10">
                  <c:v>afbsr</c:v>
                </c:pt>
                <c:pt idx="11">
                  <c:v>agov</c:v>
                </c:pt>
                <c:pt idx="12">
                  <c:v>amach</c:v>
                </c:pt>
                <c:pt idx="13">
                  <c:v>ametl</c:v>
                </c:pt>
                <c:pt idx="14">
                  <c:v>amine</c:v>
                </c:pt>
                <c:pt idx="15">
                  <c:v>anmmi</c:v>
                </c:pt>
                <c:pt idx="16">
                  <c:v>aoman</c:v>
                </c:pt>
                <c:pt idx="17">
                  <c:v>aosrv</c:v>
                </c:pt>
                <c:pt idx="18">
                  <c:v>apdai</c:v>
                </c:pt>
                <c:pt idx="19">
                  <c:v>apetr</c:v>
                </c:pt>
                <c:pt idx="20">
                  <c:v>apfbe</c:v>
                </c:pt>
                <c:pt idx="21">
                  <c:v>apgra</c:v>
                </c:pt>
                <c:pt idx="22">
                  <c:v>apmea</c:v>
                </c:pt>
                <c:pt idx="23">
                  <c:v>apofd</c:v>
                </c:pt>
                <c:pt idx="24">
                  <c:v>atsco</c:v>
                </c:pt>
                <c:pt idx="25">
                  <c:v>awatr</c:v>
                </c:pt>
                <c:pt idx="26">
                  <c:v>awppp</c:v>
                </c:pt>
                <c:pt idx="27">
                  <c:v>awrtr</c:v>
                </c:pt>
              </c:strCache>
            </c:strRef>
          </c:cat>
          <c:val>
            <c:numRef>
              <c:f>[4]Sheet1!$D$34:$D$61</c:f>
              <c:numCache>
                <c:formatCode>General</c:formatCode>
                <c:ptCount val="28"/>
                <c:pt idx="0">
                  <c:v>44.181152841913551</c:v>
                </c:pt>
                <c:pt idx="1">
                  <c:v>27.690906228532175</c:v>
                </c:pt>
                <c:pt idx="2">
                  <c:v>0</c:v>
                </c:pt>
                <c:pt idx="3">
                  <c:v>24.73567966498041</c:v>
                </c:pt>
                <c:pt idx="4">
                  <c:v>19.604088719762931</c:v>
                </c:pt>
                <c:pt idx="5">
                  <c:v>63.288786461792661</c:v>
                </c:pt>
                <c:pt idx="6">
                  <c:v>44.866461240323012</c:v>
                </c:pt>
                <c:pt idx="7">
                  <c:v>19.382666014923494</c:v>
                </c:pt>
                <c:pt idx="8">
                  <c:v>92.748337691965276</c:v>
                </c:pt>
                <c:pt idx="9">
                  <c:v>59.961346025015601</c:v>
                </c:pt>
                <c:pt idx="10">
                  <c:v>68.173025671516086</c:v>
                </c:pt>
                <c:pt idx="11">
                  <c:v>98.707364125892141</c:v>
                </c:pt>
                <c:pt idx="12">
                  <c:v>64.782073642058862</c:v>
                </c:pt>
                <c:pt idx="13">
                  <c:v>56.298154584169566</c:v>
                </c:pt>
                <c:pt idx="14">
                  <c:v>100.96226166719097</c:v>
                </c:pt>
                <c:pt idx="15">
                  <c:v>73.681944208261541</c:v>
                </c:pt>
                <c:pt idx="16">
                  <c:v>21.963146809040342</c:v>
                </c:pt>
                <c:pt idx="17">
                  <c:v>55.668193433601459</c:v>
                </c:pt>
                <c:pt idx="18">
                  <c:v>28.137397865611941</c:v>
                </c:pt>
                <c:pt idx="19">
                  <c:v>46.97432622451371</c:v>
                </c:pt>
                <c:pt idx="20">
                  <c:v>53.169934086378085</c:v>
                </c:pt>
                <c:pt idx="21">
                  <c:v>44.365727160778654</c:v>
                </c:pt>
                <c:pt idx="22">
                  <c:v>34.22601146014788</c:v>
                </c:pt>
                <c:pt idx="23">
                  <c:v>39.011726177495689</c:v>
                </c:pt>
                <c:pt idx="24">
                  <c:v>53.441564498243359</c:v>
                </c:pt>
                <c:pt idx="25">
                  <c:v>80.254916725726446</c:v>
                </c:pt>
                <c:pt idx="26">
                  <c:v>50.183692708499187</c:v>
                </c:pt>
                <c:pt idx="27">
                  <c:v>43.235388125135657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600-4CD5-A2F1-CDB7809C2375}"/>
            </c:ext>
          </c:extLst>
        </c:ser>
        <c:ser>
          <c:idx val="3"/>
          <c:order val="3"/>
          <c:tx>
            <c:strRef>
              <c:f>[4]Sheet1!$E$33</c:f>
              <c:strCache>
                <c:ptCount val="1"/>
                <c:pt idx="0">
                  <c:v>tert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[4]Sheet1!$A$34:$A$61</c:f>
              <c:strCache>
                <c:ptCount val="28"/>
                <c:pt idx="0">
                  <c:v>aacco</c:v>
                </c:pt>
                <c:pt idx="1">
                  <c:v>aafor</c:v>
                </c:pt>
                <c:pt idx="2">
                  <c:v>aafsh</c:v>
                </c:pt>
                <c:pt idx="3">
                  <c:v>aaliv</c:v>
                </c:pt>
                <c:pt idx="4">
                  <c:v>aappa</c:v>
                </c:pt>
                <c:pt idx="5">
                  <c:v>achem</c:v>
                </c:pt>
                <c:pt idx="6">
                  <c:v>acons</c:v>
                </c:pt>
                <c:pt idx="7">
                  <c:v>acrop</c:v>
                </c:pt>
                <c:pt idx="8">
                  <c:v>aelec</c:v>
                </c:pt>
                <c:pt idx="9">
                  <c:v>aequi</c:v>
                </c:pt>
                <c:pt idx="10">
                  <c:v>afbsr</c:v>
                </c:pt>
                <c:pt idx="11">
                  <c:v>agov</c:v>
                </c:pt>
                <c:pt idx="12">
                  <c:v>amach</c:v>
                </c:pt>
                <c:pt idx="13">
                  <c:v>ametl</c:v>
                </c:pt>
                <c:pt idx="14">
                  <c:v>amine</c:v>
                </c:pt>
                <c:pt idx="15">
                  <c:v>anmmi</c:v>
                </c:pt>
                <c:pt idx="16">
                  <c:v>aoman</c:v>
                </c:pt>
                <c:pt idx="17">
                  <c:v>aosrv</c:v>
                </c:pt>
                <c:pt idx="18">
                  <c:v>apdai</c:v>
                </c:pt>
                <c:pt idx="19">
                  <c:v>apetr</c:v>
                </c:pt>
                <c:pt idx="20">
                  <c:v>apfbe</c:v>
                </c:pt>
                <c:pt idx="21">
                  <c:v>apgra</c:v>
                </c:pt>
                <c:pt idx="22">
                  <c:v>apmea</c:v>
                </c:pt>
                <c:pt idx="23">
                  <c:v>apofd</c:v>
                </c:pt>
                <c:pt idx="24">
                  <c:v>atsco</c:v>
                </c:pt>
                <c:pt idx="25">
                  <c:v>awatr</c:v>
                </c:pt>
                <c:pt idx="26">
                  <c:v>awppp</c:v>
                </c:pt>
                <c:pt idx="27">
                  <c:v>awrtr</c:v>
                </c:pt>
              </c:strCache>
            </c:strRef>
          </c:cat>
          <c:val>
            <c:numRef>
              <c:f>[4]Sheet1!$E$34:$E$61</c:f>
              <c:numCache>
                <c:formatCode>General</c:formatCode>
                <c:ptCount val="28"/>
                <c:pt idx="0">
                  <c:v>64.752161694121028</c:v>
                </c:pt>
                <c:pt idx="1">
                  <c:v>0</c:v>
                </c:pt>
                <c:pt idx="2">
                  <c:v>0</c:v>
                </c:pt>
                <c:pt idx="3">
                  <c:v>233.5449580916414</c:v>
                </c:pt>
                <c:pt idx="4">
                  <c:v>201.31918081593386</c:v>
                </c:pt>
                <c:pt idx="5">
                  <c:v>222.37600557062066</c:v>
                </c:pt>
                <c:pt idx="6">
                  <c:v>93.050256828749028</c:v>
                </c:pt>
                <c:pt idx="7">
                  <c:v>54.462613397230918</c:v>
                </c:pt>
                <c:pt idx="8">
                  <c:v>240.01134269105341</c:v>
                </c:pt>
                <c:pt idx="9">
                  <c:v>114.77517182953703</c:v>
                </c:pt>
                <c:pt idx="10">
                  <c:v>154.094836357953</c:v>
                </c:pt>
                <c:pt idx="11">
                  <c:v>185.00110920794137</c:v>
                </c:pt>
                <c:pt idx="12">
                  <c:v>124.43315822487064</c:v>
                </c:pt>
                <c:pt idx="13">
                  <c:v>151.11125447487677</c:v>
                </c:pt>
                <c:pt idx="14">
                  <c:v>224.70107180762571</c:v>
                </c:pt>
                <c:pt idx="15">
                  <c:v>84.643314072523765</c:v>
                </c:pt>
                <c:pt idx="16">
                  <c:v>439.35064415637515</c:v>
                </c:pt>
                <c:pt idx="17">
                  <c:v>161.00970876891915</c:v>
                </c:pt>
                <c:pt idx="18">
                  <c:v>218.90032154340835</c:v>
                </c:pt>
                <c:pt idx="19">
                  <c:v>82.581721307540917</c:v>
                </c:pt>
                <c:pt idx="20">
                  <c:v>81.813082622419316</c:v>
                </c:pt>
                <c:pt idx="21">
                  <c:v>118.52854291417167</c:v>
                </c:pt>
                <c:pt idx="22">
                  <c:v>55.265627223144421</c:v>
                </c:pt>
                <c:pt idx="23">
                  <c:v>45.703593100761267</c:v>
                </c:pt>
                <c:pt idx="24">
                  <c:v>162.79344167188268</c:v>
                </c:pt>
                <c:pt idx="25">
                  <c:v>135.57203918229743</c:v>
                </c:pt>
                <c:pt idx="26">
                  <c:v>87.785003655835965</c:v>
                </c:pt>
                <c:pt idx="27">
                  <c:v>91.068056454563347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600-4CD5-A2F1-CDB7809C23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43074256"/>
        <c:axId val="1143075504"/>
      </c:barChart>
      <c:catAx>
        <c:axId val="1143074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3075504"/>
        <c:crosses val="autoZero"/>
        <c:auto val="1"/>
        <c:lblAlgn val="ctr"/>
        <c:lblOffset val="100"/>
        <c:noMultiLvlLbl val="0"/>
      </c:catAx>
      <c:valAx>
        <c:axId val="1143075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3074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'2019_LMD'!$AP$99</c:f>
              <c:strCache>
                <c:ptCount val="1"/>
                <c:pt idx="0">
                  <c:v>a4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'2019_LMD'!$AP$100:$AP$127</c:f>
              <c:numCache>
                <c:formatCode>0.0%</c:formatCode>
                <c:ptCount val="28"/>
                <c:pt idx="0">
                  <c:v>3.3280500974840464E-3</c:v>
                </c:pt>
                <c:pt idx="1">
                  <c:v>3.0289360080304028E-4</c:v>
                </c:pt>
                <c:pt idx="2">
                  <c:v>0</c:v>
                </c:pt>
                <c:pt idx="3">
                  <c:v>2.3391708654889884E-3</c:v>
                </c:pt>
                <c:pt idx="4">
                  <c:v>4.6298496525529876E-4</c:v>
                </c:pt>
                <c:pt idx="5">
                  <c:v>2.1231888840215745E-3</c:v>
                </c:pt>
                <c:pt idx="6">
                  <c:v>9.8238520611720771E-3</c:v>
                </c:pt>
                <c:pt idx="7">
                  <c:v>5.6441808723937332E-3</c:v>
                </c:pt>
                <c:pt idx="8">
                  <c:v>1.4096737951963605E-3</c:v>
                </c:pt>
                <c:pt idx="9">
                  <c:v>1.9614061151227019E-3</c:v>
                </c:pt>
                <c:pt idx="10">
                  <c:v>6.8037578753114614E-2</c:v>
                </c:pt>
                <c:pt idx="11">
                  <c:v>1.1762483225412889E-2</c:v>
                </c:pt>
                <c:pt idx="12">
                  <c:v>1.2465930563376746E-3</c:v>
                </c:pt>
                <c:pt idx="13">
                  <c:v>1.4776928534239806E-3</c:v>
                </c:pt>
                <c:pt idx="14">
                  <c:v>4.6122276204555376E-3</c:v>
                </c:pt>
                <c:pt idx="15">
                  <c:v>7.6676485819666572E-4</c:v>
                </c:pt>
                <c:pt idx="16">
                  <c:v>4.7686515070847597E-5</c:v>
                </c:pt>
                <c:pt idx="17">
                  <c:v>2.1667201835606234E-2</c:v>
                </c:pt>
                <c:pt idx="18">
                  <c:v>8.1454511829597053E-4</c:v>
                </c:pt>
                <c:pt idx="19">
                  <c:v>7.0980895317207711E-4</c:v>
                </c:pt>
                <c:pt idx="20">
                  <c:v>1.6916512718972226E-3</c:v>
                </c:pt>
                <c:pt idx="21">
                  <c:v>3.4495448023327238E-4</c:v>
                </c:pt>
                <c:pt idx="22">
                  <c:v>2.5590304709668952E-3</c:v>
                </c:pt>
                <c:pt idx="23">
                  <c:v>3.7339910802941237E-3</c:v>
                </c:pt>
                <c:pt idx="24">
                  <c:v>8.6033760682471816E-3</c:v>
                </c:pt>
                <c:pt idx="25">
                  <c:v>1.0445244471565846E-3</c:v>
                </c:pt>
                <c:pt idx="26">
                  <c:v>2.4088114918644427E-3</c:v>
                </c:pt>
                <c:pt idx="27">
                  <c:v>4.2895273765581415E-2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4D-4F00-8C10-9877154D66C1}"/>
            </c:ext>
          </c:extLst>
        </c:ser>
        <c:ser>
          <c:idx val="1"/>
          <c:order val="1"/>
          <c:tx>
            <c:strRef>
              <c:f>'2019_LMD'!$AQ$99</c:f>
              <c:strCache>
                <c:ptCount val="1"/>
                <c:pt idx="0">
                  <c:v>b4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'2019_LMD'!$AQ$100:$AQ$127</c:f>
              <c:numCache>
                <c:formatCode>0.0%</c:formatCode>
                <c:ptCount val="28"/>
                <c:pt idx="0">
                  <c:v>4.3351181909547093E-3</c:v>
                </c:pt>
                <c:pt idx="1">
                  <c:v>8.6893034933117833E-6</c:v>
                </c:pt>
                <c:pt idx="2">
                  <c:v>2.9159172410291406E-5</c:v>
                </c:pt>
                <c:pt idx="3">
                  <c:v>9.5612211966092711E-4</c:v>
                </c:pt>
                <c:pt idx="4">
                  <c:v>7.9923927784580646E-4</c:v>
                </c:pt>
                <c:pt idx="5">
                  <c:v>2.8678760432774412E-3</c:v>
                </c:pt>
                <c:pt idx="6">
                  <c:v>9.8679769892150871E-3</c:v>
                </c:pt>
                <c:pt idx="7">
                  <c:v>1.3865757974895817E-3</c:v>
                </c:pt>
                <c:pt idx="8">
                  <c:v>3.3207848815611212E-3</c:v>
                </c:pt>
                <c:pt idx="9">
                  <c:v>2.5757095782484004E-3</c:v>
                </c:pt>
                <c:pt idx="10">
                  <c:v>4.7868087083599548E-2</c:v>
                </c:pt>
                <c:pt idx="11">
                  <c:v>1.5427533639987428E-2</c:v>
                </c:pt>
                <c:pt idx="12">
                  <c:v>1.6565527167966888E-3</c:v>
                </c:pt>
                <c:pt idx="13">
                  <c:v>2.6676129253228411E-3</c:v>
                </c:pt>
                <c:pt idx="14">
                  <c:v>4.1553074074481555E-3</c:v>
                </c:pt>
                <c:pt idx="15">
                  <c:v>7.1368535679932612E-4</c:v>
                </c:pt>
                <c:pt idx="16">
                  <c:v>8.7681306725358611E-4</c:v>
                </c:pt>
                <c:pt idx="17">
                  <c:v>8.121180205644811E-2</c:v>
                </c:pt>
                <c:pt idx="18">
                  <c:v>3.0295665767039959E-4</c:v>
                </c:pt>
                <c:pt idx="19">
                  <c:v>1.3529466343510043E-3</c:v>
                </c:pt>
                <c:pt idx="20">
                  <c:v>1.2955809956757642E-3</c:v>
                </c:pt>
                <c:pt idx="21">
                  <c:v>9.760854372531845E-5</c:v>
                </c:pt>
                <c:pt idx="22">
                  <c:v>5.4772485547527339E-4</c:v>
                </c:pt>
                <c:pt idx="23">
                  <c:v>1.3918049657801754E-3</c:v>
                </c:pt>
                <c:pt idx="24">
                  <c:v>1.0925396385324951E-2</c:v>
                </c:pt>
                <c:pt idx="25">
                  <c:v>7.551316459580076E-4</c:v>
                </c:pt>
                <c:pt idx="26">
                  <c:v>1.9176299189832919E-3</c:v>
                </c:pt>
                <c:pt idx="27">
                  <c:v>1.8460808432158301E-2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64D-4F00-8C10-9877154D66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6806800"/>
        <c:axId val="536808464"/>
      </c:lineChart>
      <c:catAx>
        <c:axId val="5368068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808464"/>
        <c:crosses val="autoZero"/>
        <c:auto val="1"/>
        <c:lblAlgn val="ctr"/>
        <c:lblOffset val="100"/>
        <c:noMultiLvlLbl val="0"/>
      </c:catAx>
      <c:valAx>
        <c:axId val="536808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806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49</xdr:col>
      <xdr:colOff>19050</xdr:colOff>
      <xdr:row>39</xdr:row>
      <xdr:rowOff>142875</xdr:rowOff>
    </xdr:from>
    <xdr:to>
      <xdr:col>57</xdr:col>
      <xdr:colOff>252412</xdr:colOff>
      <xdr:row>65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84E1CF2-2DFF-49AC-BC98-31AB2C47E6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43</xdr:col>
      <xdr:colOff>514350</xdr:colOff>
      <xdr:row>101</xdr:row>
      <xdr:rowOff>76200</xdr:rowOff>
    </xdr:from>
    <xdr:to>
      <xdr:col>49</xdr:col>
      <xdr:colOff>142875</xdr:colOff>
      <xdr:row>123</xdr:row>
      <xdr:rowOff>114300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D648C68-5A57-47BF-98BE-6AE672A476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ata/Calibration%20Project%202014/SASAM%202019%20with%202017%20SASUT%20(2020%20release),%202019%20NA,%202018&amp;19%20LMD%20and%202015%20LCS%20Data/Data/QLFS%20Trends%202008-2020Q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nts%20and%20Settings\ndivhuwog.000\Desktop\Malerato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Models/eSAM%20builder/1eSAM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aaiq/Documents/Work/2021/SALDRU/2019LMD/employmen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1"/>
      <sheetName val="Table 2"/>
      <sheetName val="Table2.1"/>
      <sheetName val="Table2.2"/>
      <sheetName val="Table 2.3"/>
      <sheetName val="Table 2.4"/>
      <sheetName val="Table 2.5"/>
      <sheetName val="Table 2.6"/>
      <sheetName val="Table 2.7"/>
      <sheetName val="Table3.1"/>
      <sheetName val="Table3.2"/>
      <sheetName val="Table3.3"/>
      <sheetName val="Table3.4"/>
      <sheetName val="Table3.5"/>
      <sheetName val="Table3.6"/>
      <sheetName val="Table3.7"/>
      <sheetName val="Table3.8a"/>
      <sheetName val="Table3.8b"/>
      <sheetName val="Table3.8c"/>
      <sheetName val="Table3.9"/>
      <sheetName val="Table4"/>
      <sheetName val="Table5"/>
      <sheetName val="Table6"/>
      <sheetName val="Table 7"/>
      <sheetName val="Table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/>
      <sheetData sheetId="12" refreshError="1"/>
      <sheetData sheetId="13" refreshError="1"/>
      <sheetData sheetId="14"/>
      <sheetData sheetId="15"/>
      <sheetData sheetId="16"/>
      <sheetData sheetId="17"/>
      <sheetData sheetId="18"/>
      <sheetData sheetId="19" refreshError="1"/>
      <sheetData sheetId="20"/>
      <sheetData sheetId="21" refreshError="1"/>
      <sheetData sheetId="22"/>
      <sheetData sheetId="23" refreshError="1"/>
      <sheetData sheetId="2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2"/>
      <sheetName val="Table2.1"/>
      <sheetName val="Table2.2"/>
      <sheetName val="Sheet1"/>
      <sheetName val="Sheet2"/>
      <sheetName val="Sheet3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Index"/>
      <sheetName val="ETABLE"/>
      <sheetName val="SAM_EB_PRICES"/>
      <sheetName val="SAM_in"/>
      <sheetName val="SAM_temp"/>
      <sheetName val="SAM_temp2"/>
      <sheetName val="Petroleum"/>
      <sheetName val="Sets"/>
      <sheetName val="Mapping"/>
      <sheetName val="Energy"/>
      <sheetName val="Prices"/>
      <sheetName val="Coal"/>
      <sheetName val="Coal(2)"/>
      <sheetName val="Coal_High (2)"/>
      <sheetName val="Coal_Low (2)"/>
      <sheetName val="ElecPrice"/>
      <sheetName val="Celec"/>
      <sheetName val="Utility_Calcs"/>
      <sheetName val="Detailed"/>
      <sheetName val="NewTech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8">
          <cell r="C8">
            <v>346</v>
          </cell>
          <cell r="D8">
            <v>356</v>
          </cell>
          <cell r="E8">
            <v>122</v>
          </cell>
          <cell r="F8">
            <v>17.8</v>
          </cell>
          <cell r="G8">
            <v>110</v>
          </cell>
        </row>
        <row r="9">
          <cell r="C9">
            <v>166.49999999999997</v>
          </cell>
          <cell r="D9">
            <v>10.700000000000069</v>
          </cell>
        </row>
        <row r="10">
          <cell r="E10">
            <v>0</v>
          </cell>
          <cell r="F10">
            <v>1.7379335235418196</v>
          </cell>
          <cell r="G10">
            <v>4.9611367836179738</v>
          </cell>
        </row>
      </sheetData>
      <sheetData sheetId="8"/>
      <sheetData sheetId="9"/>
      <sheetData sheetId="10">
        <row r="7">
          <cell r="C7">
            <v>2192.5999999999995</v>
          </cell>
          <cell r="D7">
            <v>3076.4</v>
          </cell>
          <cell r="E7">
            <v>0</v>
          </cell>
          <cell r="F7">
            <v>49</v>
          </cell>
          <cell r="G7">
            <v>706.15885211744535</v>
          </cell>
        </row>
        <row r="8">
          <cell r="E8">
            <v>785.1</v>
          </cell>
          <cell r="F8">
            <v>138.76999999999998</v>
          </cell>
          <cell r="G8">
            <v>0</v>
          </cell>
        </row>
        <row r="9">
          <cell r="C9">
            <v>1727</v>
          </cell>
          <cell r="E9">
            <v>0</v>
          </cell>
          <cell r="G9">
            <v>17.958852117445346</v>
          </cell>
        </row>
      </sheetData>
      <sheetData sheetId="11">
        <row r="7">
          <cell r="N7">
            <v>21.097772327468906</v>
          </cell>
        </row>
        <row r="8">
          <cell r="N8">
            <v>41.603269689133874</v>
          </cell>
        </row>
        <row r="11">
          <cell r="P11">
            <v>38.733000000000004</v>
          </cell>
        </row>
        <row r="13">
          <cell r="O13"/>
        </row>
        <row r="14">
          <cell r="O14"/>
        </row>
        <row r="15">
          <cell r="N15"/>
        </row>
        <row r="16">
          <cell r="P16"/>
        </row>
        <row r="17">
          <cell r="P17"/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3"/>
    </sheetNames>
    <sheetDataSet>
      <sheetData sheetId="0">
        <row r="33">
          <cell r="B33" t="str">
            <v>prim</v>
          </cell>
          <cell r="C33" t="str">
            <v>midd</v>
          </cell>
          <cell r="D33" t="str">
            <v>secd</v>
          </cell>
          <cell r="E33" t="str">
            <v>tert</v>
          </cell>
        </row>
        <row r="34">
          <cell r="A34" t="str">
            <v>aacco</v>
          </cell>
          <cell r="B34">
            <v>37.834781327049235</v>
          </cell>
          <cell r="C34">
            <v>27.306141613537633</v>
          </cell>
          <cell r="D34">
            <v>44.181152841913551</v>
          </cell>
          <cell r="E34">
            <v>64.752161694121028</v>
          </cell>
        </row>
        <row r="35">
          <cell r="A35" t="str">
            <v>aafor</v>
          </cell>
          <cell r="B35">
            <v>32.853203294409887</v>
          </cell>
          <cell r="C35">
            <v>34.915784443854527</v>
          </cell>
          <cell r="D35">
            <v>27.690906228532175</v>
          </cell>
          <cell r="E35">
            <v>0</v>
          </cell>
        </row>
        <row r="36">
          <cell r="A36" t="str">
            <v>aafsh</v>
          </cell>
          <cell r="B36">
            <v>6.9182264037633878</v>
          </cell>
          <cell r="C36">
            <v>134.94931290831266</v>
          </cell>
          <cell r="D36">
            <v>0</v>
          </cell>
          <cell r="E36">
            <v>0</v>
          </cell>
        </row>
        <row r="37">
          <cell r="A37" t="str">
            <v>aaliv</v>
          </cell>
          <cell r="B37">
            <v>23.353468588034627</v>
          </cell>
          <cell r="C37">
            <v>36.064004120479325</v>
          </cell>
          <cell r="D37">
            <v>24.73567966498041</v>
          </cell>
          <cell r="E37">
            <v>233.5449580916414</v>
          </cell>
        </row>
        <row r="38">
          <cell r="A38" t="str">
            <v>aappa</v>
          </cell>
          <cell r="B38">
            <v>4.8409902827770441</v>
          </cell>
          <cell r="C38">
            <v>9.522396288048121</v>
          </cell>
          <cell r="D38">
            <v>19.604088719762931</v>
          </cell>
          <cell r="E38">
            <v>201.31918081593386</v>
          </cell>
        </row>
        <row r="39">
          <cell r="A39" t="str">
            <v>achem</v>
          </cell>
          <cell r="B39">
            <v>24.20063224914724</v>
          </cell>
          <cell r="C39">
            <v>62.72893579246233</v>
          </cell>
          <cell r="D39">
            <v>63.288786461792661</v>
          </cell>
          <cell r="E39">
            <v>222.37600557062066</v>
          </cell>
        </row>
        <row r="40">
          <cell r="A40" t="str">
            <v>acons</v>
          </cell>
          <cell r="B40">
            <v>12.673935556839895</v>
          </cell>
          <cell r="C40">
            <v>23.69395869819472</v>
          </cell>
          <cell r="D40">
            <v>44.866461240323012</v>
          </cell>
          <cell r="E40">
            <v>93.050256828749028</v>
          </cell>
        </row>
        <row r="41">
          <cell r="A41" t="str">
            <v>acrop</v>
          </cell>
          <cell r="B41">
            <v>16.15064640271784</v>
          </cell>
          <cell r="C41">
            <v>19.039170481348922</v>
          </cell>
          <cell r="D41">
            <v>19.382666014923494</v>
          </cell>
          <cell r="E41">
            <v>54.462613397230918</v>
          </cell>
        </row>
        <row r="42">
          <cell r="A42" t="str">
            <v>aelec</v>
          </cell>
          <cell r="B42">
            <v>31.564288611474151</v>
          </cell>
          <cell r="C42">
            <v>349.09568764185389</v>
          </cell>
          <cell r="D42">
            <v>92.748337691965276</v>
          </cell>
          <cell r="E42">
            <v>240.01134269105341</v>
          </cell>
        </row>
        <row r="43">
          <cell r="A43" t="str">
            <v>aequi</v>
          </cell>
          <cell r="B43">
            <v>12.552279853365572</v>
          </cell>
          <cell r="C43">
            <v>45.744443700726677</v>
          </cell>
          <cell r="D43">
            <v>59.961346025015601</v>
          </cell>
          <cell r="E43">
            <v>114.77517182953703</v>
          </cell>
        </row>
        <row r="44">
          <cell r="A44" t="str">
            <v>afbsr</v>
          </cell>
          <cell r="B44">
            <v>37.02576299425175</v>
          </cell>
          <cell r="C44">
            <v>55.66267798611419</v>
          </cell>
          <cell r="D44">
            <v>68.173025671516086</v>
          </cell>
          <cell r="E44">
            <v>154.094836357953</v>
          </cell>
        </row>
        <row r="45">
          <cell r="A45" t="str">
            <v>agov</v>
          </cell>
          <cell r="B45">
            <v>63.96152043882136</v>
          </cell>
          <cell r="C45">
            <v>106.1032576149085</v>
          </cell>
          <cell r="D45">
            <v>98.707364125892141</v>
          </cell>
          <cell r="E45">
            <v>185.00110920794137</v>
          </cell>
        </row>
        <row r="46">
          <cell r="A46" t="str">
            <v>amach</v>
          </cell>
          <cell r="B46">
            <v>48.488555555555557</v>
          </cell>
          <cell r="C46">
            <v>60.930764119601328</v>
          </cell>
          <cell r="D46">
            <v>64.782073642058862</v>
          </cell>
          <cell r="E46">
            <v>124.43315822487064</v>
          </cell>
        </row>
        <row r="47">
          <cell r="A47" t="str">
            <v>ametl</v>
          </cell>
          <cell r="B47">
            <v>25.636689703020398</v>
          </cell>
          <cell r="C47">
            <v>40.848978226181842</v>
          </cell>
          <cell r="D47">
            <v>56.298154584169566</v>
          </cell>
          <cell r="E47">
            <v>151.11125447487677</v>
          </cell>
        </row>
        <row r="48">
          <cell r="A48" t="str">
            <v>amine</v>
          </cell>
          <cell r="B48">
            <v>79.618364958063864</v>
          </cell>
          <cell r="C48">
            <v>96.596101512300038</v>
          </cell>
          <cell r="D48">
            <v>100.96226166719097</v>
          </cell>
          <cell r="E48">
            <v>224.70107180762571</v>
          </cell>
        </row>
        <row r="49">
          <cell r="A49" t="str">
            <v>anmmi</v>
          </cell>
          <cell r="B49">
            <v>20.282072556979479</v>
          </cell>
          <cell r="C49">
            <v>25.705906557538814</v>
          </cell>
          <cell r="D49">
            <v>73.681944208261541</v>
          </cell>
          <cell r="E49">
            <v>84.643314072523765</v>
          </cell>
        </row>
        <row r="50">
          <cell r="A50" t="str">
            <v>aoman</v>
          </cell>
          <cell r="B50">
            <v>11.404898709144984</v>
          </cell>
          <cell r="C50">
            <v>23.24616567732604</v>
          </cell>
          <cell r="D50">
            <v>21.963146809040342</v>
          </cell>
          <cell r="E50">
            <v>439.35064415637515</v>
          </cell>
        </row>
        <row r="51">
          <cell r="A51" t="str">
            <v>aosrv</v>
          </cell>
          <cell r="B51">
            <v>22.610101696377868</v>
          </cell>
          <cell r="C51">
            <v>39.911542072801623</v>
          </cell>
          <cell r="D51">
            <v>55.668193433601459</v>
          </cell>
          <cell r="E51">
            <v>161.00970876891915</v>
          </cell>
        </row>
        <row r="52">
          <cell r="A52" t="str">
            <v>apdai</v>
          </cell>
          <cell r="B52">
            <v>48.70913393906293</v>
          </cell>
          <cell r="C52">
            <v>25.494875441709066</v>
          </cell>
          <cell r="D52">
            <v>28.137397865611941</v>
          </cell>
          <cell r="E52">
            <v>218.90032154340835</v>
          </cell>
        </row>
        <row r="53">
          <cell r="A53" t="str">
            <v>apetr</v>
          </cell>
          <cell r="B53">
            <v>1.7322422258592471</v>
          </cell>
          <cell r="C53">
            <v>102.98955279015537</v>
          </cell>
          <cell r="D53">
            <v>46.97432622451371</v>
          </cell>
          <cell r="E53">
            <v>82.581721307540917</v>
          </cell>
        </row>
        <row r="54">
          <cell r="A54" t="str">
            <v>apfbe</v>
          </cell>
          <cell r="B54">
            <v>17.018993257358204</v>
          </cell>
          <cell r="C54">
            <v>20.155641719376181</v>
          </cell>
          <cell r="D54">
            <v>53.169934086378085</v>
          </cell>
          <cell r="E54">
            <v>81.813082622419316</v>
          </cell>
        </row>
        <row r="55">
          <cell r="A55" t="str">
            <v>apgra</v>
          </cell>
          <cell r="B55">
            <v>60.020029027576193</v>
          </cell>
          <cell r="C55">
            <v>20.351529094627253</v>
          </cell>
          <cell r="D55">
            <v>44.365727160778654</v>
          </cell>
          <cell r="E55">
            <v>118.52854291417167</v>
          </cell>
        </row>
        <row r="56">
          <cell r="A56" t="str">
            <v>apmea</v>
          </cell>
          <cell r="B56">
            <v>15.968267642581857</v>
          </cell>
          <cell r="C56">
            <v>19.918775091646257</v>
          </cell>
          <cell r="D56">
            <v>34.22601146014788</v>
          </cell>
          <cell r="E56">
            <v>55.265627223144421</v>
          </cell>
        </row>
        <row r="57">
          <cell r="A57" t="str">
            <v>apofd</v>
          </cell>
          <cell r="B57">
            <v>16.287144500862951</v>
          </cell>
          <cell r="C57">
            <v>25.863804577411543</v>
          </cell>
          <cell r="D57">
            <v>39.011726177495689</v>
          </cell>
          <cell r="E57">
            <v>45.703593100761267</v>
          </cell>
        </row>
        <row r="58">
          <cell r="A58" t="str">
            <v>atsco</v>
          </cell>
          <cell r="B58">
            <v>21.416343641076992</v>
          </cell>
          <cell r="C58">
            <v>27.341301735516023</v>
          </cell>
          <cell r="D58">
            <v>53.441564498243359</v>
          </cell>
          <cell r="E58">
            <v>162.79344167188268</v>
          </cell>
        </row>
        <row r="59">
          <cell r="A59" t="str">
            <v>awatr</v>
          </cell>
          <cell r="B59">
            <v>72.583502824858755</v>
          </cell>
          <cell r="C59">
            <v>99.360277565519084</v>
          </cell>
          <cell r="D59">
            <v>80.254916725726446</v>
          </cell>
          <cell r="E59">
            <v>135.57203918229743</v>
          </cell>
        </row>
        <row r="60">
          <cell r="A60" t="str">
            <v>awppp</v>
          </cell>
          <cell r="B60">
            <v>10.712283638135158</v>
          </cell>
          <cell r="C60">
            <v>48.70139841998629</v>
          </cell>
          <cell r="D60">
            <v>50.183692708499187</v>
          </cell>
          <cell r="E60">
            <v>87.785003655835965</v>
          </cell>
        </row>
        <row r="61">
          <cell r="A61" t="str">
            <v>awrtr</v>
          </cell>
          <cell r="B61">
            <v>18.106219202213595</v>
          </cell>
          <cell r="C61">
            <v>24.748538271118878</v>
          </cell>
          <cell r="D61">
            <v>43.235388125135657</v>
          </cell>
          <cell r="E61">
            <v>91.068056454563347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8"/>
  <sheetViews>
    <sheetView zoomScale="80" zoomScaleNormal="80" workbookViewId="0">
      <pane ySplit="9" topLeftCell="A10" activePane="bottomLeft" state="frozen"/>
      <selection pane="bottomLeft" activeCell="D25" sqref="D25"/>
    </sheetView>
  </sheetViews>
  <sheetFormatPr defaultRowHeight="15" x14ac:dyDescent="0.25"/>
  <cols>
    <col min="2" max="2" width="33" bestFit="1" customWidth="1"/>
  </cols>
  <sheetData>
    <row r="1" spans="1:22" ht="18.75" x14ac:dyDescent="0.3">
      <c r="A1" s="1" t="str">
        <f>B4&amp;" "&amp;B3&amp;" Computable General Equilibrium (CGE) Model"</f>
        <v>2019 South Africa Computable General Equilibrium (CGE) Model</v>
      </c>
    </row>
    <row r="3" spans="1:22" x14ac:dyDescent="0.25">
      <c r="A3" s="3" t="s">
        <v>0</v>
      </c>
      <c r="B3" s="4" t="s">
        <v>3</v>
      </c>
    </row>
    <row r="4" spans="1:22" x14ac:dyDescent="0.25">
      <c r="A4" s="3" t="s">
        <v>1</v>
      </c>
      <c r="B4" s="4">
        <v>2019</v>
      </c>
      <c r="G4" s="9"/>
      <c r="L4" s="9"/>
    </row>
    <row r="5" spans="1:22" x14ac:dyDescent="0.25">
      <c r="A5" s="3" t="s">
        <v>2</v>
      </c>
      <c r="B5" s="4" t="s">
        <v>552</v>
      </c>
      <c r="G5" s="9"/>
      <c r="L5" s="9"/>
    </row>
    <row r="8" spans="1:22" x14ac:dyDescent="0.25">
      <c r="A8" s="57" t="s">
        <v>553</v>
      </c>
      <c r="B8" s="56"/>
    </row>
    <row r="9" spans="1:22" x14ac:dyDescent="0.25">
      <c r="A9" s="3" t="s">
        <v>315</v>
      </c>
      <c r="D9" s="3" t="s">
        <v>88</v>
      </c>
      <c r="H9" s="3" t="s">
        <v>4</v>
      </c>
      <c r="O9" s="3" t="s">
        <v>6</v>
      </c>
    </row>
    <row r="10" spans="1:22" x14ac:dyDescent="0.25">
      <c r="A10" s="23" t="s">
        <v>7</v>
      </c>
      <c r="B10" t="s">
        <v>64</v>
      </c>
      <c r="D10" s="23" t="s">
        <v>25</v>
      </c>
      <c r="E10" t="s">
        <v>64</v>
      </c>
      <c r="H10" t="s">
        <v>174</v>
      </c>
      <c r="I10" t="s">
        <v>232</v>
      </c>
      <c r="O10" t="s">
        <v>89</v>
      </c>
      <c r="P10" t="s">
        <v>250</v>
      </c>
      <c r="T10" t="s">
        <v>7</v>
      </c>
      <c r="U10" t="s">
        <v>25</v>
      </c>
      <c r="V10" t="s">
        <v>64</v>
      </c>
    </row>
    <row r="11" spans="1:22" x14ac:dyDescent="0.25">
      <c r="A11" s="23" t="s">
        <v>184</v>
      </c>
      <c r="B11" t="s">
        <v>200</v>
      </c>
      <c r="D11" s="23" t="s">
        <v>187</v>
      </c>
      <c r="E11" t="s">
        <v>200</v>
      </c>
      <c r="H11" t="s">
        <v>175</v>
      </c>
      <c r="I11" t="s">
        <v>233</v>
      </c>
      <c r="O11" t="s">
        <v>90</v>
      </c>
      <c r="P11" t="s">
        <v>252</v>
      </c>
      <c r="T11" t="s">
        <v>194</v>
      </c>
      <c r="U11" t="s">
        <v>195</v>
      </c>
      <c r="V11" t="s">
        <v>201</v>
      </c>
    </row>
    <row r="12" spans="1:22" x14ac:dyDescent="0.25">
      <c r="A12" s="23" t="s">
        <v>185</v>
      </c>
      <c r="B12" t="s">
        <v>199</v>
      </c>
      <c r="D12" s="23" t="s">
        <v>188</v>
      </c>
      <c r="E12" t="s">
        <v>199</v>
      </c>
      <c r="H12" t="s">
        <v>176</v>
      </c>
      <c r="I12" t="s">
        <v>234</v>
      </c>
      <c r="O12" t="s">
        <v>91</v>
      </c>
      <c r="P12" t="s">
        <v>251</v>
      </c>
      <c r="T12" t="s">
        <v>184</v>
      </c>
      <c r="U12" t="s">
        <v>187</v>
      </c>
      <c r="V12" t="s">
        <v>200</v>
      </c>
    </row>
    <row r="13" spans="1:22" x14ac:dyDescent="0.25">
      <c r="A13" s="23" t="s">
        <v>8</v>
      </c>
      <c r="B13" t="s">
        <v>65</v>
      </c>
      <c r="D13" s="23" t="s">
        <v>280</v>
      </c>
      <c r="E13" t="s">
        <v>339</v>
      </c>
      <c r="H13" t="s">
        <v>177</v>
      </c>
      <c r="I13" t="s">
        <v>235</v>
      </c>
      <c r="O13" t="s">
        <v>45</v>
      </c>
      <c r="P13" t="s">
        <v>79</v>
      </c>
      <c r="T13" t="s">
        <v>185</v>
      </c>
      <c r="U13" t="s">
        <v>188</v>
      </c>
      <c r="V13" t="s">
        <v>199</v>
      </c>
    </row>
    <row r="14" spans="1:22" x14ac:dyDescent="0.25">
      <c r="A14" s="23" t="s">
        <v>312</v>
      </c>
      <c r="B14" t="s">
        <v>316</v>
      </c>
      <c r="D14" s="23" t="s">
        <v>281</v>
      </c>
      <c r="E14" t="s">
        <v>340</v>
      </c>
      <c r="H14" t="s">
        <v>44</v>
      </c>
      <c r="I14" t="s">
        <v>78</v>
      </c>
      <c r="O14" t="s">
        <v>57</v>
      </c>
      <c r="P14" t="s">
        <v>82</v>
      </c>
      <c r="T14" t="s">
        <v>8</v>
      </c>
      <c r="U14" t="s">
        <v>26</v>
      </c>
      <c r="V14" t="s">
        <v>65</v>
      </c>
    </row>
    <row r="15" spans="1:22" x14ac:dyDescent="0.25">
      <c r="A15" s="23" t="s">
        <v>313</v>
      </c>
      <c r="B15" t="s">
        <v>317</v>
      </c>
      <c r="D15" s="23" t="s">
        <v>314</v>
      </c>
      <c r="E15" t="s">
        <v>341</v>
      </c>
      <c r="H15" t="s">
        <v>196</v>
      </c>
      <c r="I15" t="s">
        <v>231</v>
      </c>
      <c r="O15" t="s">
        <v>58</v>
      </c>
      <c r="P15" t="s">
        <v>83</v>
      </c>
      <c r="T15" t="s">
        <v>115</v>
      </c>
      <c r="U15" t="s">
        <v>114</v>
      </c>
      <c r="V15" t="s">
        <v>116</v>
      </c>
    </row>
    <row r="16" spans="1:22" x14ac:dyDescent="0.25">
      <c r="A16" s="23" t="s">
        <v>290</v>
      </c>
      <c r="B16" t="s">
        <v>66</v>
      </c>
      <c r="D16" s="23" t="s">
        <v>292</v>
      </c>
      <c r="E16" t="s">
        <v>66</v>
      </c>
      <c r="O16" t="s">
        <v>56</v>
      </c>
      <c r="P16" t="s">
        <v>81</v>
      </c>
      <c r="T16" t="s">
        <v>190</v>
      </c>
      <c r="U16" t="s">
        <v>193</v>
      </c>
      <c r="V16" t="s">
        <v>198</v>
      </c>
    </row>
    <row r="17" spans="1:22" x14ac:dyDescent="0.25">
      <c r="A17" s="23" t="s">
        <v>115</v>
      </c>
      <c r="B17" t="s">
        <v>116</v>
      </c>
      <c r="D17" s="23" t="s">
        <v>114</v>
      </c>
      <c r="E17" t="s">
        <v>116</v>
      </c>
      <c r="H17" s="3" t="s">
        <v>5</v>
      </c>
      <c r="O17" t="s">
        <v>55</v>
      </c>
      <c r="P17" t="s">
        <v>80</v>
      </c>
      <c r="T17" t="s">
        <v>9</v>
      </c>
      <c r="U17" t="s">
        <v>27</v>
      </c>
      <c r="V17" t="s">
        <v>66</v>
      </c>
    </row>
    <row r="18" spans="1:22" x14ac:dyDescent="0.25">
      <c r="A18" s="23" t="s">
        <v>190</v>
      </c>
      <c r="B18" t="s">
        <v>198</v>
      </c>
      <c r="D18" s="23" t="s">
        <v>193</v>
      </c>
      <c r="E18" t="s">
        <v>198</v>
      </c>
      <c r="H18" t="s">
        <v>46</v>
      </c>
      <c r="I18" t="s">
        <v>237</v>
      </c>
      <c r="O18" t="s">
        <v>59</v>
      </c>
      <c r="P18" t="s">
        <v>84</v>
      </c>
      <c r="T18" t="s">
        <v>10</v>
      </c>
      <c r="U18" t="s">
        <v>28</v>
      </c>
      <c r="V18" t="s">
        <v>67</v>
      </c>
    </row>
    <row r="19" spans="1:22" x14ac:dyDescent="0.25">
      <c r="A19" s="23" t="s">
        <v>301</v>
      </c>
      <c r="B19" t="s">
        <v>318</v>
      </c>
      <c r="D19" s="23" t="s">
        <v>311</v>
      </c>
      <c r="E19" t="s">
        <v>318</v>
      </c>
      <c r="H19" t="s">
        <v>47</v>
      </c>
      <c r="I19" t="s">
        <v>238</v>
      </c>
      <c r="O19" t="s">
        <v>60</v>
      </c>
      <c r="P19" t="s">
        <v>85</v>
      </c>
      <c r="T19" t="s">
        <v>130</v>
      </c>
      <c r="U19" t="s">
        <v>152</v>
      </c>
      <c r="V19" t="s">
        <v>202</v>
      </c>
    </row>
    <row r="20" spans="1:22" x14ac:dyDescent="0.25">
      <c r="A20" s="23" t="s">
        <v>10</v>
      </c>
      <c r="B20" t="s">
        <v>67</v>
      </c>
      <c r="D20" s="23" t="s">
        <v>28</v>
      </c>
      <c r="E20" t="s">
        <v>67</v>
      </c>
      <c r="H20" t="s">
        <v>48</v>
      </c>
      <c r="I20" t="s">
        <v>239</v>
      </c>
      <c r="O20" t="s">
        <v>61</v>
      </c>
      <c r="P20" t="s">
        <v>86</v>
      </c>
      <c r="T20" t="s">
        <v>11</v>
      </c>
      <c r="U20" t="s">
        <v>29</v>
      </c>
      <c r="V20" t="s">
        <v>203</v>
      </c>
    </row>
    <row r="21" spans="1:22" x14ac:dyDescent="0.25">
      <c r="A21" s="23" t="s">
        <v>130</v>
      </c>
      <c r="B21" t="s">
        <v>202</v>
      </c>
      <c r="D21" s="23" t="s">
        <v>152</v>
      </c>
      <c r="E21" t="s">
        <v>202</v>
      </c>
      <c r="H21" t="s">
        <v>49</v>
      </c>
      <c r="I21" t="s">
        <v>240</v>
      </c>
      <c r="O21" t="s">
        <v>62</v>
      </c>
      <c r="P21" t="s">
        <v>87</v>
      </c>
      <c r="T21" t="s">
        <v>131</v>
      </c>
      <c r="U21" t="s">
        <v>153</v>
      </c>
      <c r="V21" t="s">
        <v>204</v>
      </c>
    </row>
    <row r="22" spans="1:22" x14ac:dyDescent="0.25">
      <c r="A22" s="23" t="s">
        <v>11</v>
      </c>
      <c r="B22" t="s">
        <v>203</v>
      </c>
      <c r="D22" s="23" t="s">
        <v>29</v>
      </c>
      <c r="E22" t="s">
        <v>203</v>
      </c>
      <c r="H22" t="s">
        <v>50</v>
      </c>
      <c r="I22" t="s">
        <v>241</v>
      </c>
      <c r="T22" t="s">
        <v>132</v>
      </c>
      <c r="U22" t="s">
        <v>154</v>
      </c>
      <c r="V22" t="s">
        <v>205</v>
      </c>
    </row>
    <row r="23" spans="1:22" x14ac:dyDescent="0.25">
      <c r="A23" s="23" t="s">
        <v>131</v>
      </c>
      <c r="B23" t="s">
        <v>204</v>
      </c>
      <c r="D23" s="23" t="s">
        <v>153</v>
      </c>
      <c r="E23" t="s">
        <v>204</v>
      </c>
      <c r="H23" t="s">
        <v>51</v>
      </c>
      <c r="I23" t="s">
        <v>242</v>
      </c>
      <c r="O23" s="3" t="s">
        <v>253</v>
      </c>
      <c r="T23" t="s">
        <v>133</v>
      </c>
      <c r="U23" t="s">
        <v>155</v>
      </c>
      <c r="V23" t="s">
        <v>206</v>
      </c>
    </row>
    <row r="24" spans="1:22" x14ac:dyDescent="0.25">
      <c r="A24" s="23" t="s">
        <v>132</v>
      </c>
      <c r="B24" t="s">
        <v>205</v>
      </c>
      <c r="D24" s="23" t="s">
        <v>154</v>
      </c>
      <c r="E24" t="s">
        <v>205</v>
      </c>
      <c r="H24" t="s">
        <v>52</v>
      </c>
      <c r="I24" t="s">
        <v>243</v>
      </c>
      <c r="O24" t="s">
        <v>125</v>
      </c>
      <c r="P24" t="s">
        <v>254</v>
      </c>
      <c r="T24" t="s">
        <v>134</v>
      </c>
      <c r="U24" t="s">
        <v>156</v>
      </c>
      <c r="V24" t="s">
        <v>207</v>
      </c>
    </row>
    <row r="25" spans="1:22" x14ac:dyDescent="0.25">
      <c r="A25" s="23" t="s">
        <v>133</v>
      </c>
      <c r="B25" t="s">
        <v>206</v>
      </c>
      <c r="D25" s="23" t="s">
        <v>155</v>
      </c>
      <c r="E25" t="s">
        <v>206</v>
      </c>
      <c r="H25" t="s">
        <v>53</v>
      </c>
      <c r="I25" t="s">
        <v>244</v>
      </c>
      <c r="O25" t="s">
        <v>126</v>
      </c>
      <c r="P25" t="s">
        <v>255</v>
      </c>
      <c r="T25" t="s">
        <v>135</v>
      </c>
      <c r="U25" t="s">
        <v>157</v>
      </c>
      <c r="V25" t="s">
        <v>208</v>
      </c>
    </row>
    <row r="26" spans="1:22" x14ac:dyDescent="0.25">
      <c r="A26" s="23" t="s">
        <v>134</v>
      </c>
      <c r="B26" t="s">
        <v>207</v>
      </c>
      <c r="D26" s="23" t="s">
        <v>156</v>
      </c>
      <c r="E26" t="s">
        <v>207</v>
      </c>
      <c r="H26" t="s">
        <v>54</v>
      </c>
      <c r="I26" t="s">
        <v>245</v>
      </c>
      <c r="O26" t="s">
        <v>127</v>
      </c>
      <c r="P26" t="s">
        <v>256</v>
      </c>
      <c r="T26" t="s">
        <v>136</v>
      </c>
      <c r="U26" t="s">
        <v>158</v>
      </c>
      <c r="V26" t="s">
        <v>209</v>
      </c>
    </row>
    <row r="27" spans="1:22" x14ac:dyDescent="0.25">
      <c r="A27" s="23" t="s">
        <v>135</v>
      </c>
      <c r="B27" t="s">
        <v>208</v>
      </c>
      <c r="D27" s="23" t="s">
        <v>157</v>
      </c>
      <c r="E27" t="s">
        <v>208</v>
      </c>
      <c r="H27" t="s">
        <v>178</v>
      </c>
      <c r="I27" t="s">
        <v>246</v>
      </c>
      <c r="T27" t="s">
        <v>12</v>
      </c>
      <c r="U27" t="s">
        <v>30</v>
      </c>
      <c r="V27" t="s">
        <v>68</v>
      </c>
    </row>
    <row r="28" spans="1:22" x14ac:dyDescent="0.25">
      <c r="A28" s="23" t="s">
        <v>136</v>
      </c>
      <c r="B28" t="s">
        <v>209</v>
      </c>
      <c r="D28" s="23" t="s">
        <v>158</v>
      </c>
      <c r="E28" t="s">
        <v>209</v>
      </c>
      <c r="H28" t="s">
        <v>179</v>
      </c>
      <c r="I28" t="s">
        <v>247</v>
      </c>
      <c r="T28" t="s">
        <v>106</v>
      </c>
      <c r="U28" t="s">
        <v>30</v>
      </c>
      <c r="V28" t="s">
        <v>117</v>
      </c>
    </row>
    <row r="29" spans="1:22" x14ac:dyDescent="0.25">
      <c r="A29" s="23" t="s">
        <v>106</v>
      </c>
      <c r="B29" t="s">
        <v>117</v>
      </c>
      <c r="D29" s="23" t="s">
        <v>30</v>
      </c>
      <c r="E29" t="s">
        <v>342</v>
      </c>
      <c r="H29" t="s">
        <v>180</v>
      </c>
      <c r="I29" t="s">
        <v>236</v>
      </c>
      <c r="T29" t="s">
        <v>107</v>
      </c>
      <c r="U29" t="s">
        <v>30</v>
      </c>
      <c r="V29" t="s">
        <v>118</v>
      </c>
    </row>
    <row r="30" spans="1:22" x14ac:dyDescent="0.25">
      <c r="A30" s="23" t="s">
        <v>107</v>
      </c>
      <c r="B30" t="s">
        <v>118</v>
      </c>
      <c r="D30" s="23" t="s">
        <v>293</v>
      </c>
      <c r="E30" t="s">
        <v>344</v>
      </c>
      <c r="H30" t="s">
        <v>181</v>
      </c>
      <c r="I30" t="s">
        <v>248</v>
      </c>
      <c r="T30" t="s">
        <v>108</v>
      </c>
      <c r="U30" t="s">
        <v>30</v>
      </c>
      <c r="V30" t="s">
        <v>119</v>
      </c>
    </row>
    <row r="31" spans="1:22" x14ac:dyDescent="0.25">
      <c r="A31" s="23" t="s">
        <v>108</v>
      </c>
      <c r="B31" t="s">
        <v>119</v>
      </c>
      <c r="D31" s="23" t="s">
        <v>294</v>
      </c>
      <c r="E31" t="s">
        <v>343</v>
      </c>
      <c r="H31" t="s">
        <v>182</v>
      </c>
      <c r="I31" t="s">
        <v>249</v>
      </c>
      <c r="T31" t="s">
        <v>109</v>
      </c>
      <c r="U31" t="s">
        <v>30</v>
      </c>
      <c r="V31" t="s">
        <v>120</v>
      </c>
    </row>
    <row r="32" spans="1:22" x14ac:dyDescent="0.25">
      <c r="A32" s="23" t="s">
        <v>109</v>
      </c>
      <c r="B32" t="s">
        <v>120</v>
      </c>
      <c r="D32" s="23" t="s">
        <v>159</v>
      </c>
      <c r="E32" t="s">
        <v>210</v>
      </c>
      <c r="T32" t="s">
        <v>137</v>
      </c>
      <c r="U32" t="s">
        <v>159</v>
      </c>
      <c r="V32" t="s">
        <v>210</v>
      </c>
    </row>
    <row r="33" spans="1:22" x14ac:dyDescent="0.25">
      <c r="A33" s="23" t="s">
        <v>137</v>
      </c>
      <c r="B33" t="s">
        <v>210</v>
      </c>
      <c r="D33" s="23" t="s">
        <v>160</v>
      </c>
      <c r="E33" t="s">
        <v>69</v>
      </c>
      <c r="T33" t="s">
        <v>138</v>
      </c>
      <c r="U33" t="s">
        <v>160</v>
      </c>
      <c r="V33" t="s">
        <v>69</v>
      </c>
    </row>
    <row r="34" spans="1:22" x14ac:dyDescent="0.25">
      <c r="A34" s="23" t="s">
        <v>138</v>
      </c>
      <c r="B34" t="s">
        <v>69</v>
      </c>
      <c r="D34" s="23" t="s">
        <v>161</v>
      </c>
      <c r="E34" t="s">
        <v>211</v>
      </c>
      <c r="T34" t="s">
        <v>139</v>
      </c>
      <c r="U34" t="s">
        <v>161</v>
      </c>
      <c r="V34" t="s">
        <v>211</v>
      </c>
    </row>
    <row r="35" spans="1:22" x14ac:dyDescent="0.25">
      <c r="A35" s="23" t="s">
        <v>139</v>
      </c>
      <c r="B35" t="s">
        <v>211</v>
      </c>
      <c r="D35" s="23" t="s">
        <v>162</v>
      </c>
      <c r="E35" t="s">
        <v>212</v>
      </c>
      <c r="T35" t="s">
        <v>140</v>
      </c>
      <c r="U35" t="s">
        <v>162</v>
      </c>
      <c r="V35" t="s">
        <v>212</v>
      </c>
    </row>
    <row r="36" spans="1:22" x14ac:dyDescent="0.25">
      <c r="A36" s="23" t="s">
        <v>140</v>
      </c>
      <c r="B36" t="s">
        <v>212</v>
      </c>
      <c r="D36" s="23" t="s">
        <v>163</v>
      </c>
      <c r="E36" t="s">
        <v>213</v>
      </c>
      <c r="T36" t="s">
        <v>141</v>
      </c>
      <c r="U36" t="s">
        <v>163</v>
      </c>
      <c r="V36" t="s">
        <v>213</v>
      </c>
    </row>
    <row r="37" spans="1:22" x14ac:dyDescent="0.25">
      <c r="A37" s="23" t="s">
        <v>141</v>
      </c>
      <c r="B37" t="s">
        <v>213</v>
      </c>
      <c r="D37" s="23" t="s">
        <v>31</v>
      </c>
      <c r="E37" t="s">
        <v>70</v>
      </c>
      <c r="T37" t="s">
        <v>13</v>
      </c>
      <c r="U37" t="s">
        <v>31</v>
      </c>
      <c r="V37" t="s">
        <v>70</v>
      </c>
    </row>
    <row r="38" spans="1:22" x14ac:dyDescent="0.25">
      <c r="A38" s="23" t="s">
        <v>13</v>
      </c>
      <c r="B38" t="s">
        <v>70</v>
      </c>
      <c r="D38" s="23" t="s">
        <v>164</v>
      </c>
      <c r="E38" t="s">
        <v>214</v>
      </c>
      <c r="T38" t="s">
        <v>142</v>
      </c>
      <c r="U38" t="s">
        <v>164</v>
      </c>
      <c r="V38" t="s">
        <v>214</v>
      </c>
    </row>
    <row r="39" spans="1:22" x14ac:dyDescent="0.25">
      <c r="A39" s="23" t="s">
        <v>142</v>
      </c>
      <c r="B39" t="s">
        <v>214</v>
      </c>
      <c r="D39" s="23" t="s">
        <v>165</v>
      </c>
      <c r="E39" t="s">
        <v>215</v>
      </c>
      <c r="T39" t="s">
        <v>143</v>
      </c>
      <c r="U39" t="s">
        <v>165</v>
      </c>
      <c r="V39" t="s">
        <v>215</v>
      </c>
    </row>
    <row r="40" spans="1:22" x14ac:dyDescent="0.25">
      <c r="A40" s="23" t="s">
        <v>143</v>
      </c>
      <c r="B40" t="s">
        <v>215</v>
      </c>
      <c r="D40" s="23" t="s">
        <v>166</v>
      </c>
      <c r="E40" t="s">
        <v>216</v>
      </c>
      <c r="T40" t="s">
        <v>144</v>
      </c>
      <c r="U40" t="s">
        <v>166</v>
      </c>
      <c r="V40" t="s">
        <v>216</v>
      </c>
    </row>
    <row r="41" spans="1:22" x14ac:dyDescent="0.25">
      <c r="A41" s="23" t="s">
        <v>144</v>
      </c>
      <c r="B41" t="s">
        <v>216</v>
      </c>
      <c r="D41" s="23" t="s">
        <v>32</v>
      </c>
      <c r="E41" t="s">
        <v>71</v>
      </c>
      <c r="T41" t="s">
        <v>14</v>
      </c>
      <c r="U41" t="s">
        <v>32</v>
      </c>
      <c r="V41" t="s">
        <v>71</v>
      </c>
    </row>
    <row r="42" spans="1:22" x14ac:dyDescent="0.25">
      <c r="A42" s="23" t="s">
        <v>14</v>
      </c>
      <c r="B42" t="s">
        <v>71</v>
      </c>
      <c r="D42" s="23" t="s">
        <v>167</v>
      </c>
      <c r="E42" t="s">
        <v>217</v>
      </c>
      <c r="T42" t="s">
        <v>145</v>
      </c>
      <c r="U42" t="s">
        <v>167</v>
      </c>
      <c r="V42" t="s">
        <v>217</v>
      </c>
    </row>
    <row r="43" spans="1:22" x14ac:dyDescent="0.25">
      <c r="A43" s="23" t="s">
        <v>145</v>
      </c>
      <c r="B43" t="s">
        <v>217</v>
      </c>
      <c r="D43" s="23" t="s">
        <v>168</v>
      </c>
      <c r="E43" t="s">
        <v>218</v>
      </c>
      <c r="T43" t="s">
        <v>146</v>
      </c>
      <c r="U43" t="s">
        <v>168</v>
      </c>
      <c r="V43" t="s">
        <v>218</v>
      </c>
    </row>
    <row r="44" spans="1:22" x14ac:dyDescent="0.25">
      <c r="A44" s="23" t="s">
        <v>146</v>
      </c>
      <c r="B44" t="s">
        <v>218</v>
      </c>
      <c r="D44" s="23" t="s">
        <v>33</v>
      </c>
      <c r="E44" t="s">
        <v>72</v>
      </c>
      <c r="T44" t="s">
        <v>15</v>
      </c>
      <c r="U44" t="s">
        <v>33</v>
      </c>
      <c r="V44" t="s">
        <v>72</v>
      </c>
    </row>
    <row r="45" spans="1:22" x14ac:dyDescent="0.25">
      <c r="A45" s="23" t="s">
        <v>15</v>
      </c>
      <c r="B45" t="s">
        <v>72</v>
      </c>
      <c r="D45" s="23" t="s">
        <v>169</v>
      </c>
      <c r="E45" t="s">
        <v>219</v>
      </c>
      <c r="T45" t="s">
        <v>147</v>
      </c>
      <c r="U45" t="s">
        <v>169</v>
      </c>
      <c r="V45" t="s">
        <v>219</v>
      </c>
    </row>
    <row r="46" spans="1:22" x14ac:dyDescent="0.25">
      <c r="A46" s="23" t="s">
        <v>147</v>
      </c>
      <c r="B46" t="s">
        <v>219</v>
      </c>
      <c r="D46" s="23" t="s">
        <v>170</v>
      </c>
      <c r="E46" t="s">
        <v>220</v>
      </c>
      <c r="T46" t="s">
        <v>148</v>
      </c>
      <c r="U46" t="s">
        <v>170</v>
      </c>
      <c r="V46" t="s">
        <v>220</v>
      </c>
    </row>
    <row r="47" spans="1:22" x14ac:dyDescent="0.25">
      <c r="A47" s="23" t="s">
        <v>148</v>
      </c>
      <c r="B47" t="s">
        <v>220</v>
      </c>
      <c r="D47" s="23" t="s">
        <v>34</v>
      </c>
      <c r="E47" t="s">
        <v>73</v>
      </c>
      <c r="T47" t="s">
        <v>16</v>
      </c>
      <c r="U47" t="s">
        <v>34</v>
      </c>
      <c r="V47" t="s">
        <v>73</v>
      </c>
    </row>
    <row r="48" spans="1:22" x14ac:dyDescent="0.25">
      <c r="A48" s="23" t="s">
        <v>16</v>
      </c>
      <c r="B48" t="s">
        <v>73</v>
      </c>
      <c r="D48" s="23" t="s">
        <v>35</v>
      </c>
      <c r="E48" t="s">
        <v>74</v>
      </c>
      <c r="T48" t="s">
        <v>186</v>
      </c>
      <c r="U48" t="s">
        <v>189</v>
      </c>
      <c r="V48" t="s">
        <v>221</v>
      </c>
    </row>
    <row r="49" spans="1:22" x14ac:dyDescent="0.25">
      <c r="A49" s="23" t="s">
        <v>274</v>
      </c>
      <c r="B49" t="s">
        <v>121</v>
      </c>
      <c r="D49" s="23" t="s">
        <v>36</v>
      </c>
      <c r="E49" t="s">
        <v>75</v>
      </c>
      <c r="T49" t="s">
        <v>17</v>
      </c>
      <c r="U49" t="s">
        <v>35</v>
      </c>
      <c r="V49" t="s">
        <v>74</v>
      </c>
    </row>
    <row r="50" spans="1:22" x14ac:dyDescent="0.25">
      <c r="A50" s="23" t="s">
        <v>111</v>
      </c>
      <c r="B50" t="s">
        <v>122</v>
      </c>
      <c r="D50" s="23" t="s">
        <v>37</v>
      </c>
      <c r="E50" t="s">
        <v>76</v>
      </c>
      <c r="T50" t="s">
        <v>110</v>
      </c>
      <c r="U50" t="s">
        <v>35</v>
      </c>
      <c r="V50" t="s">
        <v>121</v>
      </c>
    </row>
    <row r="51" spans="1:22" x14ac:dyDescent="0.25">
      <c r="A51" s="23" t="s">
        <v>191</v>
      </c>
      <c r="B51" t="s">
        <v>222</v>
      </c>
      <c r="D51" s="23" t="s">
        <v>38</v>
      </c>
      <c r="E51" t="s">
        <v>224</v>
      </c>
      <c r="T51" t="s">
        <v>111</v>
      </c>
      <c r="U51" t="s">
        <v>35</v>
      </c>
      <c r="V51" t="s">
        <v>122</v>
      </c>
    </row>
    <row r="52" spans="1:22" x14ac:dyDescent="0.25">
      <c r="A52" s="23" t="s">
        <v>275</v>
      </c>
      <c r="B52" t="s">
        <v>319</v>
      </c>
      <c r="D52" s="23" t="s">
        <v>171</v>
      </c>
      <c r="E52" t="s">
        <v>225</v>
      </c>
      <c r="T52" t="s">
        <v>191</v>
      </c>
      <c r="U52" t="s">
        <v>35</v>
      </c>
      <c r="V52" t="s">
        <v>222</v>
      </c>
    </row>
    <row r="53" spans="1:22" x14ac:dyDescent="0.25">
      <c r="A53" s="23" t="s">
        <v>276</v>
      </c>
      <c r="B53" t="s">
        <v>320</v>
      </c>
      <c r="D53" s="23" t="s">
        <v>295</v>
      </c>
      <c r="E53" t="s">
        <v>332</v>
      </c>
      <c r="T53" t="s">
        <v>112</v>
      </c>
      <c r="U53" t="s">
        <v>35</v>
      </c>
      <c r="V53" t="s">
        <v>123</v>
      </c>
    </row>
    <row r="54" spans="1:22" x14ac:dyDescent="0.25">
      <c r="A54" s="23" t="s">
        <v>277</v>
      </c>
      <c r="B54" t="s">
        <v>321</v>
      </c>
      <c r="D54" s="23" t="s">
        <v>296</v>
      </c>
      <c r="E54" t="s">
        <v>333</v>
      </c>
      <c r="T54" t="s">
        <v>192</v>
      </c>
      <c r="U54" t="s">
        <v>35</v>
      </c>
      <c r="V54" t="s">
        <v>223</v>
      </c>
    </row>
    <row r="55" spans="1:22" x14ac:dyDescent="0.25">
      <c r="A55" s="23" t="s">
        <v>192</v>
      </c>
      <c r="B55" t="s">
        <v>223</v>
      </c>
      <c r="D55" s="23" t="s">
        <v>297</v>
      </c>
      <c r="E55" t="s">
        <v>334</v>
      </c>
      <c r="T55" t="s">
        <v>113</v>
      </c>
      <c r="U55" t="s">
        <v>35</v>
      </c>
      <c r="V55" t="s">
        <v>124</v>
      </c>
    </row>
    <row r="56" spans="1:22" x14ac:dyDescent="0.25">
      <c r="A56" s="23" t="s">
        <v>113</v>
      </c>
      <c r="B56" t="s">
        <v>124</v>
      </c>
      <c r="D56" s="23" t="s">
        <v>298</v>
      </c>
      <c r="E56" t="s">
        <v>335</v>
      </c>
      <c r="T56" t="s">
        <v>18</v>
      </c>
      <c r="U56" t="s">
        <v>36</v>
      </c>
      <c r="V56" t="s">
        <v>75</v>
      </c>
    </row>
    <row r="57" spans="1:22" x14ac:dyDescent="0.25">
      <c r="A57" s="23" t="s">
        <v>278</v>
      </c>
      <c r="B57" t="s">
        <v>322</v>
      </c>
      <c r="D57" s="23" t="s">
        <v>299</v>
      </c>
      <c r="E57" t="s">
        <v>336</v>
      </c>
      <c r="T57" t="s">
        <v>19</v>
      </c>
      <c r="U57" t="s">
        <v>37</v>
      </c>
      <c r="V57" t="s">
        <v>76</v>
      </c>
    </row>
    <row r="58" spans="1:22" x14ac:dyDescent="0.25">
      <c r="A58" s="23" t="s">
        <v>18</v>
      </c>
      <c r="B58" t="s">
        <v>75</v>
      </c>
      <c r="D58" s="23" t="s">
        <v>300</v>
      </c>
      <c r="E58" t="s">
        <v>337</v>
      </c>
      <c r="T58" t="s">
        <v>20</v>
      </c>
      <c r="U58" t="s">
        <v>38</v>
      </c>
      <c r="V58" t="s">
        <v>224</v>
      </c>
    </row>
    <row r="59" spans="1:22" x14ac:dyDescent="0.25">
      <c r="A59" s="23" t="s">
        <v>19</v>
      </c>
      <c r="B59" t="s">
        <v>76</v>
      </c>
      <c r="D59" s="23" t="s">
        <v>40</v>
      </c>
      <c r="E59" t="s">
        <v>227</v>
      </c>
      <c r="T59" t="s">
        <v>149</v>
      </c>
      <c r="U59" t="s">
        <v>171</v>
      </c>
      <c r="V59" t="s">
        <v>225</v>
      </c>
    </row>
    <row r="60" spans="1:22" x14ac:dyDescent="0.25">
      <c r="A60" s="23" t="s">
        <v>20</v>
      </c>
      <c r="B60" t="s">
        <v>224</v>
      </c>
      <c r="D60" s="23" t="s">
        <v>41</v>
      </c>
      <c r="E60" t="s">
        <v>228</v>
      </c>
      <c r="T60" t="s">
        <v>21</v>
      </c>
      <c r="U60" t="s">
        <v>39</v>
      </c>
      <c r="V60" t="s">
        <v>226</v>
      </c>
    </row>
    <row r="61" spans="1:22" x14ac:dyDescent="0.25">
      <c r="A61" s="23" t="s">
        <v>149</v>
      </c>
      <c r="B61" t="s">
        <v>225</v>
      </c>
      <c r="D61" s="23" t="s">
        <v>172</v>
      </c>
      <c r="E61" t="s">
        <v>229</v>
      </c>
      <c r="T61" t="s">
        <v>22</v>
      </c>
      <c r="U61" t="s">
        <v>40</v>
      </c>
      <c r="V61" t="s">
        <v>227</v>
      </c>
    </row>
    <row r="62" spans="1:22" x14ac:dyDescent="0.25">
      <c r="A62" s="23" t="s">
        <v>291</v>
      </c>
      <c r="B62" t="s">
        <v>226</v>
      </c>
      <c r="D62" s="23" t="s">
        <v>42</v>
      </c>
      <c r="E62" t="s">
        <v>77</v>
      </c>
      <c r="T62" t="s">
        <v>23</v>
      </c>
      <c r="U62" t="s">
        <v>41</v>
      </c>
      <c r="V62" t="s">
        <v>228</v>
      </c>
    </row>
    <row r="63" spans="1:22" x14ac:dyDescent="0.25">
      <c r="A63" s="23" t="s">
        <v>302</v>
      </c>
      <c r="B63" t="s">
        <v>323</v>
      </c>
      <c r="D63" s="23" t="s">
        <v>173</v>
      </c>
      <c r="E63" t="s">
        <v>230</v>
      </c>
      <c r="T63" t="s">
        <v>150</v>
      </c>
      <c r="U63" t="s">
        <v>172</v>
      </c>
      <c r="V63" t="s">
        <v>229</v>
      </c>
    </row>
    <row r="64" spans="1:22" x14ac:dyDescent="0.25">
      <c r="A64" s="23" t="s">
        <v>303</v>
      </c>
      <c r="B64" t="s">
        <v>324</v>
      </c>
      <c r="D64" s="23" t="s">
        <v>282</v>
      </c>
      <c r="E64" t="s">
        <v>338</v>
      </c>
      <c r="T64" t="s">
        <v>24</v>
      </c>
      <c r="U64" t="s">
        <v>42</v>
      </c>
      <c r="V64" t="s">
        <v>77</v>
      </c>
    </row>
    <row r="65" spans="1:22" x14ac:dyDescent="0.25">
      <c r="A65" s="23" t="s">
        <v>304</v>
      </c>
      <c r="B65" t="s">
        <v>325</v>
      </c>
      <c r="F65" s="23"/>
      <c r="T65" t="s">
        <v>151</v>
      </c>
      <c r="U65" t="s">
        <v>173</v>
      </c>
      <c r="V65" t="s">
        <v>230</v>
      </c>
    </row>
    <row r="66" spans="1:22" x14ac:dyDescent="0.25">
      <c r="A66" s="23" t="s">
        <v>305</v>
      </c>
      <c r="B66" t="s">
        <v>326</v>
      </c>
      <c r="F66" s="23"/>
    </row>
    <row r="67" spans="1:22" x14ac:dyDescent="0.25">
      <c r="A67" s="23" t="s">
        <v>306</v>
      </c>
      <c r="B67" t="s">
        <v>327</v>
      </c>
      <c r="F67" s="23"/>
    </row>
    <row r="68" spans="1:22" x14ac:dyDescent="0.25">
      <c r="A68" s="23" t="s">
        <v>307</v>
      </c>
      <c r="B68" t="s">
        <v>328</v>
      </c>
      <c r="F68" s="23"/>
    </row>
    <row r="69" spans="1:22" x14ac:dyDescent="0.25">
      <c r="A69" s="23" t="s">
        <v>308</v>
      </c>
      <c r="B69" t="s">
        <v>329</v>
      </c>
      <c r="F69" s="23"/>
    </row>
    <row r="70" spans="1:22" x14ac:dyDescent="0.25">
      <c r="A70" s="23" t="s">
        <v>309</v>
      </c>
      <c r="B70" t="s">
        <v>330</v>
      </c>
      <c r="F70" s="23"/>
    </row>
    <row r="71" spans="1:22" x14ac:dyDescent="0.25">
      <c r="A71" s="23" t="s">
        <v>310</v>
      </c>
      <c r="B71" t="s">
        <v>331</v>
      </c>
      <c r="F71" s="23"/>
    </row>
    <row r="72" spans="1:22" x14ac:dyDescent="0.25">
      <c r="A72" s="23" t="s">
        <v>22</v>
      </c>
      <c r="B72" t="s">
        <v>227</v>
      </c>
      <c r="F72" s="23"/>
    </row>
    <row r="73" spans="1:22" x14ac:dyDescent="0.25">
      <c r="A73" s="23" t="s">
        <v>23</v>
      </c>
      <c r="B73" t="s">
        <v>228</v>
      </c>
      <c r="F73" s="23"/>
    </row>
    <row r="74" spans="1:22" x14ac:dyDescent="0.25">
      <c r="A74" s="23" t="s">
        <v>150</v>
      </c>
      <c r="B74" t="s">
        <v>229</v>
      </c>
      <c r="F74" s="23"/>
    </row>
    <row r="75" spans="1:22" x14ac:dyDescent="0.25">
      <c r="A75" s="23" t="s">
        <v>24</v>
      </c>
      <c r="B75" t="s">
        <v>77</v>
      </c>
      <c r="F75" s="23"/>
    </row>
    <row r="76" spans="1:22" x14ac:dyDescent="0.25">
      <c r="A76" s="23" t="s">
        <v>151</v>
      </c>
      <c r="B76" t="s">
        <v>230</v>
      </c>
      <c r="F76" s="23"/>
    </row>
    <row r="77" spans="1:22" x14ac:dyDescent="0.25">
      <c r="F77" s="23"/>
    </row>
    <row r="78" spans="1:22" x14ac:dyDescent="0.25">
      <c r="F78" s="23"/>
    </row>
    <row r="79" spans="1:22" x14ac:dyDescent="0.25">
      <c r="F79" s="23"/>
    </row>
    <row r="80" spans="1:22" x14ac:dyDescent="0.25">
      <c r="F80" s="23"/>
    </row>
    <row r="81" spans="6:6" x14ac:dyDescent="0.25">
      <c r="F81" s="23"/>
    </row>
    <row r="82" spans="6:6" x14ac:dyDescent="0.25">
      <c r="F82" s="23"/>
    </row>
    <row r="83" spans="6:6" x14ac:dyDescent="0.25">
      <c r="F83" s="23"/>
    </row>
    <row r="84" spans="6:6" x14ac:dyDescent="0.25">
      <c r="F84" s="23"/>
    </row>
    <row r="85" spans="6:6" x14ac:dyDescent="0.25">
      <c r="F85" s="23"/>
    </row>
    <row r="86" spans="6:6" x14ac:dyDescent="0.25">
      <c r="F86" s="24"/>
    </row>
    <row r="87" spans="6:6" x14ac:dyDescent="0.25">
      <c r="F87" s="24"/>
    </row>
    <row r="88" spans="6:6" x14ac:dyDescent="0.25">
      <c r="F88" s="2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BF0E9-6DC9-429A-AB79-5F8256D1D190}">
  <sheetPr>
    <tabColor rgb="FF92D050"/>
  </sheetPr>
  <dimension ref="A1:GP202"/>
  <sheetViews>
    <sheetView tabSelected="1" zoomScale="70" zoomScaleNormal="70" workbookViewId="0">
      <pane xSplit="1" ySplit="7" topLeftCell="B8" activePane="bottomRight" state="frozen"/>
      <selection activeCell="AA82" sqref="AA82"/>
      <selection pane="topRight" activeCell="AA82" sqref="AA82"/>
      <selection pane="bottomLeft" activeCell="AA82" sqref="AA82"/>
      <selection pane="bottomRight" activeCell="CH191" sqref="CH191"/>
    </sheetView>
  </sheetViews>
  <sheetFormatPr defaultColWidth="9.140625" defaultRowHeight="15" x14ac:dyDescent="0.25"/>
  <cols>
    <col min="1" max="1" width="11.140625" style="6" bestFit="1" customWidth="1"/>
    <col min="2" max="2" width="12.7109375" style="6" bestFit="1" customWidth="1"/>
    <col min="3" max="3" width="12.140625" style="6" bestFit="1" customWidth="1"/>
    <col min="4" max="4" width="10.42578125" style="6" bestFit="1" customWidth="1"/>
    <col min="5" max="7" width="11.7109375" style="6" bestFit="1" customWidth="1"/>
    <col min="8" max="8" width="10.7109375" style="6" bestFit="1" customWidth="1"/>
    <col min="9" max="10" width="10.42578125" style="6" bestFit="1" customWidth="1"/>
    <col min="11" max="12" width="11.7109375" style="6" bestFit="1" customWidth="1"/>
    <col min="13" max="13" width="12.140625" style="6" bestFit="1" customWidth="1"/>
    <col min="14" max="14" width="11.7109375" style="6" bestFit="1" customWidth="1"/>
    <col min="15" max="15" width="10.7109375" style="6" bestFit="1" customWidth="1"/>
    <col min="16" max="16" width="12.7109375" style="6" bestFit="1" customWidth="1"/>
    <col min="17" max="17" width="12.42578125" style="6" bestFit="1" customWidth="1"/>
    <col min="18" max="18" width="10.42578125" style="6" bestFit="1" customWidth="1"/>
    <col min="19" max="19" width="12.7109375" style="6" bestFit="1" customWidth="1"/>
    <col min="20" max="20" width="12.42578125" style="6" bestFit="1" customWidth="1"/>
    <col min="21" max="23" width="12.140625" style="6" bestFit="1" customWidth="1"/>
    <col min="24" max="24" width="11.7109375" style="6" bestFit="1" customWidth="1"/>
    <col min="25" max="25" width="10.7109375" style="6" bestFit="1" customWidth="1"/>
    <col min="26" max="29" width="11.7109375" style="6" bestFit="1" customWidth="1"/>
    <col min="30" max="30" width="12.140625" style="6" bestFit="1" customWidth="1"/>
    <col min="31" max="31" width="11.28515625" style="6" bestFit="1" customWidth="1"/>
    <col min="32" max="32" width="10.7109375" style="6" bestFit="1" customWidth="1"/>
    <col min="33" max="33" width="10.42578125" style="6" bestFit="1" customWidth="1"/>
    <col min="34" max="34" width="11.7109375" style="6" bestFit="1" customWidth="1"/>
    <col min="35" max="37" width="12.140625" style="6" bestFit="1" customWidth="1"/>
    <col min="38" max="38" width="11.7109375" style="6" bestFit="1" customWidth="1"/>
    <col min="39" max="39" width="11.28515625" style="6" bestFit="1" customWidth="1"/>
    <col min="40" max="40" width="12.140625" style="6" bestFit="1" customWidth="1"/>
    <col min="41" max="41" width="12.7109375" style="6" bestFit="1" customWidth="1"/>
    <col min="42" max="42" width="12.140625" style="6" bestFit="1" customWidth="1"/>
    <col min="43" max="43" width="12.7109375" style="6" bestFit="1" customWidth="1"/>
    <col min="44" max="44" width="10.42578125" style="6" bestFit="1" customWidth="1"/>
    <col min="45" max="45" width="11.7109375" style="6" bestFit="1" customWidth="1"/>
    <col min="46" max="47" width="12.7109375" style="6" bestFit="1" customWidth="1"/>
    <col min="48" max="48" width="12.140625" style="6" bestFit="1" customWidth="1"/>
    <col min="49" max="49" width="11.7109375" style="6" bestFit="1" customWidth="1"/>
    <col min="50" max="50" width="12.140625" style="6" bestFit="1" customWidth="1"/>
    <col min="51" max="51" width="13.28515625" style="6" bestFit="1" customWidth="1"/>
    <col min="52" max="52" width="12.140625" style="6" bestFit="1" customWidth="1"/>
    <col min="53" max="53" width="12.42578125" style="6" bestFit="1" customWidth="1"/>
    <col min="54" max="54" width="12.7109375" style="6" bestFit="1" customWidth="1"/>
    <col min="55" max="55" width="10.42578125" style="6" bestFit="1" customWidth="1"/>
    <col min="56" max="56" width="11.140625" style="6" bestFit="1" customWidth="1"/>
    <col min="57" max="57" width="11.7109375" style="6" bestFit="1" customWidth="1"/>
    <col min="58" max="58" width="12.140625" style="6" bestFit="1" customWidth="1"/>
    <col min="59" max="59" width="13.28515625" style="6" bestFit="1" customWidth="1"/>
    <col min="60" max="61" width="12.140625" style="6" bestFit="1" customWidth="1"/>
    <col min="62" max="62" width="11.7109375" style="6" bestFit="1" customWidth="1"/>
    <col min="63" max="63" width="13.28515625" style="6" bestFit="1" customWidth="1"/>
    <col min="64" max="64" width="12.140625" style="6" bestFit="1" customWidth="1"/>
    <col min="65" max="65" width="13.28515625" style="6" bestFit="1" customWidth="1"/>
    <col min="66" max="66" width="14.5703125" style="6" bestFit="1" customWidth="1"/>
    <col min="67" max="67" width="12.140625" style="6" bestFit="1" customWidth="1"/>
    <col min="68" max="69" width="12.7109375" style="6" bestFit="1" customWidth="1"/>
    <col min="70" max="70" width="12.140625" style="6" bestFit="1" customWidth="1"/>
    <col min="71" max="71" width="11.7109375" style="6" bestFit="1" customWidth="1"/>
    <col min="72" max="72" width="12.7109375" style="6" bestFit="1" customWidth="1"/>
    <col min="73" max="73" width="12.140625" style="6" bestFit="1" customWidth="1"/>
    <col min="74" max="75" width="13.28515625" style="6" bestFit="1" customWidth="1"/>
    <col min="76" max="77" width="14.140625" style="6" bestFit="1" customWidth="1"/>
    <col min="78" max="78" width="13.28515625" style="6" bestFit="1" customWidth="1"/>
    <col min="79" max="79" width="11.7109375" style="6" bestFit="1" customWidth="1"/>
    <col min="80" max="80" width="12.140625" style="6" bestFit="1" customWidth="1"/>
    <col min="81" max="81" width="10.42578125" style="6" bestFit="1" customWidth="1"/>
    <col min="82" max="82" width="11.7109375" style="6" bestFit="1" customWidth="1"/>
    <col min="83" max="83" width="12.140625" style="6" bestFit="1" customWidth="1"/>
    <col min="84" max="84" width="11.7109375" style="6" bestFit="1" customWidth="1"/>
    <col min="85" max="85" width="10.7109375" style="6" bestFit="1" customWidth="1"/>
    <col min="86" max="86" width="11.28515625" style="6" bestFit="1" customWidth="1"/>
    <col min="87" max="87" width="10.42578125" style="6" bestFit="1" customWidth="1"/>
    <col min="88" max="89" width="11.7109375" style="6" bestFit="1" customWidth="1"/>
    <col min="90" max="90" width="12.140625" style="6" bestFit="1" customWidth="1"/>
    <col min="91" max="92" width="11.7109375" style="6" bestFit="1" customWidth="1"/>
    <col min="93" max="94" width="12.140625" style="6" bestFit="1" customWidth="1"/>
    <col min="95" max="95" width="10.7109375" style="6" bestFit="1" customWidth="1"/>
    <col min="96" max="96" width="12.42578125" style="6" bestFit="1" customWidth="1"/>
    <col min="97" max="97" width="10.7109375" style="6" bestFit="1" customWidth="1"/>
    <col min="98" max="100" width="12.7109375" style="6" bestFit="1" customWidth="1"/>
    <col min="101" max="105" width="12.140625" style="6" bestFit="1" customWidth="1"/>
    <col min="106" max="107" width="11.7109375" style="6" bestFit="1" customWidth="1"/>
    <col min="108" max="109" width="12.140625" style="6" bestFit="1" customWidth="1"/>
    <col min="110" max="111" width="11.7109375" style="6" bestFit="1" customWidth="1"/>
    <col min="112" max="112" width="10.7109375" style="6" bestFit="1" customWidth="1"/>
    <col min="113" max="113" width="11.7109375" style="6" bestFit="1" customWidth="1"/>
    <col min="114" max="114" width="13.28515625" style="6" bestFit="1" customWidth="1"/>
    <col min="115" max="119" width="12.140625" style="6" bestFit="1" customWidth="1"/>
    <col min="120" max="120" width="12.7109375" style="6" bestFit="1" customWidth="1"/>
    <col min="121" max="121" width="12.140625" style="6" bestFit="1" customWidth="1"/>
    <col min="122" max="123" width="12.42578125" style="6" bestFit="1" customWidth="1"/>
    <col min="124" max="124" width="11.28515625" style="6" bestFit="1" customWidth="1"/>
    <col min="125" max="126" width="11.7109375" style="6" bestFit="1" customWidth="1"/>
    <col min="127" max="127" width="10.42578125" style="6" bestFit="1" customWidth="1"/>
    <col min="128" max="128" width="11.7109375" style="6" bestFit="1" customWidth="1"/>
    <col min="129" max="130" width="13.28515625" style="6" bestFit="1" customWidth="1"/>
    <col min="131" max="131" width="12.140625" style="6" bestFit="1" customWidth="1"/>
    <col min="132" max="133" width="12.42578125" style="6" bestFit="1" customWidth="1"/>
    <col min="134" max="134" width="13.28515625" style="6" bestFit="1" customWidth="1"/>
    <col min="135" max="137" width="12.7109375" style="6" bestFit="1" customWidth="1"/>
    <col min="138" max="138" width="10.42578125" style="6" bestFit="1" customWidth="1"/>
    <col min="139" max="139" width="10.28515625" style="6" bestFit="1" customWidth="1"/>
    <col min="140" max="141" width="12.7109375" style="6" bestFit="1" customWidth="1"/>
    <col min="142" max="142" width="13.28515625" style="6" bestFit="1" customWidth="1"/>
    <col min="143" max="145" width="12.140625" style="6" bestFit="1" customWidth="1"/>
    <col min="146" max="146" width="13.28515625" style="6" bestFit="1" customWidth="1"/>
    <col min="147" max="147" width="12.140625" style="6" bestFit="1" customWidth="1"/>
    <col min="148" max="148" width="13.28515625" style="6" bestFit="1" customWidth="1"/>
    <col min="149" max="149" width="14.5703125" style="6" bestFit="1" customWidth="1"/>
    <col min="150" max="150" width="12.140625" style="6" bestFit="1" customWidth="1"/>
    <col min="151" max="152" width="12.7109375" style="6" bestFit="1" customWidth="1"/>
    <col min="153" max="153" width="12.140625" style="6" bestFit="1" customWidth="1"/>
    <col min="154" max="154" width="11.7109375" style="6" bestFit="1" customWidth="1"/>
    <col min="155" max="155" width="12.7109375" style="6" bestFit="1" customWidth="1"/>
    <col min="156" max="156" width="11.7109375" style="6" bestFit="1" customWidth="1"/>
    <col min="157" max="158" width="13.28515625" style="6" bestFit="1" customWidth="1"/>
    <col min="159" max="160" width="14.5703125" style="6" bestFit="1" customWidth="1"/>
    <col min="161" max="161" width="12.7109375" style="6" bestFit="1" customWidth="1"/>
    <col min="162" max="162" width="10.7109375" style="6" bestFit="1" customWidth="1"/>
    <col min="163" max="163" width="14.140625" style="6" bestFit="1" customWidth="1"/>
    <col min="164" max="164" width="12.42578125" style="6" bestFit="1" customWidth="1"/>
    <col min="165" max="165" width="13.28515625" style="6" bestFit="1" customWidth="1"/>
    <col min="166" max="166" width="12.7109375" style="6" bestFit="1" customWidth="1"/>
    <col min="167" max="167" width="14.140625" style="6" bestFit="1" customWidth="1"/>
    <col min="168" max="168" width="14.5703125" style="6" bestFit="1" customWidth="1"/>
    <col min="169" max="169" width="12.140625" style="6" bestFit="1" customWidth="1"/>
    <col min="170" max="170" width="11.28515625" style="6" bestFit="1" customWidth="1"/>
    <col min="171" max="171" width="15" style="6" bestFit="1" customWidth="1"/>
    <col min="172" max="172" width="12.140625" style="6" bestFit="1" customWidth="1"/>
    <col min="173" max="173" width="10.7109375" style="6" bestFit="1" customWidth="1"/>
    <col min="174" max="174" width="11.7109375" style="6" bestFit="1" customWidth="1"/>
    <col min="175" max="175" width="12.140625" style="6" bestFit="1" customWidth="1"/>
    <col min="176" max="177" width="12.7109375" style="6" bestFit="1" customWidth="1"/>
    <col min="178" max="178" width="13.28515625" style="6" bestFit="1" customWidth="1"/>
    <col min="179" max="179" width="12.7109375" style="6" bestFit="1" customWidth="1"/>
    <col min="180" max="180" width="13.28515625" style="6" bestFit="1" customWidth="1"/>
    <col min="181" max="181" width="12.7109375" style="6" bestFit="1" customWidth="1"/>
    <col min="182" max="182" width="14.140625" style="6" bestFit="1" customWidth="1"/>
    <col min="183" max="183" width="14.5703125" style="6" bestFit="1" customWidth="1"/>
    <col min="184" max="184" width="11.7109375" style="6" bestFit="1" customWidth="1"/>
    <col min="185" max="185" width="12.7109375" style="6" bestFit="1" customWidth="1"/>
    <col min="186" max="186" width="12.140625" style="6" bestFit="1" customWidth="1"/>
    <col min="187" max="187" width="12.42578125" style="6" bestFit="1" customWidth="1"/>
    <col min="188" max="188" width="13.85546875" style="6" bestFit="1" customWidth="1"/>
    <col min="189" max="189" width="13.85546875" style="91" bestFit="1" customWidth="1"/>
    <col min="190" max="190" width="13.28515625" style="91" bestFit="1" customWidth="1"/>
    <col min="191" max="191" width="12.140625" style="6" bestFit="1" customWidth="1"/>
    <col min="192" max="192" width="11.28515625" style="6" bestFit="1" customWidth="1"/>
    <col min="193" max="193" width="14.5703125" style="6" bestFit="1" customWidth="1"/>
    <col min="194" max="194" width="15" style="6" bestFit="1" customWidth="1"/>
    <col min="195" max="195" width="9.28515625" style="124" bestFit="1" customWidth="1"/>
    <col min="196" max="196" width="12" style="6" bestFit="1" customWidth="1"/>
    <col min="197" max="197" width="13.5703125" style="6" bestFit="1" customWidth="1"/>
    <col min="198" max="198" width="9.140625" style="94"/>
    <col min="199" max="16384" width="9.140625" style="6"/>
  </cols>
  <sheetData>
    <row r="1" spans="1:198" ht="18.75" x14ac:dyDescent="0.3">
      <c r="A1" s="105"/>
      <c r="B1" s="106">
        <v>-59.463886327036484</v>
      </c>
      <c r="C1" s="106">
        <v>59.463886327036555</v>
      </c>
      <c r="D1" s="106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  <c r="AA1" s="101"/>
      <c r="AB1" s="101"/>
      <c r="AC1" s="101"/>
      <c r="AD1" s="101"/>
      <c r="AE1" s="101"/>
      <c r="AF1" s="101"/>
      <c r="AG1" s="101"/>
      <c r="AH1" s="101"/>
      <c r="AI1" s="101"/>
      <c r="AJ1" s="101"/>
      <c r="AK1" s="101"/>
      <c r="AL1" s="101"/>
      <c r="AM1" s="101"/>
      <c r="AN1" s="101"/>
      <c r="AO1" s="101"/>
      <c r="AP1" s="101"/>
      <c r="AQ1" s="101"/>
      <c r="AR1" s="101"/>
      <c r="AS1" s="101"/>
      <c r="AT1" s="101"/>
      <c r="AU1" s="101"/>
      <c r="AV1" s="101"/>
      <c r="AW1" s="101"/>
      <c r="AX1" s="101"/>
      <c r="AY1" s="101"/>
      <c r="AZ1" s="101"/>
      <c r="BA1" s="101"/>
      <c r="BB1" s="101"/>
      <c r="BC1" s="101"/>
      <c r="BD1" s="101"/>
      <c r="BE1" s="101"/>
      <c r="BF1" s="101"/>
      <c r="BG1" s="101"/>
      <c r="BH1" s="101"/>
      <c r="BI1" s="101"/>
      <c r="BJ1" s="101"/>
      <c r="BK1" s="101"/>
      <c r="BL1" s="101"/>
      <c r="BM1" s="101"/>
      <c r="BN1" s="101"/>
      <c r="BO1" s="101"/>
      <c r="BP1" s="101"/>
      <c r="BQ1" s="101"/>
      <c r="BR1" s="101"/>
      <c r="BS1" s="101"/>
      <c r="BT1" s="101"/>
      <c r="BU1" s="101"/>
      <c r="BV1" s="101"/>
      <c r="BW1" s="101"/>
      <c r="BX1" s="101"/>
      <c r="BY1" s="101"/>
      <c r="BZ1" s="101"/>
      <c r="CA1" s="101"/>
      <c r="CB1" s="101"/>
      <c r="CC1" s="101"/>
      <c r="CD1" s="101"/>
      <c r="CE1" s="101"/>
      <c r="CF1" s="101"/>
      <c r="CG1" s="101"/>
      <c r="CH1" s="101"/>
      <c r="CI1" s="101"/>
      <c r="CJ1" s="101"/>
      <c r="CK1" s="101"/>
      <c r="CL1" s="101"/>
      <c r="CM1" s="101"/>
      <c r="CN1" s="101"/>
      <c r="CO1" s="101"/>
      <c r="CP1" s="101"/>
      <c r="CQ1" s="101"/>
      <c r="CR1" s="101"/>
      <c r="CS1" s="101"/>
      <c r="CT1" s="101"/>
      <c r="CU1" s="101"/>
      <c r="CV1" s="101"/>
      <c r="CW1" s="101"/>
      <c r="CX1" s="101"/>
      <c r="CY1" s="101"/>
      <c r="CZ1" s="101"/>
      <c r="DA1" s="101"/>
      <c r="DB1" s="101"/>
      <c r="DC1" s="101"/>
      <c r="DD1" s="101"/>
      <c r="DE1" s="101"/>
      <c r="DF1" s="101"/>
      <c r="DG1" s="101"/>
      <c r="DH1" s="101"/>
      <c r="DI1" s="101"/>
      <c r="DJ1" s="101"/>
      <c r="DK1" s="101"/>
      <c r="DL1" s="101"/>
      <c r="DM1" s="101"/>
      <c r="DN1" s="101"/>
      <c r="DO1" s="101"/>
      <c r="DP1" s="101"/>
      <c r="DQ1" s="101"/>
      <c r="DR1" s="101"/>
      <c r="DS1" s="101"/>
      <c r="DT1" s="101"/>
      <c r="DU1" s="101"/>
      <c r="DV1" s="101"/>
      <c r="DW1" s="101"/>
      <c r="DX1" s="101"/>
      <c r="DY1" s="101"/>
      <c r="DZ1" s="101"/>
      <c r="EA1" s="101"/>
      <c r="EB1" s="101"/>
      <c r="EC1" s="101"/>
      <c r="ED1" s="101"/>
      <c r="EE1" s="101"/>
      <c r="EF1" s="101"/>
      <c r="EG1" s="101"/>
      <c r="EH1" s="101"/>
      <c r="EI1" s="101"/>
      <c r="EJ1" s="101"/>
      <c r="EK1" s="101"/>
      <c r="EL1" s="101"/>
      <c r="EM1" s="101"/>
      <c r="EN1" s="101"/>
      <c r="EO1" s="101"/>
      <c r="EP1" s="101"/>
      <c r="EQ1" s="101"/>
      <c r="ER1" s="101"/>
      <c r="ES1" s="101"/>
      <c r="ET1" s="101"/>
      <c r="EU1" s="101"/>
      <c r="EV1" s="101"/>
      <c r="EW1" s="101"/>
      <c r="EX1" s="101"/>
      <c r="EY1" s="101"/>
      <c r="EZ1" s="101"/>
      <c r="FA1" s="101"/>
      <c r="FB1" s="101"/>
      <c r="FC1" s="101"/>
      <c r="FD1" s="101"/>
      <c r="FE1" s="101"/>
      <c r="FF1" s="101"/>
      <c r="FG1" s="101"/>
      <c r="FH1" s="101"/>
      <c r="FI1" s="101"/>
      <c r="FJ1" s="101"/>
      <c r="FK1" s="101"/>
      <c r="FL1" s="101"/>
      <c r="FM1" s="101"/>
      <c r="FN1" s="101"/>
      <c r="FO1" s="101"/>
      <c r="FP1" s="101"/>
      <c r="FQ1" s="101"/>
      <c r="FR1" s="101"/>
      <c r="FS1" s="101"/>
      <c r="FT1" s="101"/>
      <c r="FU1" s="101"/>
      <c r="FV1" s="101"/>
      <c r="FW1" s="101"/>
      <c r="FX1" s="101"/>
      <c r="FY1" s="101"/>
      <c r="FZ1" s="101"/>
      <c r="GA1" s="101"/>
      <c r="GB1" s="101"/>
      <c r="GC1" s="101"/>
      <c r="GD1" s="101"/>
      <c r="GE1" s="101"/>
      <c r="GF1" s="101"/>
      <c r="GG1" s="101"/>
      <c r="GH1" s="101"/>
      <c r="GI1" s="101"/>
      <c r="GJ1" s="101"/>
      <c r="GK1" s="101"/>
      <c r="GL1" s="101"/>
      <c r="GM1" s="122"/>
      <c r="GN1" s="101"/>
      <c r="GO1" s="101"/>
    </row>
    <row r="2" spans="1:198" x14ac:dyDescent="0.25">
      <c r="A2" s="101"/>
      <c r="B2" s="107" t="s">
        <v>420</v>
      </c>
      <c r="C2" s="107" t="s">
        <v>421</v>
      </c>
      <c r="D2" s="101"/>
      <c r="E2" s="101"/>
      <c r="F2" s="101"/>
      <c r="G2" s="101"/>
      <c r="H2" s="101"/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1"/>
      <c r="T2" s="101"/>
      <c r="U2" s="101"/>
      <c r="V2" s="101"/>
      <c r="W2" s="101"/>
      <c r="X2" s="101"/>
      <c r="Y2" s="101"/>
      <c r="Z2" s="101"/>
      <c r="AA2" s="101"/>
      <c r="AB2" s="101"/>
      <c r="AC2" s="101"/>
      <c r="AD2" s="101"/>
      <c r="AE2" s="101"/>
      <c r="AF2" s="101"/>
      <c r="AG2" s="101"/>
      <c r="AH2" s="101"/>
      <c r="AI2" s="101"/>
      <c r="AJ2" s="101"/>
      <c r="AK2" s="101"/>
      <c r="AL2" s="101"/>
      <c r="AM2" s="101"/>
      <c r="AN2" s="101"/>
      <c r="AO2" s="101"/>
      <c r="AP2" s="101"/>
      <c r="AQ2" s="101"/>
      <c r="AR2" s="101"/>
      <c r="AS2" s="101"/>
      <c r="AT2" s="101"/>
      <c r="AU2" s="101"/>
      <c r="AV2" s="101"/>
      <c r="AW2" s="101"/>
      <c r="AX2" s="101"/>
      <c r="AY2" s="101"/>
      <c r="AZ2" s="101"/>
      <c r="BA2" s="101"/>
      <c r="BB2" s="101"/>
      <c r="BC2" s="101"/>
      <c r="BD2" s="101"/>
      <c r="BE2" s="101"/>
      <c r="BF2" s="101"/>
      <c r="BG2" s="101"/>
      <c r="BH2" s="101"/>
      <c r="BI2" s="101"/>
      <c r="BJ2" s="101"/>
      <c r="BK2" s="101"/>
      <c r="BL2" s="101"/>
      <c r="BM2" s="101"/>
      <c r="BN2" s="101"/>
      <c r="BO2" s="101"/>
      <c r="BP2" s="101"/>
      <c r="BQ2" s="101"/>
      <c r="BR2" s="101"/>
      <c r="BS2" s="101"/>
      <c r="BT2" s="101"/>
      <c r="BU2" s="101"/>
      <c r="BV2" s="101"/>
      <c r="BW2" s="101"/>
      <c r="BX2" s="101"/>
      <c r="BY2" s="101"/>
      <c r="BZ2" s="101"/>
      <c r="CA2" s="101"/>
      <c r="CB2" s="101"/>
      <c r="CC2" s="101"/>
      <c r="CD2" s="101"/>
      <c r="CE2" s="101"/>
      <c r="CF2" s="101"/>
      <c r="CG2" s="101"/>
      <c r="CH2" s="101"/>
      <c r="CI2" s="101"/>
      <c r="CJ2" s="101"/>
      <c r="CK2" s="101"/>
      <c r="CL2" s="101"/>
      <c r="CM2" s="101"/>
      <c r="CN2" s="101"/>
      <c r="CO2" s="101"/>
      <c r="CP2" s="101"/>
      <c r="CQ2" s="101"/>
      <c r="CR2" s="101"/>
      <c r="CS2" s="101"/>
      <c r="CT2" s="101"/>
      <c r="CU2" s="101"/>
      <c r="CV2" s="101"/>
      <c r="CW2" s="101"/>
      <c r="CX2" s="101"/>
      <c r="CY2" s="101"/>
      <c r="CZ2" s="101"/>
      <c r="DA2" s="101"/>
      <c r="DB2" s="101"/>
      <c r="DC2" s="101"/>
      <c r="DD2" s="101"/>
      <c r="DE2" s="101"/>
      <c r="DF2" s="101"/>
      <c r="DG2" s="101"/>
      <c r="DH2" s="101"/>
      <c r="DI2" s="101"/>
      <c r="DJ2" s="101"/>
      <c r="DK2" s="101"/>
      <c r="DL2" s="101"/>
      <c r="DM2" s="101"/>
      <c r="DN2" s="101"/>
      <c r="DO2" s="101"/>
      <c r="DP2" s="101"/>
      <c r="DQ2" s="101"/>
      <c r="DR2" s="101"/>
      <c r="DS2" s="101"/>
      <c r="DT2" s="101"/>
      <c r="DU2" s="101"/>
      <c r="DV2" s="101"/>
      <c r="DW2" s="101"/>
      <c r="DX2" s="101"/>
      <c r="DY2" s="101"/>
      <c r="DZ2" s="101"/>
      <c r="EA2" s="101"/>
      <c r="EB2" s="101"/>
      <c r="EC2" s="101"/>
      <c r="ED2" s="101"/>
      <c r="EE2" s="101"/>
      <c r="EF2" s="101"/>
      <c r="EG2" s="101"/>
      <c r="EH2" s="101"/>
      <c r="EI2" s="101"/>
      <c r="EJ2" s="101"/>
      <c r="EK2" s="101"/>
      <c r="EL2" s="101"/>
      <c r="EM2" s="101"/>
      <c r="EN2" s="101"/>
      <c r="EO2" s="101"/>
      <c r="EP2" s="101"/>
      <c r="EQ2" s="101"/>
      <c r="ER2" s="101"/>
      <c r="ES2" s="101"/>
      <c r="ET2" s="101"/>
      <c r="EU2" s="101"/>
      <c r="EV2" s="101"/>
      <c r="EW2" s="101"/>
      <c r="EX2" s="101"/>
      <c r="EY2" s="101"/>
      <c r="EZ2" s="101"/>
      <c r="FA2" s="101"/>
      <c r="FB2" s="101"/>
      <c r="FC2" s="101"/>
      <c r="FD2" s="101"/>
      <c r="FE2" s="101"/>
      <c r="FF2" s="101"/>
      <c r="FG2" s="101"/>
      <c r="FH2" s="101"/>
      <c r="FI2" s="101"/>
      <c r="FJ2" s="101"/>
      <c r="FK2" s="101"/>
      <c r="FL2" s="101"/>
      <c r="FM2" s="101"/>
      <c r="FN2" s="101"/>
      <c r="FO2" s="101"/>
      <c r="FP2" s="101"/>
      <c r="FQ2" s="101"/>
      <c r="FR2" s="101"/>
      <c r="FS2" s="101"/>
      <c r="FT2" s="101"/>
      <c r="FU2" s="101"/>
      <c r="FV2" s="101"/>
      <c r="FW2" s="101"/>
      <c r="FX2" s="101"/>
      <c r="FY2" s="101"/>
      <c r="FZ2" s="101"/>
      <c r="GA2" s="101"/>
      <c r="GB2" s="101"/>
      <c r="GC2" s="101"/>
      <c r="GD2" s="101"/>
      <c r="GE2" s="101"/>
      <c r="GF2" s="101"/>
      <c r="GG2" s="101"/>
      <c r="GH2" s="101"/>
      <c r="GI2" s="101"/>
      <c r="GJ2" s="101"/>
      <c r="GK2" s="101"/>
      <c r="GL2" s="101"/>
      <c r="GM2" s="122"/>
      <c r="GN2" s="101"/>
      <c r="GO2" s="101"/>
    </row>
    <row r="3" spans="1:198" x14ac:dyDescent="0.25">
      <c r="A3" s="107" t="s">
        <v>419</v>
      </c>
      <c r="B3" s="102">
        <v>-59.463886327036484</v>
      </c>
      <c r="C3" s="102">
        <v>59.463886327036555</v>
      </c>
      <c r="D3" s="108"/>
      <c r="E3" s="109">
        <v>7.1054273576010019E-14</v>
      </c>
      <c r="F3" s="101"/>
      <c r="G3" s="101"/>
      <c r="H3" s="101"/>
      <c r="I3" s="101"/>
      <c r="J3" s="101"/>
      <c r="K3" s="101"/>
      <c r="L3" s="101"/>
      <c r="M3" s="101"/>
      <c r="N3" s="101"/>
      <c r="O3" s="101"/>
      <c r="P3" s="101"/>
      <c r="Q3" s="101"/>
      <c r="R3" s="101"/>
      <c r="S3" s="101"/>
      <c r="T3" s="101"/>
      <c r="U3" s="101"/>
      <c r="V3" s="101"/>
      <c r="W3" s="101"/>
      <c r="X3" s="101"/>
      <c r="Y3" s="101"/>
      <c r="Z3" s="101"/>
      <c r="AA3" s="101"/>
      <c r="AB3" s="101"/>
      <c r="AC3" s="101"/>
      <c r="AD3" s="101"/>
      <c r="AE3" s="101"/>
      <c r="AF3" s="101"/>
      <c r="AG3" s="101"/>
      <c r="AH3" s="101"/>
      <c r="AI3" s="101"/>
      <c r="AJ3" s="101"/>
      <c r="AK3" s="101"/>
      <c r="AL3" s="101"/>
      <c r="AM3" s="101"/>
      <c r="AN3" s="101"/>
      <c r="AO3" s="101"/>
      <c r="AP3" s="101"/>
      <c r="AQ3" s="101"/>
      <c r="AR3" s="101"/>
      <c r="AS3" s="101"/>
      <c r="AT3" s="101"/>
      <c r="AU3" s="101"/>
      <c r="AV3" s="101"/>
      <c r="AW3" s="101"/>
      <c r="AX3" s="101"/>
      <c r="AY3" s="101"/>
      <c r="AZ3" s="101"/>
      <c r="BA3" s="101"/>
      <c r="BB3" s="101"/>
      <c r="BC3" s="101"/>
      <c r="BD3" s="101"/>
      <c r="BE3" s="101"/>
      <c r="BF3" s="101"/>
      <c r="BG3" s="101"/>
      <c r="BH3" s="101"/>
      <c r="BI3" s="101"/>
      <c r="BJ3" s="101"/>
      <c r="BK3" s="101"/>
      <c r="BL3" s="101"/>
      <c r="BM3" s="101"/>
      <c r="BN3" s="101"/>
      <c r="BO3" s="101"/>
      <c r="BP3" s="101"/>
      <c r="BQ3" s="101"/>
      <c r="BR3" s="101"/>
      <c r="BS3" s="101"/>
      <c r="BT3" s="101"/>
      <c r="BU3" s="101"/>
      <c r="BV3" s="101"/>
      <c r="BW3" s="101"/>
      <c r="BX3" s="101"/>
      <c r="BY3" s="101"/>
      <c r="BZ3" s="101"/>
      <c r="CA3" s="101"/>
      <c r="CB3" s="101"/>
      <c r="CC3" s="101"/>
      <c r="CD3" s="101"/>
      <c r="CE3" s="101"/>
      <c r="CF3" s="101"/>
      <c r="CG3" s="101"/>
      <c r="CH3" s="101"/>
      <c r="CI3" s="101"/>
      <c r="CJ3" s="101"/>
      <c r="CK3" s="101"/>
      <c r="CL3" s="101"/>
      <c r="CM3" s="101"/>
      <c r="CN3" s="101"/>
      <c r="CO3" s="101"/>
      <c r="CP3" s="101"/>
      <c r="CQ3" s="101"/>
      <c r="CR3" s="101"/>
      <c r="CS3" s="101"/>
      <c r="CT3" s="101"/>
      <c r="CU3" s="101"/>
      <c r="CV3" s="101"/>
      <c r="CW3" s="101"/>
      <c r="CX3" s="101"/>
      <c r="CY3" s="101"/>
      <c r="CZ3" s="101"/>
      <c r="DA3" s="101"/>
      <c r="DB3" s="101"/>
      <c r="DC3" s="101"/>
      <c r="DD3" s="101"/>
      <c r="DE3" s="101"/>
      <c r="DF3" s="101"/>
      <c r="DG3" s="101"/>
      <c r="DH3" s="101"/>
      <c r="DI3" s="101"/>
      <c r="DJ3" s="101"/>
      <c r="DK3" s="101"/>
      <c r="DL3" s="101"/>
      <c r="DM3" s="101"/>
      <c r="DN3" s="101"/>
      <c r="DO3" s="101"/>
      <c r="DP3" s="101"/>
      <c r="DQ3" s="101"/>
      <c r="DR3" s="101"/>
      <c r="DS3" s="101"/>
      <c r="DT3" s="101"/>
      <c r="DU3" s="101"/>
      <c r="DV3" s="101"/>
      <c r="DW3" s="101"/>
      <c r="DX3" s="101"/>
      <c r="DY3" s="101"/>
      <c r="DZ3" s="101"/>
      <c r="EA3" s="101"/>
      <c r="EB3" s="101"/>
      <c r="EC3" s="101"/>
      <c r="ED3" s="101"/>
      <c r="EE3" s="101"/>
      <c r="EF3" s="101"/>
      <c r="EG3" s="101"/>
      <c r="EH3" s="101"/>
      <c r="EI3" s="101"/>
      <c r="EJ3" s="101"/>
      <c r="EK3" s="101"/>
      <c r="EL3" s="101"/>
      <c r="EM3" s="101"/>
      <c r="EN3" s="101"/>
      <c r="EO3" s="101"/>
      <c r="EP3" s="101"/>
      <c r="EQ3" s="101"/>
      <c r="ER3" s="101"/>
      <c r="ES3" s="101"/>
      <c r="ET3" s="101"/>
      <c r="EU3" s="101"/>
      <c r="EV3" s="101"/>
      <c r="EW3" s="101"/>
      <c r="EX3" s="101"/>
      <c r="EY3" s="101"/>
      <c r="EZ3" s="101"/>
      <c r="FA3" s="101"/>
      <c r="FB3" s="101"/>
      <c r="FC3" s="101"/>
      <c r="FD3" s="101"/>
      <c r="FE3" s="101"/>
      <c r="FF3" s="101"/>
      <c r="FG3" s="101"/>
      <c r="FH3" s="101"/>
      <c r="FI3" s="101"/>
      <c r="FJ3" s="101"/>
      <c r="FK3" s="101"/>
      <c r="FL3" s="101"/>
      <c r="FM3" s="101"/>
      <c r="FN3" s="101"/>
      <c r="FO3" s="101"/>
      <c r="FP3" s="101"/>
      <c r="FQ3" s="101"/>
      <c r="FR3" s="101"/>
      <c r="FS3" s="101"/>
      <c r="FT3" s="101"/>
      <c r="FU3" s="101"/>
      <c r="FV3" s="101"/>
      <c r="FW3" s="101"/>
      <c r="FX3" s="101"/>
      <c r="FY3" s="101"/>
      <c r="FZ3" s="101"/>
      <c r="GA3" s="101"/>
      <c r="GB3" s="101"/>
      <c r="GC3" s="101"/>
      <c r="GD3" s="101"/>
      <c r="GE3" s="101"/>
      <c r="GF3" s="101"/>
      <c r="GG3" s="101"/>
      <c r="GH3" s="101"/>
      <c r="GI3" s="101"/>
      <c r="GJ3" s="101"/>
      <c r="GK3" s="101"/>
      <c r="GL3" s="101"/>
      <c r="GM3" s="122"/>
      <c r="GN3" s="101"/>
      <c r="GO3" s="101"/>
    </row>
    <row r="4" spans="1:198" x14ac:dyDescent="0.25">
      <c r="A4" s="107" t="s">
        <v>424</v>
      </c>
      <c r="B4" s="102">
        <v>0</v>
      </c>
      <c r="C4" s="102">
        <v>0</v>
      </c>
      <c r="D4" s="108"/>
      <c r="E4" s="109">
        <v>0</v>
      </c>
      <c r="F4" s="101"/>
      <c r="G4" s="101"/>
      <c r="H4" s="101"/>
      <c r="I4" s="101"/>
      <c r="J4" s="101"/>
      <c r="K4" s="101"/>
      <c r="L4" s="101"/>
      <c r="M4" s="101"/>
      <c r="N4" s="101"/>
      <c r="O4" s="101"/>
      <c r="P4" s="101"/>
      <c r="Q4" s="101"/>
      <c r="R4" s="101"/>
      <c r="S4" s="101"/>
      <c r="T4" s="101"/>
      <c r="U4" s="101"/>
      <c r="V4" s="101"/>
      <c r="W4" s="101"/>
      <c r="X4" s="101"/>
      <c r="Y4" s="101"/>
      <c r="Z4" s="101"/>
      <c r="AA4" s="101"/>
      <c r="AB4" s="101"/>
      <c r="AC4" s="101"/>
      <c r="AD4" s="101"/>
      <c r="AE4" s="101"/>
      <c r="AF4" s="101"/>
      <c r="AG4" s="101"/>
      <c r="AH4" s="101"/>
      <c r="AI4" s="101"/>
      <c r="AJ4" s="101"/>
      <c r="AK4" s="101"/>
      <c r="AL4" s="101"/>
      <c r="AM4" s="101"/>
      <c r="AN4" s="101"/>
      <c r="AO4" s="101"/>
      <c r="AP4" s="101"/>
      <c r="AQ4" s="101"/>
      <c r="AR4" s="101"/>
      <c r="AS4" s="101"/>
      <c r="AT4" s="101"/>
      <c r="AU4" s="101"/>
      <c r="AV4" s="101"/>
      <c r="AW4" s="101"/>
      <c r="AX4" s="101"/>
      <c r="AY4" s="101"/>
      <c r="AZ4" s="101"/>
      <c r="BA4" s="101"/>
      <c r="BB4" s="101"/>
      <c r="BC4" s="101"/>
      <c r="BD4" s="101"/>
      <c r="BE4" s="101"/>
      <c r="BF4" s="101"/>
      <c r="BG4" s="101"/>
      <c r="BH4" s="101"/>
      <c r="BI4" s="101"/>
      <c r="BJ4" s="101"/>
      <c r="BK4" s="101"/>
      <c r="BL4" s="101"/>
      <c r="BM4" s="101"/>
      <c r="BN4" s="101"/>
      <c r="BO4" s="101"/>
      <c r="BP4" s="101"/>
      <c r="BQ4" s="101"/>
      <c r="BR4" s="101"/>
      <c r="BS4" s="101"/>
      <c r="BT4" s="101"/>
      <c r="BU4" s="101"/>
      <c r="BV4" s="101"/>
      <c r="BW4" s="101"/>
      <c r="BX4" s="101"/>
      <c r="BY4" s="101"/>
      <c r="BZ4" s="101"/>
      <c r="CA4" s="101"/>
      <c r="CB4" s="101"/>
      <c r="CC4" s="101"/>
      <c r="CD4" s="101"/>
      <c r="CE4" s="101"/>
      <c r="CF4" s="101"/>
      <c r="CG4" s="101"/>
      <c r="CH4" s="101"/>
      <c r="CI4" s="101"/>
      <c r="CJ4" s="101"/>
      <c r="CK4" s="101"/>
      <c r="CL4" s="101"/>
      <c r="CM4" s="101"/>
      <c r="CN4" s="101"/>
      <c r="CO4" s="101"/>
      <c r="CP4" s="101"/>
      <c r="CQ4" s="101"/>
      <c r="CR4" s="101"/>
      <c r="CS4" s="101"/>
      <c r="CT4" s="101"/>
      <c r="CU4" s="101"/>
      <c r="CV4" s="101"/>
      <c r="CW4" s="101"/>
      <c r="CX4" s="101"/>
      <c r="CY4" s="101"/>
      <c r="CZ4" s="101"/>
      <c r="DA4" s="101"/>
      <c r="DB4" s="101"/>
      <c r="DC4" s="101"/>
      <c r="DD4" s="101"/>
      <c r="DE4" s="101"/>
      <c r="DF4" s="101"/>
      <c r="DG4" s="101"/>
      <c r="DH4" s="101"/>
      <c r="DI4" s="101"/>
      <c r="DJ4" s="101"/>
      <c r="DK4" s="101"/>
      <c r="DL4" s="101"/>
      <c r="DM4" s="101"/>
      <c r="DN4" s="101"/>
      <c r="DO4" s="101"/>
      <c r="DP4" s="101"/>
      <c r="DQ4" s="101"/>
      <c r="DR4" s="101"/>
      <c r="DS4" s="101"/>
      <c r="DT4" s="101"/>
      <c r="DU4" s="101"/>
      <c r="DV4" s="101"/>
      <c r="DW4" s="101"/>
      <c r="DX4" s="101"/>
      <c r="DY4" s="101"/>
      <c r="DZ4" s="101"/>
      <c r="EA4" s="101"/>
      <c r="EB4" s="101"/>
      <c r="EC4" s="101"/>
      <c r="ED4" s="101"/>
      <c r="EE4" s="101"/>
      <c r="EF4" s="101"/>
      <c r="EG4" s="101"/>
      <c r="EH4" s="101"/>
      <c r="EI4" s="101"/>
      <c r="EJ4" s="101"/>
      <c r="EK4" s="101"/>
      <c r="EL4" s="101"/>
      <c r="EM4" s="101"/>
      <c r="EN4" s="101"/>
      <c r="EO4" s="101"/>
      <c r="EP4" s="101"/>
      <c r="EQ4" s="101"/>
      <c r="ER4" s="101"/>
      <c r="ES4" s="101"/>
      <c r="ET4" s="101"/>
      <c r="EU4" s="101"/>
      <c r="EV4" s="101"/>
      <c r="EW4" s="101"/>
      <c r="EX4" s="101"/>
      <c r="EY4" s="101"/>
      <c r="EZ4" s="101"/>
      <c r="FA4" s="101"/>
      <c r="FB4" s="101"/>
      <c r="FC4" s="101"/>
      <c r="FD4" s="101"/>
      <c r="FE4" s="101"/>
      <c r="FF4" s="101"/>
      <c r="FG4" s="101"/>
      <c r="FH4" s="101"/>
      <c r="FI4" s="101"/>
      <c r="FJ4" s="101"/>
      <c r="FK4" s="101"/>
      <c r="FL4" s="101"/>
      <c r="FM4" s="101"/>
      <c r="FN4" s="101"/>
      <c r="FO4" s="101"/>
      <c r="FP4" s="101"/>
      <c r="FQ4" s="101"/>
      <c r="FR4" s="101"/>
      <c r="FS4" s="101"/>
      <c r="FT4" s="101"/>
      <c r="FU4" s="101"/>
      <c r="FV4" s="101"/>
      <c r="FW4" s="101"/>
      <c r="FX4" s="101"/>
      <c r="FY4" s="101"/>
      <c r="FZ4" s="101"/>
      <c r="GA4" s="101"/>
      <c r="GB4" s="101"/>
      <c r="GC4" s="101"/>
      <c r="GD4" s="101"/>
      <c r="GE4" s="101"/>
      <c r="GF4" s="101"/>
      <c r="GG4" s="101"/>
      <c r="GH4" s="101"/>
      <c r="GI4" s="101"/>
      <c r="GJ4" s="101"/>
      <c r="GK4" s="101"/>
      <c r="GL4" s="101"/>
      <c r="GM4" s="122"/>
      <c r="GN4" s="101"/>
      <c r="GO4" s="101"/>
    </row>
    <row r="5" spans="1:198" x14ac:dyDescent="0.25">
      <c r="A5" s="107" t="s">
        <v>425</v>
      </c>
      <c r="B5" s="102">
        <v>2.6922908347160046E-15</v>
      </c>
      <c r="C5" s="102">
        <v>-2.7755575615628914E-17</v>
      </c>
      <c r="D5" s="108"/>
      <c r="E5" s="109">
        <v>2.6645352591003757E-15</v>
      </c>
      <c r="F5" s="101"/>
      <c r="G5" s="101"/>
      <c r="H5" s="101"/>
      <c r="I5" s="101"/>
      <c r="J5" s="101"/>
      <c r="K5" s="101"/>
      <c r="L5" s="101"/>
      <c r="M5" s="101"/>
      <c r="N5" s="101"/>
      <c r="O5" s="101"/>
      <c r="P5" s="101"/>
      <c r="Q5" s="101"/>
      <c r="R5" s="101"/>
      <c r="S5" s="101"/>
      <c r="T5" s="101"/>
      <c r="U5" s="101"/>
      <c r="V5" s="101"/>
      <c r="W5" s="101"/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10"/>
      <c r="AI5" s="110"/>
      <c r="AJ5" s="110"/>
      <c r="AK5" s="101"/>
      <c r="AL5" s="101"/>
      <c r="AM5" s="101"/>
      <c r="AN5" s="101"/>
      <c r="AO5" s="101"/>
      <c r="AP5" s="101"/>
      <c r="AQ5" s="101"/>
      <c r="AR5" s="101"/>
      <c r="AS5" s="101"/>
      <c r="AT5" s="101"/>
      <c r="AU5" s="101"/>
      <c r="AV5" s="101"/>
      <c r="AW5" s="101"/>
      <c r="AX5" s="101"/>
      <c r="AY5" s="101"/>
      <c r="AZ5" s="101"/>
      <c r="BA5" s="101"/>
      <c r="BB5" s="101"/>
      <c r="BC5" s="101"/>
      <c r="BD5" s="101"/>
      <c r="BE5" s="101"/>
      <c r="BF5" s="101"/>
      <c r="BG5" s="101"/>
      <c r="BH5" s="101"/>
      <c r="BI5" s="101"/>
      <c r="BJ5" s="101"/>
      <c r="BK5" s="101"/>
      <c r="BL5" s="101"/>
      <c r="BM5" s="101"/>
      <c r="BN5" s="101"/>
      <c r="BO5" s="101"/>
      <c r="BP5" s="101"/>
      <c r="BQ5" s="101"/>
      <c r="BR5" s="101"/>
      <c r="BS5" s="101"/>
      <c r="BT5" s="101"/>
      <c r="BU5" s="101"/>
      <c r="BV5" s="101"/>
      <c r="BW5" s="101"/>
      <c r="BX5" s="101"/>
      <c r="BY5" s="101"/>
      <c r="BZ5" s="101"/>
      <c r="CA5" s="101"/>
      <c r="CB5" s="101"/>
      <c r="CC5" s="101"/>
      <c r="CD5" s="101"/>
      <c r="CE5" s="101"/>
      <c r="CF5" s="101"/>
      <c r="CG5" s="101"/>
      <c r="CH5" s="101"/>
      <c r="CI5" s="101"/>
      <c r="CJ5" s="101"/>
      <c r="CK5" s="101"/>
      <c r="CL5" s="101"/>
      <c r="CM5" s="101"/>
      <c r="CN5" s="101"/>
      <c r="CO5" s="101"/>
      <c r="CP5" s="101"/>
      <c r="CQ5" s="101"/>
      <c r="CR5" s="101"/>
      <c r="CS5" s="101"/>
      <c r="CT5" s="101"/>
      <c r="CU5" s="101"/>
      <c r="CV5" s="101"/>
      <c r="CW5" s="101"/>
      <c r="CX5" s="101"/>
      <c r="CY5" s="101"/>
      <c r="CZ5" s="101"/>
      <c r="DA5" s="101"/>
      <c r="DB5" s="101"/>
      <c r="DC5" s="101"/>
      <c r="DD5" s="101"/>
      <c r="DE5" s="101"/>
      <c r="DF5" s="101"/>
      <c r="DG5" s="101"/>
      <c r="DH5" s="101"/>
      <c r="DI5" s="101"/>
      <c r="DJ5" s="101"/>
      <c r="DK5" s="101"/>
      <c r="DL5" s="101"/>
      <c r="DM5" s="101"/>
      <c r="DN5" s="101"/>
      <c r="DO5" s="101"/>
      <c r="DP5" s="101"/>
      <c r="DQ5" s="101"/>
      <c r="DR5" s="101"/>
      <c r="DS5" s="101"/>
      <c r="DT5" s="101"/>
      <c r="DU5" s="101"/>
      <c r="DV5" s="101"/>
      <c r="DW5" s="101"/>
      <c r="DX5" s="101"/>
      <c r="DY5" s="101"/>
      <c r="DZ5" s="101"/>
      <c r="EA5" s="101"/>
      <c r="EB5" s="101"/>
      <c r="EC5" s="101"/>
      <c r="ED5" s="101"/>
      <c r="EE5" s="101"/>
      <c r="EF5" s="101"/>
      <c r="EG5" s="101"/>
      <c r="EH5" s="101"/>
      <c r="EI5" s="101"/>
      <c r="EJ5" s="101"/>
      <c r="EK5" s="101"/>
      <c r="EL5" s="101"/>
      <c r="EM5" s="101"/>
      <c r="EN5" s="101"/>
      <c r="EO5" s="101"/>
      <c r="EP5" s="101"/>
      <c r="EQ5" s="101"/>
      <c r="ER5" s="101"/>
      <c r="ES5" s="101"/>
      <c r="ET5" s="101"/>
      <c r="EU5" s="101"/>
      <c r="EV5" s="101"/>
      <c r="EW5" s="101"/>
      <c r="EX5" s="101"/>
      <c r="EY5" s="101"/>
      <c r="EZ5" s="101"/>
      <c r="FA5" s="101"/>
      <c r="FB5" s="101"/>
      <c r="FC5" s="101"/>
      <c r="FD5" s="101"/>
      <c r="FE5" s="101"/>
      <c r="FF5" s="101"/>
      <c r="FG5" s="101"/>
      <c r="FH5" s="101"/>
      <c r="FI5" s="101"/>
      <c r="FJ5" s="101"/>
      <c r="FK5" s="101"/>
      <c r="FL5" s="101"/>
      <c r="FM5" s="101"/>
      <c r="FN5" s="101"/>
      <c r="FO5" s="101"/>
      <c r="FP5" s="101"/>
      <c r="FQ5" s="101"/>
      <c r="FR5" s="101"/>
      <c r="FS5" s="101"/>
      <c r="FT5" s="101"/>
      <c r="FU5" s="101"/>
      <c r="FV5" s="101"/>
      <c r="FW5" s="101"/>
      <c r="FX5" s="101"/>
      <c r="FY5" s="101"/>
      <c r="FZ5" s="101"/>
      <c r="GA5" s="101"/>
      <c r="GB5" s="101"/>
      <c r="GC5" s="101"/>
      <c r="GD5" s="101"/>
      <c r="GE5" s="101"/>
      <c r="GF5" s="101"/>
      <c r="GG5" s="101"/>
      <c r="GH5" s="101"/>
      <c r="GI5" s="101"/>
      <c r="GJ5" s="101"/>
      <c r="GK5" s="101"/>
      <c r="GL5" s="101"/>
      <c r="GM5" s="122"/>
      <c r="GN5" s="101"/>
      <c r="GO5" s="101"/>
    </row>
    <row r="6" spans="1:198" x14ac:dyDescent="0.25">
      <c r="A6" s="101"/>
      <c r="B6" s="101"/>
      <c r="C6" s="101"/>
      <c r="D6" s="101"/>
      <c r="E6" s="101"/>
      <c r="F6" s="101"/>
      <c r="G6" s="101"/>
      <c r="H6" s="101"/>
      <c r="I6" s="101"/>
      <c r="J6" s="101"/>
      <c r="K6" s="101"/>
      <c r="L6" s="101"/>
      <c r="M6" s="101"/>
      <c r="N6" s="101"/>
      <c r="O6" s="101"/>
      <c r="P6" s="101"/>
      <c r="Q6" s="101"/>
      <c r="R6" s="101"/>
      <c r="S6" s="101"/>
      <c r="T6" s="101"/>
      <c r="U6" s="101"/>
      <c r="V6" s="101"/>
      <c r="W6" s="101"/>
      <c r="X6" s="101"/>
      <c r="Y6" s="101"/>
      <c r="Z6" s="101"/>
      <c r="AA6" s="101"/>
      <c r="AB6" s="101"/>
      <c r="AC6" s="101"/>
      <c r="AD6" s="101"/>
      <c r="AE6" s="101"/>
      <c r="AF6" s="101"/>
      <c r="AG6" s="101"/>
      <c r="AH6" s="101"/>
      <c r="AI6" s="101"/>
      <c r="AJ6" s="101"/>
      <c r="AK6" s="101"/>
      <c r="AL6" s="101"/>
      <c r="AM6" s="101"/>
      <c r="AN6" s="101"/>
      <c r="AO6" s="101"/>
      <c r="AP6" s="101"/>
      <c r="AQ6" s="101"/>
      <c r="AR6" s="101"/>
      <c r="AS6" s="101"/>
      <c r="AT6" s="101"/>
      <c r="AU6" s="101"/>
      <c r="AV6" s="101"/>
      <c r="AW6" s="101"/>
      <c r="AX6" s="101"/>
      <c r="AY6" s="101"/>
      <c r="AZ6" s="101"/>
      <c r="BA6" s="101"/>
      <c r="BB6" s="101"/>
      <c r="BC6" s="101"/>
      <c r="BD6" s="101"/>
      <c r="BE6" s="101"/>
      <c r="BF6" s="101"/>
      <c r="BG6" s="101"/>
      <c r="BH6" s="101"/>
      <c r="BI6" s="101"/>
      <c r="BJ6" s="101"/>
      <c r="BK6" s="101"/>
      <c r="BL6" s="101"/>
      <c r="BM6" s="101"/>
      <c r="BN6" s="101"/>
      <c r="BO6" s="101"/>
      <c r="BP6" s="101"/>
      <c r="BQ6" s="101"/>
      <c r="BR6" s="101"/>
      <c r="BS6" s="101"/>
      <c r="BT6" s="101"/>
      <c r="BU6" s="101"/>
      <c r="BV6" s="101"/>
      <c r="BW6" s="101"/>
      <c r="BX6" s="101"/>
      <c r="BY6" s="101"/>
      <c r="BZ6" s="101"/>
      <c r="CA6" s="101"/>
      <c r="CB6" s="101"/>
      <c r="CC6" s="101"/>
      <c r="CD6" s="101"/>
      <c r="CE6" s="101"/>
      <c r="CF6" s="101"/>
      <c r="CG6" s="101"/>
      <c r="CH6" s="101"/>
      <c r="CI6" s="101"/>
      <c r="CJ6" s="101"/>
      <c r="CK6" s="101"/>
      <c r="CL6" s="101"/>
      <c r="CM6" s="101"/>
      <c r="CN6" s="101"/>
      <c r="CO6" s="101"/>
      <c r="CP6" s="106"/>
      <c r="CQ6" s="106"/>
      <c r="CR6" s="106"/>
      <c r="CS6" s="106"/>
      <c r="CT6" s="106"/>
      <c r="CU6" s="106"/>
      <c r="CV6" s="106"/>
      <c r="CW6" s="106"/>
      <c r="CX6" s="106"/>
      <c r="CY6" s="106"/>
      <c r="CZ6" s="106"/>
      <c r="DA6" s="106"/>
      <c r="DB6" s="106"/>
      <c r="DC6" s="106"/>
      <c r="DD6" s="101"/>
      <c r="DE6" s="101"/>
      <c r="DF6" s="101"/>
      <c r="DG6" s="101"/>
      <c r="DH6" s="101"/>
      <c r="DI6" s="101"/>
      <c r="DJ6" s="101"/>
      <c r="DK6" s="101"/>
      <c r="DL6" s="101"/>
      <c r="DM6" s="101"/>
      <c r="DN6" s="101"/>
      <c r="DO6" s="101"/>
      <c r="DP6" s="101"/>
      <c r="DQ6" s="101"/>
      <c r="DR6" s="101"/>
      <c r="DS6" s="101"/>
      <c r="DT6" s="101"/>
      <c r="DU6" s="101"/>
      <c r="DV6" s="101"/>
      <c r="DW6" s="101"/>
      <c r="DX6" s="101"/>
      <c r="DY6" s="101"/>
      <c r="DZ6" s="101"/>
      <c r="EA6" s="101"/>
      <c r="EB6" s="101"/>
      <c r="EC6" s="101"/>
      <c r="ED6" s="101"/>
      <c r="EE6" s="101"/>
      <c r="EF6" s="101"/>
      <c r="EG6" s="101"/>
      <c r="EH6" s="101"/>
      <c r="EI6" s="101"/>
      <c r="EJ6" s="101"/>
      <c r="EK6" s="101"/>
      <c r="EL6" s="101"/>
      <c r="EM6" s="101"/>
      <c r="EN6" s="101"/>
      <c r="EO6" s="101"/>
      <c r="EP6" s="101"/>
      <c r="EQ6" s="101"/>
      <c r="ER6" s="101"/>
      <c r="ES6" s="101"/>
      <c r="ET6" s="101"/>
      <c r="EU6" s="101"/>
      <c r="EV6" s="101"/>
      <c r="EW6" s="101"/>
      <c r="EX6" s="101"/>
      <c r="EY6" s="101"/>
      <c r="EZ6" s="101"/>
      <c r="FA6" s="101"/>
      <c r="FB6" s="101"/>
      <c r="FC6" s="101"/>
      <c r="FD6" s="101"/>
      <c r="FE6" s="101"/>
      <c r="FF6" s="101"/>
      <c r="FG6" s="101"/>
      <c r="FH6" s="101"/>
      <c r="FI6" s="101"/>
      <c r="FJ6" s="101"/>
      <c r="FK6" s="101"/>
      <c r="FL6" s="101"/>
      <c r="FM6" s="101"/>
      <c r="FN6" s="101"/>
      <c r="FO6" s="101"/>
      <c r="FP6" s="101"/>
      <c r="FQ6" s="101"/>
      <c r="FR6" s="101"/>
      <c r="FS6" s="101"/>
      <c r="FT6" s="101"/>
      <c r="FU6" s="101"/>
      <c r="FV6" s="101"/>
      <c r="FW6" s="101"/>
      <c r="FX6" s="101"/>
      <c r="FY6" s="101"/>
      <c r="FZ6" s="101"/>
      <c r="GA6" s="101"/>
      <c r="GB6" s="101"/>
      <c r="GC6" s="101"/>
      <c r="GD6" s="101"/>
      <c r="GE6" s="101"/>
      <c r="GF6" s="101"/>
      <c r="GG6" s="101"/>
      <c r="GH6" s="101"/>
      <c r="GI6" s="101"/>
      <c r="GJ6" s="101"/>
      <c r="GK6" s="101"/>
      <c r="GL6" s="101"/>
      <c r="GM6" s="122"/>
      <c r="GN6" s="101"/>
      <c r="GO6" s="101"/>
    </row>
    <row r="7" spans="1:198" x14ac:dyDescent="0.25">
      <c r="A7" s="101"/>
      <c r="B7" s="103" t="s">
        <v>429</v>
      </c>
      <c r="C7" s="103" t="s">
        <v>430</v>
      </c>
      <c r="D7" s="103" t="s">
        <v>431</v>
      </c>
      <c r="E7" s="103" t="s">
        <v>432</v>
      </c>
      <c r="F7" s="103" t="s">
        <v>433</v>
      </c>
      <c r="G7" s="103" t="s">
        <v>434</v>
      </c>
      <c r="H7" s="103" t="s">
        <v>435</v>
      </c>
      <c r="I7" s="103" t="s">
        <v>436</v>
      </c>
      <c r="J7" s="103" t="s">
        <v>437</v>
      </c>
      <c r="K7" s="103" t="s">
        <v>438</v>
      </c>
      <c r="L7" s="103" t="s">
        <v>439</v>
      </c>
      <c r="M7" s="103" t="s">
        <v>440</v>
      </c>
      <c r="N7" s="103" t="s">
        <v>184</v>
      </c>
      <c r="O7" s="103" t="s">
        <v>185</v>
      </c>
      <c r="P7" s="103" t="s">
        <v>8</v>
      </c>
      <c r="Q7" s="103" t="s">
        <v>312</v>
      </c>
      <c r="R7" s="103" t="s">
        <v>190</v>
      </c>
      <c r="S7" s="103" t="s">
        <v>597</v>
      </c>
      <c r="T7" s="103" t="s">
        <v>313</v>
      </c>
      <c r="U7" s="103" t="s">
        <v>290</v>
      </c>
      <c r="V7" s="103" t="s">
        <v>441</v>
      </c>
      <c r="W7" s="103" t="s">
        <v>442</v>
      </c>
      <c r="X7" s="103" t="s">
        <v>443</v>
      </c>
      <c r="Y7" s="103" t="s">
        <v>444</v>
      </c>
      <c r="Z7" s="103" t="s">
        <v>445</v>
      </c>
      <c r="AA7" s="103" t="s">
        <v>446</v>
      </c>
      <c r="AB7" s="103" t="s">
        <v>447</v>
      </c>
      <c r="AC7" s="103" t="s">
        <v>448</v>
      </c>
      <c r="AD7" s="103" t="s">
        <v>449</v>
      </c>
      <c r="AE7" s="103" t="s">
        <v>450</v>
      </c>
      <c r="AF7" s="103" t="s">
        <v>451</v>
      </c>
      <c r="AG7" s="103" t="s">
        <v>452</v>
      </c>
      <c r="AH7" s="103" t="s">
        <v>453</v>
      </c>
      <c r="AI7" s="103" t="s">
        <v>130</v>
      </c>
      <c r="AJ7" s="103" t="s">
        <v>11</v>
      </c>
      <c r="AK7" s="103" t="s">
        <v>131</v>
      </c>
      <c r="AL7" s="103" t="s">
        <v>132</v>
      </c>
      <c r="AM7" s="103" t="s">
        <v>133</v>
      </c>
      <c r="AN7" s="103" t="s">
        <v>134</v>
      </c>
      <c r="AO7" s="103" t="s">
        <v>135</v>
      </c>
      <c r="AP7" s="103" t="s">
        <v>136</v>
      </c>
      <c r="AQ7" s="103" t="s">
        <v>12</v>
      </c>
      <c r="AR7" s="103" t="s">
        <v>301</v>
      </c>
      <c r="AS7" s="103" t="s">
        <v>598</v>
      </c>
      <c r="AT7" s="103" t="s">
        <v>137</v>
      </c>
      <c r="AU7" s="103" t="s">
        <v>138</v>
      </c>
      <c r="AV7" s="103" t="s">
        <v>139</v>
      </c>
      <c r="AW7" s="103" t="s">
        <v>140</v>
      </c>
      <c r="AX7" s="103" t="s">
        <v>13</v>
      </c>
      <c r="AY7" s="103" t="s">
        <v>142</v>
      </c>
      <c r="AZ7" s="103" t="s">
        <v>143</v>
      </c>
      <c r="BA7" s="103" t="s">
        <v>144</v>
      </c>
      <c r="BB7" s="103" t="s">
        <v>14</v>
      </c>
      <c r="BC7" s="103" t="s">
        <v>599</v>
      </c>
      <c r="BD7" s="103" t="s">
        <v>600</v>
      </c>
      <c r="BE7" s="103" t="s">
        <v>145</v>
      </c>
      <c r="BF7" s="103" t="s">
        <v>146</v>
      </c>
      <c r="BG7" s="103" t="s">
        <v>15</v>
      </c>
      <c r="BH7" s="103" t="s">
        <v>147</v>
      </c>
      <c r="BI7" s="103" t="s">
        <v>148</v>
      </c>
      <c r="BJ7" s="103" t="s">
        <v>16</v>
      </c>
      <c r="BK7" s="103" t="s">
        <v>17</v>
      </c>
      <c r="BL7" s="103" t="s">
        <v>18</v>
      </c>
      <c r="BM7" s="103" t="s">
        <v>19</v>
      </c>
      <c r="BN7" s="103" t="s">
        <v>20</v>
      </c>
      <c r="BO7" s="103" t="s">
        <v>149</v>
      </c>
      <c r="BP7" s="103" t="s">
        <v>413</v>
      </c>
      <c r="BQ7" s="103" t="s">
        <v>414</v>
      </c>
      <c r="BR7" s="103" t="s">
        <v>454</v>
      </c>
      <c r="BS7" s="103" t="s">
        <v>455</v>
      </c>
      <c r="BT7" s="103" t="s">
        <v>427</v>
      </c>
      <c r="BU7" s="103" t="s">
        <v>291</v>
      </c>
      <c r="BV7" s="103" t="s">
        <v>22</v>
      </c>
      <c r="BW7" s="103" t="s">
        <v>23</v>
      </c>
      <c r="BX7" s="103" t="s">
        <v>150</v>
      </c>
      <c r="BY7" s="103" t="s">
        <v>24</v>
      </c>
      <c r="BZ7" s="103" t="s">
        <v>151</v>
      </c>
      <c r="CA7" s="103" t="s">
        <v>456</v>
      </c>
      <c r="CB7" s="103" t="s">
        <v>457</v>
      </c>
      <c r="CC7" s="103" t="s">
        <v>458</v>
      </c>
      <c r="CD7" s="103" t="s">
        <v>459</v>
      </c>
      <c r="CE7" s="103" t="s">
        <v>460</v>
      </c>
      <c r="CF7" s="103" t="s">
        <v>461</v>
      </c>
      <c r="CG7" s="103" t="s">
        <v>462</v>
      </c>
      <c r="CH7" s="103" t="s">
        <v>463</v>
      </c>
      <c r="CI7" s="103" t="s">
        <v>464</v>
      </c>
      <c r="CJ7" s="103" t="s">
        <v>465</v>
      </c>
      <c r="CK7" s="103" t="s">
        <v>466</v>
      </c>
      <c r="CL7" s="103" t="s">
        <v>467</v>
      </c>
      <c r="CM7" s="103" t="s">
        <v>187</v>
      </c>
      <c r="CN7" s="103" t="s">
        <v>188</v>
      </c>
      <c r="CO7" s="103" t="s">
        <v>280</v>
      </c>
      <c r="CP7" s="103" t="s">
        <v>281</v>
      </c>
      <c r="CQ7" s="103" t="s">
        <v>114</v>
      </c>
      <c r="CR7" s="103" t="s">
        <v>193</v>
      </c>
      <c r="CS7" s="103" t="s">
        <v>601</v>
      </c>
      <c r="CT7" s="103" t="s">
        <v>314</v>
      </c>
      <c r="CU7" s="103" t="s">
        <v>292</v>
      </c>
      <c r="CV7" s="103" t="s">
        <v>468</v>
      </c>
      <c r="CW7" s="103" t="s">
        <v>469</v>
      </c>
      <c r="CX7" s="103" t="s">
        <v>470</v>
      </c>
      <c r="CY7" s="103" t="s">
        <v>471</v>
      </c>
      <c r="CZ7" s="103" t="s">
        <v>472</v>
      </c>
      <c r="DA7" s="103" t="s">
        <v>473</v>
      </c>
      <c r="DB7" s="103" t="s">
        <v>474</v>
      </c>
      <c r="DC7" s="103" t="s">
        <v>475</v>
      </c>
      <c r="DD7" s="103" t="s">
        <v>476</v>
      </c>
      <c r="DE7" s="103" t="s">
        <v>477</v>
      </c>
      <c r="DF7" s="103" t="s">
        <v>478</v>
      </c>
      <c r="DG7" s="103" t="s">
        <v>479</v>
      </c>
      <c r="DH7" s="103" t="s">
        <v>480</v>
      </c>
      <c r="DI7" s="103" t="s">
        <v>152</v>
      </c>
      <c r="DJ7" s="103" t="s">
        <v>29</v>
      </c>
      <c r="DK7" s="103" t="s">
        <v>153</v>
      </c>
      <c r="DL7" s="103" t="s">
        <v>154</v>
      </c>
      <c r="DM7" s="103" t="s">
        <v>155</v>
      </c>
      <c r="DN7" s="103" t="s">
        <v>156</v>
      </c>
      <c r="DO7" s="103" t="s">
        <v>157</v>
      </c>
      <c r="DP7" s="103" t="s">
        <v>158</v>
      </c>
      <c r="DQ7" s="103" t="s">
        <v>605</v>
      </c>
      <c r="DR7" s="103" t="s">
        <v>606</v>
      </c>
      <c r="DS7" s="103" t="s">
        <v>607</v>
      </c>
      <c r="DT7" s="103" t="s">
        <v>608</v>
      </c>
      <c r="DU7" s="103" t="s">
        <v>609</v>
      </c>
      <c r="DV7" s="103" t="s">
        <v>311</v>
      </c>
      <c r="DW7" s="103" t="s">
        <v>602</v>
      </c>
      <c r="DX7" s="103" t="s">
        <v>159</v>
      </c>
      <c r="DY7" s="103" t="s">
        <v>160</v>
      </c>
      <c r="DZ7" s="103" t="s">
        <v>161</v>
      </c>
      <c r="EA7" s="103" t="s">
        <v>162</v>
      </c>
      <c r="EB7" s="103" t="s">
        <v>31</v>
      </c>
      <c r="EC7" s="103" t="s">
        <v>164</v>
      </c>
      <c r="ED7" s="103" t="s">
        <v>165</v>
      </c>
      <c r="EE7" s="103" t="s">
        <v>166</v>
      </c>
      <c r="EF7" s="103" t="s">
        <v>32</v>
      </c>
      <c r="EG7" s="103" t="s">
        <v>603</v>
      </c>
      <c r="EH7" s="103" t="s">
        <v>604</v>
      </c>
      <c r="EI7" s="103" t="s">
        <v>167</v>
      </c>
      <c r="EJ7" s="103" t="s">
        <v>168</v>
      </c>
      <c r="EK7" s="103" t="s">
        <v>33</v>
      </c>
      <c r="EL7" s="103" t="s">
        <v>169</v>
      </c>
      <c r="EM7" s="103" t="s">
        <v>170</v>
      </c>
      <c r="EN7" s="103" t="s">
        <v>34</v>
      </c>
      <c r="EO7" s="103" t="s">
        <v>35</v>
      </c>
      <c r="EP7" s="103" t="s">
        <v>36</v>
      </c>
      <c r="EQ7" s="103" t="s">
        <v>37</v>
      </c>
      <c r="ER7" s="103" t="s">
        <v>38</v>
      </c>
      <c r="ES7" s="103" t="s">
        <v>171</v>
      </c>
      <c r="ET7" s="103" t="s">
        <v>295</v>
      </c>
      <c r="EU7" s="103" t="s">
        <v>296</v>
      </c>
      <c r="EV7" s="103" t="s">
        <v>298</v>
      </c>
      <c r="EW7" s="103" t="s">
        <v>299</v>
      </c>
      <c r="EX7" s="103" t="s">
        <v>428</v>
      </c>
      <c r="EY7" s="103" t="s">
        <v>415</v>
      </c>
      <c r="EZ7" s="103" t="s">
        <v>40</v>
      </c>
      <c r="FA7" s="103" t="s">
        <v>41</v>
      </c>
      <c r="FB7" s="103" t="s">
        <v>172</v>
      </c>
      <c r="FC7" s="103" t="s">
        <v>42</v>
      </c>
      <c r="FD7" s="103" t="s">
        <v>173</v>
      </c>
      <c r="FE7" s="103" t="s">
        <v>282</v>
      </c>
      <c r="FF7" s="103" t="s">
        <v>43</v>
      </c>
      <c r="FG7" s="103" t="s">
        <v>174</v>
      </c>
      <c r="FH7" s="103" t="s">
        <v>175</v>
      </c>
      <c r="FI7" s="103" t="s">
        <v>176</v>
      </c>
      <c r="FJ7" s="103" t="s">
        <v>177</v>
      </c>
      <c r="FK7" s="103" t="s">
        <v>44</v>
      </c>
      <c r="FL7" s="103" t="s">
        <v>270</v>
      </c>
      <c r="FM7" s="103" t="s">
        <v>481</v>
      </c>
      <c r="FN7" s="103" t="s">
        <v>269</v>
      </c>
      <c r="FO7" s="103" t="s">
        <v>271</v>
      </c>
      <c r="FP7" s="103" t="s">
        <v>46</v>
      </c>
      <c r="FQ7" s="103" t="s">
        <v>47</v>
      </c>
      <c r="FR7" s="103" t="s">
        <v>48</v>
      </c>
      <c r="FS7" s="103" t="s">
        <v>49</v>
      </c>
      <c r="FT7" s="103" t="s">
        <v>50</v>
      </c>
      <c r="FU7" s="103" t="s">
        <v>51</v>
      </c>
      <c r="FV7" s="103" t="s">
        <v>52</v>
      </c>
      <c r="FW7" s="103" t="s">
        <v>53</v>
      </c>
      <c r="FX7" s="103" t="s">
        <v>54</v>
      </c>
      <c r="FY7" s="103" t="s">
        <v>426</v>
      </c>
      <c r="FZ7" s="103" t="s">
        <v>59</v>
      </c>
      <c r="GA7" s="103" t="s">
        <v>57</v>
      </c>
      <c r="GB7" s="103" t="s">
        <v>58</v>
      </c>
      <c r="GC7" s="103" t="s">
        <v>56</v>
      </c>
      <c r="GD7" s="111" t="s">
        <v>55</v>
      </c>
      <c r="GE7" s="111" t="s">
        <v>283</v>
      </c>
      <c r="GF7" s="111" t="s">
        <v>422</v>
      </c>
      <c r="GG7" s="111" t="s">
        <v>423</v>
      </c>
      <c r="GH7" s="111" t="s">
        <v>60</v>
      </c>
      <c r="GI7" s="111" t="s">
        <v>272</v>
      </c>
      <c r="GJ7" s="111" t="s">
        <v>61</v>
      </c>
      <c r="GK7" s="111" t="s">
        <v>62</v>
      </c>
      <c r="GL7" s="111" t="s">
        <v>63</v>
      </c>
      <c r="GM7" s="123"/>
      <c r="GN7" s="101"/>
      <c r="GO7" s="101"/>
      <c r="GP7" s="98"/>
    </row>
    <row r="8" spans="1:198" x14ac:dyDescent="0.25">
      <c r="A8" s="103" t="s">
        <v>429</v>
      </c>
      <c r="B8" s="102"/>
      <c r="C8" s="102"/>
      <c r="D8" s="102"/>
      <c r="E8" s="102"/>
      <c r="F8" s="102"/>
      <c r="G8" s="102"/>
      <c r="H8" s="102"/>
      <c r="I8" s="102"/>
      <c r="J8" s="102"/>
      <c r="K8" s="102"/>
      <c r="L8" s="102"/>
      <c r="M8" s="102"/>
      <c r="N8" s="102"/>
      <c r="O8" s="102"/>
      <c r="P8" s="102"/>
      <c r="Q8" s="102"/>
      <c r="R8" s="102"/>
      <c r="S8" s="102"/>
      <c r="T8" s="102"/>
      <c r="U8" s="102"/>
      <c r="V8" s="102"/>
      <c r="W8" s="102"/>
      <c r="X8" s="102"/>
      <c r="Y8" s="102"/>
      <c r="Z8" s="102"/>
      <c r="AA8" s="102"/>
      <c r="AB8" s="102"/>
      <c r="AC8" s="102"/>
      <c r="AD8" s="102"/>
      <c r="AE8" s="102"/>
      <c r="AF8" s="102"/>
      <c r="AG8" s="102"/>
      <c r="AH8" s="102"/>
      <c r="AI8" s="102"/>
      <c r="AJ8" s="102"/>
      <c r="AK8" s="102"/>
      <c r="AL8" s="102"/>
      <c r="AM8" s="102"/>
      <c r="AN8" s="102"/>
      <c r="AO8" s="102"/>
      <c r="AP8" s="102"/>
      <c r="AQ8" s="102"/>
      <c r="AR8" s="102"/>
      <c r="AS8" s="102"/>
      <c r="AT8" s="102"/>
      <c r="AU8" s="102"/>
      <c r="AV8" s="102"/>
      <c r="AW8" s="102"/>
      <c r="AX8" s="102"/>
      <c r="AY8" s="102"/>
      <c r="AZ8" s="102"/>
      <c r="BA8" s="102"/>
      <c r="BB8" s="102"/>
      <c r="BC8" s="102"/>
      <c r="BD8" s="102"/>
      <c r="BE8" s="102"/>
      <c r="BF8" s="102"/>
      <c r="BG8" s="102"/>
      <c r="BH8" s="102"/>
      <c r="BI8" s="102"/>
      <c r="BJ8" s="102"/>
      <c r="BK8" s="102"/>
      <c r="BL8" s="102"/>
      <c r="BM8" s="102"/>
      <c r="BN8" s="102"/>
      <c r="BO8" s="102"/>
      <c r="BP8" s="102"/>
      <c r="BQ8" s="102"/>
      <c r="BR8" s="102"/>
      <c r="BS8" s="102"/>
      <c r="BT8" s="102"/>
      <c r="BU8" s="102"/>
      <c r="BV8" s="102"/>
      <c r="BW8" s="102"/>
      <c r="BX8" s="102"/>
      <c r="BY8" s="102"/>
      <c r="BZ8" s="102"/>
      <c r="CA8" s="102">
        <v>7.3254526453456483</v>
      </c>
      <c r="CB8" s="102"/>
      <c r="CC8" s="102"/>
      <c r="CD8" s="102"/>
      <c r="CE8" s="102"/>
      <c r="CF8" s="102"/>
      <c r="CG8" s="102"/>
      <c r="CH8" s="102"/>
      <c r="CI8" s="102"/>
      <c r="CJ8" s="102"/>
      <c r="CK8" s="102"/>
      <c r="CL8" s="102"/>
      <c r="CM8" s="102"/>
      <c r="CN8" s="102"/>
      <c r="CO8" s="102"/>
      <c r="CP8" s="102"/>
      <c r="CQ8" s="102"/>
      <c r="CR8" s="102"/>
      <c r="CS8" s="102"/>
      <c r="CT8" s="102"/>
      <c r="CU8" s="102"/>
      <c r="CV8" s="102"/>
      <c r="CW8" s="102"/>
      <c r="CX8" s="102"/>
      <c r="CY8" s="102"/>
      <c r="CZ8" s="102"/>
      <c r="DA8" s="102"/>
      <c r="DB8" s="102"/>
      <c r="DC8" s="102"/>
      <c r="DD8" s="102"/>
      <c r="DE8" s="102"/>
      <c r="DF8" s="102"/>
      <c r="DG8" s="102"/>
      <c r="DH8" s="102"/>
      <c r="DI8" s="102"/>
      <c r="DJ8" s="102"/>
      <c r="DK8" s="102"/>
      <c r="DL8" s="102"/>
      <c r="DM8" s="102"/>
      <c r="DN8" s="102"/>
      <c r="DO8" s="102"/>
      <c r="DP8" s="102"/>
      <c r="DQ8" s="102"/>
      <c r="DR8" s="102"/>
      <c r="DS8" s="102"/>
      <c r="DT8" s="102"/>
      <c r="DU8" s="102"/>
      <c r="DV8" s="102"/>
      <c r="DW8" s="102"/>
      <c r="DX8" s="102"/>
      <c r="DY8" s="102"/>
      <c r="DZ8" s="102"/>
      <c r="EA8" s="102"/>
      <c r="EB8" s="102"/>
      <c r="EC8" s="102"/>
      <c r="ED8" s="102"/>
      <c r="EE8" s="102"/>
      <c r="EF8" s="102"/>
      <c r="EG8" s="102"/>
      <c r="EH8" s="102"/>
      <c r="EI8" s="102"/>
      <c r="EJ8" s="102"/>
      <c r="EK8" s="102"/>
      <c r="EL8" s="102"/>
      <c r="EM8" s="102"/>
      <c r="EN8" s="102"/>
      <c r="EO8" s="102"/>
      <c r="EP8" s="102"/>
      <c r="EQ8" s="102"/>
      <c r="ER8" s="102"/>
      <c r="ES8" s="102"/>
      <c r="ET8" s="102"/>
      <c r="EU8" s="102"/>
      <c r="EV8" s="102"/>
      <c r="EW8" s="102"/>
      <c r="EX8" s="102"/>
      <c r="EY8" s="102"/>
      <c r="EZ8" s="102"/>
      <c r="FA8" s="102"/>
      <c r="FB8" s="102"/>
      <c r="FC8" s="102"/>
      <c r="FD8" s="102"/>
      <c r="FE8" s="102"/>
      <c r="FF8" s="102"/>
      <c r="FG8" s="102"/>
      <c r="FH8" s="102"/>
      <c r="FI8" s="102"/>
      <c r="FJ8" s="102"/>
      <c r="FK8" s="102"/>
      <c r="FL8" s="102"/>
      <c r="FM8" s="102"/>
      <c r="FN8" s="102"/>
      <c r="FO8" s="102"/>
      <c r="FP8" s="102"/>
      <c r="FQ8" s="102"/>
      <c r="FR8" s="102"/>
      <c r="FS8" s="102"/>
      <c r="FT8" s="102"/>
      <c r="FU8" s="102"/>
      <c r="FV8" s="102"/>
      <c r="FW8" s="102"/>
      <c r="FX8" s="102"/>
      <c r="FY8" s="102"/>
      <c r="FZ8" s="102"/>
      <c r="GA8" s="102"/>
      <c r="GB8" s="102"/>
      <c r="GC8" s="102"/>
      <c r="GD8" s="104"/>
      <c r="GE8" s="104"/>
      <c r="GF8" s="104"/>
      <c r="GG8" s="104"/>
      <c r="GH8" s="104"/>
      <c r="GI8" s="104"/>
      <c r="GJ8" s="104"/>
      <c r="GK8" s="104"/>
      <c r="GL8" s="104">
        <v>7.3254526453456483</v>
      </c>
      <c r="GM8" s="122"/>
      <c r="GN8" s="104"/>
      <c r="GO8" s="104"/>
      <c r="GP8" s="98"/>
    </row>
    <row r="9" spans="1:198" x14ac:dyDescent="0.25">
      <c r="A9" s="103" t="s">
        <v>430</v>
      </c>
      <c r="B9" s="102"/>
      <c r="C9" s="102"/>
      <c r="D9" s="102"/>
      <c r="E9" s="102"/>
      <c r="F9" s="102"/>
      <c r="G9" s="102"/>
      <c r="H9" s="102"/>
      <c r="I9" s="102"/>
      <c r="J9" s="102"/>
      <c r="K9" s="102"/>
      <c r="L9" s="102"/>
      <c r="M9" s="102"/>
      <c r="N9" s="102"/>
      <c r="O9" s="102"/>
      <c r="P9" s="102"/>
      <c r="Q9" s="102"/>
      <c r="R9" s="102"/>
      <c r="S9" s="102"/>
      <c r="T9" s="102"/>
      <c r="U9" s="102"/>
      <c r="V9" s="102"/>
      <c r="W9" s="102"/>
      <c r="X9" s="102"/>
      <c r="Y9" s="102"/>
      <c r="Z9" s="102"/>
      <c r="AA9" s="102"/>
      <c r="AB9" s="102"/>
      <c r="AC9" s="102"/>
      <c r="AD9" s="102"/>
      <c r="AE9" s="102"/>
      <c r="AF9" s="102"/>
      <c r="AG9" s="102"/>
      <c r="AH9" s="102"/>
      <c r="AI9" s="102"/>
      <c r="AJ9" s="102"/>
      <c r="AK9" s="102"/>
      <c r="AL9" s="102"/>
      <c r="AM9" s="102"/>
      <c r="AN9" s="102"/>
      <c r="AO9" s="102"/>
      <c r="AP9" s="102"/>
      <c r="AQ9" s="102"/>
      <c r="AR9" s="102"/>
      <c r="AS9" s="102"/>
      <c r="AT9" s="102"/>
      <c r="AU9" s="102"/>
      <c r="AV9" s="102"/>
      <c r="AW9" s="102"/>
      <c r="AX9" s="102"/>
      <c r="AY9" s="102"/>
      <c r="AZ9" s="102"/>
      <c r="BA9" s="102"/>
      <c r="BB9" s="102"/>
      <c r="BC9" s="102"/>
      <c r="BD9" s="102"/>
      <c r="BE9" s="102"/>
      <c r="BF9" s="102"/>
      <c r="BG9" s="102"/>
      <c r="BH9" s="102"/>
      <c r="BI9" s="102"/>
      <c r="BJ9" s="102"/>
      <c r="BK9" s="102"/>
      <c r="BL9" s="102"/>
      <c r="BM9" s="102"/>
      <c r="BN9" s="102"/>
      <c r="BO9" s="102"/>
      <c r="BP9" s="102"/>
      <c r="BQ9" s="102"/>
      <c r="BR9" s="102"/>
      <c r="BS9" s="102"/>
      <c r="BT9" s="102"/>
      <c r="BU9" s="102"/>
      <c r="BV9" s="102"/>
      <c r="BW9" s="102"/>
      <c r="BX9" s="102"/>
      <c r="BY9" s="102"/>
      <c r="BZ9" s="102"/>
      <c r="CA9" s="102"/>
      <c r="CB9" s="102">
        <v>27.848529238465506</v>
      </c>
      <c r="CC9" s="102"/>
      <c r="CD9" s="102"/>
      <c r="CE9" s="102"/>
      <c r="CF9" s="102"/>
      <c r="CG9" s="102"/>
      <c r="CH9" s="102"/>
      <c r="CI9" s="102"/>
      <c r="CJ9" s="102"/>
      <c r="CK9" s="102"/>
      <c r="CL9" s="102"/>
      <c r="CM9" s="102"/>
      <c r="CN9" s="102"/>
      <c r="CO9" s="102"/>
      <c r="CP9" s="102"/>
      <c r="CQ9" s="102"/>
      <c r="CR9" s="102"/>
      <c r="CS9" s="102"/>
      <c r="CT9" s="102"/>
      <c r="CU9" s="102"/>
      <c r="CV9" s="102"/>
      <c r="CW9" s="102"/>
      <c r="CX9" s="102"/>
      <c r="CY9" s="102"/>
      <c r="CZ9" s="102"/>
      <c r="DA9" s="102"/>
      <c r="DB9" s="102"/>
      <c r="DC9" s="102"/>
      <c r="DD9" s="102"/>
      <c r="DE9" s="102"/>
      <c r="DF9" s="102"/>
      <c r="DG9" s="102"/>
      <c r="DH9" s="102"/>
      <c r="DI9" s="102"/>
      <c r="DJ9" s="102"/>
      <c r="DK9" s="102"/>
      <c r="DL9" s="102"/>
      <c r="DM9" s="102"/>
      <c r="DN9" s="102"/>
      <c r="DO9" s="102"/>
      <c r="DP9" s="102"/>
      <c r="DQ9" s="102"/>
      <c r="DR9" s="102"/>
      <c r="DS9" s="102"/>
      <c r="DT9" s="102"/>
      <c r="DU9" s="102"/>
      <c r="DV9" s="102"/>
      <c r="DW9" s="102"/>
      <c r="DX9" s="102"/>
      <c r="DY9" s="102"/>
      <c r="DZ9" s="102"/>
      <c r="EA9" s="102"/>
      <c r="EB9" s="102"/>
      <c r="EC9" s="102"/>
      <c r="ED9" s="102"/>
      <c r="EE9" s="102"/>
      <c r="EF9" s="102"/>
      <c r="EG9" s="102"/>
      <c r="EH9" s="102"/>
      <c r="EI9" s="102"/>
      <c r="EJ9" s="102"/>
      <c r="EK9" s="102"/>
      <c r="EL9" s="102"/>
      <c r="EM9" s="102"/>
      <c r="EN9" s="102"/>
      <c r="EO9" s="102"/>
      <c r="EP9" s="102"/>
      <c r="EQ9" s="102"/>
      <c r="ER9" s="102"/>
      <c r="ES9" s="102"/>
      <c r="ET9" s="102"/>
      <c r="EU9" s="102"/>
      <c r="EV9" s="102"/>
      <c r="EW9" s="102"/>
      <c r="EX9" s="102"/>
      <c r="EY9" s="102"/>
      <c r="EZ9" s="102"/>
      <c r="FA9" s="102"/>
      <c r="FB9" s="102"/>
      <c r="FC9" s="102"/>
      <c r="FD9" s="102"/>
      <c r="FE9" s="102"/>
      <c r="FF9" s="102"/>
      <c r="FG9" s="102"/>
      <c r="FH9" s="102"/>
      <c r="FI9" s="102"/>
      <c r="FJ9" s="102"/>
      <c r="FK9" s="102"/>
      <c r="FL9" s="102"/>
      <c r="FM9" s="102"/>
      <c r="FN9" s="102"/>
      <c r="FO9" s="102"/>
      <c r="FP9" s="102"/>
      <c r="FQ9" s="102"/>
      <c r="FR9" s="102"/>
      <c r="FS9" s="102"/>
      <c r="FT9" s="102"/>
      <c r="FU9" s="102"/>
      <c r="FV9" s="102"/>
      <c r="FW9" s="102"/>
      <c r="FX9" s="102"/>
      <c r="FY9" s="102"/>
      <c r="FZ9" s="102"/>
      <c r="GA9" s="102"/>
      <c r="GB9" s="102"/>
      <c r="GC9" s="102"/>
      <c r="GD9" s="104"/>
      <c r="GE9" s="104"/>
      <c r="GF9" s="104"/>
      <c r="GG9" s="104"/>
      <c r="GH9" s="104"/>
      <c r="GI9" s="104"/>
      <c r="GJ9" s="104"/>
      <c r="GK9" s="104"/>
      <c r="GL9" s="104">
        <v>27.848529238465506</v>
      </c>
      <c r="GM9" s="122"/>
      <c r="GN9" s="104"/>
      <c r="GO9" s="104"/>
      <c r="GP9" s="98"/>
    </row>
    <row r="10" spans="1:198" x14ac:dyDescent="0.25">
      <c r="A10" s="103" t="s">
        <v>431</v>
      </c>
      <c r="B10" s="102"/>
      <c r="C10" s="102"/>
      <c r="D10" s="102"/>
      <c r="E10" s="102"/>
      <c r="F10" s="102"/>
      <c r="G10" s="102"/>
      <c r="H10" s="102"/>
      <c r="I10" s="102"/>
      <c r="J10" s="102"/>
      <c r="K10" s="102"/>
      <c r="L10" s="102"/>
      <c r="M10" s="102"/>
      <c r="N10" s="102"/>
      <c r="O10" s="102"/>
      <c r="P10" s="102"/>
      <c r="Q10" s="102"/>
      <c r="R10" s="102"/>
      <c r="S10" s="102"/>
      <c r="T10" s="102"/>
      <c r="U10" s="102"/>
      <c r="V10" s="102"/>
      <c r="W10" s="102"/>
      <c r="X10" s="102"/>
      <c r="Y10" s="102"/>
      <c r="Z10" s="102"/>
      <c r="AA10" s="102"/>
      <c r="AB10" s="102"/>
      <c r="AC10" s="102"/>
      <c r="AD10" s="102"/>
      <c r="AE10" s="102"/>
      <c r="AF10" s="102"/>
      <c r="AG10" s="102"/>
      <c r="AH10" s="102"/>
      <c r="AI10" s="102"/>
      <c r="AJ10" s="102"/>
      <c r="AK10" s="102"/>
      <c r="AL10" s="102"/>
      <c r="AM10" s="102"/>
      <c r="AN10" s="102"/>
      <c r="AO10" s="102"/>
      <c r="AP10" s="102"/>
      <c r="AQ10" s="102"/>
      <c r="AR10" s="102"/>
      <c r="AS10" s="102"/>
      <c r="AT10" s="102"/>
      <c r="AU10" s="102"/>
      <c r="AV10" s="102"/>
      <c r="AW10" s="102"/>
      <c r="AX10" s="102"/>
      <c r="AY10" s="102"/>
      <c r="AZ10" s="102"/>
      <c r="BA10" s="102"/>
      <c r="BB10" s="102"/>
      <c r="BC10" s="102"/>
      <c r="BD10" s="102"/>
      <c r="BE10" s="102"/>
      <c r="BF10" s="102"/>
      <c r="BG10" s="102"/>
      <c r="BH10" s="102"/>
      <c r="BI10" s="102"/>
      <c r="BJ10" s="102"/>
      <c r="BK10" s="102"/>
      <c r="BL10" s="102"/>
      <c r="BM10" s="102"/>
      <c r="BN10" s="102"/>
      <c r="BO10" s="102"/>
      <c r="BP10" s="102"/>
      <c r="BQ10" s="102"/>
      <c r="BR10" s="102"/>
      <c r="BS10" s="102"/>
      <c r="BT10" s="102"/>
      <c r="BU10" s="102"/>
      <c r="BV10" s="102"/>
      <c r="BW10" s="102"/>
      <c r="BX10" s="102"/>
      <c r="BY10" s="102"/>
      <c r="BZ10" s="102"/>
      <c r="CA10" s="102"/>
      <c r="CB10" s="102"/>
      <c r="CC10" s="102">
        <v>1.6929311997659897</v>
      </c>
      <c r="CD10" s="102"/>
      <c r="CE10" s="102"/>
      <c r="CF10" s="102"/>
      <c r="CG10" s="102"/>
      <c r="CH10" s="102"/>
      <c r="CI10" s="102"/>
      <c r="CJ10" s="102"/>
      <c r="CK10" s="102"/>
      <c r="CL10" s="102"/>
      <c r="CM10" s="102"/>
      <c r="CN10" s="102"/>
      <c r="CO10" s="102"/>
      <c r="CP10" s="102"/>
      <c r="CQ10" s="102"/>
      <c r="CR10" s="102"/>
      <c r="CS10" s="102"/>
      <c r="CT10" s="102"/>
      <c r="CU10" s="102"/>
      <c r="CV10" s="102"/>
      <c r="CW10" s="102"/>
      <c r="CX10" s="102"/>
      <c r="CY10" s="102"/>
      <c r="CZ10" s="102"/>
      <c r="DA10" s="102"/>
      <c r="DB10" s="102"/>
      <c r="DC10" s="102"/>
      <c r="DD10" s="102"/>
      <c r="DE10" s="102"/>
      <c r="DF10" s="102"/>
      <c r="DG10" s="102"/>
      <c r="DH10" s="102"/>
      <c r="DI10" s="102"/>
      <c r="DJ10" s="102"/>
      <c r="DK10" s="102"/>
      <c r="DL10" s="102"/>
      <c r="DM10" s="102"/>
      <c r="DN10" s="102"/>
      <c r="DO10" s="102"/>
      <c r="DP10" s="102"/>
      <c r="DQ10" s="102"/>
      <c r="DR10" s="102"/>
      <c r="DS10" s="102"/>
      <c r="DT10" s="102"/>
      <c r="DU10" s="102"/>
      <c r="DV10" s="102"/>
      <c r="DW10" s="102"/>
      <c r="DX10" s="102"/>
      <c r="DY10" s="102"/>
      <c r="DZ10" s="102"/>
      <c r="EA10" s="102"/>
      <c r="EB10" s="102"/>
      <c r="EC10" s="102"/>
      <c r="ED10" s="102"/>
      <c r="EE10" s="102"/>
      <c r="EF10" s="102"/>
      <c r="EG10" s="102"/>
      <c r="EH10" s="102"/>
      <c r="EI10" s="102"/>
      <c r="EJ10" s="102"/>
      <c r="EK10" s="102"/>
      <c r="EL10" s="102"/>
      <c r="EM10" s="102"/>
      <c r="EN10" s="102"/>
      <c r="EO10" s="102"/>
      <c r="EP10" s="102"/>
      <c r="EQ10" s="102"/>
      <c r="ER10" s="102"/>
      <c r="ES10" s="102"/>
      <c r="ET10" s="102"/>
      <c r="EU10" s="102"/>
      <c r="EV10" s="102"/>
      <c r="EW10" s="102"/>
      <c r="EX10" s="102"/>
      <c r="EY10" s="102"/>
      <c r="EZ10" s="102"/>
      <c r="FA10" s="102"/>
      <c r="FB10" s="102"/>
      <c r="FC10" s="102"/>
      <c r="FD10" s="102"/>
      <c r="FE10" s="102"/>
      <c r="FF10" s="102"/>
      <c r="FG10" s="102"/>
      <c r="FH10" s="102"/>
      <c r="FI10" s="102"/>
      <c r="FJ10" s="102"/>
      <c r="FK10" s="102"/>
      <c r="FL10" s="102"/>
      <c r="FM10" s="102"/>
      <c r="FN10" s="102"/>
      <c r="FO10" s="102"/>
      <c r="FP10" s="102"/>
      <c r="FQ10" s="102"/>
      <c r="FR10" s="102"/>
      <c r="FS10" s="102"/>
      <c r="FT10" s="102"/>
      <c r="FU10" s="102"/>
      <c r="FV10" s="102"/>
      <c r="FW10" s="102"/>
      <c r="FX10" s="102"/>
      <c r="FY10" s="102"/>
      <c r="FZ10" s="102"/>
      <c r="GA10" s="102"/>
      <c r="GB10" s="102"/>
      <c r="GC10" s="102"/>
      <c r="GD10" s="104"/>
      <c r="GE10" s="104"/>
      <c r="GF10" s="104"/>
      <c r="GG10" s="104"/>
      <c r="GH10" s="104"/>
      <c r="GI10" s="104"/>
      <c r="GJ10" s="104"/>
      <c r="GK10" s="104"/>
      <c r="GL10" s="104">
        <v>1.6929311997659897</v>
      </c>
      <c r="GM10" s="122"/>
      <c r="GN10" s="104"/>
      <c r="GO10" s="104"/>
      <c r="GP10" s="98"/>
    </row>
    <row r="11" spans="1:198" x14ac:dyDescent="0.25">
      <c r="A11" s="103" t="s">
        <v>432</v>
      </c>
      <c r="B11" s="102"/>
      <c r="C11" s="102"/>
      <c r="D11" s="102"/>
      <c r="E11" s="102"/>
      <c r="F11" s="102"/>
      <c r="G11" s="102"/>
      <c r="H11" s="102"/>
      <c r="I11" s="102"/>
      <c r="J11" s="102"/>
      <c r="K11" s="102"/>
      <c r="L11" s="102"/>
      <c r="M11" s="102"/>
      <c r="N11" s="102"/>
      <c r="O11" s="102"/>
      <c r="P11" s="102"/>
      <c r="Q11" s="102"/>
      <c r="R11" s="102"/>
      <c r="S11" s="102"/>
      <c r="T11" s="102"/>
      <c r="U11" s="102"/>
      <c r="V11" s="102"/>
      <c r="W11" s="102"/>
      <c r="X11" s="102"/>
      <c r="Y11" s="102"/>
      <c r="Z11" s="102"/>
      <c r="AA11" s="102"/>
      <c r="AB11" s="102"/>
      <c r="AC11" s="102"/>
      <c r="AD11" s="102"/>
      <c r="AE11" s="102"/>
      <c r="AF11" s="102"/>
      <c r="AG11" s="102"/>
      <c r="AH11" s="102"/>
      <c r="AI11" s="102"/>
      <c r="AJ11" s="102"/>
      <c r="AK11" s="102"/>
      <c r="AL11" s="102"/>
      <c r="AM11" s="102"/>
      <c r="AN11" s="102"/>
      <c r="AO11" s="102"/>
      <c r="AP11" s="102"/>
      <c r="AQ11" s="102"/>
      <c r="AR11" s="102"/>
      <c r="AS11" s="102"/>
      <c r="AT11" s="102"/>
      <c r="AU11" s="102"/>
      <c r="AV11" s="102"/>
      <c r="AW11" s="102"/>
      <c r="AX11" s="102"/>
      <c r="AY11" s="102"/>
      <c r="AZ11" s="102"/>
      <c r="BA11" s="102"/>
      <c r="BB11" s="102"/>
      <c r="BC11" s="102"/>
      <c r="BD11" s="102"/>
      <c r="BE11" s="102"/>
      <c r="BF11" s="102"/>
      <c r="BG11" s="102"/>
      <c r="BH11" s="102"/>
      <c r="BI11" s="102"/>
      <c r="BJ11" s="102"/>
      <c r="BK11" s="102"/>
      <c r="BL11" s="102"/>
      <c r="BM11" s="102"/>
      <c r="BN11" s="102"/>
      <c r="BO11" s="102"/>
      <c r="BP11" s="102"/>
      <c r="BQ11" s="102"/>
      <c r="BR11" s="102"/>
      <c r="BS11" s="102"/>
      <c r="BT11" s="102"/>
      <c r="BU11" s="102"/>
      <c r="BV11" s="102"/>
      <c r="BW11" s="102"/>
      <c r="BX11" s="102"/>
      <c r="BY11" s="102"/>
      <c r="BZ11" s="102"/>
      <c r="CA11" s="102"/>
      <c r="CB11" s="102"/>
      <c r="CC11" s="102"/>
      <c r="CD11" s="102">
        <v>16.825682611656646</v>
      </c>
      <c r="CE11" s="102"/>
      <c r="CF11" s="102"/>
      <c r="CG11" s="102"/>
      <c r="CH11" s="102"/>
      <c r="CI11" s="102"/>
      <c r="CJ11" s="102"/>
      <c r="CK11" s="102"/>
      <c r="CL11" s="102"/>
      <c r="CM11" s="102"/>
      <c r="CN11" s="102"/>
      <c r="CO11" s="102"/>
      <c r="CP11" s="102"/>
      <c r="CQ11" s="102"/>
      <c r="CR11" s="102"/>
      <c r="CS11" s="102"/>
      <c r="CT11" s="102"/>
      <c r="CU11" s="102"/>
      <c r="CV11" s="102"/>
      <c r="CW11" s="102"/>
      <c r="CX11" s="102"/>
      <c r="CY11" s="102"/>
      <c r="CZ11" s="102"/>
      <c r="DA11" s="102"/>
      <c r="DB11" s="102"/>
      <c r="DC11" s="102"/>
      <c r="DD11" s="102"/>
      <c r="DE11" s="102"/>
      <c r="DF11" s="102"/>
      <c r="DG11" s="102"/>
      <c r="DH11" s="102"/>
      <c r="DI11" s="102"/>
      <c r="DJ11" s="102"/>
      <c r="DK11" s="102"/>
      <c r="DL11" s="102"/>
      <c r="DM11" s="102"/>
      <c r="DN11" s="102"/>
      <c r="DO11" s="102"/>
      <c r="DP11" s="102"/>
      <c r="DQ11" s="102"/>
      <c r="DR11" s="102"/>
      <c r="DS11" s="102"/>
      <c r="DT11" s="102"/>
      <c r="DU11" s="102"/>
      <c r="DV11" s="102"/>
      <c r="DW11" s="102"/>
      <c r="DX11" s="102"/>
      <c r="DY11" s="102"/>
      <c r="DZ11" s="102"/>
      <c r="EA11" s="102"/>
      <c r="EB11" s="102"/>
      <c r="EC11" s="102"/>
      <c r="ED11" s="102"/>
      <c r="EE11" s="102"/>
      <c r="EF11" s="102"/>
      <c r="EG11" s="102"/>
      <c r="EH11" s="102"/>
      <c r="EI11" s="102"/>
      <c r="EJ11" s="102"/>
      <c r="EK11" s="102"/>
      <c r="EL11" s="102"/>
      <c r="EM11" s="102"/>
      <c r="EN11" s="102"/>
      <c r="EO11" s="102"/>
      <c r="EP11" s="102"/>
      <c r="EQ11" s="102"/>
      <c r="ER11" s="102"/>
      <c r="ES11" s="102"/>
      <c r="ET11" s="102"/>
      <c r="EU11" s="102"/>
      <c r="EV11" s="102"/>
      <c r="EW11" s="102"/>
      <c r="EX11" s="102"/>
      <c r="EY11" s="102"/>
      <c r="EZ11" s="102"/>
      <c r="FA11" s="102"/>
      <c r="FB11" s="102"/>
      <c r="FC11" s="102"/>
      <c r="FD11" s="102"/>
      <c r="FE11" s="102"/>
      <c r="FF11" s="102"/>
      <c r="FG11" s="102"/>
      <c r="FH11" s="102"/>
      <c r="FI11" s="102"/>
      <c r="FJ11" s="102"/>
      <c r="FK11" s="102"/>
      <c r="FL11" s="102"/>
      <c r="FM11" s="102"/>
      <c r="FN11" s="102"/>
      <c r="FO11" s="102"/>
      <c r="FP11" s="102"/>
      <c r="FQ11" s="102"/>
      <c r="FR11" s="102"/>
      <c r="FS11" s="102"/>
      <c r="FT11" s="102"/>
      <c r="FU11" s="102"/>
      <c r="FV11" s="102"/>
      <c r="FW11" s="102"/>
      <c r="FX11" s="102"/>
      <c r="FY11" s="102"/>
      <c r="FZ11" s="102"/>
      <c r="GA11" s="102"/>
      <c r="GB11" s="102"/>
      <c r="GC11" s="102"/>
      <c r="GD11" s="104"/>
      <c r="GE11" s="104"/>
      <c r="GF11" s="104"/>
      <c r="GG11" s="104"/>
      <c r="GH11" s="104"/>
      <c r="GI11" s="104"/>
      <c r="GJ11" s="104"/>
      <c r="GK11" s="104"/>
      <c r="GL11" s="104">
        <v>16.825682611656646</v>
      </c>
      <c r="GM11" s="122"/>
      <c r="GN11" s="104"/>
      <c r="GO11" s="104"/>
      <c r="GP11" s="98"/>
    </row>
    <row r="12" spans="1:198" x14ac:dyDescent="0.25">
      <c r="A12" s="103" t="s">
        <v>433</v>
      </c>
      <c r="B12" s="102"/>
      <c r="C12" s="102"/>
      <c r="D12" s="102"/>
      <c r="E12" s="102"/>
      <c r="F12" s="102"/>
      <c r="G12" s="102"/>
      <c r="H12" s="102"/>
      <c r="I12" s="102"/>
      <c r="J12" s="102"/>
      <c r="K12" s="102"/>
      <c r="L12" s="102"/>
      <c r="M12" s="102"/>
      <c r="N12" s="102"/>
      <c r="O12" s="102"/>
      <c r="P12" s="102"/>
      <c r="Q12" s="102"/>
      <c r="R12" s="102"/>
      <c r="S12" s="102"/>
      <c r="T12" s="102"/>
      <c r="U12" s="102"/>
      <c r="V12" s="102"/>
      <c r="W12" s="102"/>
      <c r="X12" s="102"/>
      <c r="Y12" s="102"/>
      <c r="Z12" s="102"/>
      <c r="AA12" s="102"/>
      <c r="AB12" s="102"/>
      <c r="AC12" s="102"/>
      <c r="AD12" s="102"/>
      <c r="AE12" s="102"/>
      <c r="AF12" s="102"/>
      <c r="AG12" s="102"/>
      <c r="AH12" s="102"/>
      <c r="AI12" s="102"/>
      <c r="AJ12" s="102"/>
      <c r="AK12" s="102"/>
      <c r="AL12" s="102"/>
      <c r="AM12" s="102"/>
      <c r="AN12" s="102"/>
      <c r="AO12" s="102"/>
      <c r="AP12" s="102"/>
      <c r="AQ12" s="102"/>
      <c r="AR12" s="102"/>
      <c r="AS12" s="102"/>
      <c r="AT12" s="102"/>
      <c r="AU12" s="102"/>
      <c r="AV12" s="102"/>
      <c r="AW12" s="102"/>
      <c r="AX12" s="102"/>
      <c r="AY12" s="102"/>
      <c r="AZ12" s="102"/>
      <c r="BA12" s="102"/>
      <c r="BB12" s="102"/>
      <c r="BC12" s="102"/>
      <c r="BD12" s="102"/>
      <c r="BE12" s="102"/>
      <c r="BF12" s="102"/>
      <c r="BG12" s="102"/>
      <c r="BH12" s="102"/>
      <c r="BI12" s="102"/>
      <c r="BJ12" s="102"/>
      <c r="BK12" s="102"/>
      <c r="BL12" s="102"/>
      <c r="BM12" s="102"/>
      <c r="BN12" s="102"/>
      <c r="BO12" s="102"/>
      <c r="BP12" s="102"/>
      <c r="BQ12" s="102"/>
      <c r="BR12" s="102"/>
      <c r="BS12" s="102"/>
      <c r="BT12" s="102"/>
      <c r="BU12" s="102"/>
      <c r="BV12" s="102"/>
      <c r="BW12" s="102"/>
      <c r="BX12" s="102"/>
      <c r="BY12" s="102"/>
      <c r="BZ12" s="102"/>
      <c r="CA12" s="102"/>
      <c r="CB12" s="102"/>
      <c r="CC12" s="102"/>
      <c r="CD12" s="102"/>
      <c r="CE12" s="102">
        <v>38.153939819171718</v>
      </c>
      <c r="CF12" s="102"/>
      <c r="CG12" s="102"/>
      <c r="CH12" s="102"/>
      <c r="CI12" s="102"/>
      <c r="CJ12" s="102"/>
      <c r="CK12" s="102"/>
      <c r="CL12" s="102"/>
      <c r="CM12" s="102"/>
      <c r="CN12" s="102"/>
      <c r="CO12" s="102"/>
      <c r="CP12" s="102"/>
      <c r="CQ12" s="102"/>
      <c r="CR12" s="102"/>
      <c r="CS12" s="102"/>
      <c r="CT12" s="102"/>
      <c r="CU12" s="102"/>
      <c r="CV12" s="102"/>
      <c r="CW12" s="102"/>
      <c r="CX12" s="102"/>
      <c r="CY12" s="102"/>
      <c r="CZ12" s="102"/>
      <c r="DA12" s="102"/>
      <c r="DB12" s="102"/>
      <c r="DC12" s="102"/>
      <c r="DD12" s="102"/>
      <c r="DE12" s="102"/>
      <c r="DF12" s="102"/>
      <c r="DG12" s="102"/>
      <c r="DH12" s="102"/>
      <c r="DI12" s="102"/>
      <c r="DJ12" s="102"/>
      <c r="DK12" s="102"/>
      <c r="DL12" s="102"/>
      <c r="DM12" s="102"/>
      <c r="DN12" s="102"/>
      <c r="DO12" s="102"/>
      <c r="DP12" s="102"/>
      <c r="DQ12" s="102"/>
      <c r="DR12" s="102"/>
      <c r="DS12" s="102"/>
      <c r="DT12" s="102"/>
      <c r="DU12" s="102"/>
      <c r="DV12" s="102"/>
      <c r="DW12" s="102"/>
      <c r="DX12" s="102"/>
      <c r="DY12" s="102"/>
      <c r="DZ12" s="102"/>
      <c r="EA12" s="102"/>
      <c r="EB12" s="102"/>
      <c r="EC12" s="102"/>
      <c r="ED12" s="102"/>
      <c r="EE12" s="102"/>
      <c r="EF12" s="102"/>
      <c r="EG12" s="102"/>
      <c r="EH12" s="102"/>
      <c r="EI12" s="102"/>
      <c r="EJ12" s="102"/>
      <c r="EK12" s="102"/>
      <c r="EL12" s="102"/>
      <c r="EM12" s="102"/>
      <c r="EN12" s="102"/>
      <c r="EO12" s="102"/>
      <c r="EP12" s="102"/>
      <c r="EQ12" s="102"/>
      <c r="ER12" s="102"/>
      <c r="ES12" s="102"/>
      <c r="ET12" s="102"/>
      <c r="EU12" s="102"/>
      <c r="EV12" s="102"/>
      <c r="EW12" s="102"/>
      <c r="EX12" s="102"/>
      <c r="EY12" s="102"/>
      <c r="EZ12" s="102"/>
      <c r="FA12" s="102"/>
      <c r="FB12" s="102"/>
      <c r="FC12" s="102"/>
      <c r="FD12" s="102"/>
      <c r="FE12" s="102"/>
      <c r="FF12" s="102"/>
      <c r="FG12" s="102"/>
      <c r="FH12" s="102"/>
      <c r="FI12" s="102"/>
      <c r="FJ12" s="102"/>
      <c r="FK12" s="102"/>
      <c r="FL12" s="102"/>
      <c r="FM12" s="102"/>
      <c r="FN12" s="102"/>
      <c r="FO12" s="102"/>
      <c r="FP12" s="102"/>
      <c r="FQ12" s="102"/>
      <c r="FR12" s="102"/>
      <c r="FS12" s="102"/>
      <c r="FT12" s="102"/>
      <c r="FU12" s="102"/>
      <c r="FV12" s="102"/>
      <c r="FW12" s="102"/>
      <c r="FX12" s="102"/>
      <c r="FY12" s="102"/>
      <c r="FZ12" s="102"/>
      <c r="GA12" s="102"/>
      <c r="GB12" s="102"/>
      <c r="GC12" s="102"/>
      <c r="GD12" s="104"/>
      <c r="GE12" s="104"/>
      <c r="GF12" s="104"/>
      <c r="GG12" s="104"/>
      <c r="GH12" s="104"/>
      <c r="GI12" s="104"/>
      <c r="GJ12" s="104"/>
      <c r="GK12" s="104"/>
      <c r="GL12" s="104">
        <v>38.153939819171718</v>
      </c>
      <c r="GM12" s="122"/>
      <c r="GN12" s="104"/>
      <c r="GO12" s="104"/>
      <c r="GP12" s="98"/>
    </row>
    <row r="13" spans="1:198" x14ac:dyDescent="0.25">
      <c r="A13" s="103" t="s">
        <v>434</v>
      </c>
      <c r="B13" s="102"/>
      <c r="C13" s="102"/>
      <c r="D13" s="102"/>
      <c r="E13" s="102"/>
      <c r="F13" s="102"/>
      <c r="G13" s="102"/>
      <c r="H13" s="102"/>
      <c r="I13" s="102"/>
      <c r="J13" s="102"/>
      <c r="K13" s="102"/>
      <c r="L13" s="102"/>
      <c r="M13" s="102"/>
      <c r="N13" s="102"/>
      <c r="O13" s="102"/>
      <c r="P13" s="102"/>
      <c r="Q13" s="102"/>
      <c r="R13" s="102"/>
      <c r="S13" s="102"/>
      <c r="T13" s="102"/>
      <c r="U13" s="102"/>
      <c r="V13" s="102"/>
      <c r="W13" s="102"/>
      <c r="X13" s="102"/>
      <c r="Y13" s="102"/>
      <c r="Z13" s="102"/>
      <c r="AA13" s="102"/>
      <c r="AB13" s="102"/>
      <c r="AC13" s="102"/>
      <c r="AD13" s="102"/>
      <c r="AE13" s="102"/>
      <c r="AF13" s="102"/>
      <c r="AG13" s="102"/>
      <c r="AH13" s="102"/>
      <c r="AI13" s="102"/>
      <c r="AJ13" s="102"/>
      <c r="AK13" s="102"/>
      <c r="AL13" s="102"/>
      <c r="AM13" s="102"/>
      <c r="AN13" s="102"/>
      <c r="AO13" s="102"/>
      <c r="AP13" s="102"/>
      <c r="AQ13" s="102"/>
      <c r="AR13" s="102"/>
      <c r="AS13" s="102"/>
      <c r="AT13" s="102"/>
      <c r="AU13" s="102"/>
      <c r="AV13" s="102"/>
      <c r="AW13" s="102"/>
      <c r="AX13" s="102"/>
      <c r="AY13" s="102"/>
      <c r="AZ13" s="102"/>
      <c r="BA13" s="102"/>
      <c r="BB13" s="102"/>
      <c r="BC13" s="102"/>
      <c r="BD13" s="102"/>
      <c r="BE13" s="102"/>
      <c r="BF13" s="102"/>
      <c r="BG13" s="102"/>
      <c r="BH13" s="102"/>
      <c r="BI13" s="102"/>
      <c r="BJ13" s="102"/>
      <c r="BK13" s="102"/>
      <c r="BL13" s="102"/>
      <c r="BM13" s="102"/>
      <c r="BN13" s="102"/>
      <c r="BO13" s="102"/>
      <c r="BP13" s="102"/>
      <c r="BQ13" s="102"/>
      <c r="BR13" s="102"/>
      <c r="BS13" s="102"/>
      <c r="BT13" s="102"/>
      <c r="BU13" s="102"/>
      <c r="BV13" s="102"/>
      <c r="BW13" s="102"/>
      <c r="BX13" s="102"/>
      <c r="BY13" s="102"/>
      <c r="BZ13" s="102"/>
      <c r="CA13" s="102"/>
      <c r="CB13" s="102"/>
      <c r="CC13" s="102"/>
      <c r="CD13" s="102"/>
      <c r="CE13" s="102"/>
      <c r="CF13" s="102">
        <v>14.023392270520677</v>
      </c>
      <c r="CG13" s="102"/>
      <c r="CH13" s="102"/>
      <c r="CI13" s="102"/>
      <c r="CJ13" s="102"/>
      <c r="CK13" s="102"/>
      <c r="CL13" s="102"/>
      <c r="CM13" s="102"/>
      <c r="CN13" s="102"/>
      <c r="CO13" s="102"/>
      <c r="CP13" s="102"/>
      <c r="CQ13" s="102"/>
      <c r="CR13" s="102"/>
      <c r="CS13" s="102"/>
      <c r="CT13" s="102"/>
      <c r="CU13" s="102"/>
      <c r="CV13" s="102"/>
      <c r="CW13" s="102"/>
      <c r="CX13" s="102"/>
      <c r="CY13" s="102"/>
      <c r="CZ13" s="102"/>
      <c r="DA13" s="102"/>
      <c r="DB13" s="102"/>
      <c r="DC13" s="102"/>
      <c r="DD13" s="102"/>
      <c r="DE13" s="102"/>
      <c r="DF13" s="102"/>
      <c r="DG13" s="102"/>
      <c r="DH13" s="102"/>
      <c r="DI13" s="102"/>
      <c r="DJ13" s="102"/>
      <c r="DK13" s="102"/>
      <c r="DL13" s="102"/>
      <c r="DM13" s="102"/>
      <c r="DN13" s="102"/>
      <c r="DO13" s="102"/>
      <c r="DP13" s="102"/>
      <c r="DQ13" s="102"/>
      <c r="DR13" s="102"/>
      <c r="DS13" s="102"/>
      <c r="DT13" s="102"/>
      <c r="DU13" s="102"/>
      <c r="DV13" s="102"/>
      <c r="DW13" s="102"/>
      <c r="DX13" s="102"/>
      <c r="DY13" s="102"/>
      <c r="DZ13" s="102"/>
      <c r="EA13" s="102"/>
      <c r="EB13" s="102"/>
      <c r="EC13" s="102"/>
      <c r="ED13" s="102"/>
      <c r="EE13" s="102"/>
      <c r="EF13" s="102"/>
      <c r="EG13" s="102"/>
      <c r="EH13" s="102"/>
      <c r="EI13" s="102"/>
      <c r="EJ13" s="102"/>
      <c r="EK13" s="102"/>
      <c r="EL13" s="102"/>
      <c r="EM13" s="102"/>
      <c r="EN13" s="102"/>
      <c r="EO13" s="102"/>
      <c r="EP13" s="102"/>
      <c r="EQ13" s="102"/>
      <c r="ER13" s="102"/>
      <c r="ES13" s="102"/>
      <c r="ET13" s="102"/>
      <c r="EU13" s="102"/>
      <c r="EV13" s="102"/>
      <c r="EW13" s="102"/>
      <c r="EX13" s="102"/>
      <c r="EY13" s="102"/>
      <c r="EZ13" s="102"/>
      <c r="FA13" s="102"/>
      <c r="FB13" s="102"/>
      <c r="FC13" s="102"/>
      <c r="FD13" s="102"/>
      <c r="FE13" s="102"/>
      <c r="FF13" s="102"/>
      <c r="FG13" s="102"/>
      <c r="FH13" s="102"/>
      <c r="FI13" s="102"/>
      <c r="FJ13" s="102"/>
      <c r="FK13" s="102"/>
      <c r="FL13" s="102"/>
      <c r="FM13" s="102"/>
      <c r="FN13" s="102"/>
      <c r="FO13" s="102"/>
      <c r="FP13" s="102"/>
      <c r="FQ13" s="102"/>
      <c r="FR13" s="102"/>
      <c r="FS13" s="102"/>
      <c r="FT13" s="102"/>
      <c r="FU13" s="102"/>
      <c r="FV13" s="102"/>
      <c r="FW13" s="102"/>
      <c r="FX13" s="102"/>
      <c r="FY13" s="102"/>
      <c r="FZ13" s="102"/>
      <c r="GA13" s="102"/>
      <c r="GB13" s="102"/>
      <c r="GC13" s="102"/>
      <c r="GD13" s="104"/>
      <c r="GE13" s="104"/>
      <c r="GF13" s="104"/>
      <c r="GG13" s="104"/>
      <c r="GH13" s="104"/>
      <c r="GI13" s="104"/>
      <c r="GJ13" s="104"/>
      <c r="GK13" s="104"/>
      <c r="GL13" s="104">
        <v>14.023392270520677</v>
      </c>
      <c r="GM13" s="122"/>
      <c r="GN13" s="104"/>
      <c r="GO13" s="104"/>
      <c r="GP13" s="98"/>
    </row>
    <row r="14" spans="1:198" x14ac:dyDescent="0.25">
      <c r="A14" s="103" t="s">
        <v>435</v>
      </c>
      <c r="B14" s="102"/>
      <c r="C14" s="102"/>
      <c r="D14" s="102"/>
      <c r="E14" s="102"/>
      <c r="F14" s="102"/>
      <c r="G14" s="102"/>
      <c r="H14" s="102"/>
      <c r="I14" s="102"/>
      <c r="J14" s="102"/>
      <c r="K14" s="102"/>
      <c r="L14" s="102"/>
      <c r="M14" s="102"/>
      <c r="N14" s="102"/>
      <c r="O14" s="102"/>
      <c r="P14" s="102"/>
      <c r="Q14" s="102"/>
      <c r="R14" s="102"/>
      <c r="S14" s="102"/>
      <c r="T14" s="102"/>
      <c r="U14" s="102"/>
      <c r="V14" s="102"/>
      <c r="W14" s="102"/>
      <c r="X14" s="102"/>
      <c r="Y14" s="102"/>
      <c r="Z14" s="102"/>
      <c r="AA14" s="102"/>
      <c r="AB14" s="102"/>
      <c r="AC14" s="102"/>
      <c r="AD14" s="102"/>
      <c r="AE14" s="102"/>
      <c r="AF14" s="102"/>
      <c r="AG14" s="102"/>
      <c r="AH14" s="102"/>
      <c r="AI14" s="102"/>
      <c r="AJ14" s="102"/>
      <c r="AK14" s="102"/>
      <c r="AL14" s="102"/>
      <c r="AM14" s="102"/>
      <c r="AN14" s="102"/>
      <c r="AO14" s="102"/>
      <c r="AP14" s="102"/>
      <c r="AQ14" s="102"/>
      <c r="AR14" s="102"/>
      <c r="AS14" s="102"/>
      <c r="AT14" s="102"/>
      <c r="AU14" s="102"/>
      <c r="AV14" s="102"/>
      <c r="AW14" s="102"/>
      <c r="AX14" s="102"/>
      <c r="AY14" s="102"/>
      <c r="AZ14" s="102"/>
      <c r="BA14" s="102"/>
      <c r="BB14" s="102"/>
      <c r="BC14" s="102"/>
      <c r="BD14" s="102"/>
      <c r="BE14" s="102"/>
      <c r="BF14" s="102"/>
      <c r="BG14" s="102"/>
      <c r="BH14" s="102"/>
      <c r="BI14" s="102"/>
      <c r="BJ14" s="102"/>
      <c r="BK14" s="102"/>
      <c r="BL14" s="102"/>
      <c r="BM14" s="102"/>
      <c r="BN14" s="102"/>
      <c r="BO14" s="102"/>
      <c r="BP14" s="102"/>
      <c r="BQ14" s="102"/>
      <c r="BR14" s="102"/>
      <c r="BS14" s="102"/>
      <c r="BT14" s="102"/>
      <c r="BU14" s="102"/>
      <c r="BV14" s="102"/>
      <c r="BW14" s="102"/>
      <c r="BX14" s="102"/>
      <c r="BY14" s="102"/>
      <c r="BZ14" s="102"/>
      <c r="CA14" s="102"/>
      <c r="CB14" s="102"/>
      <c r="CC14" s="102"/>
      <c r="CD14" s="102"/>
      <c r="CE14" s="102"/>
      <c r="CF14" s="102"/>
      <c r="CG14" s="102">
        <v>11.641355627043049</v>
      </c>
      <c r="CH14" s="102"/>
      <c r="CI14" s="102"/>
      <c r="CJ14" s="102"/>
      <c r="CK14" s="102"/>
      <c r="CL14" s="102"/>
      <c r="CM14" s="102"/>
      <c r="CN14" s="102"/>
      <c r="CO14" s="102"/>
      <c r="CP14" s="102"/>
      <c r="CQ14" s="102"/>
      <c r="CR14" s="102"/>
      <c r="CS14" s="102"/>
      <c r="CT14" s="102"/>
      <c r="CU14" s="102"/>
      <c r="CV14" s="102"/>
      <c r="CW14" s="102"/>
      <c r="CX14" s="102"/>
      <c r="CY14" s="102"/>
      <c r="CZ14" s="102"/>
      <c r="DA14" s="102"/>
      <c r="DB14" s="102"/>
      <c r="DC14" s="102"/>
      <c r="DD14" s="102"/>
      <c r="DE14" s="102"/>
      <c r="DF14" s="102"/>
      <c r="DG14" s="102"/>
      <c r="DH14" s="102"/>
      <c r="DI14" s="102"/>
      <c r="DJ14" s="102"/>
      <c r="DK14" s="102"/>
      <c r="DL14" s="102"/>
      <c r="DM14" s="102"/>
      <c r="DN14" s="102"/>
      <c r="DO14" s="102"/>
      <c r="DP14" s="102"/>
      <c r="DQ14" s="102"/>
      <c r="DR14" s="102"/>
      <c r="DS14" s="102"/>
      <c r="DT14" s="102"/>
      <c r="DU14" s="102"/>
      <c r="DV14" s="102"/>
      <c r="DW14" s="102"/>
      <c r="DX14" s="102"/>
      <c r="DY14" s="102"/>
      <c r="DZ14" s="102"/>
      <c r="EA14" s="102"/>
      <c r="EB14" s="102"/>
      <c r="EC14" s="102"/>
      <c r="ED14" s="102"/>
      <c r="EE14" s="102"/>
      <c r="EF14" s="102"/>
      <c r="EG14" s="102"/>
      <c r="EH14" s="102"/>
      <c r="EI14" s="102"/>
      <c r="EJ14" s="102"/>
      <c r="EK14" s="102"/>
      <c r="EL14" s="102"/>
      <c r="EM14" s="102"/>
      <c r="EN14" s="102"/>
      <c r="EO14" s="102"/>
      <c r="EP14" s="102"/>
      <c r="EQ14" s="102"/>
      <c r="ER14" s="102"/>
      <c r="ES14" s="102"/>
      <c r="ET14" s="102"/>
      <c r="EU14" s="102"/>
      <c r="EV14" s="102"/>
      <c r="EW14" s="102"/>
      <c r="EX14" s="102"/>
      <c r="EY14" s="102"/>
      <c r="EZ14" s="102"/>
      <c r="FA14" s="102"/>
      <c r="FB14" s="102"/>
      <c r="FC14" s="102"/>
      <c r="FD14" s="102"/>
      <c r="FE14" s="102"/>
      <c r="FF14" s="102"/>
      <c r="FG14" s="102"/>
      <c r="FH14" s="102"/>
      <c r="FI14" s="102"/>
      <c r="FJ14" s="102"/>
      <c r="FK14" s="102"/>
      <c r="FL14" s="102"/>
      <c r="FM14" s="102"/>
      <c r="FN14" s="102"/>
      <c r="FO14" s="102"/>
      <c r="FP14" s="102"/>
      <c r="FQ14" s="102"/>
      <c r="FR14" s="102"/>
      <c r="FS14" s="102"/>
      <c r="FT14" s="102"/>
      <c r="FU14" s="102"/>
      <c r="FV14" s="102"/>
      <c r="FW14" s="102"/>
      <c r="FX14" s="102"/>
      <c r="FY14" s="102"/>
      <c r="FZ14" s="102"/>
      <c r="GA14" s="102"/>
      <c r="GB14" s="102"/>
      <c r="GC14" s="102"/>
      <c r="GD14" s="104"/>
      <c r="GE14" s="104"/>
      <c r="GF14" s="104"/>
      <c r="GG14" s="104"/>
      <c r="GH14" s="104"/>
      <c r="GI14" s="104"/>
      <c r="GJ14" s="104"/>
      <c r="GK14" s="104"/>
      <c r="GL14" s="104">
        <v>11.641355627043049</v>
      </c>
      <c r="GM14" s="122"/>
      <c r="GN14" s="104"/>
      <c r="GO14" s="104"/>
      <c r="GP14" s="98"/>
    </row>
    <row r="15" spans="1:198" x14ac:dyDescent="0.25">
      <c r="A15" s="103" t="s">
        <v>436</v>
      </c>
      <c r="B15" s="102"/>
      <c r="C15" s="102"/>
      <c r="D15" s="102"/>
      <c r="E15" s="102"/>
      <c r="F15" s="102"/>
      <c r="G15" s="102"/>
      <c r="H15" s="102"/>
      <c r="I15" s="102"/>
      <c r="J15" s="102"/>
      <c r="K15" s="102"/>
      <c r="L15" s="102"/>
      <c r="M15" s="102"/>
      <c r="N15" s="102"/>
      <c r="O15" s="102"/>
      <c r="P15" s="102"/>
      <c r="Q15" s="102"/>
      <c r="R15" s="102"/>
      <c r="S15" s="102"/>
      <c r="T15" s="102"/>
      <c r="U15" s="102"/>
      <c r="V15" s="102"/>
      <c r="W15" s="102"/>
      <c r="X15" s="102"/>
      <c r="Y15" s="102"/>
      <c r="Z15" s="102"/>
      <c r="AA15" s="102"/>
      <c r="AB15" s="102"/>
      <c r="AC15" s="102"/>
      <c r="AD15" s="102"/>
      <c r="AE15" s="102"/>
      <c r="AF15" s="102"/>
      <c r="AG15" s="102"/>
      <c r="AH15" s="102"/>
      <c r="AI15" s="102"/>
      <c r="AJ15" s="102"/>
      <c r="AK15" s="102"/>
      <c r="AL15" s="102"/>
      <c r="AM15" s="102"/>
      <c r="AN15" s="102"/>
      <c r="AO15" s="102"/>
      <c r="AP15" s="102"/>
      <c r="AQ15" s="102"/>
      <c r="AR15" s="102"/>
      <c r="AS15" s="102"/>
      <c r="AT15" s="102"/>
      <c r="AU15" s="102"/>
      <c r="AV15" s="102"/>
      <c r="AW15" s="102"/>
      <c r="AX15" s="102"/>
      <c r="AY15" s="102"/>
      <c r="AZ15" s="102"/>
      <c r="BA15" s="102"/>
      <c r="BB15" s="102"/>
      <c r="BC15" s="102"/>
      <c r="BD15" s="102"/>
      <c r="BE15" s="102"/>
      <c r="BF15" s="102"/>
      <c r="BG15" s="102"/>
      <c r="BH15" s="102"/>
      <c r="BI15" s="102"/>
      <c r="BJ15" s="102"/>
      <c r="BK15" s="102"/>
      <c r="BL15" s="102"/>
      <c r="BM15" s="102"/>
      <c r="BN15" s="102"/>
      <c r="BO15" s="102"/>
      <c r="BP15" s="102"/>
      <c r="BQ15" s="102"/>
      <c r="BR15" s="102"/>
      <c r="BS15" s="102"/>
      <c r="BT15" s="102"/>
      <c r="BU15" s="102"/>
      <c r="BV15" s="102"/>
      <c r="BW15" s="102"/>
      <c r="BX15" s="102"/>
      <c r="BY15" s="102"/>
      <c r="BZ15" s="102"/>
      <c r="CA15" s="102"/>
      <c r="CB15" s="102"/>
      <c r="CC15" s="102"/>
      <c r="CD15" s="102"/>
      <c r="CE15" s="102"/>
      <c r="CF15" s="102"/>
      <c r="CG15" s="102"/>
      <c r="CH15" s="102">
        <v>9.1548927195699168</v>
      </c>
      <c r="CI15" s="102"/>
      <c r="CJ15" s="102"/>
      <c r="CK15" s="102"/>
      <c r="CL15" s="102"/>
      <c r="CM15" s="102"/>
      <c r="CN15" s="102"/>
      <c r="CO15" s="102"/>
      <c r="CP15" s="102"/>
      <c r="CQ15" s="102"/>
      <c r="CR15" s="102"/>
      <c r="CS15" s="102"/>
      <c r="CT15" s="102"/>
      <c r="CU15" s="102"/>
      <c r="CV15" s="102"/>
      <c r="CW15" s="102"/>
      <c r="CX15" s="102"/>
      <c r="CY15" s="102"/>
      <c r="CZ15" s="102"/>
      <c r="DA15" s="102"/>
      <c r="DB15" s="102"/>
      <c r="DC15" s="102"/>
      <c r="DD15" s="102"/>
      <c r="DE15" s="102"/>
      <c r="DF15" s="102"/>
      <c r="DG15" s="102"/>
      <c r="DH15" s="102"/>
      <c r="DI15" s="102"/>
      <c r="DJ15" s="102"/>
      <c r="DK15" s="102"/>
      <c r="DL15" s="102"/>
      <c r="DM15" s="102"/>
      <c r="DN15" s="102"/>
      <c r="DO15" s="102"/>
      <c r="DP15" s="102"/>
      <c r="DQ15" s="102"/>
      <c r="DR15" s="102"/>
      <c r="DS15" s="102"/>
      <c r="DT15" s="102"/>
      <c r="DU15" s="102"/>
      <c r="DV15" s="102"/>
      <c r="DW15" s="102"/>
      <c r="DX15" s="102"/>
      <c r="DY15" s="102"/>
      <c r="DZ15" s="102"/>
      <c r="EA15" s="102"/>
      <c r="EB15" s="102"/>
      <c r="EC15" s="102"/>
      <c r="ED15" s="102"/>
      <c r="EE15" s="102"/>
      <c r="EF15" s="102"/>
      <c r="EG15" s="102"/>
      <c r="EH15" s="102"/>
      <c r="EI15" s="102"/>
      <c r="EJ15" s="102"/>
      <c r="EK15" s="102"/>
      <c r="EL15" s="102"/>
      <c r="EM15" s="102"/>
      <c r="EN15" s="102"/>
      <c r="EO15" s="102"/>
      <c r="EP15" s="102"/>
      <c r="EQ15" s="102"/>
      <c r="ER15" s="102"/>
      <c r="ES15" s="102"/>
      <c r="ET15" s="102"/>
      <c r="EU15" s="102"/>
      <c r="EV15" s="102"/>
      <c r="EW15" s="102"/>
      <c r="EX15" s="102"/>
      <c r="EY15" s="102"/>
      <c r="EZ15" s="102"/>
      <c r="FA15" s="102"/>
      <c r="FB15" s="102"/>
      <c r="FC15" s="102"/>
      <c r="FD15" s="102"/>
      <c r="FE15" s="102"/>
      <c r="FF15" s="102"/>
      <c r="FG15" s="102"/>
      <c r="FH15" s="102"/>
      <c r="FI15" s="102"/>
      <c r="FJ15" s="102"/>
      <c r="FK15" s="102"/>
      <c r="FL15" s="102"/>
      <c r="FM15" s="102"/>
      <c r="FN15" s="102"/>
      <c r="FO15" s="102"/>
      <c r="FP15" s="102"/>
      <c r="FQ15" s="102"/>
      <c r="FR15" s="102"/>
      <c r="FS15" s="102"/>
      <c r="FT15" s="102"/>
      <c r="FU15" s="102"/>
      <c r="FV15" s="102"/>
      <c r="FW15" s="102"/>
      <c r="FX15" s="102"/>
      <c r="FY15" s="102"/>
      <c r="FZ15" s="102"/>
      <c r="GA15" s="102"/>
      <c r="GB15" s="102"/>
      <c r="GC15" s="102"/>
      <c r="GD15" s="104"/>
      <c r="GE15" s="104"/>
      <c r="GF15" s="104"/>
      <c r="GG15" s="104"/>
      <c r="GH15" s="104"/>
      <c r="GI15" s="104"/>
      <c r="GJ15" s="104"/>
      <c r="GK15" s="104"/>
      <c r="GL15" s="104">
        <v>9.1548927195699168</v>
      </c>
      <c r="GM15" s="122"/>
      <c r="GN15" s="104"/>
      <c r="GO15" s="104"/>
      <c r="GP15" s="98"/>
    </row>
    <row r="16" spans="1:198" x14ac:dyDescent="0.25">
      <c r="A16" s="103" t="s">
        <v>437</v>
      </c>
      <c r="B16" s="102"/>
      <c r="C16" s="102"/>
      <c r="D16" s="102"/>
      <c r="E16" s="102"/>
      <c r="F16" s="102"/>
      <c r="G16" s="102"/>
      <c r="H16" s="102"/>
      <c r="I16" s="102"/>
      <c r="J16" s="102"/>
      <c r="K16" s="102"/>
      <c r="L16" s="102"/>
      <c r="M16" s="102"/>
      <c r="N16" s="102"/>
      <c r="O16" s="102"/>
      <c r="P16" s="102"/>
      <c r="Q16" s="102"/>
      <c r="R16" s="102"/>
      <c r="S16" s="102"/>
      <c r="T16" s="102"/>
      <c r="U16" s="102"/>
      <c r="V16" s="102"/>
      <c r="W16" s="102"/>
      <c r="X16" s="102"/>
      <c r="Y16" s="102"/>
      <c r="Z16" s="102"/>
      <c r="AA16" s="102"/>
      <c r="AB16" s="102"/>
      <c r="AC16" s="102"/>
      <c r="AD16" s="102"/>
      <c r="AE16" s="102"/>
      <c r="AF16" s="102"/>
      <c r="AG16" s="102"/>
      <c r="AH16" s="102"/>
      <c r="AI16" s="102"/>
      <c r="AJ16" s="102"/>
      <c r="AK16" s="102"/>
      <c r="AL16" s="102"/>
      <c r="AM16" s="102"/>
      <c r="AN16" s="102"/>
      <c r="AO16" s="102"/>
      <c r="AP16" s="102"/>
      <c r="AQ16" s="102"/>
      <c r="AR16" s="102"/>
      <c r="AS16" s="102"/>
      <c r="AT16" s="102"/>
      <c r="AU16" s="102"/>
      <c r="AV16" s="102"/>
      <c r="AW16" s="102"/>
      <c r="AX16" s="102"/>
      <c r="AY16" s="102"/>
      <c r="AZ16" s="102"/>
      <c r="BA16" s="102"/>
      <c r="BB16" s="102"/>
      <c r="BC16" s="102"/>
      <c r="BD16" s="102"/>
      <c r="BE16" s="102"/>
      <c r="BF16" s="102"/>
      <c r="BG16" s="102"/>
      <c r="BH16" s="102"/>
      <c r="BI16" s="102"/>
      <c r="BJ16" s="102"/>
      <c r="BK16" s="102"/>
      <c r="BL16" s="102"/>
      <c r="BM16" s="102"/>
      <c r="BN16" s="102"/>
      <c r="BO16" s="102"/>
      <c r="BP16" s="102"/>
      <c r="BQ16" s="102"/>
      <c r="BR16" s="102"/>
      <c r="BS16" s="102"/>
      <c r="BT16" s="102"/>
      <c r="BU16" s="102"/>
      <c r="BV16" s="102"/>
      <c r="BW16" s="102"/>
      <c r="BX16" s="102"/>
      <c r="BY16" s="102"/>
      <c r="BZ16" s="102"/>
      <c r="CA16" s="102"/>
      <c r="CB16" s="102"/>
      <c r="CC16" s="102"/>
      <c r="CD16" s="102"/>
      <c r="CE16" s="102"/>
      <c r="CF16" s="102"/>
      <c r="CG16" s="102"/>
      <c r="CH16" s="102"/>
      <c r="CI16" s="102">
        <v>1.4907195142082097</v>
      </c>
      <c r="CJ16" s="102"/>
      <c r="CK16" s="102"/>
      <c r="CL16" s="102"/>
      <c r="CM16" s="102"/>
      <c r="CN16" s="102"/>
      <c r="CO16" s="102"/>
      <c r="CP16" s="102"/>
      <c r="CQ16" s="102"/>
      <c r="CR16" s="102"/>
      <c r="CS16" s="102"/>
      <c r="CT16" s="102"/>
      <c r="CU16" s="102"/>
      <c r="CV16" s="102"/>
      <c r="CW16" s="102"/>
      <c r="CX16" s="102"/>
      <c r="CY16" s="102"/>
      <c r="CZ16" s="102"/>
      <c r="DA16" s="102"/>
      <c r="DB16" s="102"/>
      <c r="DC16" s="102"/>
      <c r="DD16" s="102"/>
      <c r="DE16" s="102"/>
      <c r="DF16" s="102"/>
      <c r="DG16" s="102"/>
      <c r="DH16" s="102"/>
      <c r="DI16" s="102"/>
      <c r="DJ16" s="102"/>
      <c r="DK16" s="102"/>
      <c r="DL16" s="102"/>
      <c r="DM16" s="102"/>
      <c r="DN16" s="102"/>
      <c r="DO16" s="102"/>
      <c r="DP16" s="102"/>
      <c r="DQ16" s="102"/>
      <c r="DR16" s="102"/>
      <c r="DS16" s="102"/>
      <c r="DT16" s="102"/>
      <c r="DU16" s="102"/>
      <c r="DV16" s="102"/>
      <c r="DW16" s="102"/>
      <c r="DX16" s="102"/>
      <c r="DY16" s="102"/>
      <c r="DZ16" s="102"/>
      <c r="EA16" s="102"/>
      <c r="EB16" s="102"/>
      <c r="EC16" s="102"/>
      <c r="ED16" s="102"/>
      <c r="EE16" s="102"/>
      <c r="EF16" s="102"/>
      <c r="EG16" s="102"/>
      <c r="EH16" s="102"/>
      <c r="EI16" s="102"/>
      <c r="EJ16" s="102"/>
      <c r="EK16" s="102"/>
      <c r="EL16" s="102"/>
      <c r="EM16" s="102"/>
      <c r="EN16" s="102"/>
      <c r="EO16" s="102"/>
      <c r="EP16" s="102"/>
      <c r="EQ16" s="102"/>
      <c r="ER16" s="102"/>
      <c r="ES16" s="102"/>
      <c r="ET16" s="102"/>
      <c r="EU16" s="102"/>
      <c r="EV16" s="102"/>
      <c r="EW16" s="102"/>
      <c r="EX16" s="102"/>
      <c r="EY16" s="102"/>
      <c r="EZ16" s="102"/>
      <c r="FA16" s="102"/>
      <c r="FB16" s="102"/>
      <c r="FC16" s="102"/>
      <c r="FD16" s="102"/>
      <c r="FE16" s="102"/>
      <c r="FF16" s="102"/>
      <c r="FG16" s="102"/>
      <c r="FH16" s="102"/>
      <c r="FI16" s="102"/>
      <c r="FJ16" s="102"/>
      <c r="FK16" s="102"/>
      <c r="FL16" s="102"/>
      <c r="FM16" s="102"/>
      <c r="FN16" s="102"/>
      <c r="FO16" s="102"/>
      <c r="FP16" s="102"/>
      <c r="FQ16" s="102"/>
      <c r="FR16" s="102"/>
      <c r="FS16" s="102"/>
      <c r="FT16" s="102"/>
      <c r="FU16" s="102"/>
      <c r="FV16" s="102"/>
      <c r="FW16" s="102"/>
      <c r="FX16" s="102"/>
      <c r="FY16" s="102"/>
      <c r="FZ16" s="102"/>
      <c r="GA16" s="102"/>
      <c r="GB16" s="102"/>
      <c r="GC16" s="102"/>
      <c r="GD16" s="104"/>
      <c r="GE16" s="104"/>
      <c r="GF16" s="104"/>
      <c r="GG16" s="104"/>
      <c r="GH16" s="104"/>
      <c r="GI16" s="104"/>
      <c r="GJ16" s="104"/>
      <c r="GK16" s="104"/>
      <c r="GL16" s="104">
        <v>1.4907195142082097</v>
      </c>
      <c r="GM16" s="122"/>
      <c r="GN16" s="104"/>
      <c r="GO16" s="104"/>
      <c r="GP16" s="98"/>
    </row>
    <row r="17" spans="1:198" x14ac:dyDescent="0.25">
      <c r="A17" s="103" t="s">
        <v>438</v>
      </c>
      <c r="B17" s="102"/>
      <c r="C17" s="102"/>
      <c r="D17" s="102"/>
      <c r="E17" s="102"/>
      <c r="F17" s="102"/>
      <c r="G17" s="102"/>
      <c r="H17" s="102"/>
      <c r="I17" s="102"/>
      <c r="J17" s="102"/>
      <c r="K17" s="102"/>
      <c r="L17" s="102"/>
      <c r="M17" s="102"/>
      <c r="N17" s="102"/>
      <c r="O17" s="102"/>
      <c r="P17" s="102"/>
      <c r="Q17" s="102"/>
      <c r="R17" s="102"/>
      <c r="S17" s="102"/>
      <c r="T17" s="102"/>
      <c r="U17" s="102"/>
      <c r="V17" s="102"/>
      <c r="W17" s="102"/>
      <c r="X17" s="102"/>
      <c r="Y17" s="102"/>
      <c r="Z17" s="102"/>
      <c r="AA17" s="102"/>
      <c r="AB17" s="102"/>
      <c r="AC17" s="102"/>
      <c r="AD17" s="102"/>
      <c r="AE17" s="102"/>
      <c r="AF17" s="102"/>
      <c r="AG17" s="102"/>
      <c r="AH17" s="102"/>
      <c r="AI17" s="102"/>
      <c r="AJ17" s="102"/>
      <c r="AK17" s="102"/>
      <c r="AL17" s="102"/>
      <c r="AM17" s="102"/>
      <c r="AN17" s="102"/>
      <c r="AO17" s="102"/>
      <c r="AP17" s="102"/>
      <c r="AQ17" s="102"/>
      <c r="AR17" s="102"/>
      <c r="AS17" s="102"/>
      <c r="AT17" s="102"/>
      <c r="AU17" s="102"/>
      <c r="AV17" s="102"/>
      <c r="AW17" s="102"/>
      <c r="AX17" s="102"/>
      <c r="AY17" s="102"/>
      <c r="AZ17" s="102"/>
      <c r="BA17" s="102"/>
      <c r="BB17" s="102"/>
      <c r="BC17" s="102"/>
      <c r="BD17" s="102"/>
      <c r="BE17" s="102"/>
      <c r="BF17" s="102"/>
      <c r="BG17" s="102"/>
      <c r="BH17" s="102"/>
      <c r="BI17" s="102"/>
      <c r="BJ17" s="102"/>
      <c r="BK17" s="102"/>
      <c r="BL17" s="102"/>
      <c r="BM17" s="102"/>
      <c r="BN17" s="102"/>
      <c r="BO17" s="102"/>
      <c r="BP17" s="102"/>
      <c r="BQ17" s="102"/>
      <c r="BR17" s="102"/>
      <c r="BS17" s="102"/>
      <c r="BT17" s="102"/>
      <c r="BU17" s="102"/>
      <c r="BV17" s="102"/>
      <c r="BW17" s="102"/>
      <c r="BX17" s="102"/>
      <c r="BY17" s="102"/>
      <c r="BZ17" s="102"/>
      <c r="CA17" s="102"/>
      <c r="CB17" s="102"/>
      <c r="CC17" s="102"/>
      <c r="CD17" s="102"/>
      <c r="CE17" s="102"/>
      <c r="CF17" s="102"/>
      <c r="CG17" s="102"/>
      <c r="CH17" s="102"/>
      <c r="CI17" s="102"/>
      <c r="CJ17" s="102">
        <v>10.597804998568016</v>
      </c>
      <c r="CK17" s="102"/>
      <c r="CL17" s="102"/>
      <c r="CM17" s="102"/>
      <c r="CN17" s="102"/>
      <c r="CO17" s="102"/>
      <c r="CP17" s="102"/>
      <c r="CQ17" s="102"/>
      <c r="CR17" s="102"/>
      <c r="CS17" s="102"/>
      <c r="CT17" s="102"/>
      <c r="CU17" s="102"/>
      <c r="CV17" s="102"/>
      <c r="CW17" s="102"/>
      <c r="CX17" s="102"/>
      <c r="CY17" s="102"/>
      <c r="CZ17" s="102"/>
      <c r="DA17" s="102"/>
      <c r="DB17" s="102"/>
      <c r="DC17" s="102"/>
      <c r="DD17" s="102"/>
      <c r="DE17" s="102"/>
      <c r="DF17" s="102"/>
      <c r="DG17" s="102"/>
      <c r="DH17" s="102"/>
      <c r="DI17" s="102"/>
      <c r="DJ17" s="102"/>
      <c r="DK17" s="102"/>
      <c r="DL17" s="102"/>
      <c r="DM17" s="102"/>
      <c r="DN17" s="102"/>
      <c r="DO17" s="102"/>
      <c r="DP17" s="102"/>
      <c r="DQ17" s="102"/>
      <c r="DR17" s="102"/>
      <c r="DS17" s="102"/>
      <c r="DT17" s="102"/>
      <c r="DU17" s="102"/>
      <c r="DV17" s="102"/>
      <c r="DW17" s="102"/>
      <c r="DX17" s="102"/>
      <c r="DY17" s="102"/>
      <c r="DZ17" s="102"/>
      <c r="EA17" s="102"/>
      <c r="EB17" s="102"/>
      <c r="EC17" s="102"/>
      <c r="ED17" s="102"/>
      <c r="EE17" s="102"/>
      <c r="EF17" s="102"/>
      <c r="EG17" s="102"/>
      <c r="EH17" s="102"/>
      <c r="EI17" s="102"/>
      <c r="EJ17" s="102"/>
      <c r="EK17" s="102"/>
      <c r="EL17" s="102"/>
      <c r="EM17" s="102"/>
      <c r="EN17" s="102"/>
      <c r="EO17" s="102"/>
      <c r="EP17" s="102"/>
      <c r="EQ17" s="102"/>
      <c r="ER17" s="102"/>
      <c r="ES17" s="102"/>
      <c r="ET17" s="102"/>
      <c r="EU17" s="102"/>
      <c r="EV17" s="102"/>
      <c r="EW17" s="102"/>
      <c r="EX17" s="102"/>
      <c r="EY17" s="102"/>
      <c r="EZ17" s="102"/>
      <c r="FA17" s="102"/>
      <c r="FB17" s="102"/>
      <c r="FC17" s="102"/>
      <c r="FD17" s="102"/>
      <c r="FE17" s="102"/>
      <c r="FF17" s="102"/>
      <c r="FG17" s="102"/>
      <c r="FH17" s="102"/>
      <c r="FI17" s="102"/>
      <c r="FJ17" s="102"/>
      <c r="FK17" s="102"/>
      <c r="FL17" s="102"/>
      <c r="FM17" s="102"/>
      <c r="FN17" s="102"/>
      <c r="FO17" s="102"/>
      <c r="FP17" s="102"/>
      <c r="FQ17" s="102"/>
      <c r="FR17" s="102"/>
      <c r="FS17" s="102"/>
      <c r="FT17" s="102"/>
      <c r="FU17" s="102"/>
      <c r="FV17" s="102"/>
      <c r="FW17" s="102"/>
      <c r="FX17" s="102"/>
      <c r="FY17" s="102"/>
      <c r="FZ17" s="102"/>
      <c r="GA17" s="102"/>
      <c r="GB17" s="102"/>
      <c r="GC17" s="102"/>
      <c r="GD17" s="104"/>
      <c r="GE17" s="104"/>
      <c r="GF17" s="104"/>
      <c r="GG17" s="104"/>
      <c r="GH17" s="104"/>
      <c r="GI17" s="104"/>
      <c r="GJ17" s="104"/>
      <c r="GK17" s="104"/>
      <c r="GL17" s="104">
        <v>10.597804998568016</v>
      </c>
      <c r="GM17" s="122"/>
      <c r="GN17" s="104"/>
      <c r="GO17" s="104"/>
      <c r="GP17" s="98"/>
    </row>
    <row r="18" spans="1:198" x14ac:dyDescent="0.25">
      <c r="A18" s="103" t="s">
        <v>439</v>
      </c>
      <c r="B18" s="102"/>
      <c r="C18" s="102"/>
      <c r="D18" s="102"/>
      <c r="E18" s="102"/>
      <c r="F18" s="102"/>
      <c r="G18" s="102"/>
      <c r="H18" s="102"/>
      <c r="I18" s="102"/>
      <c r="J18" s="102"/>
      <c r="K18" s="102"/>
      <c r="L18" s="102"/>
      <c r="M18" s="102"/>
      <c r="N18" s="102"/>
      <c r="O18" s="102"/>
      <c r="P18" s="102"/>
      <c r="Q18" s="102"/>
      <c r="R18" s="102"/>
      <c r="S18" s="102"/>
      <c r="T18" s="102"/>
      <c r="U18" s="102"/>
      <c r="V18" s="102"/>
      <c r="W18" s="102"/>
      <c r="X18" s="102"/>
      <c r="Y18" s="102"/>
      <c r="Z18" s="102"/>
      <c r="AA18" s="102"/>
      <c r="AB18" s="102"/>
      <c r="AC18" s="102"/>
      <c r="AD18" s="102"/>
      <c r="AE18" s="102"/>
      <c r="AF18" s="102"/>
      <c r="AG18" s="102"/>
      <c r="AH18" s="102"/>
      <c r="AI18" s="102"/>
      <c r="AJ18" s="102"/>
      <c r="AK18" s="102"/>
      <c r="AL18" s="102"/>
      <c r="AM18" s="102"/>
      <c r="AN18" s="102"/>
      <c r="AO18" s="102"/>
      <c r="AP18" s="102"/>
      <c r="AQ18" s="102"/>
      <c r="AR18" s="102"/>
      <c r="AS18" s="102"/>
      <c r="AT18" s="102"/>
      <c r="AU18" s="102"/>
      <c r="AV18" s="102"/>
      <c r="AW18" s="102"/>
      <c r="AX18" s="102"/>
      <c r="AY18" s="102"/>
      <c r="AZ18" s="102"/>
      <c r="BA18" s="102"/>
      <c r="BB18" s="102"/>
      <c r="BC18" s="102"/>
      <c r="BD18" s="102"/>
      <c r="BE18" s="102"/>
      <c r="BF18" s="102"/>
      <c r="BG18" s="102"/>
      <c r="BH18" s="102"/>
      <c r="BI18" s="102"/>
      <c r="BJ18" s="102"/>
      <c r="BK18" s="102"/>
      <c r="BL18" s="102"/>
      <c r="BM18" s="102"/>
      <c r="BN18" s="102"/>
      <c r="BO18" s="102"/>
      <c r="BP18" s="102"/>
      <c r="BQ18" s="102"/>
      <c r="BR18" s="102"/>
      <c r="BS18" s="102"/>
      <c r="BT18" s="102"/>
      <c r="BU18" s="102"/>
      <c r="BV18" s="102"/>
      <c r="BW18" s="102"/>
      <c r="BX18" s="102"/>
      <c r="BY18" s="102"/>
      <c r="BZ18" s="102"/>
      <c r="CA18" s="102"/>
      <c r="CB18" s="102"/>
      <c r="CC18" s="102"/>
      <c r="CD18" s="102"/>
      <c r="CE18" s="102"/>
      <c r="CF18" s="102"/>
      <c r="CG18" s="102"/>
      <c r="CH18" s="102"/>
      <c r="CI18" s="102"/>
      <c r="CJ18" s="102"/>
      <c r="CK18" s="102">
        <v>10.242951897382028</v>
      </c>
      <c r="CL18" s="102"/>
      <c r="CM18" s="102"/>
      <c r="CN18" s="102"/>
      <c r="CO18" s="102"/>
      <c r="CP18" s="102"/>
      <c r="CQ18" s="102"/>
      <c r="CR18" s="102"/>
      <c r="CS18" s="102"/>
      <c r="CT18" s="102"/>
      <c r="CU18" s="102"/>
      <c r="CV18" s="102"/>
      <c r="CW18" s="102"/>
      <c r="CX18" s="102"/>
      <c r="CY18" s="102"/>
      <c r="CZ18" s="102"/>
      <c r="DA18" s="102"/>
      <c r="DB18" s="102"/>
      <c r="DC18" s="102"/>
      <c r="DD18" s="102"/>
      <c r="DE18" s="102"/>
      <c r="DF18" s="102"/>
      <c r="DG18" s="102"/>
      <c r="DH18" s="102"/>
      <c r="DI18" s="102"/>
      <c r="DJ18" s="102"/>
      <c r="DK18" s="102"/>
      <c r="DL18" s="102"/>
      <c r="DM18" s="102"/>
      <c r="DN18" s="102"/>
      <c r="DO18" s="102"/>
      <c r="DP18" s="102"/>
      <c r="DQ18" s="102"/>
      <c r="DR18" s="102"/>
      <c r="DS18" s="102"/>
      <c r="DT18" s="102"/>
      <c r="DU18" s="102"/>
      <c r="DV18" s="102"/>
      <c r="DW18" s="102"/>
      <c r="DX18" s="102"/>
      <c r="DY18" s="102"/>
      <c r="DZ18" s="102"/>
      <c r="EA18" s="102"/>
      <c r="EB18" s="102"/>
      <c r="EC18" s="102"/>
      <c r="ED18" s="102"/>
      <c r="EE18" s="102"/>
      <c r="EF18" s="102"/>
      <c r="EG18" s="102"/>
      <c r="EH18" s="102"/>
      <c r="EI18" s="102"/>
      <c r="EJ18" s="102"/>
      <c r="EK18" s="102"/>
      <c r="EL18" s="102"/>
      <c r="EM18" s="102"/>
      <c r="EN18" s="102"/>
      <c r="EO18" s="102"/>
      <c r="EP18" s="102"/>
      <c r="EQ18" s="102"/>
      <c r="ER18" s="102"/>
      <c r="ES18" s="102"/>
      <c r="ET18" s="102"/>
      <c r="EU18" s="102"/>
      <c r="EV18" s="102"/>
      <c r="EW18" s="102"/>
      <c r="EX18" s="102"/>
      <c r="EY18" s="102"/>
      <c r="EZ18" s="102"/>
      <c r="FA18" s="102"/>
      <c r="FB18" s="102"/>
      <c r="FC18" s="102"/>
      <c r="FD18" s="102"/>
      <c r="FE18" s="102"/>
      <c r="FF18" s="102"/>
      <c r="FG18" s="102"/>
      <c r="FH18" s="102"/>
      <c r="FI18" s="102"/>
      <c r="FJ18" s="102"/>
      <c r="FK18" s="102"/>
      <c r="FL18" s="102"/>
      <c r="FM18" s="102"/>
      <c r="FN18" s="102"/>
      <c r="FO18" s="102"/>
      <c r="FP18" s="102"/>
      <c r="FQ18" s="102"/>
      <c r="FR18" s="102"/>
      <c r="FS18" s="102"/>
      <c r="FT18" s="102"/>
      <c r="FU18" s="102"/>
      <c r="FV18" s="102"/>
      <c r="FW18" s="102"/>
      <c r="FX18" s="102"/>
      <c r="FY18" s="102"/>
      <c r="FZ18" s="102"/>
      <c r="GA18" s="102"/>
      <c r="GB18" s="102"/>
      <c r="GC18" s="102"/>
      <c r="GD18" s="104"/>
      <c r="GE18" s="104"/>
      <c r="GF18" s="104"/>
      <c r="GG18" s="104"/>
      <c r="GH18" s="104"/>
      <c r="GI18" s="104"/>
      <c r="GJ18" s="104"/>
      <c r="GK18" s="104"/>
      <c r="GL18" s="104">
        <v>10.242951897382028</v>
      </c>
      <c r="GM18" s="122"/>
      <c r="GN18" s="104"/>
      <c r="GO18" s="104"/>
      <c r="GP18" s="98"/>
    </row>
    <row r="19" spans="1:198" x14ac:dyDescent="0.25">
      <c r="A19" s="103" t="s">
        <v>440</v>
      </c>
      <c r="B19" s="102"/>
      <c r="C19" s="102"/>
      <c r="D19" s="102"/>
      <c r="E19" s="102"/>
      <c r="F19" s="102"/>
      <c r="G19" s="102"/>
      <c r="H19" s="102"/>
      <c r="I19" s="102"/>
      <c r="J19" s="102"/>
      <c r="K19" s="102"/>
      <c r="L19" s="102"/>
      <c r="M19" s="102"/>
      <c r="N19" s="102"/>
      <c r="O19" s="102"/>
      <c r="P19" s="102"/>
      <c r="Q19" s="102"/>
      <c r="R19" s="102"/>
      <c r="S19" s="102"/>
      <c r="T19" s="102"/>
      <c r="U19" s="102"/>
      <c r="V19" s="102"/>
      <c r="W19" s="102"/>
      <c r="X19" s="102"/>
      <c r="Y19" s="102"/>
      <c r="Z19" s="102"/>
      <c r="AA19" s="102"/>
      <c r="AB19" s="102"/>
      <c r="AC19" s="102"/>
      <c r="AD19" s="102"/>
      <c r="AE19" s="102"/>
      <c r="AF19" s="102"/>
      <c r="AG19" s="102"/>
      <c r="AH19" s="102"/>
      <c r="AI19" s="102"/>
      <c r="AJ19" s="102"/>
      <c r="AK19" s="102"/>
      <c r="AL19" s="102"/>
      <c r="AM19" s="102"/>
      <c r="AN19" s="102"/>
      <c r="AO19" s="102"/>
      <c r="AP19" s="102"/>
      <c r="AQ19" s="102"/>
      <c r="AR19" s="102"/>
      <c r="AS19" s="102"/>
      <c r="AT19" s="102"/>
      <c r="AU19" s="102"/>
      <c r="AV19" s="102"/>
      <c r="AW19" s="102"/>
      <c r="AX19" s="102"/>
      <c r="AY19" s="102"/>
      <c r="AZ19" s="102"/>
      <c r="BA19" s="102"/>
      <c r="BB19" s="102"/>
      <c r="BC19" s="102"/>
      <c r="BD19" s="102"/>
      <c r="BE19" s="102"/>
      <c r="BF19" s="102"/>
      <c r="BG19" s="102"/>
      <c r="BH19" s="102"/>
      <c r="BI19" s="102"/>
      <c r="BJ19" s="102"/>
      <c r="BK19" s="102"/>
      <c r="BL19" s="102"/>
      <c r="BM19" s="102"/>
      <c r="BN19" s="102"/>
      <c r="BO19" s="102"/>
      <c r="BP19" s="102"/>
      <c r="BQ19" s="102"/>
      <c r="BR19" s="102"/>
      <c r="BS19" s="102"/>
      <c r="BT19" s="102"/>
      <c r="BU19" s="102"/>
      <c r="BV19" s="102"/>
      <c r="BW19" s="102"/>
      <c r="BX19" s="102"/>
      <c r="BY19" s="102"/>
      <c r="BZ19" s="102"/>
      <c r="CA19" s="102"/>
      <c r="CB19" s="102"/>
      <c r="CC19" s="102"/>
      <c r="CD19" s="102"/>
      <c r="CE19" s="102"/>
      <c r="CF19" s="102"/>
      <c r="CG19" s="102"/>
      <c r="CH19" s="102"/>
      <c r="CI19" s="102"/>
      <c r="CJ19" s="102"/>
      <c r="CK19" s="102"/>
      <c r="CL19" s="102">
        <v>66.274995540155388</v>
      </c>
      <c r="CM19" s="102"/>
      <c r="CN19" s="102"/>
      <c r="CO19" s="102"/>
      <c r="CP19" s="102"/>
      <c r="CQ19" s="102"/>
      <c r="CR19" s="102"/>
      <c r="CS19" s="102"/>
      <c r="CT19" s="102"/>
      <c r="CU19" s="102"/>
      <c r="CV19" s="102"/>
      <c r="CW19" s="102"/>
      <c r="CX19" s="102"/>
      <c r="CY19" s="102"/>
      <c r="CZ19" s="102"/>
      <c r="DA19" s="102"/>
      <c r="DB19" s="102"/>
      <c r="DC19" s="102"/>
      <c r="DD19" s="102"/>
      <c r="DE19" s="102"/>
      <c r="DF19" s="102"/>
      <c r="DG19" s="102"/>
      <c r="DH19" s="102"/>
      <c r="DI19" s="102"/>
      <c r="DJ19" s="102"/>
      <c r="DK19" s="102"/>
      <c r="DL19" s="102"/>
      <c r="DM19" s="102"/>
      <c r="DN19" s="102"/>
      <c r="DO19" s="102"/>
      <c r="DP19" s="102"/>
      <c r="DQ19" s="102"/>
      <c r="DR19" s="102"/>
      <c r="DS19" s="102"/>
      <c r="DT19" s="102"/>
      <c r="DU19" s="102"/>
      <c r="DV19" s="102"/>
      <c r="DW19" s="102"/>
      <c r="DX19" s="102"/>
      <c r="DY19" s="102"/>
      <c r="DZ19" s="102"/>
      <c r="EA19" s="102"/>
      <c r="EB19" s="102"/>
      <c r="EC19" s="102"/>
      <c r="ED19" s="102"/>
      <c r="EE19" s="102"/>
      <c r="EF19" s="102"/>
      <c r="EG19" s="102"/>
      <c r="EH19" s="102"/>
      <c r="EI19" s="102"/>
      <c r="EJ19" s="102"/>
      <c r="EK19" s="102"/>
      <c r="EL19" s="102"/>
      <c r="EM19" s="102"/>
      <c r="EN19" s="102"/>
      <c r="EO19" s="102"/>
      <c r="EP19" s="102"/>
      <c r="EQ19" s="102"/>
      <c r="ER19" s="102"/>
      <c r="ES19" s="102"/>
      <c r="ET19" s="102"/>
      <c r="EU19" s="102"/>
      <c r="EV19" s="102"/>
      <c r="EW19" s="102"/>
      <c r="EX19" s="102"/>
      <c r="EY19" s="102"/>
      <c r="EZ19" s="102"/>
      <c r="FA19" s="102"/>
      <c r="FB19" s="102"/>
      <c r="FC19" s="102"/>
      <c r="FD19" s="102"/>
      <c r="FE19" s="102"/>
      <c r="FF19" s="102"/>
      <c r="FG19" s="102"/>
      <c r="FH19" s="102"/>
      <c r="FI19" s="102"/>
      <c r="FJ19" s="102"/>
      <c r="FK19" s="102"/>
      <c r="FL19" s="102"/>
      <c r="FM19" s="102"/>
      <c r="FN19" s="102"/>
      <c r="FO19" s="102"/>
      <c r="FP19" s="102"/>
      <c r="FQ19" s="102"/>
      <c r="FR19" s="102"/>
      <c r="FS19" s="102"/>
      <c r="FT19" s="102"/>
      <c r="FU19" s="102"/>
      <c r="FV19" s="102"/>
      <c r="FW19" s="102"/>
      <c r="FX19" s="102"/>
      <c r="FY19" s="102"/>
      <c r="FZ19" s="102"/>
      <c r="GA19" s="102"/>
      <c r="GB19" s="102"/>
      <c r="GC19" s="102"/>
      <c r="GD19" s="104"/>
      <c r="GE19" s="104"/>
      <c r="GF19" s="104"/>
      <c r="GG19" s="104"/>
      <c r="GH19" s="104"/>
      <c r="GI19" s="104"/>
      <c r="GJ19" s="104"/>
      <c r="GK19" s="104"/>
      <c r="GL19" s="104">
        <v>66.274995540155388</v>
      </c>
      <c r="GM19" s="122"/>
      <c r="GN19" s="104"/>
      <c r="GO19" s="104"/>
      <c r="GP19" s="98"/>
    </row>
    <row r="20" spans="1:198" x14ac:dyDescent="0.25">
      <c r="A20" s="103" t="s">
        <v>184</v>
      </c>
      <c r="B20" s="102"/>
      <c r="C20" s="102"/>
      <c r="D20" s="102"/>
      <c r="E20" s="102"/>
      <c r="F20" s="102"/>
      <c r="G20" s="102"/>
      <c r="H20" s="102"/>
      <c r="I20" s="102"/>
      <c r="J20" s="102"/>
      <c r="K20" s="102"/>
      <c r="L20" s="102"/>
      <c r="M20" s="102"/>
      <c r="N20" s="102"/>
      <c r="O20" s="102"/>
      <c r="P20" s="102"/>
      <c r="Q20" s="102"/>
      <c r="R20" s="102"/>
      <c r="S20" s="102"/>
      <c r="T20" s="102"/>
      <c r="U20" s="102"/>
      <c r="V20" s="102"/>
      <c r="W20" s="102"/>
      <c r="X20" s="102"/>
      <c r="Y20" s="102"/>
      <c r="Z20" s="102"/>
      <c r="AA20" s="102"/>
      <c r="AB20" s="102"/>
      <c r="AC20" s="102"/>
      <c r="AD20" s="102"/>
      <c r="AE20" s="102"/>
      <c r="AF20" s="102"/>
      <c r="AG20" s="102"/>
      <c r="AH20" s="102"/>
      <c r="AI20" s="102"/>
      <c r="AJ20" s="102"/>
      <c r="AK20" s="102"/>
      <c r="AL20" s="102"/>
      <c r="AM20" s="102"/>
      <c r="AN20" s="102"/>
      <c r="AO20" s="102"/>
      <c r="AP20" s="102"/>
      <c r="AQ20" s="102"/>
      <c r="AR20" s="102"/>
      <c r="AS20" s="102"/>
      <c r="AT20" s="102"/>
      <c r="AU20" s="102"/>
      <c r="AV20" s="102"/>
      <c r="AW20" s="102"/>
      <c r="AX20" s="102"/>
      <c r="AY20" s="102"/>
      <c r="AZ20" s="102"/>
      <c r="BA20" s="102"/>
      <c r="BB20" s="102"/>
      <c r="BC20" s="102"/>
      <c r="BD20" s="102"/>
      <c r="BE20" s="102"/>
      <c r="BF20" s="102"/>
      <c r="BG20" s="102"/>
      <c r="BH20" s="102"/>
      <c r="BI20" s="102"/>
      <c r="BJ20" s="102"/>
      <c r="BK20" s="102"/>
      <c r="BL20" s="102"/>
      <c r="BM20" s="102"/>
      <c r="BN20" s="102"/>
      <c r="BO20" s="102"/>
      <c r="BP20" s="102"/>
      <c r="BQ20" s="102"/>
      <c r="BR20" s="102"/>
      <c r="BS20" s="102"/>
      <c r="BT20" s="102"/>
      <c r="BU20" s="102"/>
      <c r="BV20" s="102"/>
      <c r="BW20" s="102"/>
      <c r="BX20" s="102"/>
      <c r="BY20" s="102"/>
      <c r="BZ20" s="102"/>
      <c r="CA20" s="102"/>
      <c r="CB20" s="102"/>
      <c r="CC20" s="102"/>
      <c r="CD20" s="102"/>
      <c r="CE20" s="102"/>
      <c r="CF20" s="102"/>
      <c r="CG20" s="102"/>
      <c r="CH20" s="102"/>
      <c r="CI20" s="102"/>
      <c r="CJ20" s="102"/>
      <c r="CK20" s="102"/>
      <c r="CL20" s="102"/>
      <c r="CM20" s="102">
        <v>18.726635650575215</v>
      </c>
      <c r="CN20" s="102"/>
      <c r="CO20" s="102"/>
      <c r="CP20" s="102"/>
      <c r="CQ20" s="102"/>
      <c r="CR20" s="102"/>
      <c r="CS20" s="102"/>
      <c r="CT20" s="102"/>
      <c r="CU20" s="102"/>
      <c r="CV20" s="102"/>
      <c r="CW20" s="102"/>
      <c r="CX20" s="102"/>
      <c r="CY20" s="102"/>
      <c r="CZ20" s="102"/>
      <c r="DA20" s="102"/>
      <c r="DB20" s="102"/>
      <c r="DC20" s="102"/>
      <c r="DD20" s="102"/>
      <c r="DE20" s="102"/>
      <c r="DF20" s="102"/>
      <c r="DG20" s="102"/>
      <c r="DH20" s="102"/>
      <c r="DI20" s="102"/>
      <c r="DJ20" s="102"/>
      <c r="DK20" s="102"/>
      <c r="DL20" s="102"/>
      <c r="DM20" s="102"/>
      <c r="DN20" s="102"/>
      <c r="DO20" s="102"/>
      <c r="DP20" s="102"/>
      <c r="DQ20" s="102"/>
      <c r="DR20" s="102"/>
      <c r="DS20" s="102"/>
      <c r="DT20" s="102"/>
      <c r="DU20" s="102"/>
      <c r="DV20" s="102"/>
      <c r="DW20" s="102"/>
      <c r="DX20" s="102"/>
      <c r="DY20" s="102"/>
      <c r="DZ20" s="102"/>
      <c r="EA20" s="102"/>
      <c r="EB20" s="102"/>
      <c r="EC20" s="102"/>
      <c r="ED20" s="102"/>
      <c r="EE20" s="102"/>
      <c r="EF20" s="102"/>
      <c r="EG20" s="102"/>
      <c r="EH20" s="102"/>
      <c r="EI20" s="102"/>
      <c r="EJ20" s="102"/>
      <c r="EK20" s="102"/>
      <c r="EL20" s="102"/>
      <c r="EM20" s="102"/>
      <c r="EN20" s="102"/>
      <c r="EO20" s="102"/>
      <c r="EP20" s="102"/>
      <c r="EQ20" s="102"/>
      <c r="ER20" s="102"/>
      <c r="ES20" s="102"/>
      <c r="ET20" s="102"/>
      <c r="EU20" s="102"/>
      <c r="EV20" s="102"/>
      <c r="EW20" s="102"/>
      <c r="EX20" s="102"/>
      <c r="EY20" s="102"/>
      <c r="EZ20" s="102"/>
      <c r="FA20" s="102"/>
      <c r="FB20" s="102"/>
      <c r="FC20" s="102"/>
      <c r="FD20" s="102"/>
      <c r="FE20" s="102"/>
      <c r="FF20" s="102"/>
      <c r="FG20" s="102"/>
      <c r="FH20" s="102"/>
      <c r="FI20" s="102"/>
      <c r="FJ20" s="102"/>
      <c r="FK20" s="102"/>
      <c r="FL20" s="102"/>
      <c r="FM20" s="102"/>
      <c r="FN20" s="102"/>
      <c r="FO20" s="102"/>
      <c r="FP20" s="102"/>
      <c r="FQ20" s="102"/>
      <c r="FR20" s="102"/>
      <c r="FS20" s="102"/>
      <c r="FT20" s="102"/>
      <c r="FU20" s="102"/>
      <c r="FV20" s="102"/>
      <c r="FW20" s="102"/>
      <c r="FX20" s="102"/>
      <c r="FY20" s="102"/>
      <c r="FZ20" s="102"/>
      <c r="GA20" s="102"/>
      <c r="GB20" s="102"/>
      <c r="GC20" s="102"/>
      <c r="GD20" s="104"/>
      <c r="GE20" s="104"/>
      <c r="GF20" s="104"/>
      <c r="GG20" s="104"/>
      <c r="GH20" s="104"/>
      <c r="GI20" s="104"/>
      <c r="GJ20" s="104"/>
      <c r="GK20" s="104"/>
      <c r="GL20" s="104">
        <v>18.726635650575215</v>
      </c>
      <c r="GM20" s="122"/>
      <c r="GN20" s="104"/>
      <c r="GO20" s="104"/>
      <c r="GP20" s="98"/>
    </row>
    <row r="21" spans="1:198" x14ac:dyDescent="0.25">
      <c r="A21" s="103" t="s">
        <v>185</v>
      </c>
      <c r="B21" s="102"/>
      <c r="C21" s="102"/>
      <c r="D21" s="102"/>
      <c r="E21" s="102"/>
      <c r="F21" s="102"/>
      <c r="G21" s="102"/>
      <c r="H21" s="102"/>
      <c r="I21" s="102"/>
      <c r="J21" s="102"/>
      <c r="K21" s="102"/>
      <c r="L21" s="102"/>
      <c r="M21" s="102"/>
      <c r="N21" s="102"/>
      <c r="O21" s="102"/>
      <c r="P21" s="102"/>
      <c r="Q21" s="102"/>
      <c r="R21" s="102"/>
      <c r="S21" s="102"/>
      <c r="T21" s="102"/>
      <c r="U21" s="102"/>
      <c r="V21" s="102"/>
      <c r="W21" s="102"/>
      <c r="X21" s="102"/>
      <c r="Y21" s="102"/>
      <c r="Z21" s="102"/>
      <c r="AA21" s="102"/>
      <c r="AB21" s="102"/>
      <c r="AC21" s="102"/>
      <c r="AD21" s="102"/>
      <c r="AE21" s="102"/>
      <c r="AF21" s="102"/>
      <c r="AG21" s="102"/>
      <c r="AH21" s="102"/>
      <c r="AI21" s="102"/>
      <c r="AJ21" s="102"/>
      <c r="AK21" s="102"/>
      <c r="AL21" s="102"/>
      <c r="AM21" s="102"/>
      <c r="AN21" s="102"/>
      <c r="AO21" s="102"/>
      <c r="AP21" s="102"/>
      <c r="AQ21" s="102"/>
      <c r="AR21" s="102"/>
      <c r="AS21" s="102"/>
      <c r="AT21" s="102"/>
      <c r="AU21" s="102"/>
      <c r="AV21" s="102"/>
      <c r="AW21" s="102"/>
      <c r="AX21" s="102"/>
      <c r="AY21" s="102"/>
      <c r="AZ21" s="102"/>
      <c r="BA21" s="102"/>
      <c r="BB21" s="102"/>
      <c r="BC21" s="102"/>
      <c r="BD21" s="102"/>
      <c r="BE21" s="102"/>
      <c r="BF21" s="102"/>
      <c r="BG21" s="102"/>
      <c r="BH21" s="102"/>
      <c r="BI21" s="102"/>
      <c r="BJ21" s="102"/>
      <c r="BK21" s="102"/>
      <c r="BL21" s="102"/>
      <c r="BM21" s="102"/>
      <c r="BN21" s="102"/>
      <c r="BO21" s="102"/>
      <c r="BP21" s="102"/>
      <c r="BQ21" s="102"/>
      <c r="BR21" s="102"/>
      <c r="BS21" s="102"/>
      <c r="BT21" s="102"/>
      <c r="BU21" s="102"/>
      <c r="BV21" s="102"/>
      <c r="BW21" s="102"/>
      <c r="BX21" s="102"/>
      <c r="BY21" s="102"/>
      <c r="BZ21" s="102"/>
      <c r="CA21" s="102"/>
      <c r="CB21" s="102"/>
      <c r="CC21" s="102"/>
      <c r="CD21" s="102"/>
      <c r="CE21" s="102"/>
      <c r="CF21" s="102"/>
      <c r="CG21" s="102"/>
      <c r="CH21" s="102"/>
      <c r="CI21" s="102"/>
      <c r="CJ21" s="102"/>
      <c r="CK21" s="102"/>
      <c r="CL21" s="102"/>
      <c r="CM21" s="102"/>
      <c r="CN21" s="102">
        <v>9.720472485451328</v>
      </c>
      <c r="CO21" s="102"/>
      <c r="CP21" s="102"/>
      <c r="CQ21" s="102"/>
      <c r="CR21" s="102"/>
      <c r="CS21" s="102"/>
      <c r="CT21" s="102"/>
      <c r="CU21" s="102"/>
      <c r="CV21" s="102"/>
      <c r="CW21" s="102"/>
      <c r="CX21" s="102"/>
      <c r="CY21" s="102"/>
      <c r="CZ21" s="102"/>
      <c r="DA21" s="102"/>
      <c r="DB21" s="102"/>
      <c r="DC21" s="102"/>
      <c r="DD21" s="102"/>
      <c r="DE21" s="102"/>
      <c r="DF21" s="102"/>
      <c r="DG21" s="102"/>
      <c r="DH21" s="102"/>
      <c r="DI21" s="102"/>
      <c r="DJ21" s="102"/>
      <c r="DK21" s="102"/>
      <c r="DL21" s="102"/>
      <c r="DM21" s="102"/>
      <c r="DN21" s="102"/>
      <c r="DO21" s="102"/>
      <c r="DP21" s="102"/>
      <c r="DQ21" s="102"/>
      <c r="DR21" s="102"/>
      <c r="DS21" s="102"/>
      <c r="DT21" s="102"/>
      <c r="DU21" s="102"/>
      <c r="DV21" s="102"/>
      <c r="DW21" s="102"/>
      <c r="DX21" s="102"/>
      <c r="DY21" s="102"/>
      <c r="DZ21" s="102"/>
      <c r="EA21" s="102"/>
      <c r="EB21" s="102"/>
      <c r="EC21" s="102"/>
      <c r="ED21" s="102"/>
      <c r="EE21" s="102"/>
      <c r="EF21" s="102"/>
      <c r="EG21" s="102"/>
      <c r="EH21" s="102"/>
      <c r="EI21" s="102"/>
      <c r="EJ21" s="102"/>
      <c r="EK21" s="102"/>
      <c r="EL21" s="102"/>
      <c r="EM21" s="102"/>
      <c r="EN21" s="102"/>
      <c r="EO21" s="102"/>
      <c r="EP21" s="102"/>
      <c r="EQ21" s="102"/>
      <c r="ER21" s="102"/>
      <c r="ES21" s="102"/>
      <c r="ET21" s="102"/>
      <c r="EU21" s="102"/>
      <c r="EV21" s="102"/>
      <c r="EW21" s="102"/>
      <c r="EX21" s="102"/>
      <c r="EY21" s="102"/>
      <c r="EZ21" s="102"/>
      <c r="FA21" s="102"/>
      <c r="FB21" s="102"/>
      <c r="FC21" s="102"/>
      <c r="FD21" s="102"/>
      <c r="FE21" s="102"/>
      <c r="FF21" s="102"/>
      <c r="FG21" s="102"/>
      <c r="FH21" s="102"/>
      <c r="FI21" s="102"/>
      <c r="FJ21" s="102"/>
      <c r="FK21" s="102"/>
      <c r="FL21" s="102"/>
      <c r="FM21" s="102"/>
      <c r="FN21" s="102"/>
      <c r="FO21" s="102"/>
      <c r="FP21" s="102"/>
      <c r="FQ21" s="102"/>
      <c r="FR21" s="102"/>
      <c r="FS21" s="102"/>
      <c r="FT21" s="102"/>
      <c r="FU21" s="102"/>
      <c r="FV21" s="102"/>
      <c r="FW21" s="102"/>
      <c r="FX21" s="102"/>
      <c r="FY21" s="102"/>
      <c r="FZ21" s="102"/>
      <c r="GA21" s="102"/>
      <c r="GB21" s="102"/>
      <c r="GC21" s="102"/>
      <c r="GD21" s="104"/>
      <c r="GE21" s="104"/>
      <c r="GF21" s="104"/>
      <c r="GG21" s="104"/>
      <c r="GH21" s="104"/>
      <c r="GI21" s="104"/>
      <c r="GJ21" s="104"/>
      <c r="GK21" s="104"/>
      <c r="GL21" s="104">
        <v>9.720472485451328</v>
      </c>
      <c r="GM21" s="122"/>
      <c r="GN21" s="104"/>
      <c r="GO21" s="104"/>
      <c r="GP21" s="98"/>
    </row>
    <row r="22" spans="1:198" x14ac:dyDescent="0.25">
      <c r="A22" s="103" t="s">
        <v>8</v>
      </c>
      <c r="B22" s="102"/>
      <c r="C22" s="102"/>
      <c r="D22" s="102"/>
      <c r="E22" s="102"/>
      <c r="F22" s="102"/>
      <c r="G22" s="102"/>
      <c r="H22" s="102"/>
      <c r="I22" s="102"/>
      <c r="J22" s="102"/>
      <c r="K22" s="102"/>
      <c r="L22" s="102"/>
      <c r="M22" s="102"/>
      <c r="N22" s="102"/>
      <c r="O22" s="102"/>
      <c r="P22" s="102"/>
      <c r="Q22" s="102"/>
      <c r="R22" s="102"/>
      <c r="S22" s="102"/>
      <c r="T22" s="102"/>
      <c r="U22" s="102"/>
      <c r="V22" s="102"/>
      <c r="W22" s="102"/>
      <c r="X22" s="102"/>
      <c r="Y22" s="102"/>
      <c r="Z22" s="102"/>
      <c r="AA22" s="102"/>
      <c r="AB22" s="102"/>
      <c r="AC22" s="102"/>
      <c r="AD22" s="102"/>
      <c r="AE22" s="102"/>
      <c r="AF22" s="102"/>
      <c r="AG22" s="102"/>
      <c r="AH22" s="102"/>
      <c r="AI22" s="102"/>
      <c r="AJ22" s="102"/>
      <c r="AK22" s="102"/>
      <c r="AL22" s="102"/>
      <c r="AM22" s="102"/>
      <c r="AN22" s="102"/>
      <c r="AO22" s="102"/>
      <c r="AP22" s="102"/>
      <c r="AQ22" s="102"/>
      <c r="AR22" s="102"/>
      <c r="AS22" s="102"/>
      <c r="AT22" s="102"/>
      <c r="AU22" s="102"/>
      <c r="AV22" s="102"/>
      <c r="AW22" s="102"/>
      <c r="AX22" s="102"/>
      <c r="AY22" s="102"/>
      <c r="AZ22" s="102"/>
      <c r="BA22" s="102"/>
      <c r="BB22" s="102"/>
      <c r="BC22" s="102"/>
      <c r="BD22" s="102"/>
      <c r="BE22" s="102"/>
      <c r="BF22" s="102"/>
      <c r="BG22" s="102"/>
      <c r="BH22" s="102"/>
      <c r="BI22" s="102"/>
      <c r="BJ22" s="102"/>
      <c r="BK22" s="102"/>
      <c r="BL22" s="102"/>
      <c r="BM22" s="102"/>
      <c r="BN22" s="102"/>
      <c r="BO22" s="102"/>
      <c r="BP22" s="102"/>
      <c r="BQ22" s="102"/>
      <c r="BR22" s="102"/>
      <c r="BS22" s="102"/>
      <c r="BT22" s="102"/>
      <c r="BU22" s="102"/>
      <c r="BV22" s="102"/>
      <c r="BW22" s="102"/>
      <c r="BX22" s="102"/>
      <c r="BY22" s="102"/>
      <c r="BZ22" s="102"/>
      <c r="CA22" s="102"/>
      <c r="CB22" s="102"/>
      <c r="CC22" s="102"/>
      <c r="CD22" s="102"/>
      <c r="CE22" s="102"/>
      <c r="CF22" s="102"/>
      <c r="CG22" s="102"/>
      <c r="CH22" s="102"/>
      <c r="CI22" s="102"/>
      <c r="CJ22" s="102"/>
      <c r="CK22" s="102"/>
      <c r="CL22" s="102"/>
      <c r="CM22" s="102"/>
      <c r="CN22" s="102"/>
      <c r="CO22" s="102">
        <v>63.504037260434764</v>
      </c>
      <c r="CP22" s="102">
        <v>87.014682708254639</v>
      </c>
      <c r="CQ22" s="102"/>
      <c r="CR22" s="102"/>
      <c r="CS22" s="102"/>
      <c r="CT22" s="102">
        <v>7.6259565708796115</v>
      </c>
      <c r="CU22" s="102">
        <v>11.997203998804032</v>
      </c>
      <c r="CV22" s="102"/>
      <c r="CW22" s="102"/>
      <c r="CX22" s="102"/>
      <c r="CY22" s="102"/>
      <c r="CZ22" s="102"/>
      <c r="DA22" s="102"/>
      <c r="DB22" s="102"/>
      <c r="DC22" s="102"/>
      <c r="DD22" s="102"/>
      <c r="DE22" s="102"/>
      <c r="DF22" s="102"/>
      <c r="DG22" s="102"/>
      <c r="DH22" s="102"/>
      <c r="DI22" s="102"/>
      <c r="DJ22" s="102"/>
      <c r="DK22" s="102"/>
      <c r="DL22" s="102"/>
      <c r="DM22" s="102"/>
      <c r="DN22" s="102"/>
      <c r="DO22" s="102"/>
      <c r="DP22" s="102"/>
      <c r="DQ22" s="102"/>
      <c r="DR22" s="102"/>
      <c r="DS22" s="102"/>
      <c r="DT22" s="102"/>
      <c r="DU22" s="102"/>
      <c r="DV22" s="102"/>
      <c r="DW22" s="102"/>
      <c r="DX22" s="102"/>
      <c r="DY22" s="102"/>
      <c r="DZ22" s="102"/>
      <c r="EA22" s="102"/>
      <c r="EB22" s="102"/>
      <c r="EC22" s="102"/>
      <c r="ED22" s="102"/>
      <c r="EE22" s="102"/>
      <c r="EF22" s="102"/>
      <c r="EG22" s="102"/>
      <c r="EH22" s="102"/>
      <c r="EI22" s="102"/>
      <c r="EJ22" s="102"/>
      <c r="EK22" s="102"/>
      <c r="EL22" s="102"/>
      <c r="EM22" s="102"/>
      <c r="EN22" s="102"/>
      <c r="EO22" s="102"/>
      <c r="EP22" s="102"/>
      <c r="EQ22" s="102"/>
      <c r="ER22" s="102"/>
      <c r="ES22" s="102"/>
      <c r="ET22" s="102"/>
      <c r="EU22" s="102"/>
      <c r="EV22" s="102"/>
      <c r="EW22" s="102"/>
      <c r="EX22" s="102"/>
      <c r="EY22" s="102"/>
      <c r="EZ22" s="102"/>
      <c r="FA22" s="102"/>
      <c r="FB22" s="102"/>
      <c r="FC22" s="102"/>
      <c r="FD22" s="102"/>
      <c r="FE22" s="102"/>
      <c r="FF22" s="102"/>
      <c r="FG22" s="102"/>
      <c r="FH22" s="102"/>
      <c r="FI22" s="102"/>
      <c r="FJ22" s="102"/>
      <c r="FK22" s="102"/>
      <c r="FL22" s="102"/>
      <c r="FM22" s="102"/>
      <c r="FN22" s="102"/>
      <c r="FO22" s="102"/>
      <c r="FP22" s="102"/>
      <c r="FQ22" s="102"/>
      <c r="FR22" s="102"/>
      <c r="FS22" s="102"/>
      <c r="FT22" s="102"/>
      <c r="FU22" s="102"/>
      <c r="FV22" s="102"/>
      <c r="FW22" s="102"/>
      <c r="FX22" s="102"/>
      <c r="FY22" s="102"/>
      <c r="FZ22" s="102"/>
      <c r="GA22" s="102"/>
      <c r="GB22" s="102"/>
      <c r="GC22" s="102"/>
      <c r="GD22" s="104"/>
      <c r="GE22" s="104"/>
      <c r="GF22" s="104"/>
      <c r="GG22" s="104"/>
      <c r="GH22" s="104"/>
      <c r="GI22" s="104"/>
      <c r="GJ22" s="104"/>
      <c r="GK22" s="104"/>
      <c r="GL22" s="104">
        <v>170.14188053837304</v>
      </c>
      <c r="GM22" s="122"/>
      <c r="GN22" s="104"/>
      <c r="GO22" s="104"/>
      <c r="GP22" s="98"/>
    </row>
    <row r="23" spans="1:198" x14ac:dyDescent="0.25">
      <c r="A23" s="103" t="s">
        <v>312</v>
      </c>
      <c r="B23" s="102"/>
      <c r="C23" s="102"/>
      <c r="D23" s="102"/>
      <c r="E23" s="102"/>
      <c r="F23" s="102"/>
      <c r="G23" s="102"/>
      <c r="H23" s="102"/>
      <c r="I23" s="102"/>
      <c r="J23" s="102"/>
      <c r="K23" s="102"/>
      <c r="L23" s="102"/>
      <c r="M23" s="102"/>
      <c r="N23" s="102"/>
      <c r="O23" s="102"/>
      <c r="P23" s="102"/>
      <c r="Q23" s="102"/>
      <c r="R23" s="102"/>
      <c r="S23" s="102"/>
      <c r="T23" s="102"/>
      <c r="U23" s="102"/>
      <c r="V23" s="102"/>
      <c r="W23" s="102"/>
      <c r="X23" s="102"/>
      <c r="Y23" s="102"/>
      <c r="Z23" s="102"/>
      <c r="AA23" s="102"/>
      <c r="AB23" s="102"/>
      <c r="AC23" s="102"/>
      <c r="AD23" s="102"/>
      <c r="AE23" s="102"/>
      <c r="AF23" s="102"/>
      <c r="AG23" s="102"/>
      <c r="AH23" s="102"/>
      <c r="AI23" s="102"/>
      <c r="AJ23" s="102"/>
      <c r="AK23" s="102"/>
      <c r="AL23" s="102"/>
      <c r="AM23" s="102"/>
      <c r="AN23" s="102"/>
      <c r="AO23" s="102"/>
      <c r="AP23" s="102"/>
      <c r="AQ23" s="102"/>
      <c r="AR23" s="102"/>
      <c r="AS23" s="102"/>
      <c r="AT23" s="102"/>
      <c r="AU23" s="102"/>
      <c r="AV23" s="102"/>
      <c r="AW23" s="102"/>
      <c r="AX23" s="102"/>
      <c r="AY23" s="102"/>
      <c r="AZ23" s="102"/>
      <c r="BA23" s="102"/>
      <c r="BB23" s="102"/>
      <c r="BC23" s="102"/>
      <c r="BD23" s="102"/>
      <c r="BE23" s="102"/>
      <c r="BF23" s="102"/>
      <c r="BG23" s="102"/>
      <c r="BH23" s="102"/>
      <c r="BI23" s="102"/>
      <c r="BJ23" s="102"/>
      <c r="BK23" s="102"/>
      <c r="BL23" s="102"/>
      <c r="BM23" s="102"/>
      <c r="BN23" s="102"/>
      <c r="BO23" s="102"/>
      <c r="BP23" s="102"/>
      <c r="BQ23" s="102"/>
      <c r="BR23" s="102"/>
      <c r="BS23" s="102"/>
      <c r="BT23" s="102"/>
      <c r="BU23" s="102"/>
      <c r="BV23" s="102"/>
      <c r="BW23" s="102"/>
      <c r="BX23" s="102"/>
      <c r="BY23" s="102"/>
      <c r="BZ23" s="102"/>
      <c r="CA23" s="102"/>
      <c r="CB23" s="102"/>
      <c r="CC23" s="102"/>
      <c r="CD23" s="102"/>
      <c r="CE23" s="102"/>
      <c r="CF23" s="102"/>
      <c r="CG23" s="102"/>
      <c r="CH23" s="102"/>
      <c r="CI23" s="102"/>
      <c r="CJ23" s="102"/>
      <c r="CK23" s="102"/>
      <c r="CL23" s="102"/>
      <c r="CM23" s="102"/>
      <c r="CN23" s="102"/>
      <c r="CO23" s="102"/>
      <c r="CP23" s="102"/>
      <c r="CQ23" s="102"/>
      <c r="CR23" s="102"/>
      <c r="CS23" s="102"/>
      <c r="CT23" s="102">
        <v>95.826664622446728</v>
      </c>
      <c r="CU23" s="102">
        <v>6.777335014187857</v>
      </c>
      <c r="CV23" s="102"/>
      <c r="CW23" s="102"/>
      <c r="CX23" s="102"/>
      <c r="CY23" s="102"/>
      <c r="CZ23" s="102"/>
      <c r="DA23" s="102"/>
      <c r="DB23" s="102"/>
      <c r="DC23" s="102"/>
      <c r="DD23" s="102"/>
      <c r="DE23" s="102"/>
      <c r="DF23" s="102"/>
      <c r="DG23" s="102"/>
      <c r="DH23" s="102"/>
      <c r="DI23" s="102"/>
      <c r="DJ23" s="102"/>
      <c r="DK23" s="102"/>
      <c r="DL23" s="102"/>
      <c r="DM23" s="102"/>
      <c r="DN23" s="102"/>
      <c r="DO23" s="102"/>
      <c r="DP23" s="102"/>
      <c r="DQ23" s="102"/>
      <c r="DR23" s="102"/>
      <c r="DS23" s="102"/>
      <c r="DT23" s="102"/>
      <c r="DU23" s="102"/>
      <c r="DV23" s="102"/>
      <c r="DW23" s="102"/>
      <c r="DX23" s="102"/>
      <c r="DY23" s="102"/>
      <c r="DZ23" s="102"/>
      <c r="EA23" s="102"/>
      <c r="EB23" s="102"/>
      <c r="EC23" s="102"/>
      <c r="ED23" s="102"/>
      <c r="EE23" s="102"/>
      <c r="EF23" s="102"/>
      <c r="EG23" s="102"/>
      <c r="EH23" s="102"/>
      <c r="EI23" s="102"/>
      <c r="EJ23" s="102"/>
      <c r="EK23" s="102"/>
      <c r="EL23" s="102"/>
      <c r="EM23" s="102"/>
      <c r="EN23" s="102"/>
      <c r="EO23" s="102"/>
      <c r="EP23" s="102"/>
      <c r="EQ23" s="102"/>
      <c r="ER23" s="102"/>
      <c r="ES23" s="102"/>
      <c r="ET23" s="102"/>
      <c r="EU23" s="102"/>
      <c r="EV23" s="102"/>
      <c r="EW23" s="102"/>
      <c r="EX23" s="102"/>
      <c r="EY23" s="102"/>
      <c r="EZ23" s="102"/>
      <c r="FA23" s="102"/>
      <c r="FB23" s="102"/>
      <c r="FC23" s="102"/>
      <c r="FD23" s="102"/>
      <c r="FE23" s="102"/>
      <c r="FF23" s="102"/>
      <c r="FG23" s="102"/>
      <c r="FH23" s="102"/>
      <c r="FI23" s="102"/>
      <c r="FJ23" s="102"/>
      <c r="FK23" s="102"/>
      <c r="FL23" s="102"/>
      <c r="FM23" s="102"/>
      <c r="FN23" s="102"/>
      <c r="FO23" s="102"/>
      <c r="FP23" s="102"/>
      <c r="FQ23" s="102"/>
      <c r="FR23" s="102"/>
      <c r="FS23" s="102"/>
      <c r="FT23" s="102"/>
      <c r="FU23" s="102"/>
      <c r="FV23" s="102"/>
      <c r="FW23" s="102"/>
      <c r="FX23" s="102"/>
      <c r="FY23" s="102"/>
      <c r="FZ23" s="102"/>
      <c r="GA23" s="102"/>
      <c r="GB23" s="102"/>
      <c r="GC23" s="102"/>
      <c r="GD23" s="104"/>
      <c r="GE23" s="104"/>
      <c r="GF23" s="104"/>
      <c r="GG23" s="104"/>
      <c r="GH23" s="104"/>
      <c r="GI23" s="104"/>
      <c r="GJ23" s="104"/>
      <c r="GK23" s="104"/>
      <c r="GL23" s="104">
        <v>102.60399963663458</v>
      </c>
      <c r="GM23" s="122"/>
      <c r="GN23" s="104"/>
      <c r="GO23" s="104"/>
      <c r="GP23" s="98"/>
    </row>
    <row r="24" spans="1:198" x14ac:dyDescent="0.25">
      <c r="A24" s="103" t="s">
        <v>190</v>
      </c>
      <c r="B24" s="102"/>
      <c r="C24" s="102"/>
      <c r="D24" s="102"/>
      <c r="E24" s="102"/>
      <c r="F24" s="102"/>
      <c r="G24" s="102"/>
      <c r="H24" s="102"/>
      <c r="I24" s="102"/>
      <c r="J24" s="102"/>
      <c r="K24" s="102"/>
      <c r="L24" s="102"/>
      <c r="M24" s="102"/>
      <c r="N24" s="102"/>
      <c r="O24" s="102"/>
      <c r="P24" s="102"/>
      <c r="Q24" s="102"/>
      <c r="R24" s="102"/>
      <c r="S24" s="102"/>
      <c r="T24" s="102"/>
      <c r="U24" s="102"/>
      <c r="V24" s="102"/>
      <c r="W24" s="102"/>
      <c r="X24" s="102"/>
      <c r="Y24" s="102"/>
      <c r="Z24" s="102"/>
      <c r="AA24" s="102"/>
      <c r="AB24" s="102"/>
      <c r="AC24" s="102"/>
      <c r="AD24" s="102"/>
      <c r="AE24" s="102"/>
      <c r="AF24" s="102"/>
      <c r="AG24" s="102"/>
      <c r="AH24" s="102"/>
      <c r="AI24" s="102"/>
      <c r="AJ24" s="102"/>
      <c r="AK24" s="102"/>
      <c r="AL24" s="102"/>
      <c r="AM24" s="102"/>
      <c r="AN24" s="102"/>
      <c r="AO24" s="102"/>
      <c r="AP24" s="102"/>
      <c r="AQ24" s="102"/>
      <c r="AR24" s="102"/>
      <c r="AS24" s="102"/>
      <c r="AT24" s="102"/>
      <c r="AU24" s="102"/>
      <c r="AV24" s="102"/>
      <c r="AW24" s="102"/>
      <c r="AX24" s="102"/>
      <c r="AY24" s="102"/>
      <c r="AZ24" s="102"/>
      <c r="BA24" s="102"/>
      <c r="BB24" s="102"/>
      <c r="BC24" s="102"/>
      <c r="BD24" s="102"/>
      <c r="BE24" s="102"/>
      <c r="BF24" s="102"/>
      <c r="BG24" s="102"/>
      <c r="BH24" s="102"/>
      <c r="BI24" s="102"/>
      <c r="BJ24" s="102"/>
      <c r="BK24" s="102"/>
      <c r="BL24" s="102"/>
      <c r="BM24" s="102"/>
      <c r="BN24" s="102"/>
      <c r="BO24" s="102"/>
      <c r="BP24" s="102"/>
      <c r="BQ24" s="102"/>
      <c r="BR24" s="102"/>
      <c r="BS24" s="102"/>
      <c r="BT24" s="102"/>
      <c r="BU24" s="102"/>
      <c r="BV24" s="102"/>
      <c r="BW24" s="102"/>
      <c r="BX24" s="102"/>
      <c r="BY24" s="102"/>
      <c r="BZ24" s="102"/>
      <c r="CA24" s="102"/>
      <c r="CB24" s="102"/>
      <c r="CC24" s="102"/>
      <c r="CD24" s="102"/>
      <c r="CE24" s="102"/>
      <c r="CF24" s="102"/>
      <c r="CG24" s="102"/>
      <c r="CH24" s="102"/>
      <c r="CI24" s="102"/>
      <c r="CJ24" s="102"/>
      <c r="CK24" s="102"/>
      <c r="CL24" s="102"/>
      <c r="CM24" s="102"/>
      <c r="CN24" s="102"/>
      <c r="CO24" s="102"/>
      <c r="CP24" s="102"/>
      <c r="CQ24" s="102"/>
      <c r="CR24" s="102">
        <v>1.8979170000000001</v>
      </c>
      <c r="CS24" s="102"/>
      <c r="CT24" s="102"/>
      <c r="CU24" s="102"/>
      <c r="CV24" s="102"/>
      <c r="CW24" s="102"/>
      <c r="CX24" s="102"/>
      <c r="CY24" s="102"/>
      <c r="CZ24" s="102"/>
      <c r="DA24" s="102"/>
      <c r="DB24" s="102"/>
      <c r="DC24" s="102"/>
      <c r="DD24" s="102"/>
      <c r="DE24" s="102"/>
      <c r="DF24" s="102"/>
      <c r="DG24" s="102"/>
      <c r="DH24" s="102"/>
      <c r="DI24" s="102"/>
      <c r="DJ24" s="102"/>
      <c r="DK24" s="102"/>
      <c r="DL24" s="102"/>
      <c r="DM24" s="102"/>
      <c r="DN24" s="102"/>
      <c r="DO24" s="102"/>
      <c r="DP24" s="102"/>
      <c r="DQ24" s="102"/>
      <c r="DR24" s="102"/>
      <c r="DS24" s="102"/>
      <c r="DT24" s="102"/>
      <c r="DU24" s="102"/>
      <c r="DV24" s="102"/>
      <c r="DW24" s="102"/>
      <c r="DX24" s="102"/>
      <c r="DY24" s="102"/>
      <c r="DZ24" s="102"/>
      <c r="EA24" s="102"/>
      <c r="EB24" s="102"/>
      <c r="EC24" s="102"/>
      <c r="ED24" s="102"/>
      <c r="EE24" s="102"/>
      <c r="EF24" s="102"/>
      <c r="EG24" s="102"/>
      <c r="EH24" s="102"/>
      <c r="EI24" s="102"/>
      <c r="EJ24" s="102"/>
      <c r="EK24" s="102"/>
      <c r="EL24" s="102"/>
      <c r="EM24" s="102"/>
      <c r="EN24" s="102"/>
      <c r="EO24" s="102"/>
      <c r="EP24" s="102"/>
      <c r="EQ24" s="102"/>
      <c r="ER24" s="102"/>
      <c r="ES24" s="102"/>
      <c r="ET24" s="102"/>
      <c r="EU24" s="102"/>
      <c r="EV24" s="102"/>
      <c r="EW24" s="102"/>
      <c r="EX24" s="102"/>
      <c r="EY24" s="102"/>
      <c r="EZ24" s="102"/>
      <c r="FA24" s="102"/>
      <c r="FB24" s="102"/>
      <c r="FC24" s="102"/>
      <c r="FD24" s="102"/>
      <c r="FE24" s="102"/>
      <c r="FF24" s="102"/>
      <c r="FG24" s="102"/>
      <c r="FH24" s="102"/>
      <c r="FI24" s="102"/>
      <c r="FJ24" s="102"/>
      <c r="FK24" s="102"/>
      <c r="FL24" s="102"/>
      <c r="FM24" s="102"/>
      <c r="FN24" s="102"/>
      <c r="FO24" s="102"/>
      <c r="FP24" s="102"/>
      <c r="FQ24" s="102"/>
      <c r="FR24" s="102"/>
      <c r="FS24" s="102"/>
      <c r="FT24" s="102"/>
      <c r="FU24" s="102"/>
      <c r="FV24" s="102"/>
      <c r="FW24" s="102"/>
      <c r="FX24" s="102"/>
      <c r="FY24" s="102"/>
      <c r="FZ24" s="102"/>
      <c r="GA24" s="102"/>
      <c r="GB24" s="102"/>
      <c r="GC24" s="102"/>
      <c r="GD24" s="104"/>
      <c r="GE24" s="104"/>
      <c r="GF24" s="104"/>
      <c r="GG24" s="104"/>
      <c r="GH24" s="104"/>
      <c r="GI24" s="104"/>
      <c r="GJ24" s="104"/>
      <c r="GK24" s="104"/>
      <c r="GL24" s="104">
        <v>1.8979170000000001</v>
      </c>
      <c r="GM24" s="122"/>
      <c r="GN24" s="104"/>
      <c r="GO24" s="104"/>
      <c r="GP24" s="98"/>
    </row>
    <row r="25" spans="1:198" x14ac:dyDescent="0.25">
      <c r="A25" s="103" t="s">
        <v>597</v>
      </c>
      <c r="B25" s="102"/>
      <c r="C25" s="102"/>
      <c r="D25" s="102"/>
      <c r="E25" s="102"/>
      <c r="F25" s="102"/>
      <c r="G25" s="102"/>
      <c r="H25" s="102"/>
      <c r="I25" s="102"/>
      <c r="J25" s="102"/>
      <c r="K25" s="102"/>
      <c r="L25" s="102"/>
      <c r="M25" s="102"/>
      <c r="N25" s="102"/>
      <c r="O25" s="102"/>
      <c r="P25" s="102"/>
      <c r="Q25" s="102"/>
      <c r="R25" s="102"/>
      <c r="S25" s="102"/>
      <c r="T25" s="102"/>
      <c r="U25" s="102"/>
      <c r="V25" s="102"/>
      <c r="W25" s="102"/>
      <c r="X25" s="102"/>
      <c r="Y25" s="102"/>
      <c r="Z25" s="102"/>
      <c r="AA25" s="102"/>
      <c r="AB25" s="102"/>
      <c r="AC25" s="102"/>
      <c r="AD25" s="102"/>
      <c r="AE25" s="102"/>
      <c r="AF25" s="102"/>
      <c r="AG25" s="102"/>
      <c r="AH25" s="102"/>
      <c r="AI25" s="102"/>
      <c r="AJ25" s="102"/>
      <c r="AK25" s="102"/>
      <c r="AL25" s="102"/>
      <c r="AM25" s="102"/>
      <c r="AN25" s="102"/>
      <c r="AO25" s="102"/>
      <c r="AP25" s="102"/>
      <c r="AQ25" s="102"/>
      <c r="AR25" s="102"/>
      <c r="AS25" s="102"/>
      <c r="AT25" s="102"/>
      <c r="AU25" s="102"/>
      <c r="AV25" s="102"/>
      <c r="AW25" s="102"/>
      <c r="AX25" s="102"/>
      <c r="AY25" s="102"/>
      <c r="AZ25" s="102"/>
      <c r="BA25" s="102"/>
      <c r="BB25" s="102"/>
      <c r="BC25" s="102"/>
      <c r="BD25" s="102"/>
      <c r="BE25" s="102"/>
      <c r="BF25" s="102"/>
      <c r="BG25" s="102"/>
      <c r="BH25" s="102"/>
      <c r="BI25" s="102"/>
      <c r="BJ25" s="102"/>
      <c r="BK25" s="102"/>
      <c r="BL25" s="102"/>
      <c r="BM25" s="102"/>
      <c r="BN25" s="102"/>
      <c r="BO25" s="102"/>
      <c r="BP25" s="102"/>
      <c r="BQ25" s="102"/>
      <c r="BR25" s="102"/>
      <c r="BS25" s="102"/>
      <c r="BT25" s="102"/>
      <c r="BU25" s="102"/>
      <c r="BV25" s="102"/>
      <c r="BW25" s="102"/>
      <c r="BX25" s="102"/>
      <c r="BY25" s="102"/>
      <c r="BZ25" s="102"/>
      <c r="CA25" s="102"/>
      <c r="CB25" s="102"/>
      <c r="CC25" s="102"/>
      <c r="CD25" s="102"/>
      <c r="CE25" s="102"/>
      <c r="CF25" s="102"/>
      <c r="CG25" s="102"/>
      <c r="CH25" s="102"/>
      <c r="CI25" s="102"/>
      <c r="CJ25" s="102"/>
      <c r="CK25" s="102"/>
      <c r="CL25" s="102"/>
      <c r="CM25" s="102"/>
      <c r="CN25" s="102"/>
      <c r="CO25" s="102"/>
      <c r="CP25" s="102"/>
      <c r="CQ25" s="102"/>
      <c r="CR25" s="102"/>
      <c r="CS25" s="102">
        <v>193.05434204020261</v>
      </c>
      <c r="CT25" s="102"/>
      <c r="CU25" s="102"/>
      <c r="CV25" s="102"/>
      <c r="CW25" s="102"/>
      <c r="CX25" s="102"/>
      <c r="CY25" s="102"/>
      <c r="CZ25" s="102"/>
      <c r="DA25" s="102"/>
      <c r="DB25" s="102"/>
      <c r="DC25" s="102"/>
      <c r="DD25" s="102"/>
      <c r="DE25" s="102"/>
      <c r="DF25" s="102"/>
      <c r="DG25" s="102"/>
      <c r="DH25" s="102"/>
      <c r="DI25" s="102"/>
      <c r="DJ25" s="102"/>
      <c r="DK25" s="102"/>
      <c r="DL25" s="102"/>
      <c r="DM25" s="102"/>
      <c r="DN25" s="102"/>
      <c r="DO25" s="102"/>
      <c r="DP25" s="102"/>
      <c r="DQ25" s="102"/>
      <c r="DR25" s="102"/>
      <c r="DS25" s="102"/>
      <c r="DT25" s="102"/>
      <c r="DU25" s="102"/>
      <c r="DV25" s="102"/>
      <c r="DW25" s="102"/>
      <c r="DX25" s="102"/>
      <c r="DY25" s="102"/>
      <c r="DZ25" s="102"/>
      <c r="EA25" s="102"/>
      <c r="EB25" s="102"/>
      <c r="EC25" s="102"/>
      <c r="ED25" s="102"/>
      <c r="EE25" s="102"/>
      <c r="EF25" s="102"/>
      <c r="EG25" s="102"/>
      <c r="EH25" s="102"/>
      <c r="EI25" s="102"/>
      <c r="EJ25" s="102"/>
      <c r="EK25" s="102"/>
      <c r="EL25" s="102"/>
      <c r="EM25" s="102"/>
      <c r="EN25" s="102"/>
      <c r="EO25" s="102"/>
      <c r="EP25" s="102"/>
      <c r="EQ25" s="102"/>
      <c r="ER25" s="102"/>
      <c r="ES25" s="102"/>
      <c r="ET25" s="102"/>
      <c r="EU25" s="102"/>
      <c r="EV25" s="102"/>
      <c r="EW25" s="102"/>
      <c r="EX25" s="102"/>
      <c r="EY25" s="102"/>
      <c r="EZ25" s="102"/>
      <c r="FA25" s="102"/>
      <c r="FB25" s="102"/>
      <c r="FC25" s="102"/>
      <c r="FD25" s="102"/>
      <c r="FE25" s="102"/>
      <c r="FF25" s="102"/>
      <c r="FG25" s="102"/>
      <c r="FH25" s="102"/>
      <c r="FI25" s="102"/>
      <c r="FJ25" s="102"/>
      <c r="FK25" s="102"/>
      <c r="FL25" s="102"/>
      <c r="FM25" s="102"/>
      <c r="FN25" s="102"/>
      <c r="FO25" s="102"/>
      <c r="FP25" s="102"/>
      <c r="FQ25" s="102"/>
      <c r="FR25" s="102"/>
      <c r="FS25" s="102"/>
      <c r="FT25" s="102"/>
      <c r="FU25" s="102"/>
      <c r="FV25" s="102"/>
      <c r="FW25" s="102"/>
      <c r="FX25" s="102"/>
      <c r="FY25" s="102"/>
      <c r="FZ25" s="102"/>
      <c r="GA25" s="102"/>
      <c r="GB25" s="102"/>
      <c r="GC25" s="102"/>
      <c r="GD25" s="104"/>
      <c r="GE25" s="104"/>
      <c r="GF25" s="104"/>
      <c r="GG25" s="104"/>
      <c r="GH25" s="104"/>
      <c r="GI25" s="104"/>
      <c r="GJ25" s="104"/>
      <c r="GK25" s="104"/>
      <c r="GL25" s="104">
        <v>193.05434204020261</v>
      </c>
      <c r="GM25" s="122"/>
      <c r="GN25" s="104"/>
      <c r="GO25" s="104"/>
      <c r="GP25" s="98"/>
    </row>
    <row r="26" spans="1:198" x14ac:dyDescent="0.25">
      <c r="A26" s="103" t="s">
        <v>313</v>
      </c>
      <c r="B26" s="102"/>
      <c r="C26" s="102"/>
      <c r="D26" s="102"/>
      <c r="E26" s="102"/>
      <c r="F26" s="102"/>
      <c r="G26" s="102"/>
      <c r="H26" s="102"/>
      <c r="I26" s="102"/>
      <c r="J26" s="102"/>
      <c r="K26" s="102"/>
      <c r="L26" s="102"/>
      <c r="M26" s="102"/>
      <c r="N26" s="102"/>
      <c r="O26" s="102"/>
      <c r="P26" s="102"/>
      <c r="Q26" s="102"/>
      <c r="R26" s="102"/>
      <c r="S26" s="102"/>
      <c r="T26" s="102"/>
      <c r="U26" s="102"/>
      <c r="V26" s="102"/>
      <c r="W26" s="102"/>
      <c r="X26" s="102"/>
      <c r="Y26" s="102"/>
      <c r="Z26" s="102"/>
      <c r="AA26" s="102"/>
      <c r="AB26" s="102"/>
      <c r="AC26" s="102"/>
      <c r="AD26" s="102"/>
      <c r="AE26" s="102"/>
      <c r="AF26" s="102"/>
      <c r="AG26" s="102"/>
      <c r="AH26" s="102"/>
      <c r="AI26" s="102"/>
      <c r="AJ26" s="102"/>
      <c r="AK26" s="102"/>
      <c r="AL26" s="102"/>
      <c r="AM26" s="102"/>
      <c r="AN26" s="102"/>
      <c r="AO26" s="102"/>
      <c r="AP26" s="102"/>
      <c r="AQ26" s="102"/>
      <c r="AR26" s="102"/>
      <c r="AS26" s="102"/>
      <c r="AT26" s="102"/>
      <c r="AU26" s="102"/>
      <c r="AV26" s="102"/>
      <c r="AW26" s="102"/>
      <c r="AX26" s="102"/>
      <c r="AY26" s="102"/>
      <c r="AZ26" s="102"/>
      <c r="BA26" s="102"/>
      <c r="BB26" s="102"/>
      <c r="BC26" s="102"/>
      <c r="BD26" s="102"/>
      <c r="BE26" s="102"/>
      <c r="BF26" s="102"/>
      <c r="BG26" s="102"/>
      <c r="BH26" s="102"/>
      <c r="BI26" s="102"/>
      <c r="BJ26" s="102"/>
      <c r="BK26" s="102"/>
      <c r="BL26" s="102"/>
      <c r="BM26" s="102"/>
      <c r="BN26" s="102"/>
      <c r="BO26" s="102"/>
      <c r="BP26" s="102"/>
      <c r="BQ26" s="102"/>
      <c r="BR26" s="102"/>
      <c r="BS26" s="102"/>
      <c r="BT26" s="102"/>
      <c r="BU26" s="102"/>
      <c r="BV26" s="102"/>
      <c r="BW26" s="102"/>
      <c r="BX26" s="102"/>
      <c r="BY26" s="102"/>
      <c r="BZ26" s="102"/>
      <c r="CA26" s="102"/>
      <c r="CB26" s="102"/>
      <c r="CC26" s="102"/>
      <c r="CD26" s="102"/>
      <c r="CE26" s="102"/>
      <c r="CF26" s="102"/>
      <c r="CG26" s="102"/>
      <c r="CH26" s="102"/>
      <c r="CI26" s="102"/>
      <c r="CJ26" s="102"/>
      <c r="CK26" s="102"/>
      <c r="CL26" s="102"/>
      <c r="CM26" s="102"/>
      <c r="CN26" s="102"/>
      <c r="CO26" s="102"/>
      <c r="CP26" s="102"/>
      <c r="CQ26" s="102"/>
      <c r="CR26" s="102"/>
      <c r="CS26" s="102"/>
      <c r="CT26" s="102">
        <v>111.83208448300618</v>
      </c>
      <c r="CU26" s="102">
        <v>36.203100238531235</v>
      </c>
      <c r="CV26" s="102"/>
      <c r="CW26" s="102"/>
      <c r="CX26" s="102"/>
      <c r="CY26" s="102"/>
      <c r="CZ26" s="102"/>
      <c r="DA26" s="102"/>
      <c r="DB26" s="102"/>
      <c r="DC26" s="102"/>
      <c r="DD26" s="102"/>
      <c r="DE26" s="102"/>
      <c r="DF26" s="102"/>
      <c r="DG26" s="102"/>
      <c r="DH26" s="102"/>
      <c r="DI26" s="102"/>
      <c r="DJ26" s="102"/>
      <c r="DK26" s="102"/>
      <c r="DL26" s="102"/>
      <c r="DM26" s="102"/>
      <c r="DN26" s="102"/>
      <c r="DO26" s="102"/>
      <c r="DP26" s="102"/>
      <c r="DQ26" s="102"/>
      <c r="DR26" s="102"/>
      <c r="DS26" s="102"/>
      <c r="DT26" s="102"/>
      <c r="DU26" s="102"/>
      <c r="DV26" s="102"/>
      <c r="DW26" s="102"/>
      <c r="DX26" s="102"/>
      <c r="DY26" s="102"/>
      <c r="DZ26" s="102"/>
      <c r="EA26" s="102"/>
      <c r="EB26" s="102"/>
      <c r="EC26" s="102"/>
      <c r="ED26" s="102"/>
      <c r="EE26" s="102"/>
      <c r="EF26" s="102"/>
      <c r="EG26" s="102"/>
      <c r="EH26" s="102"/>
      <c r="EI26" s="102"/>
      <c r="EJ26" s="102"/>
      <c r="EK26" s="102"/>
      <c r="EL26" s="102"/>
      <c r="EM26" s="102"/>
      <c r="EN26" s="102"/>
      <c r="EO26" s="102"/>
      <c r="EP26" s="102"/>
      <c r="EQ26" s="102"/>
      <c r="ER26" s="102"/>
      <c r="ES26" s="102"/>
      <c r="ET26" s="102"/>
      <c r="EU26" s="102"/>
      <c r="EV26" s="102"/>
      <c r="EW26" s="102"/>
      <c r="EX26" s="102"/>
      <c r="EY26" s="102"/>
      <c r="EZ26" s="102"/>
      <c r="FA26" s="102"/>
      <c r="FB26" s="102"/>
      <c r="FC26" s="102"/>
      <c r="FD26" s="102"/>
      <c r="FE26" s="102"/>
      <c r="FF26" s="102"/>
      <c r="FG26" s="102"/>
      <c r="FH26" s="102"/>
      <c r="FI26" s="102"/>
      <c r="FJ26" s="102"/>
      <c r="FK26" s="102"/>
      <c r="FL26" s="102"/>
      <c r="FM26" s="102"/>
      <c r="FN26" s="102"/>
      <c r="FO26" s="102"/>
      <c r="FP26" s="102"/>
      <c r="FQ26" s="102"/>
      <c r="FR26" s="102"/>
      <c r="FS26" s="102"/>
      <c r="FT26" s="102"/>
      <c r="FU26" s="102"/>
      <c r="FV26" s="102"/>
      <c r="FW26" s="102"/>
      <c r="FX26" s="102"/>
      <c r="FY26" s="102"/>
      <c r="FZ26" s="102"/>
      <c r="GA26" s="102"/>
      <c r="GB26" s="102"/>
      <c r="GC26" s="102"/>
      <c r="GD26" s="104"/>
      <c r="GE26" s="104"/>
      <c r="GF26" s="104"/>
      <c r="GG26" s="104"/>
      <c r="GH26" s="104"/>
      <c r="GI26" s="104"/>
      <c r="GJ26" s="104"/>
      <c r="GK26" s="104"/>
      <c r="GL26" s="104">
        <v>148.03518472153741</v>
      </c>
      <c r="GM26" s="122"/>
      <c r="GN26" s="104"/>
      <c r="GO26" s="104"/>
      <c r="GP26" s="98"/>
    </row>
    <row r="27" spans="1:198" x14ac:dyDescent="0.25">
      <c r="A27" s="103" t="s">
        <v>290</v>
      </c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/>
      <c r="P27" s="102"/>
      <c r="Q27" s="102"/>
      <c r="R27" s="102"/>
      <c r="S27" s="102"/>
      <c r="T27" s="102"/>
      <c r="U27" s="102"/>
      <c r="V27" s="102"/>
      <c r="W27" s="102"/>
      <c r="X27" s="102"/>
      <c r="Y27" s="102"/>
      <c r="Z27" s="102"/>
      <c r="AA27" s="102"/>
      <c r="AB27" s="102"/>
      <c r="AC27" s="102"/>
      <c r="AD27" s="102"/>
      <c r="AE27" s="102"/>
      <c r="AF27" s="102"/>
      <c r="AG27" s="102"/>
      <c r="AH27" s="102"/>
      <c r="AI27" s="102"/>
      <c r="AJ27" s="102"/>
      <c r="AK27" s="102"/>
      <c r="AL27" s="102"/>
      <c r="AM27" s="102"/>
      <c r="AN27" s="102"/>
      <c r="AO27" s="102"/>
      <c r="AP27" s="102"/>
      <c r="AQ27" s="102"/>
      <c r="AR27" s="102"/>
      <c r="AS27" s="102"/>
      <c r="AT27" s="102"/>
      <c r="AU27" s="102"/>
      <c r="AV27" s="102"/>
      <c r="AW27" s="102"/>
      <c r="AX27" s="102"/>
      <c r="AY27" s="102"/>
      <c r="AZ27" s="102"/>
      <c r="BA27" s="102"/>
      <c r="BB27" s="102"/>
      <c r="BC27" s="102"/>
      <c r="BD27" s="102"/>
      <c r="BE27" s="102"/>
      <c r="BF27" s="102"/>
      <c r="BG27" s="102"/>
      <c r="BH27" s="102"/>
      <c r="BI27" s="102"/>
      <c r="BJ27" s="102"/>
      <c r="BK27" s="102"/>
      <c r="BL27" s="102"/>
      <c r="BM27" s="102"/>
      <c r="BN27" s="102"/>
      <c r="BO27" s="102"/>
      <c r="BP27" s="102"/>
      <c r="BQ27" s="102"/>
      <c r="BR27" s="102"/>
      <c r="BS27" s="102"/>
      <c r="BT27" s="102"/>
      <c r="BU27" s="102"/>
      <c r="BV27" s="102"/>
      <c r="BW27" s="102"/>
      <c r="BX27" s="102"/>
      <c r="BY27" s="102"/>
      <c r="BZ27" s="102"/>
      <c r="CA27" s="102"/>
      <c r="CB27" s="102"/>
      <c r="CC27" s="102"/>
      <c r="CD27" s="102"/>
      <c r="CE27" s="102"/>
      <c r="CF27" s="102"/>
      <c r="CG27" s="102"/>
      <c r="CH27" s="102"/>
      <c r="CI27" s="102"/>
      <c r="CJ27" s="102"/>
      <c r="CK27" s="102"/>
      <c r="CL27" s="102"/>
      <c r="CM27" s="102"/>
      <c r="CN27" s="102"/>
      <c r="CO27" s="102"/>
      <c r="CP27" s="102"/>
      <c r="CQ27" s="102"/>
      <c r="CR27" s="102"/>
      <c r="CS27" s="102"/>
      <c r="CT27" s="102">
        <v>2.3543503349299257</v>
      </c>
      <c r="CU27" s="102">
        <v>112.14968394240492</v>
      </c>
      <c r="CV27" s="102"/>
      <c r="CW27" s="102"/>
      <c r="CX27" s="102"/>
      <c r="CY27" s="102"/>
      <c r="CZ27" s="102"/>
      <c r="DA27" s="102"/>
      <c r="DB27" s="102"/>
      <c r="DC27" s="102"/>
      <c r="DD27" s="102"/>
      <c r="DE27" s="102"/>
      <c r="DF27" s="102"/>
      <c r="DG27" s="102"/>
      <c r="DH27" s="102"/>
      <c r="DI27" s="102"/>
      <c r="DJ27" s="102"/>
      <c r="DK27" s="102"/>
      <c r="DL27" s="102"/>
      <c r="DM27" s="102"/>
      <c r="DN27" s="102"/>
      <c r="DO27" s="102"/>
      <c r="DP27" s="102"/>
      <c r="DQ27" s="102"/>
      <c r="DR27" s="102"/>
      <c r="DS27" s="102"/>
      <c r="DT27" s="102"/>
      <c r="DU27" s="102"/>
      <c r="DV27" s="102"/>
      <c r="DW27" s="102"/>
      <c r="DX27" s="102"/>
      <c r="DY27" s="102"/>
      <c r="DZ27" s="102"/>
      <c r="EA27" s="102"/>
      <c r="EB27" s="102"/>
      <c r="EC27" s="102"/>
      <c r="ED27" s="102"/>
      <c r="EE27" s="102"/>
      <c r="EF27" s="102"/>
      <c r="EG27" s="102"/>
      <c r="EH27" s="102"/>
      <c r="EI27" s="102"/>
      <c r="EJ27" s="102"/>
      <c r="EK27" s="102"/>
      <c r="EL27" s="102"/>
      <c r="EM27" s="102"/>
      <c r="EN27" s="102"/>
      <c r="EO27" s="102"/>
      <c r="EP27" s="102"/>
      <c r="EQ27" s="102"/>
      <c r="ER27" s="102"/>
      <c r="ES27" s="102"/>
      <c r="ET27" s="102"/>
      <c r="EU27" s="102"/>
      <c r="EV27" s="102"/>
      <c r="EW27" s="102"/>
      <c r="EX27" s="102"/>
      <c r="EY27" s="102"/>
      <c r="EZ27" s="102"/>
      <c r="FA27" s="102"/>
      <c r="FB27" s="102"/>
      <c r="FC27" s="102"/>
      <c r="FD27" s="102"/>
      <c r="FE27" s="102"/>
      <c r="FF27" s="102"/>
      <c r="FG27" s="102"/>
      <c r="FH27" s="102"/>
      <c r="FI27" s="102"/>
      <c r="FJ27" s="102"/>
      <c r="FK27" s="102"/>
      <c r="FL27" s="102"/>
      <c r="FM27" s="102"/>
      <c r="FN27" s="102"/>
      <c r="FO27" s="102"/>
      <c r="FP27" s="102"/>
      <c r="FQ27" s="102"/>
      <c r="FR27" s="102"/>
      <c r="FS27" s="102"/>
      <c r="FT27" s="102"/>
      <c r="FU27" s="102"/>
      <c r="FV27" s="102"/>
      <c r="FW27" s="102"/>
      <c r="FX27" s="102"/>
      <c r="FY27" s="102"/>
      <c r="FZ27" s="102"/>
      <c r="GA27" s="102"/>
      <c r="GB27" s="102"/>
      <c r="GC27" s="102"/>
      <c r="GD27" s="104"/>
      <c r="GE27" s="104"/>
      <c r="GF27" s="104"/>
      <c r="GG27" s="104"/>
      <c r="GH27" s="104"/>
      <c r="GI27" s="104"/>
      <c r="GJ27" s="104"/>
      <c r="GK27" s="104"/>
      <c r="GL27" s="104">
        <v>114.50403427733485</v>
      </c>
      <c r="GM27" s="122"/>
      <c r="GN27" s="104"/>
      <c r="GO27" s="104"/>
      <c r="GP27" s="98"/>
    </row>
    <row r="28" spans="1:198" x14ac:dyDescent="0.25">
      <c r="A28" s="103" t="s">
        <v>441</v>
      </c>
      <c r="B28" s="102"/>
      <c r="C28" s="102"/>
      <c r="D28" s="102"/>
      <c r="E28" s="102"/>
      <c r="F28" s="102"/>
      <c r="G28" s="102"/>
      <c r="H28" s="102"/>
      <c r="I28" s="102"/>
      <c r="J28" s="102"/>
      <c r="K28" s="102"/>
      <c r="L28" s="102"/>
      <c r="M28" s="102"/>
      <c r="N28" s="102"/>
      <c r="O28" s="102"/>
      <c r="P28" s="102"/>
      <c r="Q28" s="102"/>
      <c r="R28" s="102"/>
      <c r="S28" s="102"/>
      <c r="T28" s="102"/>
      <c r="U28" s="102"/>
      <c r="V28" s="102"/>
      <c r="W28" s="102"/>
      <c r="X28" s="102"/>
      <c r="Y28" s="102"/>
      <c r="Z28" s="102"/>
      <c r="AA28" s="102"/>
      <c r="AB28" s="102"/>
      <c r="AC28" s="102"/>
      <c r="AD28" s="102"/>
      <c r="AE28" s="102"/>
      <c r="AF28" s="102"/>
      <c r="AG28" s="102"/>
      <c r="AH28" s="102"/>
      <c r="AI28" s="102"/>
      <c r="AJ28" s="102"/>
      <c r="AK28" s="102"/>
      <c r="AL28" s="102"/>
      <c r="AM28" s="102"/>
      <c r="AN28" s="102"/>
      <c r="AO28" s="102"/>
      <c r="AP28" s="102"/>
      <c r="AQ28" s="102"/>
      <c r="AR28" s="102"/>
      <c r="AS28" s="102"/>
      <c r="AT28" s="102"/>
      <c r="AU28" s="102"/>
      <c r="AV28" s="102"/>
      <c r="AW28" s="102"/>
      <c r="AX28" s="102"/>
      <c r="AY28" s="102"/>
      <c r="AZ28" s="102"/>
      <c r="BA28" s="102"/>
      <c r="BB28" s="102"/>
      <c r="BC28" s="102"/>
      <c r="BD28" s="102"/>
      <c r="BE28" s="102"/>
      <c r="BF28" s="102"/>
      <c r="BG28" s="102"/>
      <c r="BH28" s="102"/>
      <c r="BI28" s="102"/>
      <c r="BJ28" s="102"/>
      <c r="BK28" s="102"/>
      <c r="BL28" s="102"/>
      <c r="BM28" s="102"/>
      <c r="BN28" s="102"/>
      <c r="BO28" s="102"/>
      <c r="BP28" s="102"/>
      <c r="BQ28" s="102"/>
      <c r="BR28" s="102"/>
      <c r="BS28" s="102"/>
      <c r="BT28" s="102"/>
      <c r="BU28" s="102"/>
      <c r="BV28" s="102"/>
      <c r="BW28" s="102"/>
      <c r="BX28" s="102"/>
      <c r="BY28" s="102"/>
      <c r="BZ28" s="102"/>
      <c r="CA28" s="102"/>
      <c r="CB28" s="102"/>
      <c r="CC28" s="102"/>
      <c r="CD28" s="102"/>
      <c r="CE28" s="102"/>
      <c r="CF28" s="102"/>
      <c r="CG28" s="102"/>
      <c r="CH28" s="102"/>
      <c r="CI28" s="102"/>
      <c r="CJ28" s="102"/>
      <c r="CK28" s="102"/>
      <c r="CL28" s="102"/>
      <c r="CM28" s="102"/>
      <c r="CN28" s="102"/>
      <c r="CO28" s="102"/>
      <c r="CP28" s="102"/>
      <c r="CQ28" s="102"/>
      <c r="CR28" s="102"/>
      <c r="CS28" s="102"/>
      <c r="CT28" s="102"/>
      <c r="CU28" s="102"/>
      <c r="CV28" s="102">
        <v>60.585434243904814</v>
      </c>
      <c r="CW28" s="102"/>
      <c r="CX28" s="102"/>
      <c r="CY28" s="102"/>
      <c r="CZ28" s="102"/>
      <c r="DA28" s="102"/>
      <c r="DB28" s="102"/>
      <c r="DC28" s="102"/>
      <c r="DD28" s="102"/>
      <c r="DE28" s="102"/>
      <c r="DF28" s="102"/>
      <c r="DG28" s="102"/>
      <c r="DH28" s="102"/>
      <c r="DI28" s="102"/>
      <c r="DJ28" s="102"/>
      <c r="DK28" s="102"/>
      <c r="DL28" s="102"/>
      <c r="DM28" s="102"/>
      <c r="DN28" s="102"/>
      <c r="DO28" s="102"/>
      <c r="DP28" s="102"/>
      <c r="DQ28" s="102"/>
      <c r="DR28" s="102"/>
      <c r="DS28" s="102"/>
      <c r="DT28" s="102"/>
      <c r="DU28" s="102"/>
      <c r="DV28" s="102"/>
      <c r="DW28" s="102"/>
      <c r="DX28" s="102"/>
      <c r="DY28" s="102"/>
      <c r="DZ28" s="102"/>
      <c r="EA28" s="102"/>
      <c r="EB28" s="102"/>
      <c r="EC28" s="102"/>
      <c r="ED28" s="102"/>
      <c r="EE28" s="102"/>
      <c r="EF28" s="102"/>
      <c r="EG28" s="102"/>
      <c r="EH28" s="102"/>
      <c r="EI28" s="102"/>
      <c r="EJ28" s="102"/>
      <c r="EK28" s="102"/>
      <c r="EL28" s="102"/>
      <c r="EM28" s="102"/>
      <c r="EN28" s="102"/>
      <c r="EO28" s="102"/>
      <c r="EP28" s="102"/>
      <c r="EQ28" s="102"/>
      <c r="ER28" s="102"/>
      <c r="ES28" s="102"/>
      <c r="ET28" s="102"/>
      <c r="EU28" s="102"/>
      <c r="EV28" s="102"/>
      <c r="EW28" s="102"/>
      <c r="EX28" s="102"/>
      <c r="EY28" s="102"/>
      <c r="EZ28" s="102"/>
      <c r="FA28" s="102"/>
      <c r="FB28" s="102"/>
      <c r="FC28" s="102"/>
      <c r="FD28" s="102"/>
      <c r="FE28" s="102"/>
      <c r="FF28" s="102"/>
      <c r="FG28" s="102"/>
      <c r="FH28" s="102"/>
      <c r="FI28" s="102"/>
      <c r="FJ28" s="102"/>
      <c r="FK28" s="102"/>
      <c r="FL28" s="102"/>
      <c r="FM28" s="102"/>
      <c r="FN28" s="102"/>
      <c r="FO28" s="102"/>
      <c r="FP28" s="102"/>
      <c r="FQ28" s="102"/>
      <c r="FR28" s="102"/>
      <c r="FS28" s="102"/>
      <c r="FT28" s="102"/>
      <c r="FU28" s="102"/>
      <c r="FV28" s="102"/>
      <c r="FW28" s="102"/>
      <c r="FX28" s="102"/>
      <c r="FY28" s="102"/>
      <c r="FZ28" s="102"/>
      <c r="GA28" s="102"/>
      <c r="GB28" s="102"/>
      <c r="GC28" s="102"/>
      <c r="GD28" s="104"/>
      <c r="GE28" s="104"/>
      <c r="GF28" s="104"/>
      <c r="GG28" s="104"/>
      <c r="GH28" s="104"/>
      <c r="GI28" s="104"/>
      <c r="GJ28" s="104"/>
      <c r="GK28" s="104"/>
      <c r="GL28" s="104">
        <v>60.585434243904814</v>
      </c>
      <c r="GM28" s="122"/>
      <c r="GN28" s="104"/>
      <c r="GO28" s="104"/>
      <c r="GP28" s="98"/>
    </row>
    <row r="29" spans="1:198" x14ac:dyDescent="0.25">
      <c r="A29" s="103" t="s">
        <v>442</v>
      </c>
      <c r="B29" s="102"/>
      <c r="C29" s="102"/>
      <c r="D29" s="102"/>
      <c r="E29" s="102"/>
      <c r="F29" s="102"/>
      <c r="G29" s="102"/>
      <c r="H29" s="102"/>
      <c r="I29" s="102"/>
      <c r="J29" s="102"/>
      <c r="K29" s="102"/>
      <c r="L29" s="102"/>
      <c r="M29" s="102"/>
      <c r="N29" s="102"/>
      <c r="O29" s="102"/>
      <c r="P29" s="102"/>
      <c r="Q29" s="102"/>
      <c r="R29" s="102"/>
      <c r="S29" s="102"/>
      <c r="T29" s="102"/>
      <c r="U29" s="102"/>
      <c r="V29" s="102"/>
      <c r="W29" s="102"/>
      <c r="X29" s="102"/>
      <c r="Y29" s="102"/>
      <c r="Z29" s="102"/>
      <c r="AA29" s="102"/>
      <c r="AB29" s="102"/>
      <c r="AC29" s="102"/>
      <c r="AD29" s="102"/>
      <c r="AE29" s="102"/>
      <c r="AF29" s="102"/>
      <c r="AG29" s="102"/>
      <c r="AH29" s="102"/>
      <c r="AI29" s="102"/>
      <c r="AJ29" s="102"/>
      <c r="AK29" s="102"/>
      <c r="AL29" s="102"/>
      <c r="AM29" s="102"/>
      <c r="AN29" s="102"/>
      <c r="AO29" s="102"/>
      <c r="AP29" s="102"/>
      <c r="AQ29" s="102"/>
      <c r="AR29" s="102"/>
      <c r="AS29" s="102"/>
      <c r="AT29" s="102"/>
      <c r="AU29" s="102"/>
      <c r="AV29" s="102"/>
      <c r="AW29" s="102"/>
      <c r="AX29" s="102"/>
      <c r="AY29" s="102"/>
      <c r="AZ29" s="102"/>
      <c r="BA29" s="102"/>
      <c r="BB29" s="102"/>
      <c r="BC29" s="102"/>
      <c r="BD29" s="102"/>
      <c r="BE29" s="102"/>
      <c r="BF29" s="102"/>
      <c r="BG29" s="102"/>
      <c r="BH29" s="102"/>
      <c r="BI29" s="102"/>
      <c r="BJ29" s="102"/>
      <c r="BK29" s="102"/>
      <c r="BL29" s="102"/>
      <c r="BM29" s="102"/>
      <c r="BN29" s="102"/>
      <c r="BO29" s="102"/>
      <c r="BP29" s="102"/>
      <c r="BQ29" s="102"/>
      <c r="BR29" s="102"/>
      <c r="BS29" s="102"/>
      <c r="BT29" s="102"/>
      <c r="BU29" s="102"/>
      <c r="BV29" s="102"/>
      <c r="BW29" s="102"/>
      <c r="BX29" s="102"/>
      <c r="BY29" s="102"/>
      <c r="BZ29" s="102"/>
      <c r="CA29" s="102"/>
      <c r="CB29" s="102"/>
      <c r="CC29" s="102"/>
      <c r="CD29" s="102"/>
      <c r="CE29" s="102"/>
      <c r="CF29" s="102"/>
      <c r="CG29" s="102"/>
      <c r="CH29" s="102"/>
      <c r="CI29" s="102"/>
      <c r="CJ29" s="102"/>
      <c r="CK29" s="102"/>
      <c r="CL29" s="102"/>
      <c r="CM29" s="102"/>
      <c r="CN29" s="102"/>
      <c r="CO29" s="102"/>
      <c r="CP29" s="102"/>
      <c r="CQ29" s="102"/>
      <c r="CR29" s="102"/>
      <c r="CS29" s="102"/>
      <c r="CT29" s="102"/>
      <c r="CU29" s="102"/>
      <c r="CV29" s="102"/>
      <c r="CW29" s="102">
        <v>23.742453482262778</v>
      </c>
      <c r="CX29" s="102"/>
      <c r="CY29" s="102"/>
      <c r="CZ29" s="102"/>
      <c r="DA29" s="102"/>
      <c r="DB29" s="102"/>
      <c r="DC29" s="102"/>
      <c r="DD29" s="102"/>
      <c r="DE29" s="102"/>
      <c r="DF29" s="102"/>
      <c r="DG29" s="102"/>
      <c r="DH29" s="102"/>
      <c r="DI29" s="102"/>
      <c r="DJ29" s="102"/>
      <c r="DK29" s="102"/>
      <c r="DL29" s="102"/>
      <c r="DM29" s="102"/>
      <c r="DN29" s="102"/>
      <c r="DO29" s="102"/>
      <c r="DP29" s="102"/>
      <c r="DQ29" s="102"/>
      <c r="DR29" s="102"/>
      <c r="DS29" s="102"/>
      <c r="DT29" s="102"/>
      <c r="DU29" s="102"/>
      <c r="DV29" s="102"/>
      <c r="DW29" s="102"/>
      <c r="DX29" s="102"/>
      <c r="DY29" s="102"/>
      <c r="DZ29" s="102"/>
      <c r="EA29" s="102"/>
      <c r="EB29" s="102"/>
      <c r="EC29" s="102"/>
      <c r="ED29" s="102"/>
      <c r="EE29" s="102"/>
      <c r="EF29" s="102"/>
      <c r="EG29" s="102"/>
      <c r="EH29" s="102"/>
      <c r="EI29" s="102"/>
      <c r="EJ29" s="102"/>
      <c r="EK29" s="102"/>
      <c r="EL29" s="102"/>
      <c r="EM29" s="102"/>
      <c r="EN29" s="102"/>
      <c r="EO29" s="102"/>
      <c r="EP29" s="102"/>
      <c r="EQ29" s="102"/>
      <c r="ER29" s="102"/>
      <c r="ES29" s="102"/>
      <c r="ET29" s="102"/>
      <c r="EU29" s="102"/>
      <c r="EV29" s="102"/>
      <c r="EW29" s="102"/>
      <c r="EX29" s="102"/>
      <c r="EY29" s="102"/>
      <c r="EZ29" s="102"/>
      <c r="FA29" s="102"/>
      <c r="FB29" s="102"/>
      <c r="FC29" s="102"/>
      <c r="FD29" s="102"/>
      <c r="FE29" s="102"/>
      <c r="FF29" s="102"/>
      <c r="FG29" s="102"/>
      <c r="FH29" s="102"/>
      <c r="FI29" s="102"/>
      <c r="FJ29" s="102"/>
      <c r="FK29" s="102"/>
      <c r="FL29" s="102"/>
      <c r="FM29" s="102"/>
      <c r="FN29" s="102"/>
      <c r="FO29" s="102"/>
      <c r="FP29" s="102"/>
      <c r="FQ29" s="102"/>
      <c r="FR29" s="102"/>
      <c r="FS29" s="102"/>
      <c r="FT29" s="102"/>
      <c r="FU29" s="102"/>
      <c r="FV29" s="102"/>
      <c r="FW29" s="102"/>
      <c r="FX29" s="102"/>
      <c r="FY29" s="102"/>
      <c r="FZ29" s="102"/>
      <c r="GA29" s="102"/>
      <c r="GB29" s="102"/>
      <c r="GC29" s="102"/>
      <c r="GD29" s="104"/>
      <c r="GE29" s="104"/>
      <c r="GF29" s="104"/>
      <c r="GG29" s="104"/>
      <c r="GH29" s="104"/>
      <c r="GI29" s="104"/>
      <c r="GJ29" s="104"/>
      <c r="GK29" s="104"/>
      <c r="GL29" s="104">
        <v>23.742453482262778</v>
      </c>
      <c r="GM29" s="122"/>
      <c r="GN29" s="104"/>
      <c r="GO29" s="104"/>
      <c r="GP29" s="98"/>
    </row>
    <row r="30" spans="1:198" x14ac:dyDescent="0.25">
      <c r="A30" s="103" t="s">
        <v>443</v>
      </c>
      <c r="B30" s="102"/>
      <c r="C30" s="102"/>
      <c r="D30" s="102"/>
      <c r="E30" s="102"/>
      <c r="F30" s="102"/>
      <c r="G30" s="102"/>
      <c r="H30" s="102"/>
      <c r="I30" s="102"/>
      <c r="J30" s="102"/>
      <c r="K30" s="102"/>
      <c r="L30" s="102"/>
      <c r="M30" s="102"/>
      <c r="N30" s="102"/>
      <c r="O30" s="102"/>
      <c r="P30" s="102"/>
      <c r="Q30" s="102"/>
      <c r="R30" s="102"/>
      <c r="S30" s="102"/>
      <c r="T30" s="102"/>
      <c r="U30" s="102"/>
      <c r="V30" s="102"/>
      <c r="W30" s="102"/>
      <c r="X30" s="102"/>
      <c r="Y30" s="102"/>
      <c r="Z30" s="102"/>
      <c r="AA30" s="102"/>
      <c r="AB30" s="102"/>
      <c r="AC30" s="102"/>
      <c r="AD30" s="102"/>
      <c r="AE30" s="102"/>
      <c r="AF30" s="102"/>
      <c r="AG30" s="102"/>
      <c r="AH30" s="102"/>
      <c r="AI30" s="102"/>
      <c r="AJ30" s="102"/>
      <c r="AK30" s="102"/>
      <c r="AL30" s="102"/>
      <c r="AM30" s="102"/>
      <c r="AN30" s="102"/>
      <c r="AO30" s="102"/>
      <c r="AP30" s="102"/>
      <c r="AQ30" s="102"/>
      <c r="AR30" s="102"/>
      <c r="AS30" s="102"/>
      <c r="AT30" s="102"/>
      <c r="AU30" s="102"/>
      <c r="AV30" s="102"/>
      <c r="AW30" s="102"/>
      <c r="AX30" s="102"/>
      <c r="AY30" s="102"/>
      <c r="AZ30" s="102"/>
      <c r="BA30" s="102"/>
      <c r="BB30" s="102"/>
      <c r="BC30" s="102"/>
      <c r="BD30" s="102"/>
      <c r="BE30" s="102"/>
      <c r="BF30" s="102"/>
      <c r="BG30" s="102"/>
      <c r="BH30" s="102"/>
      <c r="BI30" s="102"/>
      <c r="BJ30" s="102"/>
      <c r="BK30" s="102"/>
      <c r="BL30" s="102"/>
      <c r="BM30" s="102"/>
      <c r="BN30" s="102"/>
      <c r="BO30" s="102"/>
      <c r="BP30" s="102"/>
      <c r="BQ30" s="102"/>
      <c r="BR30" s="102"/>
      <c r="BS30" s="102"/>
      <c r="BT30" s="102"/>
      <c r="BU30" s="102"/>
      <c r="BV30" s="102"/>
      <c r="BW30" s="102"/>
      <c r="BX30" s="102"/>
      <c r="BY30" s="102"/>
      <c r="BZ30" s="102"/>
      <c r="CA30" s="102"/>
      <c r="CB30" s="102"/>
      <c r="CC30" s="102"/>
      <c r="CD30" s="102"/>
      <c r="CE30" s="102"/>
      <c r="CF30" s="102"/>
      <c r="CG30" s="102"/>
      <c r="CH30" s="102"/>
      <c r="CI30" s="102"/>
      <c r="CJ30" s="102"/>
      <c r="CK30" s="102"/>
      <c r="CL30" s="102"/>
      <c r="CM30" s="102"/>
      <c r="CN30" s="102"/>
      <c r="CO30" s="102"/>
      <c r="CP30" s="102"/>
      <c r="CQ30" s="102"/>
      <c r="CR30" s="102"/>
      <c r="CS30" s="102"/>
      <c r="CT30" s="102"/>
      <c r="CU30" s="102"/>
      <c r="CV30" s="102"/>
      <c r="CW30" s="102"/>
      <c r="CX30" s="102">
        <v>42.072502951040399</v>
      </c>
      <c r="CY30" s="102"/>
      <c r="CZ30" s="102"/>
      <c r="DA30" s="102"/>
      <c r="DB30" s="102"/>
      <c r="DC30" s="102"/>
      <c r="DD30" s="102"/>
      <c r="DE30" s="102"/>
      <c r="DF30" s="102"/>
      <c r="DG30" s="102"/>
      <c r="DH30" s="102"/>
      <c r="DI30" s="102"/>
      <c r="DJ30" s="102"/>
      <c r="DK30" s="102"/>
      <c r="DL30" s="102"/>
      <c r="DM30" s="102"/>
      <c r="DN30" s="102"/>
      <c r="DO30" s="102"/>
      <c r="DP30" s="102"/>
      <c r="DQ30" s="102"/>
      <c r="DR30" s="102"/>
      <c r="DS30" s="102"/>
      <c r="DT30" s="102"/>
      <c r="DU30" s="102"/>
      <c r="DV30" s="102"/>
      <c r="DW30" s="102"/>
      <c r="DX30" s="102"/>
      <c r="DY30" s="102"/>
      <c r="DZ30" s="102"/>
      <c r="EA30" s="102"/>
      <c r="EB30" s="102"/>
      <c r="EC30" s="102"/>
      <c r="ED30" s="102"/>
      <c r="EE30" s="102"/>
      <c r="EF30" s="102"/>
      <c r="EG30" s="102"/>
      <c r="EH30" s="102"/>
      <c r="EI30" s="102"/>
      <c r="EJ30" s="102"/>
      <c r="EK30" s="102"/>
      <c r="EL30" s="102"/>
      <c r="EM30" s="102"/>
      <c r="EN30" s="102"/>
      <c r="EO30" s="102"/>
      <c r="EP30" s="102"/>
      <c r="EQ30" s="102"/>
      <c r="ER30" s="102"/>
      <c r="ES30" s="102"/>
      <c r="ET30" s="102"/>
      <c r="EU30" s="102"/>
      <c r="EV30" s="102"/>
      <c r="EW30" s="102"/>
      <c r="EX30" s="102"/>
      <c r="EY30" s="102"/>
      <c r="EZ30" s="102"/>
      <c r="FA30" s="102"/>
      <c r="FB30" s="102"/>
      <c r="FC30" s="102"/>
      <c r="FD30" s="102"/>
      <c r="FE30" s="102"/>
      <c r="FF30" s="102"/>
      <c r="FG30" s="102"/>
      <c r="FH30" s="102"/>
      <c r="FI30" s="102"/>
      <c r="FJ30" s="102"/>
      <c r="FK30" s="102"/>
      <c r="FL30" s="102"/>
      <c r="FM30" s="102"/>
      <c r="FN30" s="102"/>
      <c r="FO30" s="102"/>
      <c r="FP30" s="102"/>
      <c r="FQ30" s="102"/>
      <c r="FR30" s="102"/>
      <c r="FS30" s="102"/>
      <c r="FT30" s="102"/>
      <c r="FU30" s="102"/>
      <c r="FV30" s="102"/>
      <c r="FW30" s="102"/>
      <c r="FX30" s="102"/>
      <c r="FY30" s="102"/>
      <c r="FZ30" s="102"/>
      <c r="GA30" s="102"/>
      <c r="GB30" s="102"/>
      <c r="GC30" s="102"/>
      <c r="GD30" s="104"/>
      <c r="GE30" s="104"/>
      <c r="GF30" s="104"/>
      <c r="GG30" s="104"/>
      <c r="GH30" s="104"/>
      <c r="GI30" s="104"/>
      <c r="GJ30" s="104"/>
      <c r="GK30" s="104"/>
      <c r="GL30" s="104">
        <v>42.072502951040399</v>
      </c>
      <c r="GM30" s="122"/>
      <c r="GN30" s="104"/>
      <c r="GO30" s="104"/>
      <c r="GP30" s="98"/>
    </row>
    <row r="31" spans="1:198" x14ac:dyDescent="0.25">
      <c r="A31" s="103" t="s">
        <v>444</v>
      </c>
      <c r="B31" s="102"/>
      <c r="C31" s="102"/>
      <c r="D31" s="102"/>
      <c r="E31" s="102"/>
      <c r="F31" s="102"/>
      <c r="G31" s="102"/>
      <c r="H31" s="102"/>
      <c r="I31" s="102"/>
      <c r="J31" s="102"/>
      <c r="K31" s="102"/>
      <c r="L31" s="102"/>
      <c r="M31" s="102"/>
      <c r="N31" s="102"/>
      <c r="O31" s="102"/>
      <c r="P31" s="102"/>
      <c r="Q31" s="102"/>
      <c r="R31" s="102"/>
      <c r="S31" s="102"/>
      <c r="T31" s="102"/>
      <c r="U31" s="102"/>
      <c r="V31" s="102"/>
      <c r="W31" s="102"/>
      <c r="X31" s="102"/>
      <c r="Y31" s="102"/>
      <c r="Z31" s="102"/>
      <c r="AA31" s="102"/>
      <c r="AB31" s="102"/>
      <c r="AC31" s="102"/>
      <c r="AD31" s="102"/>
      <c r="AE31" s="102"/>
      <c r="AF31" s="102"/>
      <c r="AG31" s="102"/>
      <c r="AH31" s="102"/>
      <c r="AI31" s="102"/>
      <c r="AJ31" s="102"/>
      <c r="AK31" s="102"/>
      <c r="AL31" s="102"/>
      <c r="AM31" s="102"/>
      <c r="AN31" s="102"/>
      <c r="AO31" s="102"/>
      <c r="AP31" s="102"/>
      <c r="AQ31" s="102"/>
      <c r="AR31" s="102"/>
      <c r="AS31" s="102"/>
      <c r="AT31" s="102"/>
      <c r="AU31" s="102"/>
      <c r="AV31" s="102"/>
      <c r="AW31" s="102"/>
      <c r="AX31" s="102"/>
      <c r="AY31" s="102"/>
      <c r="AZ31" s="102"/>
      <c r="BA31" s="102"/>
      <c r="BB31" s="102"/>
      <c r="BC31" s="102"/>
      <c r="BD31" s="102"/>
      <c r="BE31" s="102"/>
      <c r="BF31" s="102"/>
      <c r="BG31" s="102"/>
      <c r="BH31" s="102"/>
      <c r="BI31" s="102"/>
      <c r="BJ31" s="102"/>
      <c r="BK31" s="102"/>
      <c r="BL31" s="102"/>
      <c r="BM31" s="102"/>
      <c r="BN31" s="102"/>
      <c r="BO31" s="102"/>
      <c r="BP31" s="102"/>
      <c r="BQ31" s="102"/>
      <c r="BR31" s="102"/>
      <c r="BS31" s="102"/>
      <c r="BT31" s="102"/>
      <c r="BU31" s="102"/>
      <c r="BV31" s="102"/>
      <c r="BW31" s="102"/>
      <c r="BX31" s="102"/>
      <c r="BY31" s="102"/>
      <c r="BZ31" s="102"/>
      <c r="CA31" s="102"/>
      <c r="CB31" s="102"/>
      <c r="CC31" s="102"/>
      <c r="CD31" s="102"/>
      <c r="CE31" s="102"/>
      <c r="CF31" s="102"/>
      <c r="CG31" s="102"/>
      <c r="CH31" s="102"/>
      <c r="CI31" s="102"/>
      <c r="CJ31" s="102"/>
      <c r="CK31" s="102"/>
      <c r="CL31" s="102"/>
      <c r="CM31" s="102"/>
      <c r="CN31" s="102"/>
      <c r="CO31" s="102"/>
      <c r="CP31" s="102"/>
      <c r="CQ31" s="102"/>
      <c r="CR31" s="102"/>
      <c r="CS31" s="102"/>
      <c r="CT31" s="102"/>
      <c r="CU31" s="102"/>
      <c r="CV31" s="102"/>
      <c r="CW31" s="102"/>
      <c r="CX31" s="102"/>
      <c r="CY31" s="102">
        <v>9.899067567191036</v>
      </c>
      <c r="CZ31" s="102"/>
      <c r="DA31" s="102"/>
      <c r="DB31" s="102"/>
      <c r="DC31" s="102"/>
      <c r="DD31" s="102"/>
      <c r="DE31" s="102"/>
      <c r="DF31" s="102"/>
      <c r="DG31" s="102"/>
      <c r="DH31" s="102"/>
      <c r="DI31" s="102"/>
      <c r="DJ31" s="102"/>
      <c r="DK31" s="102"/>
      <c r="DL31" s="102"/>
      <c r="DM31" s="102"/>
      <c r="DN31" s="102"/>
      <c r="DO31" s="102"/>
      <c r="DP31" s="102"/>
      <c r="DQ31" s="102"/>
      <c r="DR31" s="102"/>
      <c r="DS31" s="102"/>
      <c r="DT31" s="102"/>
      <c r="DU31" s="102"/>
      <c r="DV31" s="102"/>
      <c r="DW31" s="102"/>
      <c r="DX31" s="102"/>
      <c r="DY31" s="102"/>
      <c r="DZ31" s="102"/>
      <c r="EA31" s="102"/>
      <c r="EB31" s="102"/>
      <c r="EC31" s="102"/>
      <c r="ED31" s="102"/>
      <c r="EE31" s="102"/>
      <c r="EF31" s="102"/>
      <c r="EG31" s="102"/>
      <c r="EH31" s="102"/>
      <c r="EI31" s="102"/>
      <c r="EJ31" s="102"/>
      <c r="EK31" s="102"/>
      <c r="EL31" s="102"/>
      <c r="EM31" s="102"/>
      <c r="EN31" s="102"/>
      <c r="EO31" s="102"/>
      <c r="EP31" s="102"/>
      <c r="EQ31" s="102"/>
      <c r="ER31" s="102"/>
      <c r="ES31" s="102"/>
      <c r="ET31" s="102"/>
      <c r="EU31" s="102"/>
      <c r="EV31" s="102"/>
      <c r="EW31" s="102"/>
      <c r="EX31" s="102"/>
      <c r="EY31" s="102"/>
      <c r="EZ31" s="102"/>
      <c r="FA31" s="102"/>
      <c r="FB31" s="102"/>
      <c r="FC31" s="102"/>
      <c r="FD31" s="102"/>
      <c r="FE31" s="102"/>
      <c r="FF31" s="102"/>
      <c r="FG31" s="102"/>
      <c r="FH31" s="102"/>
      <c r="FI31" s="102"/>
      <c r="FJ31" s="102"/>
      <c r="FK31" s="102"/>
      <c r="FL31" s="102"/>
      <c r="FM31" s="102"/>
      <c r="FN31" s="102"/>
      <c r="FO31" s="102"/>
      <c r="FP31" s="102"/>
      <c r="FQ31" s="102"/>
      <c r="FR31" s="102"/>
      <c r="FS31" s="102"/>
      <c r="FT31" s="102"/>
      <c r="FU31" s="102"/>
      <c r="FV31" s="102"/>
      <c r="FW31" s="102"/>
      <c r="FX31" s="102"/>
      <c r="FY31" s="102"/>
      <c r="FZ31" s="102"/>
      <c r="GA31" s="102"/>
      <c r="GB31" s="102"/>
      <c r="GC31" s="102"/>
      <c r="GD31" s="104"/>
      <c r="GE31" s="104"/>
      <c r="GF31" s="104"/>
      <c r="GG31" s="104"/>
      <c r="GH31" s="104"/>
      <c r="GI31" s="104"/>
      <c r="GJ31" s="104"/>
      <c r="GK31" s="104"/>
      <c r="GL31" s="104">
        <v>9.899067567191036</v>
      </c>
      <c r="GM31" s="122"/>
      <c r="GN31" s="104"/>
      <c r="GO31" s="104"/>
      <c r="GP31" s="98"/>
    </row>
    <row r="32" spans="1:198" x14ac:dyDescent="0.25">
      <c r="A32" s="103" t="s">
        <v>445</v>
      </c>
      <c r="B32" s="102"/>
      <c r="C32" s="102"/>
      <c r="D32" s="102"/>
      <c r="E32" s="102"/>
      <c r="F32" s="102"/>
      <c r="G32" s="102"/>
      <c r="H32" s="102"/>
      <c r="I32" s="102"/>
      <c r="J32" s="102"/>
      <c r="K32" s="102"/>
      <c r="L32" s="102"/>
      <c r="M32" s="102"/>
      <c r="N32" s="102"/>
      <c r="O32" s="102"/>
      <c r="P32" s="102"/>
      <c r="Q32" s="102"/>
      <c r="R32" s="102"/>
      <c r="S32" s="102"/>
      <c r="T32" s="102"/>
      <c r="U32" s="102"/>
      <c r="V32" s="102"/>
      <c r="W32" s="102"/>
      <c r="X32" s="102"/>
      <c r="Y32" s="102"/>
      <c r="Z32" s="102"/>
      <c r="AA32" s="102"/>
      <c r="AB32" s="102"/>
      <c r="AC32" s="102"/>
      <c r="AD32" s="102"/>
      <c r="AE32" s="102"/>
      <c r="AF32" s="102"/>
      <c r="AG32" s="102"/>
      <c r="AH32" s="102"/>
      <c r="AI32" s="102"/>
      <c r="AJ32" s="102"/>
      <c r="AK32" s="102"/>
      <c r="AL32" s="102"/>
      <c r="AM32" s="102"/>
      <c r="AN32" s="102"/>
      <c r="AO32" s="102"/>
      <c r="AP32" s="102"/>
      <c r="AQ32" s="102"/>
      <c r="AR32" s="102"/>
      <c r="AS32" s="102"/>
      <c r="AT32" s="102"/>
      <c r="AU32" s="102"/>
      <c r="AV32" s="102"/>
      <c r="AW32" s="102"/>
      <c r="AX32" s="102"/>
      <c r="AY32" s="102"/>
      <c r="AZ32" s="102"/>
      <c r="BA32" s="102"/>
      <c r="BB32" s="102"/>
      <c r="BC32" s="102"/>
      <c r="BD32" s="102"/>
      <c r="BE32" s="102"/>
      <c r="BF32" s="102"/>
      <c r="BG32" s="102"/>
      <c r="BH32" s="102"/>
      <c r="BI32" s="102"/>
      <c r="BJ32" s="102"/>
      <c r="BK32" s="102"/>
      <c r="BL32" s="102"/>
      <c r="BM32" s="102"/>
      <c r="BN32" s="102"/>
      <c r="BO32" s="102"/>
      <c r="BP32" s="102"/>
      <c r="BQ32" s="102"/>
      <c r="BR32" s="102"/>
      <c r="BS32" s="102"/>
      <c r="BT32" s="102"/>
      <c r="BU32" s="102"/>
      <c r="BV32" s="102"/>
      <c r="BW32" s="102"/>
      <c r="BX32" s="102"/>
      <c r="BY32" s="102"/>
      <c r="BZ32" s="102"/>
      <c r="CA32" s="102"/>
      <c r="CB32" s="102"/>
      <c r="CC32" s="102"/>
      <c r="CD32" s="102"/>
      <c r="CE32" s="102"/>
      <c r="CF32" s="102"/>
      <c r="CG32" s="102"/>
      <c r="CH32" s="102"/>
      <c r="CI32" s="102"/>
      <c r="CJ32" s="102"/>
      <c r="CK32" s="102"/>
      <c r="CL32" s="102"/>
      <c r="CM32" s="102"/>
      <c r="CN32" s="102"/>
      <c r="CO32" s="102"/>
      <c r="CP32" s="102"/>
      <c r="CQ32" s="102"/>
      <c r="CR32" s="102"/>
      <c r="CS32" s="102"/>
      <c r="CT32" s="102"/>
      <c r="CU32" s="102"/>
      <c r="CV32" s="102"/>
      <c r="CW32" s="102"/>
      <c r="CX32" s="102"/>
      <c r="CY32" s="102"/>
      <c r="CZ32" s="102">
        <v>40.799028356133917</v>
      </c>
      <c r="DA32" s="102"/>
      <c r="DB32" s="102"/>
      <c r="DC32" s="102"/>
      <c r="DD32" s="102"/>
      <c r="DE32" s="102"/>
      <c r="DF32" s="102"/>
      <c r="DG32" s="102"/>
      <c r="DH32" s="102"/>
      <c r="DI32" s="102"/>
      <c r="DJ32" s="102"/>
      <c r="DK32" s="102"/>
      <c r="DL32" s="102"/>
      <c r="DM32" s="102"/>
      <c r="DN32" s="102"/>
      <c r="DO32" s="102"/>
      <c r="DP32" s="102"/>
      <c r="DQ32" s="102"/>
      <c r="DR32" s="102"/>
      <c r="DS32" s="102"/>
      <c r="DT32" s="102"/>
      <c r="DU32" s="102"/>
      <c r="DV32" s="102"/>
      <c r="DW32" s="102"/>
      <c r="DX32" s="102"/>
      <c r="DY32" s="102"/>
      <c r="DZ32" s="102"/>
      <c r="EA32" s="102"/>
      <c r="EB32" s="102"/>
      <c r="EC32" s="102"/>
      <c r="ED32" s="102"/>
      <c r="EE32" s="102"/>
      <c r="EF32" s="102"/>
      <c r="EG32" s="102"/>
      <c r="EH32" s="102"/>
      <c r="EI32" s="102"/>
      <c r="EJ32" s="102"/>
      <c r="EK32" s="102"/>
      <c r="EL32" s="102"/>
      <c r="EM32" s="102"/>
      <c r="EN32" s="102"/>
      <c r="EO32" s="102"/>
      <c r="EP32" s="102"/>
      <c r="EQ32" s="102"/>
      <c r="ER32" s="102"/>
      <c r="ES32" s="102"/>
      <c r="ET32" s="102"/>
      <c r="EU32" s="102"/>
      <c r="EV32" s="102"/>
      <c r="EW32" s="102"/>
      <c r="EX32" s="102"/>
      <c r="EY32" s="102"/>
      <c r="EZ32" s="102"/>
      <c r="FA32" s="102"/>
      <c r="FB32" s="102"/>
      <c r="FC32" s="102"/>
      <c r="FD32" s="102"/>
      <c r="FE32" s="102"/>
      <c r="FF32" s="102"/>
      <c r="FG32" s="102"/>
      <c r="FH32" s="102"/>
      <c r="FI32" s="102"/>
      <c r="FJ32" s="102"/>
      <c r="FK32" s="102"/>
      <c r="FL32" s="102"/>
      <c r="FM32" s="102"/>
      <c r="FN32" s="102"/>
      <c r="FO32" s="102"/>
      <c r="FP32" s="102"/>
      <c r="FQ32" s="102"/>
      <c r="FR32" s="102"/>
      <c r="FS32" s="102"/>
      <c r="FT32" s="102"/>
      <c r="FU32" s="102"/>
      <c r="FV32" s="102"/>
      <c r="FW32" s="102"/>
      <c r="FX32" s="102"/>
      <c r="FY32" s="102"/>
      <c r="FZ32" s="102"/>
      <c r="GA32" s="102"/>
      <c r="GB32" s="102"/>
      <c r="GC32" s="102"/>
      <c r="GD32" s="104"/>
      <c r="GE32" s="104"/>
      <c r="GF32" s="104"/>
      <c r="GG32" s="104"/>
      <c r="GH32" s="104"/>
      <c r="GI32" s="104"/>
      <c r="GJ32" s="104"/>
      <c r="GK32" s="104"/>
      <c r="GL32" s="104">
        <v>40.799028356133917</v>
      </c>
      <c r="GM32" s="122"/>
      <c r="GN32" s="104"/>
      <c r="GO32" s="104"/>
      <c r="GP32" s="98"/>
    </row>
    <row r="33" spans="1:198" x14ac:dyDescent="0.25">
      <c r="A33" s="103" t="s">
        <v>446</v>
      </c>
      <c r="B33" s="102"/>
      <c r="C33" s="102"/>
      <c r="D33" s="102"/>
      <c r="E33" s="102"/>
      <c r="F33" s="102"/>
      <c r="G33" s="102"/>
      <c r="H33" s="102"/>
      <c r="I33" s="102"/>
      <c r="J33" s="102"/>
      <c r="K33" s="102"/>
      <c r="L33" s="102"/>
      <c r="M33" s="102"/>
      <c r="N33" s="102"/>
      <c r="O33" s="102"/>
      <c r="P33" s="102"/>
      <c r="Q33" s="102"/>
      <c r="R33" s="102"/>
      <c r="S33" s="102"/>
      <c r="T33" s="102"/>
      <c r="U33" s="102"/>
      <c r="V33" s="102"/>
      <c r="W33" s="102"/>
      <c r="X33" s="102"/>
      <c r="Y33" s="102"/>
      <c r="Z33" s="102"/>
      <c r="AA33" s="102"/>
      <c r="AB33" s="102"/>
      <c r="AC33" s="102"/>
      <c r="AD33" s="102"/>
      <c r="AE33" s="102"/>
      <c r="AF33" s="102"/>
      <c r="AG33" s="102"/>
      <c r="AH33" s="102"/>
      <c r="AI33" s="102"/>
      <c r="AJ33" s="102"/>
      <c r="AK33" s="102"/>
      <c r="AL33" s="102"/>
      <c r="AM33" s="102"/>
      <c r="AN33" s="102"/>
      <c r="AO33" s="102"/>
      <c r="AP33" s="102"/>
      <c r="AQ33" s="102"/>
      <c r="AR33" s="102"/>
      <c r="AS33" s="102"/>
      <c r="AT33" s="102"/>
      <c r="AU33" s="102"/>
      <c r="AV33" s="102"/>
      <c r="AW33" s="102"/>
      <c r="AX33" s="102"/>
      <c r="AY33" s="102"/>
      <c r="AZ33" s="102"/>
      <c r="BA33" s="102"/>
      <c r="BB33" s="102"/>
      <c r="BC33" s="102"/>
      <c r="BD33" s="102"/>
      <c r="BE33" s="102"/>
      <c r="BF33" s="102"/>
      <c r="BG33" s="102"/>
      <c r="BH33" s="102"/>
      <c r="BI33" s="102"/>
      <c r="BJ33" s="102"/>
      <c r="BK33" s="102"/>
      <c r="BL33" s="102"/>
      <c r="BM33" s="102"/>
      <c r="BN33" s="102"/>
      <c r="BO33" s="102"/>
      <c r="BP33" s="102"/>
      <c r="BQ33" s="102"/>
      <c r="BR33" s="102"/>
      <c r="BS33" s="102"/>
      <c r="BT33" s="102"/>
      <c r="BU33" s="102"/>
      <c r="BV33" s="102"/>
      <c r="BW33" s="102"/>
      <c r="BX33" s="102"/>
      <c r="BY33" s="102"/>
      <c r="BZ33" s="102"/>
      <c r="CA33" s="102"/>
      <c r="CB33" s="102"/>
      <c r="CC33" s="102"/>
      <c r="CD33" s="102"/>
      <c r="CE33" s="102"/>
      <c r="CF33" s="102"/>
      <c r="CG33" s="102"/>
      <c r="CH33" s="102"/>
      <c r="CI33" s="102"/>
      <c r="CJ33" s="102"/>
      <c r="CK33" s="102"/>
      <c r="CL33" s="102"/>
      <c r="CM33" s="102"/>
      <c r="CN33" s="102"/>
      <c r="CO33" s="102"/>
      <c r="CP33" s="102"/>
      <c r="CQ33" s="102"/>
      <c r="CR33" s="102"/>
      <c r="CS33" s="102"/>
      <c r="CT33" s="102"/>
      <c r="CU33" s="102"/>
      <c r="CV33" s="102"/>
      <c r="CW33" s="102"/>
      <c r="CX33" s="102"/>
      <c r="CY33" s="102"/>
      <c r="CZ33" s="102"/>
      <c r="DA33" s="102">
        <v>40.510033895633633</v>
      </c>
      <c r="DB33" s="102"/>
      <c r="DC33" s="102"/>
      <c r="DD33" s="102"/>
      <c r="DE33" s="102"/>
      <c r="DF33" s="102"/>
      <c r="DG33" s="102"/>
      <c r="DH33" s="102"/>
      <c r="DI33" s="102"/>
      <c r="DJ33" s="102"/>
      <c r="DK33" s="102"/>
      <c r="DL33" s="102"/>
      <c r="DM33" s="102"/>
      <c r="DN33" s="102"/>
      <c r="DO33" s="102"/>
      <c r="DP33" s="102"/>
      <c r="DQ33" s="102"/>
      <c r="DR33" s="102"/>
      <c r="DS33" s="102"/>
      <c r="DT33" s="102"/>
      <c r="DU33" s="102"/>
      <c r="DV33" s="102"/>
      <c r="DW33" s="102"/>
      <c r="DX33" s="102"/>
      <c r="DY33" s="102"/>
      <c r="DZ33" s="102"/>
      <c r="EA33" s="102"/>
      <c r="EB33" s="102"/>
      <c r="EC33" s="102"/>
      <c r="ED33" s="102"/>
      <c r="EE33" s="102"/>
      <c r="EF33" s="102"/>
      <c r="EG33" s="102"/>
      <c r="EH33" s="102"/>
      <c r="EI33" s="102"/>
      <c r="EJ33" s="102"/>
      <c r="EK33" s="102"/>
      <c r="EL33" s="102"/>
      <c r="EM33" s="102"/>
      <c r="EN33" s="102"/>
      <c r="EO33" s="102"/>
      <c r="EP33" s="102"/>
      <c r="EQ33" s="102"/>
      <c r="ER33" s="102"/>
      <c r="ES33" s="102"/>
      <c r="ET33" s="102"/>
      <c r="EU33" s="102"/>
      <c r="EV33" s="102"/>
      <c r="EW33" s="102"/>
      <c r="EX33" s="102"/>
      <c r="EY33" s="102"/>
      <c r="EZ33" s="102"/>
      <c r="FA33" s="102"/>
      <c r="FB33" s="102"/>
      <c r="FC33" s="102"/>
      <c r="FD33" s="102"/>
      <c r="FE33" s="102"/>
      <c r="FF33" s="102"/>
      <c r="FG33" s="102"/>
      <c r="FH33" s="102"/>
      <c r="FI33" s="102"/>
      <c r="FJ33" s="102"/>
      <c r="FK33" s="102"/>
      <c r="FL33" s="102"/>
      <c r="FM33" s="102"/>
      <c r="FN33" s="102"/>
      <c r="FO33" s="102"/>
      <c r="FP33" s="102"/>
      <c r="FQ33" s="102"/>
      <c r="FR33" s="102"/>
      <c r="FS33" s="102"/>
      <c r="FT33" s="102"/>
      <c r="FU33" s="102"/>
      <c r="FV33" s="102"/>
      <c r="FW33" s="102"/>
      <c r="FX33" s="102"/>
      <c r="FY33" s="102"/>
      <c r="FZ33" s="102"/>
      <c r="GA33" s="102"/>
      <c r="GB33" s="102"/>
      <c r="GC33" s="102"/>
      <c r="GD33" s="104"/>
      <c r="GE33" s="104"/>
      <c r="GF33" s="104"/>
      <c r="GG33" s="104"/>
      <c r="GH33" s="104"/>
      <c r="GI33" s="104"/>
      <c r="GJ33" s="104"/>
      <c r="GK33" s="104"/>
      <c r="GL33" s="104">
        <v>40.510033895633633</v>
      </c>
      <c r="GM33" s="122"/>
      <c r="GN33" s="104"/>
      <c r="GO33" s="104"/>
      <c r="GP33" s="98"/>
    </row>
    <row r="34" spans="1:198" x14ac:dyDescent="0.25">
      <c r="A34" s="103" t="s">
        <v>447</v>
      </c>
      <c r="B34" s="102"/>
      <c r="C34" s="102"/>
      <c r="D34" s="102"/>
      <c r="E34" s="102"/>
      <c r="F34" s="102"/>
      <c r="G34" s="102"/>
      <c r="H34" s="102"/>
      <c r="I34" s="102"/>
      <c r="J34" s="102"/>
      <c r="K34" s="102"/>
      <c r="L34" s="102"/>
      <c r="M34" s="102"/>
      <c r="N34" s="102"/>
      <c r="O34" s="102"/>
      <c r="P34" s="102"/>
      <c r="Q34" s="102"/>
      <c r="R34" s="102"/>
      <c r="S34" s="102"/>
      <c r="T34" s="102"/>
      <c r="U34" s="102"/>
      <c r="V34" s="102"/>
      <c r="W34" s="102"/>
      <c r="X34" s="102"/>
      <c r="Y34" s="102"/>
      <c r="Z34" s="102"/>
      <c r="AA34" s="102"/>
      <c r="AB34" s="102"/>
      <c r="AC34" s="102"/>
      <c r="AD34" s="102"/>
      <c r="AE34" s="102"/>
      <c r="AF34" s="102"/>
      <c r="AG34" s="102"/>
      <c r="AH34" s="102"/>
      <c r="AI34" s="102"/>
      <c r="AJ34" s="102"/>
      <c r="AK34" s="102"/>
      <c r="AL34" s="102"/>
      <c r="AM34" s="102"/>
      <c r="AN34" s="102"/>
      <c r="AO34" s="102"/>
      <c r="AP34" s="102"/>
      <c r="AQ34" s="102"/>
      <c r="AR34" s="102"/>
      <c r="AS34" s="102"/>
      <c r="AT34" s="102"/>
      <c r="AU34" s="102"/>
      <c r="AV34" s="102"/>
      <c r="AW34" s="102"/>
      <c r="AX34" s="102"/>
      <c r="AY34" s="102"/>
      <c r="AZ34" s="102"/>
      <c r="BA34" s="102"/>
      <c r="BB34" s="102"/>
      <c r="BC34" s="102"/>
      <c r="BD34" s="102"/>
      <c r="BE34" s="102"/>
      <c r="BF34" s="102"/>
      <c r="BG34" s="102"/>
      <c r="BH34" s="102"/>
      <c r="BI34" s="102"/>
      <c r="BJ34" s="102"/>
      <c r="BK34" s="102"/>
      <c r="BL34" s="102"/>
      <c r="BM34" s="102"/>
      <c r="BN34" s="102"/>
      <c r="BO34" s="102"/>
      <c r="BP34" s="102"/>
      <c r="BQ34" s="102"/>
      <c r="BR34" s="102"/>
      <c r="BS34" s="102"/>
      <c r="BT34" s="102"/>
      <c r="BU34" s="102"/>
      <c r="BV34" s="102"/>
      <c r="BW34" s="102"/>
      <c r="BX34" s="102"/>
      <c r="BY34" s="102"/>
      <c r="BZ34" s="102"/>
      <c r="CA34" s="102"/>
      <c r="CB34" s="102"/>
      <c r="CC34" s="102"/>
      <c r="CD34" s="102"/>
      <c r="CE34" s="102"/>
      <c r="CF34" s="102"/>
      <c r="CG34" s="102"/>
      <c r="CH34" s="102"/>
      <c r="CI34" s="102"/>
      <c r="CJ34" s="102"/>
      <c r="CK34" s="102"/>
      <c r="CL34" s="102"/>
      <c r="CM34" s="102"/>
      <c r="CN34" s="102"/>
      <c r="CO34" s="102"/>
      <c r="CP34" s="102"/>
      <c r="CQ34" s="102"/>
      <c r="CR34" s="102"/>
      <c r="CS34" s="102"/>
      <c r="CT34" s="102"/>
      <c r="CU34" s="102"/>
      <c r="CV34" s="102"/>
      <c r="CW34" s="102"/>
      <c r="CX34" s="102"/>
      <c r="CY34" s="102"/>
      <c r="CZ34" s="102"/>
      <c r="DA34" s="102"/>
      <c r="DB34" s="102">
        <v>19.659483560159739</v>
      </c>
      <c r="DC34" s="102"/>
      <c r="DD34" s="102"/>
      <c r="DE34" s="102"/>
      <c r="DF34" s="102"/>
      <c r="DG34" s="102"/>
      <c r="DH34" s="102"/>
      <c r="DI34" s="102"/>
      <c r="DJ34" s="102"/>
      <c r="DK34" s="102"/>
      <c r="DL34" s="102"/>
      <c r="DM34" s="102"/>
      <c r="DN34" s="102"/>
      <c r="DO34" s="102"/>
      <c r="DP34" s="102"/>
      <c r="DQ34" s="102"/>
      <c r="DR34" s="102"/>
      <c r="DS34" s="102"/>
      <c r="DT34" s="102"/>
      <c r="DU34" s="102"/>
      <c r="DV34" s="102"/>
      <c r="DW34" s="102"/>
      <c r="DX34" s="102"/>
      <c r="DY34" s="102"/>
      <c r="DZ34" s="102"/>
      <c r="EA34" s="102"/>
      <c r="EB34" s="102"/>
      <c r="EC34" s="102"/>
      <c r="ED34" s="102"/>
      <c r="EE34" s="102"/>
      <c r="EF34" s="102"/>
      <c r="EG34" s="102"/>
      <c r="EH34" s="102"/>
      <c r="EI34" s="102"/>
      <c r="EJ34" s="102"/>
      <c r="EK34" s="102"/>
      <c r="EL34" s="102"/>
      <c r="EM34" s="102"/>
      <c r="EN34" s="102"/>
      <c r="EO34" s="102"/>
      <c r="EP34" s="102"/>
      <c r="EQ34" s="102"/>
      <c r="ER34" s="102"/>
      <c r="ES34" s="102"/>
      <c r="ET34" s="102"/>
      <c r="EU34" s="102"/>
      <c r="EV34" s="102"/>
      <c r="EW34" s="102"/>
      <c r="EX34" s="102"/>
      <c r="EY34" s="102"/>
      <c r="EZ34" s="102"/>
      <c r="FA34" s="102"/>
      <c r="FB34" s="102"/>
      <c r="FC34" s="102"/>
      <c r="FD34" s="102"/>
      <c r="FE34" s="102"/>
      <c r="FF34" s="102"/>
      <c r="FG34" s="102"/>
      <c r="FH34" s="102"/>
      <c r="FI34" s="102"/>
      <c r="FJ34" s="102"/>
      <c r="FK34" s="102"/>
      <c r="FL34" s="102"/>
      <c r="FM34" s="102"/>
      <c r="FN34" s="102"/>
      <c r="FO34" s="102"/>
      <c r="FP34" s="102"/>
      <c r="FQ34" s="102"/>
      <c r="FR34" s="102"/>
      <c r="FS34" s="102"/>
      <c r="FT34" s="102"/>
      <c r="FU34" s="102"/>
      <c r="FV34" s="102"/>
      <c r="FW34" s="102"/>
      <c r="FX34" s="102"/>
      <c r="FY34" s="102"/>
      <c r="FZ34" s="102"/>
      <c r="GA34" s="102"/>
      <c r="GB34" s="102"/>
      <c r="GC34" s="102"/>
      <c r="GD34" s="104"/>
      <c r="GE34" s="104"/>
      <c r="GF34" s="104"/>
      <c r="GG34" s="104"/>
      <c r="GH34" s="104"/>
      <c r="GI34" s="104"/>
      <c r="GJ34" s="104"/>
      <c r="GK34" s="104"/>
      <c r="GL34" s="104">
        <v>19.659483560159739</v>
      </c>
      <c r="GM34" s="122"/>
      <c r="GN34" s="104"/>
      <c r="GO34" s="104"/>
      <c r="GP34" s="98"/>
    </row>
    <row r="35" spans="1:198" x14ac:dyDescent="0.25">
      <c r="A35" s="103" t="s">
        <v>448</v>
      </c>
      <c r="B35" s="102"/>
      <c r="C35" s="102"/>
      <c r="D35" s="102"/>
      <c r="E35" s="102"/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/>
      <c r="Q35" s="102"/>
      <c r="R35" s="102"/>
      <c r="S35" s="102"/>
      <c r="T35" s="102"/>
      <c r="U35" s="102"/>
      <c r="V35" s="102"/>
      <c r="W35" s="102"/>
      <c r="X35" s="102"/>
      <c r="Y35" s="102"/>
      <c r="Z35" s="102"/>
      <c r="AA35" s="102"/>
      <c r="AB35" s="102"/>
      <c r="AC35" s="102"/>
      <c r="AD35" s="102"/>
      <c r="AE35" s="102"/>
      <c r="AF35" s="102"/>
      <c r="AG35" s="102"/>
      <c r="AH35" s="102"/>
      <c r="AI35" s="102"/>
      <c r="AJ35" s="102"/>
      <c r="AK35" s="102"/>
      <c r="AL35" s="102"/>
      <c r="AM35" s="102"/>
      <c r="AN35" s="102"/>
      <c r="AO35" s="102"/>
      <c r="AP35" s="102"/>
      <c r="AQ35" s="102"/>
      <c r="AR35" s="102"/>
      <c r="AS35" s="102"/>
      <c r="AT35" s="102"/>
      <c r="AU35" s="102"/>
      <c r="AV35" s="102"/>
      <c r="AW35" s="102"/>
      <c r="AX35" s="102"/>
      <c r="AY35" s="102"/>
      <c r="AZ35" s="102"/>
      <c r="BA35" s="102"/>
      <c r="BB35" s="102"/>
      <c r="BC35" s="102"/>
      <c r="BD35" s="102"/>
      <c r="BE35" s="102"/>
      <c r="BF35" s="102"/>
      <c r="BG35" s="102"/>
      <c r="BH35" s="102"/>
      <c r="BI35" s="102"/>
      <c r="BJ35" s="102"/>
      <c r="BK35" s="102"/>
      <c r="BL35" s="102"/>
      <c r="BM35" s="102"/>
      <c r="BN35" s="102"/>
      <c r="BO35" s="102"/>
      <c r="BP35" s="102"/>
      <c r="BQ35" s="102"/>
      <c r="BR35" s="102"/>
      <c r="BS35" s="102"/>
      <c r="BT35" s="102"/>
      <c r="BU35" s="102"/>
      <c r="BV35" s="102"/>
      <c r="BW35" s="102"/>
      <c r="BX35" s="102"/>
      <c r="BY35" s="102"/>
      <c r="BZ35" s="102"/>
      <c r="CA35" s="102"/>
      <c r="CB35" s="102"/>
      <c r="CC35" s="102"/>
      <c r="CD35" s="102"/>
      <c r="CE35" s="102"/>
      <c r="CF35" s="102"/>
      <c r="CG35" s="102"/>
      <c r="CH35" s="102"/>
      <c r="CI35" s="102"/>
      <c r="CJ35" s="102"/>
      <c r="CK35" s="102"/>
      <c r="CL35" s="102"/>
      <c r="CM35" s="102"/>
      <c r="CN35" s="102"/>
      <c r="CO35" s="102"/>
      <c r="CP35" s="102"/>
      <c r="CQ35" s="102"/>
      <c r="CR35" s="102"/>
      <c r="CS35" s="102"/>
      <c r="CT35" s="102"/>
      <c r="CU35" s="102"/>
      <c r="CV35" s="102"/>
      <c r="CW35" s="102"/>
      <c r="CX35" s="102"/>
      <c r="CY35" s="102"/>
      <c r="CZ35" s="102"/>
      <c r="DA35" s="102"/>
      <c r="DB35" s="102"/>
      <c r="DC35" s="102">
        <v>14.803967730332296</v>
      </c>
      <c r="DD35" s="102"/>
      <c r="DE35" s="102"/>
      <c r="DF35" s="102"/>
      <c r="DG35" s="102"/>
      <c r="DH35" s="102"/>
      <c r="DI35" s="102"/>
      <c r="DJ35" s="102"/>
      <c r="DK35" s="102"/>
      <c r="DL35" s="102"/>
      <c r="DM35" s="102"/>
      <c r="DN35" s="102"/>
      <c r="DO35" s="102"/>
      <c r="DP35" s="102"/>
      <c r="DQ35" s="102"/>
      <c r="DR35" s="102"/>
      <c r="DS35" s="102"/>
      <c r="DT35" s="102"/>
      <c r="DU35" s="102"/>
      <c r="DV35" s="102"/>
      <c r="DW35" s="102"/>
      <c r="DX35" s="102"/>
      <c r="DY35" s="102"/>
      <c r="DZ35" s="102"/>
      <c r="EA35" s="102"/>
      <c r="EB35" s="102"/>
      <c r="EC35" s="102"/>
      <c r="ED35" s="102"/>
      <c r="EE35" s="102"/>
      <c r="EF35" s="102"/>
      <c r="EG35" s="102"/>
      <c r="EH35" s="102"/>
      <c r="EI35" s="102"/>
      <c r="EJ35" s="102"/>
      <c r="EK35" s="102"/>
      <c r="EL35" s="102"/>
      <c r="EM35" s="102"/>
      <c r="EN35" s="102"/>
      <c r="EO35" s="102"/>
      <c r="EP35" s="102"/>
      <c r="EQ35" s="102"/>
      <c r="ER35" s="102"/>
      <c r="ES35" s="102"/>
      <c r="ET35" s="102"/>
      <c r="EU35" s="102"/>
      <c r="EV35" s="102"/>
      <c r="EW35" s="102"/>
      <c r="EX35" s="102"/>
      <c r="EY35" s="102"/>
      <c r="EZ35" s="102"/>
      <c r="FA35" s="102"/>
      <c r="FB35" s="102"/>
      <c r="FC35" s="102"/>
      <c r="FD35" s="102"/>
      <c r="FE35" s="102"/>
      <c r="FF35" s="102"/>
      <c r="FG35" s="102"/>
      <c r="FH35" s="102"/>
      <c r="FI35" s="102"/>
      <c r="FJ35" s="102"/>
      <c r="FK35" s="102"/>
      <c r="FL35" s="102"/>
      <c r="FM35" s="102"/>
      <c r="FN35" s="102"/>
      <c r="FO35" s="102"/>
      <c r="FP35" s="102"/>
      <c r="FQ35" s="102"/>
      <c r="FR35" s="102"/>
      <c r="FS35" s="102"/>
      <c r="FT35" s="102"/>
      <c r="FU35" s="102"/>
      <c r="FV35" s="102"/>
      <c r="FW35" s="102"/>
      <c r="FX35" s="102"/>
      <c r="FY35" s="102"/>
      <c r="FZ35" s="102"/>
      <c r="GA35" s="102"/>
      <c r="GB35" s="102"/>
      <c r="GC35" s="102"/>
      <c r="GD35" s="104"/>
      <c r="GE35" s="104"/>
      <c r="GF35" s="104"/>
      <c r="GG35" s="104"/>
      <c r="GH35" s="104"/>
      <c r="GI35" s="104"/>
      <c r="GJ35" s="104"/>
      <c r="GK35" s="104"/>
      <c r="GL35" s="104">
        <v>14.803967730332296</v>
      </c>
      <c r="GM35" s="122"/>
      <c r="GN35" s="104"/>
      <c r="GO35" s="104"/>
      <c r="GP35" s="98"/>
    </row>
    <row r="36" spans="1:198" x14ac:dyDescent="0.25">
      <c r="A36" s="103" t="s">
        <v>449</v>
      </c>
      <c r="B36" s="102"/>
      <c r="C36" s="102"/>
      <c r="D36" s="102"/>
      <c r="E36" s="102"/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  <c r="S36" s="102"/>
      <c r="T36" s="102"/>
      <c r="U36" s="102"/>
      <c r="V36" s="102"/>
      <c r="W36" s="102"/>
      <c r="X36" s="102"/>
      <c r="Y36" s="102"/>
      <c r="Z36" s="102"/>
      <c r="AA36" s="102"/>
      <c r="AB36" s="102"/>
      <c r="AC36" s="102"/>
      <c r="AD36" s="102"/>
      <c r="AE36" s="102"/>
      <c r="AF36" s="102"/>
      <c r="AG36" s="102"/>
      <c r="AH36" s="102"/>
      <c r="AI36" s="102"/>
      <c r="AJ36" s="102"/>
      <c r="AK36" s="102"/>
      <c r="AL36" s="102"/>
      <c r="AM36" s="102"/>
      <c r="AN36" s="102"/>
      <c r="AO36" s="102"/>
      <c r="AP36" s="102"/>
      <c r="AQ36" s="102"/>
      <c r="AR36" s="102"/>
      <c r="AS36" s="102"/>
      <c r="AT36" s="102"/>
      <c r="AU36" s="102"/>
      <c r="AV36" s="102"/>
      <c r="AW36" s="102"/>
      <c r="AX36" s="102"/>
      <c r="AY36" s="102"/>
      <c r="AZ36" s="102"/>
      <c r="BA36" s="102"/>
      <c r="BB36" s="102"/>
      <c r="BC36" s="102"/>
      <c r="BD36" s="102"/>
      <c r="BE36" s="102"/>
      <c r="BF36" s="102"/>
      <c r="BG36" s="102"/>
      <c r="BH36" s="102"/>
      <c r="BI36" s="102"/>
      <c r="BJ36" s="102"/>
      <c r="BK36" s="102"/>
      <c r="BL36" s="102"/>
      <c r="BM36" s="102"/>
      <c r="BN36" s="102"/>
      <c r="BO36" s="102"/>
      <c r="BP36" s="102"/>
      <c r="BQ36" s="102"/>
      <c r="BR36" s="102"/>
      <c r="BS36" s="102"/>
      <c r="BT36" s="102"/>
      <c r="BU36" s="102"/>
      <c r="BV36" s="102"/>
      <c r="BW36" s="102"/>
      <c r="BX36" s="102"/>
      <c r="BY36" s="102"/>
      <c r="BZ36" s="102"/>
      <c r="CA36" s="102"/>
      <c r="CB36" s="102"/>
      <c r="CC36" s="102"/>
      <c r="CD36" s="102"/>
      <c r="CE36" s="102"/>
      <c r="CF36" s="102"/>
      <c r="CG36" s="102"/>
      <c r="CH36" s="102"/>
      <c r="CI36" s="102"/>
      <c r="CJ36" s="102"/>
      <c r="CK36" s="102"/>
      <c r="CL36" s="102"/>
      <c r="CM36" s="102"/>
      <c r="CN36" s="102"/>
      <c r="CO36" s="102"/>
      <c r="CP36" s="102"/>
      <c r="CQ36" s="102"/>
      <c r="CR36" s="102"/>
      <c r="CS36" s="102"/>
      <c r="CT36" s="102"/>
      <c r="CU36" s="102"/>
      <c r="CV36" s="102"/>
      <c r="CW36" s="102"/>
      <c r="CX36" s="102"/>
      <c r="CY36" s="102"/>
      <c r="CZ36" s="102"/>
      <c r="DA36" s="102"/>
      <c r="DB36" s="102"/>
      <c r="DC36" s="102"/>
      <c r="DD36" s="102">
        <v>92.594523864337575</v>
      </c>
      <c r="DE36" s="102"/>
      <c r="DF36" s="102"/>
      <c r="DG36" s="102"/>
      <c r="DH36" s="102"/>
      <c r="DI36" s="102"/>
      <c r="DJ36" s="102"/>
      <c r="DK36" s="102"/>
      <c r="DL36" s="102"/>
      <c r="DM36" s="102"/>
      <c r="DN36" s="102"/>
      <c r="DO36" s="102"/>
      <c r="DP36" s="102"/>
      <c r="DQ36" s="102"/>
      <c r="DR36" s="102"/>
      <c r="DS36" s="102"/>
      <c r="DT36" s="102"/>
      <c r="DU36" s="102"/>
      <c r="DV36" s="102"/>
      <c r="DW36" s="102"/>
      <c r="DX36" s="102"/>
      <c r="DY36" s="102"/>
      <c r="DZ36" s="102"/>
      <c r="EA36" s="102"/>
      <c r="EB36" s="102"/>
      <c r="EC36" s="102"/>
      <c r="ED36" s="102"/>
      <c r="EE36" s="102"/>
      <c r="EF36" s="102"/>
      <c r="EG36" s="102"/>
      <c r="EH36" s="102"/>
      <c r="EI36" s="102"/>
      <c r="EJ36" s="102"/>
      <c r="EK36" s="102"/>
      <c r="EL36" s="102"/>
      <c r="EM36" s="102"/>
      <c r="EN36" s="102"/>
      <c r="EO36" s="102"/>
      <c r="EP36" s="102"/>
      <c r="EQ36" s="102"/>
      <c r="ER36" s="102"/>
      <c r="ES36" s="102"/>
      <c r="ET36" s="102"/>
      <c r="EU36" s="102"/>
      <c r="EV36" s="102"/>
      <c r="EW36" s="102"/>
      <c r="EX36" s="102"/>
      <c r="EY36" s="102"/>
      <c r="EZ36" s="102"/>
      <c r="FA36" s="102"/>
      <c r="FB36" s="102"/>
      <c r="FC36" s="102"/>
      <c r="FD36" s="102"/>
      <c r="FE36" s="102"/>
      <c r="FF36" s="102"/>
      <c r="FG36" s="102"/>
      <c r="FH36" s="102"/>
      <c r="FI36" s="102"/>
      <c r="FJ36" s="102"/>
      <c r="FK36" s="102"/>
      <c r="FL36" s="102"/>
      <c r="FM36" s="102"/>
      <c r="FN36" s="102"/>
      <c r="FO36" s="102"/>
      <c r="FP36" s="102"/>
      <c r="FQ36" s="102"/>
      <c r="FR36" s="102"/>
      <c r="FS36" s="102"/>
      <c r="FT36" s="102"/>
      <c r="FU36" s="102"/>
      <c r="FV36" s="102"/>
      <c r="FW36" s="102"/>
      <c r="FX36" s="102"/>
      <c r="FY36" s="102"/>
      <c r="FZ36" s="102"/>
      <c r="GA36" s="102"/>
      <c r="GB36" s="102"/>
      <c r="GC36" s="102"/>
      <c r="GD36" s="104"/>
      <c r="GE36" s="104"/>
      <c r="GF36" s="104"/>
      <c r="GG36" s="104"/>
      <c r="GH36" s="104"/>
      <c r="GI36" s="104"/>
      <c r="GJ36" s="104"/>
      <c r="GK36" s="104"/>
      <c r="GL36" s="104">
        <v>92.594523864337575</v>
      </c>
      <c r="GM36" s="122"/>
      <c r="GN36" s="104"/>
      <c r="GO36" s="104"/>
      <c r="GP36" s="98"/>
    </row>
    <row r="37" spans="1:198" x14ac:dyDescent="0.25">
      <c r="A37" s="103" t="s">
        <v>450</v>
      </c>
      <c r="B37" s="102"/>
      <c r="C37" s="102"/>
      <c r="D37" s="102"/>
      <c r="E37" s="102"/>
      <c r="F37" s="102"/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2"/>
      <c r="S37" s="102"/>
      <c r="T37" s="102"/>
      <c r="U37" s="102"/>
      <c r="V37" s="102"/>
      <c r="W37" s="102"/>
      <c r="X37" s="102"/>
      <c r="Y37" s="102"/>
      <c r="Z37" s="102"/>
      <c r="AA37" s="102"/>
      <c r="AB37" s="102"/>
      <c r="AC37" s="102"/>
      <c r="AD37" s="102"/>
      <c r="AE37" s="102"/>
      <c r="AF37" s="102"/>
      <c r="AG37" s="102"/>
      <c r="AH37" s="102"/>
      <c r="AI37" s="102"/>
      <c r="AJ37" s="102"/>
      <c r="AK37" s="102"/>
      <c r="AL37" s="102"/>
      <c r="AM37" s="102"/>
      <c r="AN37" s="102"/>
      <c r="AO37" s="102"/>
      <c r="AP37" s="102"/>
      <c r="AQ37" s="102"/>
      <c r="AR37" s="102"/>
      <c r="AS37" s="102"/>
      <c r="AT37" s="102"/>
      <c r="AU37" s="102"/>
      <c r="AV37" s="102"/>
      <c r="AW37" s="102"/>
      <c r="AX37" s="102"/>
      <c r="AY37" s="102"/>
      <c r="AZ37" s="102"/>
      <c r="BA37" s="102"/>
      <c r="BB37" s="102"/>
      <c r="BC37" s="102"/>
      <c r="BD37" s="102"/>
      <c r="BE37" s="102"/>
      <c r="BF37" s="102"/>
      <c r="BG37" s="102"/>
      <c r="BH37" s="102"/>
      <c r="BI37" s="102"/>
      <c r="BJ37" s="102"/>
      <c r="BK37" s="102"/>
      <c r="BL37" s="102"/>
      <c r="BM37" s="102"/>
      <c r="BN37" s="102"/>
      <c r="BO37" s="102"/>
      <c r="BP37" s="102"/>
      <c r="BQ37" s="102"/>
      <c r="BR37" s="102"/>
      <c r="BS37" s="102"/>
      <c r="BT37" s="102"/>
      <c r="BU37" s="102"/>
      <c r="BV37" s="102"/>
      <c r="BW37" s="102"/>
      <c r="BX37" s="102"/>
      <c r="BY37" s="102"/>
      <c r="BZ37" s="102"/>
      <c r="CA37" s="102"/>
      <c r="CB37" s="102"/>
      <c r="CC37" s="102"/>
      <c r="CD37" s="102"/>
      <c r="CE37" s="102"/>
      <c r="CF37" s="102"/>
      <c r="CG37" s="102"/>
      <c r="CH37" s="102"/>
      <c r="CI37" s="102"/>
      <c r="CJ37" s="102"/>
      <c r="CK37" s="102"/>
      <c r="CL37" s="102"/>
      <c r="CM37" s="102"/>
      <c r="CN37" s="102"/>
      <c r="CO37" s="102"/>
      <c r="CP37" s="102"/>
      <c r="CQ37" s="102"/>
      <c r="CR37" s="102"/>
      <c r="CS37" s="102"/>
      <c r="CT37" s="102"/>
      <c r="CU37" s="102"/>
      <c r="CV37" s="102"/>
      <c r="CW37" s="102"/>
      <c r="CX37" s="102"/>
      <c r="CY37" s="102"/>
      <c r="CZ37" s="102"/>
      <c r="DA37" s="102"/>
      <c r="DB37" s="102"/>
      <c r="DC37" s="102"/>
      <c r="DD37" s="102"/>
      <c r="DE37" s="102">
        <v>21.803392076029912</v>
      </c>
      <c r="DF37" s="102"/>
      <c r="DG37" s="102"/>
      <c r="DH37" s="102"/>
      <c r="DI37" s="102"/>
      <c r="DJ37" s="102"/>
      <c r="DK37" s="102"/>
      <c r="DL37" s="102"/>
      <c r="DM37" s="102"/>
      <c r="DN37" s="102"/>
      <c r="DO37" s="102"/>
      <c r="DP37" s="102"/>
      <c r="DQ37" s="102"/>
      <c r="DR37" s="102"/>
      <c r="DS37" s="102"/>
      <c r="DT37" s="102"/>
      <c r="DU37" s="102"/>
      <c r="DV37" s="102"/>
      <c r="DW37" s="102"/>
      <c r="DX37" s="102"/>
      <c r="DY37" s="102"/>
      <c r="DZ37" s="102"/>
      <c r="EA37" s="102"/>
      <c r="EB37" s="102"/>
      <c r="EC37" s="102"/>
      <c r="ED37" s="102"/>
      <c r="EE37" s="102"/>
      <c r="EF37" s="102"/>
      <c r="EG37" s="102"/>
      <c r="EH37" s="102"/>
      <c r="EI37" s="102"/>
      <c r="EJ37" s="102"/>
      <c r="EK37" s="102"/>
      <c r="EL37" s="102"/>
      <c r="EM37" s="102"/>
      <c r="EN37" s="102"/>
      <c r="EO37" s="102"/>
      <c r="EP37" s="102"/>
      <c r="EQ37" s="102"/>
      <c r="ER37" s="102"/>
      <c r="ES37" s="102"/>
      <c r="ET37" s="102"/>
      <c r="EU37" s="102"/>
      <c r="EV37" s="102"/>
      <c r="EW37" s="102"/>
      <c r="EX37" s="102"/>
      <c r="EY37" s="102"/>
      <c r="EZ37" s="102"/>
      <c r="FA37" s="102"/>
      <c r="FB37" s="102"/>
      <c r="FC37" s="102"/>
      <c r="FD37" s="102"/>
      <c r="FE37" s="102"/>
      <c r="FF37" s="102"/>
      <c r="FG37" s="102"/>
      <c r="FH37" s="102"/>
      <c r="FI37" s="102"/>
      <c r="FJ37" s="102"/>
      <c r="FK37" s="102"/>
      <c r="FL37" s="102"/>
      <c r="FM37" s="102"/>
      <c r="FN37" s="102"/>
      <c r="FO37" s="102"/>
      <c r="FP37" s="102"/>
      <c r="FQ37" s="102"/>
      <c r="FR37" s="102"/>
      <c r="FS37" s="102"/>
      <c r="FT37" s="102"/>
      <c r="FU37" s="102"/>
      <c r="FV37" s="102"/>
      <c r="FW37" s="102"/>
      <c r="FX37" s="102"/>
      <c r="FY37" s="102"/>
      <c r="FZ37" s="102"/>
      <c r="GA37" s="102"/>
      <c r="GB37" s="102"/>
      <c r="GC37" s="102"/>
      <c r="GD37" s="104"/>
      <c r="GE37" s="104"/>
      <c r="GF37" s="104"/>
      <c r="GG37" s="104"/>
      <c r="GH37" s="104"/>
      <c r="GI37" s="104"/>
      <c r="GJ37" s="104"/>
      <c r="GK37" s="104"/>
      <c r="GL37" s="104">
        <v>21.803392076029912</v>
      </c>
      <c r="GM37" s="122"/>
      <c r="GN37" s="104"/>
      <c r="GO37" s="104"/>
      <c r="GP37" s="98"/>
    </row>
    <row r="38" spans="1:198" x14ac:dyDescent="0.25">
      <c r="A38" s="103" t="s">
        <v>451</v>
      </c>
      <c r="B38" s="102"/>
      <c r="C38" s="102"/>
      <c r="D38" s="102"/>
      <c r="E38" s="102"/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  <c r="S38" s="102"/>
      <c r="T38" s="102"/>
      <c r="U38" s="102"/>
      <c r="V38" s="102"/>
      <c r="W38" s="102"/>
      <c r="X38" s="102"/>
      <c r="Y38" s="102"/>
      <c r="Z38" s="102"/>
      <c r="AA38" s="102"/>
      <c r="AB38" s="102"/>
      <c r="AC38" s="102"/>
      <c r="AD38" s="102"/>
      <c r="AE38" s="102"/>
      <c r="AF38" s="102"/>
      <c r="AG38" s="102"/>
      <c r="AH38" s="102"/>
      <c r="AI38" s="102"/>
      <c r="AJ38" s="102"/>
      <c r="AK38" s="102"/>
      <c r="AL38" s="102"/>
      <c r="AM38" s="102"/>
      <c r="AN38" s="102"/>
      <c r="AO38" s="102"/>
      <c r="AP38" s="102"/>
      <c r="AQ38" s="102"/>
      <c r="AR38" s="102"/>
      <c r="AS38" s="102"/>
      <c r="AT38" s="102"/>
      <c r="AU38" s="102"/>
      <c r="AV38" s="102"/>
      <c r="AW38" s="102"/>
      <c r="AX38" s="102"/>
      <c r="AY38" s="102"/>
      <c r="AZ38" s="102"/>
      <c r="BA38" s="102"/>
      <c r="BB38" s="102"/>
      <c r="BC38" s="102"/>
      <c r="BD38" s="102"/>
      <c r="BE38" s="102"/>
      <c r="BF38" s="102"/>
      <c r="BG38" s="102"/>
      <c r="BH38" s="102"/>
      <c r="BI38" s="102"/>
      <c r="BJ38" s="102"/>
      <c r="BK38" s="102"/>
      <c r="BL38" s="102"/>
      <c r="BM38" s="102"/>
      <c r="BN38" s="102"/>
      <c r="BO38" s="102"/>
      <c r="BP38" s="102"/>
      <c r="BQ38" s="102"/>
      <c r="BR38" s="102"/>
      <c r="BS38" s="102"/>
      <c r="BT38" s="102"/>
      <c r="BU38" s="102"/>
      <c r="BV38" s="102"/>
      <c r="BW38" s="102"/>
      <c r="BX38" s="102"/>
      <c r="BY38" s="102"/>
      <c r="BZ38" s="102"/>
      <c r="CA38" s="102"/>
      <c r="CB38" s="102"/>
      <c r="CC38" s="102"/>
      <c r="CD38" s="102"/>
      <c r="CE38" s="102"/>
      <c r="CF38" s="102"/>
      <c r="CG38" s="102"/>
      <c r="CH38" s="102"/>
      <c r="CI38" s="102"/>
      <c r="CJ38" s="102"/>
      <c r="CK38" s="102"/>
      <c r="CL38" s="102"/>
      <c r="CM38" s="102"/>
      <c r="CN38" s="102"/>
      <c r="CO38" s="102"/>
      <c r="CP38" s="102"/>
      <c r="CQ38" s="102"/>
      <c r="CR38" s="102"/>
      <c r="CS38" s="102"/>
      <c r="CT38" s="102"/>
      <c r="CU38" s="102"/>
      <c r="CV38" s="102"/>
      <c r="CW38" s="102"/>
      <c r="CX38" s="102"/>
      <c r="CY38" s="102"/>
      <c r="CZ38" s="102"/>
      <c r="DA38" s="102"/>
      <c r="DB38" s="102"/>
      <c r="DC38" s="102"/>
      <c r="DD38" s="102"/>
      <c r="DE38" s="102"/>
      <c r="DF38" s="102">
        <v>10.74112781587348</v>
      </c>
      <c r="DG38" s="102"/>
      <c r="DH38" s="102"/>
      <c r="DI38" s="102"/>
      <c r="DJ38" s="102"/>
      <c r="DK38" s="102"/>
      <c r="DL38" s="102"/>
      <c r="DM38" s="102"/>
      <c r="DN38" s="102"/>
      <c r="DO38" s="102"/>
      <c r="DP38" s="102"/>
      <c r="DQ38" s="102"/>
      <c r="DR38" s="102"/>
      <c r="DS38" s="102"/>
      <c r="DT38" s="102"/>
      <c r="DU38" s="102"/>
      <c r="DV38" s="102"/>
      <c r="DW38" s="102"/>
      <c r="DX38" s="102"/>
      <c r="DY38" s="102"/>
      <c r="DZ38" s="102"/>
      <c r="EA38" s="102"/>
      <c r="EB38" s="102"/>
      <c r="EC38" s="102"/>
      <c r="ED38" s="102"/>
      <c r="EE38" s="102"/>
      <c r="EF38" s="102"/>
      <c r="EG38" s="102"/>
      <c r="EH38" s="102"/>
      <c r="EI38" s="102"/>
      <c r="EJ38" s="102"/>
      <c r="EK38" s="102"/>
      <c r="EL38" s="102"/>
      <c r="EM38" s="102"/>
      <c r="EN38" s="102"/>
      <c r="EO38" s="102"/>
      <c r="EP38" s="102"/>
      <c r="EQ38" s="102"/>
      <c r="ER38" s="102"/>
      <c r="ES38" s="102"/>
      <c r="ET38" s="102"/>
      <c r="EU38" s="102"/>
      <c r="EV38" s="102"/>
      <c r="EW38" s="102"/>
      <c r="EX38" s="102"/>
      <c r="EY38" s="102"/>
      <c r="EZ38" s="102"/>
      <c r="FA38" s="102"/>
      <c r="FB38" s="102"/>
      <c r="FC38" s="102"/>
      <c r="FD38" s="102"/>
      <c r="FE38" s="102"/>
      <c r="FF38" s="102"/>
      <c r="FG38" s="102"/>
      <c r="FH38" s="102"/>
      <c r="FI38" s="102"/>
      <c r="FJ38" s="102"/>
      <c r="FK38" s="102"/>
      <c r="FL38" s="102"/>
      <c r="FM38" s="102"/>
      <c r="FN38" s="102"/>
      <c r="FO38" s="102"/>
      <c r="FP38" s="102"/>
      <c r="FQ38" s="102"/>
      <c r="FR38" s="102"/>
      <c r="FS38" s="102"/>
      <c r="FT38" s="102"/>
      <c r="FU38" s="102"/>
      <c r="FV38" s="102"/>
      <c r="FW38" s="102"/>
      <c r="FX38" s="102"/>
      <c r="FY38" s="102"/>
      <c r="FZ38" s="102"/>
      <c r="GA38" s="102"/>
      <c r="GB38" s="102"/>
      <c r="GC38" s="102"/>
      <c r="GD38" s="104"/>
      <c r="GE38" s="104"/>
      <c r="GF38" s="104"/>
      <c r="GG38" s="104"/>
      <c r="GH38" s="104"/>
      <c r="GI38" s="104"/>
      <c r="GJ38" s="104"/>
      <c r="GK38" s="104"/>
      <c r="GL38" s="104">
        <v>10.74112781587348</v>
      </c>
      <c r="GM38" s="122"/>
      <c r="GN38" s="104"/>
      <c r="GO38" s="104"/>
      <c r="GP38" s="98"/>
    </row>
    <row r="39" spans="1:198" x14ac:dyDescent="0.25">
      <c r="A39" s="103" t="s">
        <v>452</v>
      </c>
      <c r="B39" s="102"/>
      <c r="C39" s="102"/>
      <c r="D39" s="102"/>
      <c r="E39" s="102"/>
      <c r="F39" s="102"/>
      <c r="G39" s="102"/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  <c r="S39" s="102"/>
      <c r="T39" s="102"/>
      <c r="U39" s="102"/>
      <c r="V39" s="102"/>
      <c r="W39" s="102"/>
      <c r="X39" s="102"/>
      <c r="Y39" s="102"/>
      <c r="Z39" s="102"/>
      <c r="AA39" s="102"/>
      <c r="AB39" s="102"/>
      <c r="AC39" s="102"/>
      <c r="AD39" s="102"/>
      <c r="AE39" s="102"/>
      <c r="AF39" s="102"/>
      <c r="AG39" s="102"/>
      <c r="AH39" s="102"/>
      <c r="AI39" s="102"/>
      <c r="AJ39" s="102"/>
      <c r="AK39" s="102"/>
      <c r="AL39" s="102"/>
      <c r="AM39" s="102"/>
      <c r="AN39" s="102"/>
      <c r="AO39" s="102"/>
      <c r="AP39" s="102"/>
      <c r="AQ39" s="102"/>
      <c r="AR39" s="102"/>
      <c r="AS39" s="102"/>
      <c r="AT39" s="102"/>
      <c r="AU39" s="102"/>
      <c r="AV39" s="102"/>
      <c r="AW39" s="102"/>
      <c r="AX39" s="102"/>
      <c r="AY39" s="102"/>
      <c r="AZ39" s="102"/>
      <c r="BA39" s="102"/>
      <c r="BB39" s="102"/>
      <c r="BC39" s="102"/>
      <c r="BD39" s="102"/>
      <c r="BE39" s="102"/>
      <c r="BF39" s="102"/>
      <c r="BG39" s="102"/>
      <c r="BH39" s="102"/>
      <c r="BI39" s="102"/>
      <c r="BJ39" s="102"/>
      <c r="BK39" s="102"/>
      <c r="BL39" s="102"/>
      <c r="BM39" s="102"/>
      <c r="BN39" s="102"/>
      <c r="BO39" s="102"/>
      <c r="BP39" s="102"/>
      <c r="BQ39" s="102"/>
      <c r="BR39" s="102"/>
      <c r="BS39" s="102"/>
      <c r="BT39" s="102"/>
      <c r="BU39" s="102"/>
      <c r="BV39" s="102"/>
      <c r="BW39" s="102"/>
      <c r="BX39" s="102"/>
      <c r="BY39" s="102"/>
      <c r="BZ39" s="102"/>
      <c r="CA39" s="102"/>
      <c r="CB39" s="102"/>
      <c r="CC39" s="102"/>
      <c r="CD39" s="102"/>
      <c r="CE39" s="102"/>
      <c r="CF39" s="102"/>
      <c r="CG39" s="102"/>
      <c r="CH39" s="102"/>
      <c r="CI39" s="102"/>
      <c r="CJ39" s="102"/>
      <c r="CK39" s="102"/>
      <c r="CL39" s="102"/>
      <c r="CM39" s="102"/>
      <c r="CN39" s="102"/>
      <c r="CO39" s="102"/>
      <c r="CP39" s="102"/>
      <c r="CQ39" s="102"/>
      <c r="CR39" s="102"/>
      <c r="CS39" s="102"/>
      <c r="CT39" s="102"/>
      <c r="CU39" s="102"/>
      <c r="CV39" s="102"/>
      <c r="CW39" s="102"/>
      <c r="CX39" s="102"/>
      <c r="CY39" s="102"/>
      <c r="CZ39" s="102"/>
      <c r="DA39" s="102"/>
      <c r="DB39" s="102"/>
      <c r="DC39" s="102"/>
      <c r="DD39" s="102"/>
      <c r="DE39" s="102"/>
      <c r="DF39" s="102"/>
      <c r="DG39" s="102">
        <v>1.2872502024788177</v>
      </c>
      <c r="DH39" s="102"/>
      <c r="DI39" s="102"/>
      <c r="DJ39" s="102"/>
      <c r="DK39" s="102"/>
      <c r="DL39" s="102"/>
      <c r="DM39" s="102"/>
      <c r="DN39" s="102"/>
      <c r="DO39" s="102"/>
      <c r="DP39" s="102"/>
      <c r="DQ39" s="102"/>
      <c r="DR39" s="102"/>
      <c r="DS39" s="102"/>
      <c r="DT39" s="102"/>
      <c r="DU39" s="102"/>
      <c r="DV39" s="102"/>
      <c r="DW39" s="102"/>
      <c r="DX39" s="102"/>
      <c r="DY39" s="102"/>
      <c r="DZ39" s="102"/>
      <c r="EA39" s="102"/>
      <c r="EB39" s="102"/>
      <c r="EC39" s="102"/>
      <c r="ED39" s="102"/>
      <c r="EE39" s="102"/>
      <c r="EF39" s="102"/>
      <c r="EG39" s="102"/>
      <c r="EH39" s="102"/>
      <c r="EI39" s="102"/>
      <c r="EJ39" s="102"/>
      <c r="EK39" s="102"/>
      <c r="EL39" s="102"/>
      <c r="EM39" s="102"/>
      <c r="EN39" s="102"/>
      <c r="EO39" s="102"/>
      <c r="EP39" s="102"/>
      <c r="EQ39" s="102"/>
      <c r="ER39" s="102"/>
      <c r="ES39" s="102"/>
      <c r="ET39" s="102"/>
      <c r="EU39" s="102"/>
      <c r="EV39" s="102"/>
      <c r="EW39" s="102"/>
      <c r="EX39" s="102"/>
      <c r="EY39" s="102"/>
      <c r="EZ39" s="102"/>
      <c r="FA39" s="102"/>
      <c r="FB39" s="102"/>
      <c r="FC39" s="102"/>
      <c r="FD39" s="102"/>
      <c r="FE39" s="102"/>
      <c r="FF39" s="102"/>
      <c r="FG39" s="102"/>
      <c r="FH39" s="102"/>
      <c r="FI39" s="102"/>
      <c r="FJ39" s="102"/>
      <c r="FK39" s="102"/>
      <c r="FL39" s="102"/>
      <c r="FM39" s="102"/>
      <c r="FN39" s="102"/>
      <c r="FO39" s="102"/>
      <c r="FP39" s="102"/>
      <c r="FQ39" s="102"/>
      <c r="FR39" s="102"/>
      <c r="FS39" s="102"/>
      <c r="FT39" s="102"/>
      <c r="FU39" s="102"/>
      <c r="FV39" s="102"/>
      <c r="FW39" s="102"/>
      <c r="FX39" s="102"/>
      <c r="FY39" s="102"/>
      <c r="FZ39" s="102"/>
      <c r="GA39" s="102"/>
      <c r="GB39" s="102"/>
      <c r="GC39" s="102"/>
      <c r="GD39" s="104"/>
      <c r="GE39" s="104"/>
      <c r="GF39" s="104"/>
      <c r="GG39" s="104"/>
      <c r="GH39" s="104"/>
      <c r="GI39" s="104"/>
      <c r="GJ39" s="104"/>
      <c r="GK39" s="104"/>
      <c r="GL39" s="104">
        <v>1.2872502024788177</v>
      </c>
      <c r="GM39" s="122"/>
      <c r="GN39" s="104"/>
      <c r="GO39" s="104"/>
      <c r="GP39" s="98"/>
    </row>
    <row r="40" spans="1:198" x14ac:dyDescent="0.25">
      <c r="A40" s="103" t="s">
        <v>453</v>
      </c>
      <c r="B40" s="102"/>
      <c r="C40" s="102"/>
      <c r="D40" s="102"/>
      <c r="E40" s="102"/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  <c r="S40" s="102"/>
      <c r="T40" s="102"/>
      <c r="U40" s="102"/>
      <c r="V40" s="102"/>
      <c r="W40" s="102"/>
      <c r="X40" s="102"/>
      <c r="Y40" s="102"/>
      <c r="Z40" s="102"/>
      <c r="AA40" s="102"/>
      <c r="AB40" s="102"/>
      <c r="AC40" s="102"/>
      <c r="AD40" s="102"/>
      <c r="AE40" s="102"/>
      <c r="AF40" s="102"/>
      <c r="AG40" s="102"/>
      <c r="AH40" s="102"/>
      <c r="AI40" s="102"/>
      <c r="AJ40" s="102"/>
      <c r="AK40" s="102"/>
      <c r="AL40" s="102"/>
      <c r="AM40" s="102"/>
      <c r="AN40" s="102"/>
      <c r="AO40" s="102"/>
      <c r="AP40" s="102"/>
      <c r="AQ40" s="102"/>
      <c r="AR40" s="102"/>
      <c r="AS40" s="102"/>
      <c r="AT40" s="102"/>
      <c r="AU40" s="102"/>
      <c r="AV40" s="102"/>
      <c r="AW40" s="102"/>
      <c r="AX40" s="102"/>
      <c r="AY40" s="102"/>
      <c r="AZ40" s="102"/>
      <c r="BA40" s="102"/>
      <c r="BB40" s="102"/>
      <c r="BC40" s="102"/>
      <c r="BD40" s="102"/>
      <c r="BE40" s="102"/>
      <c r="BF40" s="102"/>
      <c r="BG40" s="102"/>
      <c r="BH40" s="102"/>
      <c r="BI40" s="102"/>
      <c r="BJ40" s="102"/>
      <c r="BK40" s="102"/>
      <c r="BL40" s="102"/>
      <c r="BM40" s="102"/>
      <c r="BN40" s="102"/>
      <c r="BO40" s="102"/>
      <c r="BP40" s="102"/>
      <c r="BQ40" s="102"/>
      <c r="BR40" s="102"/>
      <c r="BS40" s="102"/>
      <c r="BT40" s="102"/>
      <c r="BU40" s="102"/>
      <c r="BV40" s="102"/>
      <c r="BW40" s="102"/>
      <c r="BX40" s="102"/>
      <c r="BY40" s="102"/>
      <c r="BZ40" s="102"/>
      <c r="CA40" s="102"/>
      <c r="CB40" s="102"/>
      <c r="CC40" s="102"/>
      <c r="CD40" s="102"/>
      <c r="CE40" s="102"/>
      <c r="CF40" s="102"/>
      <c r="CG40" s="102"/>
      <c r="CH40" s="102"/>
      <c r="CI40" s="102"/>
      <c r="CJ40" s="102"/>
      <c r="CK40" s="102"/>
      <c r="CL40" s="102"/>
      <c r="CM40" s="102"/>
      <c r="CN40" s="102"/>
      <c r="CO40" s="102"/>
      <c r="CP40" s="102"/>
      <c r="CQ40" s="102"/>
      <c r="CR40" s="102"/>
      <c r="CS40" s="102"/>
      <c r="CT40" s="102"/>
      <c r="CU40" s="102"/>
      <c r="CV40" s="102"/>
      <c r="CW40" s="102"/>
      <c r="CX40" s="102"/>
      <c r="CY40" s="102"/>
      <c r="CZ40" s="102"/>
      <c r="DA40" s="102"/>
      <c r="DB40" s="102"/>
      <c r="DC40" s="102"/>
      <c r="DD40" s="102"/>
      <c r="DE40" s="102"/>
      <c r="DF40" s="102"/>
      <c r="DG40" s="102"/>
      <c r="DH40" s="102">
        <v>35.133359618999307</v>
      </c>
      <c r="DI40" s="102"/>
      <c r="DJ40" s="102"/>
      <c r="DK40" s="102"/>
      <c r="DL40" s="102"/>
      <c r="DM40" s="102"/>
      <c r="DN40" s="102"/>
      <c r="DO40" s="102"/>
      <c r="DP40" s="102"/>
      <c r="DQ40" s="102"/>
      <c r="DR40" s="102"/>
      <c r="DS40" s="102"/>
      <c r="DT40" s="102"/>
      <c r="DU40" s="102"/>
      <c r="DV40" s="102"/>
      <c r="DW40" s="102"/>
      <c r="DX40" s="102"/>
      <c r="DY40" s="102"/>
      <c r="DZ40" s="102"/>
      <c r="EA40" s="102"/>
      <c r="EB40" s="102"/>
      <c r="EC40" s="102"/>
      <c r="ED40" s="102"/>
      <c r="EE40" s="102"/>
      <c r="EF40" s="102"/>
      <c r="EG40" s="102"/>
      <c r="EH40" s="102"/>
      <c r="EI40" s="102"/>
      <c r="EJ40" s="102"/>
      <c r="EK40" s="102"/>
      <c r="EL40" s="102"/>
      <c r="EM40" s="102"/>
      <c r="EN40" s="102"/>
      <c r="EO40" s="102"/>
      <c r="EP40" s="102"/>
      <c r="EQ40" s="102"/>
      <c r="ER40" s="102"/>
      <c r="ES40" s="102"/>
      <c r="ET40" s="102"/>
      <c r="EU40" s="102"/>
      <c r="EV40" s="102"/>
      <c r="EW40" s="102"/>
      <c r="EX40" s="102"/>
      <c r="EY40" s="102"/>
      <c r="EZ40" s="102"/>
      <c r="FA40" s="102"/>
      <c r="FB40" s="102"/>
      <c r="FC40" s="102"/>
      <c r="FD40" s="102"/>
      <c r="FE40" s="102"/>
      <c r="FF40" s="102"/>
      <c r="FG40" s="102"/>
      <c r="FH40" s="102"/>
      <c r="FI40" s="102"/>
      <c r="FJ40" s="102"/>
      <c r="FK40" s="102"/>
      <c r="FL40" s="102"/>
      <c r="FM40" s="102"/>
      <c r="FN40" s="102"/>
      <c r="FO40" s="102"/>
      <c r="FP40" s="102"/>
      <c r="FQ40" s="102"/>
      <c r="FR40" s="102"/>
      <c r="FS40" s="102"/>
      <c r="FT40" s="102"/>
      <c r="FU40" s="102"/>
      <c r="FV40" s="102"/>
      <c r="FW40" s="102"/>
      <c r="FX40" s="102"/>
      <c r="FY40" s="102"/>
      <c r="FZ40" s="102"/>
      <c r="GA40" s="102"/>
      <c r="GB40" s="102"/>
      <c r="GC40" s="102"/>
      <c r="GD40" s="104"/>
      <c r="GE40" s="104"/>
      <c r="GF40" s="104"/>
      <c r="GG40" s="104"/>
      <c r="GH40" s="104"/>
      <c r="GI40" s="104"/>
      <c r="GJ40" s="104"/>
      <c r="GK40" s="104"/>
      <c r="GL40" s="104">
        <v>35.133359618999307</v>
      </c>
      <c r="GM40" s="122"/>
      <c r="GN40" s="104"/>
      <c r="GO40" s="104"/>
      <c r="GP40" s="98"/>
    </row>
    <row r="41" spans="1:198" x14ac:dyDescent="0.25">
      <c r="A41" s="103" t="s">
        <v>130</v>
      </c>
      <c r="B41" s="102"/>
      <c r="C41" s="102"/>
      <c r="D41" s="102"/>
      <c r="E41" s="102"/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/>
      <c r="S41" s="102"/>
      <c r="T41" s="102"/>
      <c r="U41" s="102"/>
      <c r="V41" s="102"/>
      <c r="W41" s="102"/>
      <c r="X41" s="102"/>
      <c r="Y41" s="102"/>
      <c r="Z41" s="102"/>
      <c r="AA41" s="102"/>
      <c r="AB41" s="102"/>
      <c r="AC41" s="102"/>
      <c r="AD41" s="102"/>
      <c r="AE41" s="102"/>
      <c r="AF41" s="102"/>
      <c r="AG41" s="102"/>
      <c r="AH41" s="102"/>
      <c r="AI41" s="102"/>
      <c r="AJ41" s="102"/>
      <c r="AK41" s="102"/>
      <c r="AL41" s="102"/>
      <c r="AM41" s="102"/>
      <c r="AN41" s="102"/>
      <c r="AO41" s="102"/>
      <c r="AP41" s="102"/>
      <c r="AQ41" s="102"/>
      <c r="AR41" s="102"/>
      <c r="AS41" s="102"/>
      <c r="AT41" s="102"/>
      <c r="AU41" s="102"/>
      <c r="AV41" s="102"/>
      <c r="AW41" s="102"/>
      <c r="AX41" s="102"/>
      <c r="AY41" s="102"/>
      <c r="AZ41" s="102"/>
      <c r="BA41" s="102"/>
      <c r="BB41" s="102"/>
      <c r="BC41" s="102"/>
      <c r="BD41" s="102"/>
      <c r="BE41" s="102"/>
      <c r="BF41" s="102"/>
      <c r="BG41" s="102"/>
      <c r="BH41" s="102"/>
      <c r="BI41" s="102"/>
      <c r="BJ41" s="102"/>
      <c r="BK41" s="102"/>
      <c r="BL41" s="102"/>
      <c r="BM41" s="102"/>
      <c r="BN41" s="102"/>
      <c r="BO41" s="102"/>
      <c r="BP41" s="102"/>
      <c r="BQ41" s="102"/>
      <c r="BR41" s="102"/>
      <c r="BS41" s="102"/>
      <c r="BT41" s="102"/>
      <c r="BU41" s="102"/>
      <c r="BV41" s="102"/>
      <c r="BW41" s="102"/>
      <c r="BX41" s="102"/>
      <c r="BY41" s="102"/>
      <c r="BZ41" s="102"/>
      <c r="CA41" s="102"/>
      <c r="CB41" s="102"/>
      <c r="CC41" s="102"/>
      <c r="CD41" s="102"/>
      <c r="CE41" s="102"/>
      <c r="CF41" s="102"/>
      <c r="CG41" s="102"/>
      <c r="CH41" s="102"/>
      <c r="CI41" s="102"/>
      <c r="CJ41" s="102"/>
      <c r="CK41" s="102"/>
      <c r="CL41" s="102"/>
      <c r="CM41" s="102"/>
      <c r="CN41" s="102"/>
      <c r="CO41" s="102"/>
      <c r="CP41" s="102"/>
      <c r="CQ41" s="102"/>
      <c r="CR41" s="102"/>
      <c r="CS41" s="102"/>
      <c r="CT41" s="102"/>
      <c r="CU41" s="102"/>
      <c r="CV41" s="102"/>
      <c r="CW41" s="102"/>
      <c r="CX41" s="102"/>
      <c r="CY41" s="102"/>
      <c r="CZ41" s="102"/>
      <c r="DA41" s="102"/>
      <c r="DB41" s="102"/>
      <c r="DC41" s="102"/>
      <c r="DD41" s="102"/>
      <c r="DE41" s="102"/>
      <c r="DF41" s="102"/>
      <c r="DG41" s="102"/>
      <c r="DH41" s="102"/>
      <c r="DI41" s="102">
        <v>119.59764388666612</v>
      </c>
      <c r="DJ41" s="102"/>
      <c r="DK41" s="102"/>
      <c r="DL41" s="102"/>
      <c r="DM41" s="102"/>
      <c r="DN41" s="102"/>
      <c r="DO41" s="102"/>
      <c r="DP41" s="102"/>
      <c r="DQ41" s="102"/>
      <c r="DR41" s="102"/>
      <c r="DS41" s="102"/>
      <c r="DT41" s="102"/>
      <c r="DU41" s="102"/>
      <c r="DV41" s="102"/>
      <c r="DW41" s="102"/>
      <c r="DX41" s="102"/>
      <c r="DY41" s="102"/>
      <c r="DZ41" s="102"/>
      <c r="EA41" s="102"/>
      <c r="EB41" s="102"/>
      <c r="EC41" s="102"/>
      <c r="ED41" s="102"/>
      <c r="EE41" s="102"/>
      <c r="EF41" s="102"/>
      <c r="EG41" s="102"/>
      <c r="EH41" s="102"/>
      <c r="EI41" s="102"/>
      <c r="EJ41" s="102"/>
      <c r="EK41" s="102"/>
      <c r="EL41" s="102"/>
      <c r="EM41" s="102"/>
      <c r="EN41" s="102"/>
      <c r="EO41" s="102"/>
      <c r="EP41" s="102"/>
      <c r="EQ41" s="102"/>
      <c r="ER41" s="102"/>
      <c r="ES41" s="102"/>
      <c r="ET41" s="102"/>
      <c r="EU41" s="102"/>
      <c r="EV41" s="102"/>
      <c r="EW41" s="102"/>
      <c r="EX41" s="102"/>
      <c r="EY41" s="102"/>
      <c r="EZ41" s="102"/>
      <c r="FA41" s="102"/>
      <c r="FB41" s="102"/>
      <c r="FC41" s="102"/>
      <c r="FD41" s="102"/>
      <c r="FE41" s="102"/>
      <c r="FF41" s="102"/>
      <c r="FG41" s="102"/>
      <c r="FH41" s="102"/>
      <c r="FI41" s="102"/>
      <c r="FJ41" s="102"/>
      <c r="FK41" s="102"/>
      <c r="FL41" s="102"/>
      <c r="FM41" s="102"/>
      <c r="FN41" s="102"/>
      <c r="FO41" s="102"/>
      <c r="FP41" s="102"/>
      <c r="FQ41" s="102"/>
      <c r="FR41" s="102"/>
      <c r="FS41" s="102"/>
      <c r="FT41" s="102"/>
      <c r="FU41" s="102"/>
      <c r="FV41" s="102"/>
      <c r="FW41" s="102"/>
      <c r="FX41" s="102"/>
      <c r="FY41" s="102"/>
      <c r="FZ41" s="102"/>
      <c r="GA41" s="102"/>
      <c r="GB41" s="102"/>
      <c r="GC41" s="102"/>
      <c r="GD41" s="104"/>
      <c r="GE41" s="104"/>
      <c r="GF41" s="104"/>
      <c r="GG41" s="104"/>
      <c r="GH41" s="104"/>
      <c r="GI41" s="104"/>
      <c r="GJ41" s="104"/>
      <c r="GK41" s="104"/>
      <c r="GL41" s="104">
        <v>119.59764388666612</v>
      </c>
      <c r="GM41" s="122"/>
      <c r="GN41" s="104"/>
      <c r="GO41" s="104"/>
      <c r="GP41" s="98"/>
    </row>
    <row r="42" spans="1:198" x14ac:dyDescent="0.25">
      <c r="A42" s="103" t="s">
        <v>11</v>
      </c>
      <c r="B42" s="102"/>
      <c r="C42" s="102"/>
      <c r="D42" s="102"/>
      <c r="E42" s="102"/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/>
      <c r="S42" s="102"/>
      <c r="T42" s="102"/>
      <c r="U42" s="102"/>
      <c r="V42" s="102"/>
      <c r="W42" s="102"/>
      <c r="X42" s="102"/>
      <c r="Y42" s="102"/>
      <c r="Z42" s="102"/>
      <c r="AA42" s="102"/>
      <c r="AB42" s="102"/>
      <c r="AC42" s="102"/>
      <c r="AD42" s="102"/>
      <c r="AE42" s="102"/>
      <c r="AF42" s="102"/>
      <c r="AG42" s="102"/>
      <c r="AH42" s="102"/>
      <c r="AI42" s="102"/>
      <c r="AJ42" s="102"/>
      <c r="AK42" s="102"/>
      <c r="AL42" s="102"/>
      <c r="AM42" s="102"/>
      <c r="AN42" s="102"/>
      <c r="AO42" s="102"/>
      <c r="AP42" s="102"/>
      <c r="AQ42" s="102"/>
      <c r="AR42" s="102"/>
      <c r="AS42" s="102"/>
      <c r="AT42" s="102"/>
      <c r="AU42" s="102"/>
      <c r="AV42" s="102"/>
      <c r="AW42" s="102"/>
      <c r="AX42" s="102"/>
      <c r="AY42" s="102"/>
      <c r="AZ42" s="102"/>
      <c r="BA42" s="102"/>
      <c r="BB42" s="102"/>
      <c r="BC42" s="102"/>
      <c r="BD42" s="102"/>
      <c r="BE42" s="102"/>
      <c r="BF42" s="102"/>
      <c r="BG42" s="102"/>
      <c r="BH42" s="102"/>
      <c r="BI42" s="102"/>
      <c r="BJ42" s="102"/>
      <c r="BK42" s="102"/>
      <c r="BL42" s="102"/>
      <c r="BM42" s="102"/>
      <c r="BN42" s="102"/>
      <c r="BO42" s="102"/>
      <c r="BP42" s="102"/>
      <c r="BQ42" s="102"/>
      <c r="BR42" s="102"/>
      <c r="BS42" s="102"/>
      <c r="BT42" s="102"/>
      <c r="BU42" s="102"/>
      <c r="BV42" s="102"/>
      <c r="BW42" s="102"/>
      <c r="BX42" s="102"/>
      <c r="BY42" s="102"/>
      <c r="BZ42" s="102"/>
      <c r="CA42" s="102"/>
      <c r="CB42" s="102"/>
      <c r="CC42" s="102"/>
      <c r="CD42" s="102"/>
      <c r="CE42" s="102"/>
      <c r="CF42" s="102"/>
      <c r="CG42" s="102"/>
      <c r="CH42" s="102"/>
      <c r="CI42" s="102"/>
      <c r="CJ42" s="102"/>
      <c r="CK42" s="102"/>
      <c r="CL42" s="102"/>
      <c r="CM42" s="102"/>
      <c r="CN42" s="102"/>
      <c r="CO42" s="102"/>
      <c r="CP42" s="102"/>
      <c r="CQ42" s="102"/>
      <c r="CR42" s="102"/>
      <c r="CS42" s="102"/>
      <c r="CT42" s="102"/>
      <c r="CU42" s="102"/>
      <c r="CV42" s="102"/>
      <c r="CW42" s="102"/>
      <c r="CX42" s="102"/>
      <c r="CY42" s="102"/>
      <c r="CZ42" s="102"/>
      <c r="DA42" s="102"/>
      <c r="DB42" s="102"/>
      <c r="DC42" s="102"/>
      <c r="DD42" s="102"/>
      <c r="DE42" s="102"/>
      <c r="DF42" s="102"/>
      <c r="DG42" s="102"/>
      <c r="DH42" s="102"/>
      <c r="DI42" s="102"/>
      <c r="DJ42" s="102">
        <v>44.596676483438209</v>
      </c>
      <c r="DK42" s="102"/>
      <c r="DL42" s="102"/>
      <c r="DM42" s="102"/>
      <c r="DN42" s="102"/>
      <c r="DO42" s="102"/>
      <c r="DP42" s="102"/>
      <c r="DQ42" s="102"/>
      <c r="DR42" s="102"/>
      <c r="DS42" s="102"/>
      <c r="DT42" s="102"/>
      <c r="DU42" s="102"/>
      <c r="DV42" s="102"/>
      <c r="DW42" s="102"/>
      <c r="DX42" s="102"/>
      <c r="DY42" s="102"/>
      <c r="DZ42" s="102"/>
      <c r="EA42" s="102"/>
      <c r="EB42" s="102"/>
      <c r="EC42" s="102"/>
      <c r="ED42" s="102"/>
      <c r="EE42" s="102"/>
      <c r="EF42" s="102"/>
      <c r="EG42" s="102"/>
      <c r="EH42" s="102"/>
      <c r="EI42" s="102"/>
      <c r="EJ42" s="102"/>
      <c r="EK42" s="102"/>
      <c r="EL42" s="102"/>
      <c r="EM42" s="102"/>
      <c r="EN42" s="102"/>
      <c r="EO42" s="102"/>
      <c r="EP42" s="102"/>
      <c r="EQ42" s="102"/>
      <c r="ER42" s="102"/>
      <c r="ES42" s="102"/>
      <c r="ET42" s="102"/>
      <c r="EU42" s="102"/>
      <c r="EV42" s="102"/>
      <c r="EW42" s="102"/>
      <c r="EX42" s="102"/>
      <c r="EY42" s="102"/>
      <c r="EZ42" s="102"/>
      <c r="FA42" s="102"/>
      <c r="FB42" s="102"/>
      <c r="FC42" s="102"/>
      <c r="FD42" s="102"/>
      <c r="FE42" s="102"/>
      <c r="FF42" s="102"/>
      <c r="FG42" s="102"/>
      <c r="FH42" s="102"/>
      <c r="FI42" s="102"/>
      <c r="FJ42" s="102"/>
      <c r="FK42" s="102"/>
      <c r="FL42" s="102"/>
      <c r="FM42" s="102"/>
      <c r="FN42" s="102"/>
      <c r="FO42" s="102"/>
      <c r="FP42" s="102"/>
      <c r="FQ42" s="102"/>
      <c r="FR42" s="102"/>
      <c r="FS42" s="102"/>
      <c r="FT42" s="102"/>
      <c r="FU42" s="102"/>
      <c r="FV42" s="102"/>
      <c r="FW42" s="102"/>
      <c r="FX42" s="102"/>
      <c r="FY42" s="102"/>
      <c r="FZ42" s="102"/>
      <c r="GA42" s="102"/>
      <c r="GB42" s="102"/>
      <c r="GC42" s="102"/>
      <c r="GD42" s="104"/>
      <c r="GE42" s="104"/>
      <c r="GF42" s="104"/>
      <c r="GG42" s="104"/>
      <c r="GH42" s="104"/>
      <c r="GI42" s="104"/>
      <c r="GJ42" s="104"/>
      <c r="GK42" s="104"/>
      <c r="GL42" s="104">
        <v>44.596676483438209</v>
      </c>
      <c r="GM42" s="122"/>
      <c r="GN42" s="104"/>
      <c r="GO42" s="104"/>
      <c r="GP42" s="98"/>
    </row>
    <row r="43" spans="1:198" x14ac:dyDescent="0.25">
      <c r="A43" s="103" t="s">
        <v>131</v>
      </c>
      <c r="B43" s="102"/>
      <c r="C43" s="102"/>
      <c r="D43" s="102"/>
      <c r="E43" s="102"/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102"/>
      <c r="T43" s="102"/>
      <c r="U43" s="102"/>
      <c r="V43" s="102"/>
      <c r="W43" s="102"/>
      <c r="X43" s="102"/>
      <c r="Y43" s="102"/>
      <c r="Z43" s="102"/>
      <c r="AA43" s="102"/>
      <c r="AB43" s="102"/>
      <c r="AC43" s="102"/>
      <c r="AD43" s="102"/>
      <c r="AE43" s="102"/>
      <c r="AF43" s="102"/>
      <c r="AG43" s="102"/>
      <c r="AH43" s="102"/>
      <c r="AI43" s="102"/>
      <c r="AJ43" s="102"/>
      <c r="AK43" s="102"/>
      <c r="AL43" s="102"/>
      <c r="AM43" s="102"/>
      <c r="AN43" s="102"/>
      <c r="AO43" s="102"/>
      <c r="AP43" s="102"/>
      <c r="AQ43" s="102"/>
      <c r="AR43" s="102"/>
      <c r="AS43" s="102"/>
      <c r="AT43" s="102"/>
      <c r="AU43" s="102"/>
      <c r="AV43" s="102"/>
      <c r="AW43" s="102"/>
      <c r="AX43" s="102"/>
      <c r="AY43" s="102"/>
      <c r="AZ43" s="102"/>
      <c r="BA43" s="102"/>
      <c r="BB43" s="102"/>
      <c r="BC43" s="102"/>
      <c r="BD43" s="102"/>
      <c r="BE43" s="102"/>
      <c r="BF43" s="102"/>
      <c r="BG43" s="102"/>
      <c r="BH43" s="102"/>
      <c r="BI43" s="102"/>
      <c r="BJ43" s="102"/>
      <c r="BK43" s="102"/>
      <c r="BL43" s="102"/>
      <c r="BM43" s="102"/>
      <c r="BN43" s="102"/>
      <c r="BO43" s="102"/>
      <c r="BP43" s="102"/>
      <c r="BQ43" s="102"/>
      <c r="BR43" s="102"/>
      <c r="BS43" s="102"/>
      <c r="BT43" s="102"/>
      <c r="BU43" s="102"/>
      <c r="BV43" s="102"/>
      <c r="BW43" s="102"/>
      <c r="BX43" s="102"/>
      <c r="BY43" s="102"/>
      <c r="BZ43" s="102"/>
      <c r="CA43" s="102"/>
      <c r="CB43" s="102"/>
      <c r="CC43" s="102"/>
      <c r="CD43" s="102"/>
      <c r="CE43" s="102"/>
      <c r="CF43" s="102"/>
      <c r="CG43" s="102"/>
      <c r="CH43" s="102"/>
      <c r="CI43" s="102"/>
      <c r="CJ43" s="102"/>
      <c r="CK43" s="102"/>
      <c r="CL43" s="102"/>
      <c r="CM43" s="102"/>
      <c r="CN43" s="102"/>
      <c r="CO43" s="102"/>
      <c r="CP43" s="102"/>
      <c r="CQ43" s="102"/>
      <c r="CR43" s="102"/>
      <c r="CS43" s="102"/>
      <c r="CT43" s="102"/>
      <c r="CU43" s="102"/>
      <c r="CV43" s="102"/>
      <c r="CW43" s="102"/>
      <c r="CX43" s="102"/>
      <c r="CY43" s="102"/>
      <c r="CZ43" s="102"/>
      <c r="DA43" s="102"/>
      <c r="DB43" s="102"/>
      <c r="DC43" s="102"/>
      <c r="DD43" s="102"/>
      <c r="DE43" s="102"/>
      <c r="DF43" s="102"/>
      <c r="DG43" s="102"/>
      <c r="DH43" s="102"/>
      <c r="DI43" s="102"/>
      <c r="DJ43" s="102"/>
      <c r="DK43" s="102">
        <v>46.486605526421329</v>
      </c>
      <c r="DL43" s="102"/>
      <c r="DM43" s="102"/>
      <c r="DN43" s="102"/>
      <c r="DO43" s="102"/>
      <c r="DP43" s="102"/>
      <c r="DQ43" s="102"/>
      <c r="DR43" s="102"/>
      <c r="DS43" s="102"/>
      <c r="DT43" s="102"/>
      <c r="DU43" s="102"/>
      <c r="DV43" s="102"/>
      <c r="DW43" s="102"/>
      <c r="DX43" s="102"/>
      <c r="DY43" s="102"/>
      <c r="DZ43" s="102"/>
      <c r="EA43" s="102"/>
      <c r="EB43" s="102"/>
      <c r="EC43" s="102"/>
      <c r="ED43" s="102"/>
      <c r="EE43" s="102"/>
      <c r="EF43" s="102"/>
      <c r="EG43" s="102"/>
      <c r="EH43" s="102"/>
      <c r="EI43" s="102"/>
      <c r="EJ43" s="102"/>
      <c r="EK43" s="102"/>
      <c r="EL43" s="102"/>
      <c r="EM43" s="102"/>
      <c r="EN43" s="102"/>
      <c r="EO43" s="102"/>
      <c r="EP43" s="102"/>
      <c r="EQ43" s="102"/>
      <c r="ER43" s="102"/>
      <c r="ES43" s="102"/>
      <c r="ET43" s="102"/>
      <c r="EU43" s="102"/>
      <c r="EV43" s="102"/>
      <c r="EW43" s="102"/>
      <c r="EX43" s="102"/>
      <c r="EY43" s="102"/>
      <c r="EZ43" s="102"/>
      <c r="FA43" s="102"/>
      <c r="FB43" s="102"/>
      <c r="FC43" s="102"/>
      <c r="FD43" s="102"/>
      <c r="FE43" s="102"/>
      <c r="FF43" s="102"/>
      <c r="FG43" s="102"/>
      <c r="FH43" s="102"/>
      <c r="FI43" s="102"/>
      <c r="FJ43" s="102"/>
      <c r="FK43" s="102"/>
      <c r="FL43" s="102"/>
      <c r="FM43" s="102"/>
      <c r="FN43" s="102"/>
      <c r="FO43" s="102"/>
      <c r="FP43" s="102"/>
      <c r="FQ43" s="102"/>
      <c r="FR43" s="102"/>
      <c r="FS43" s="102"/>
      <c r="FT43" s="102"/>
      <c r="FU43" s="102"/>
      <c r="FV43" s="102"/>
      <c r="FW43" s="102"/>
      <c r="FX43" s="102"/>
      <c r="FY43" s="102"/>
      <c r="FZ43" s="102"/>
      <c r="GA43" s="102"/>
      <c r="GB43" s="102"/>
      <c r="GC43" s="102"/>
      <c r="GD43" s="104"/>
      <c r="GE43" s="104"/>
      <c r="GF43" s="104"/>
      <c r="GG43" s="104"/>
      <c r="GH43" s="104"/>
      <c r="GI43" s="104"/>
      <c r="GJ43" s="104"/>
      <c r="GK43" s="104"/>
      <c r="GL43" s="104">
        <v>46.486605526421329</v>
      </c>
      <c r="GM43" s="122"/>
      <c r="GN43" s="104"/>
      <c r="GO43" s="104"/>
      <c r="GP43" s="98"/>
    </row>
    <row r="44" spans="1:198" x14ac:dyDescent="0.25">
      <c r="A44" s="103" t="s">
        <v>132</v>
      </c>
      <c r="B44" s="102"/>
      <c r="C44" s="102"/>
      <c r="D44" s="102"/>
      <c r="E44" s="102"/>
      <c r="F44" s="102"/>
      <c r="G44" s="102"/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102"/>
      <c r="T44" s="102"/>
      <c r="U44" s="102"/>
      <c r="V44" s="102"/>
      <c r="W44" s="102"/>
      <c r="X44" s="102"/>
      <c r="Y44" s="102"/>
      <c r="Z44" s="102"/>
      <c r="AA44" s="102"/>
      <c r="AB44" s="102"/>
      <c r="AC44" s="102"/>
      <c r="AD44" s="102"/>
      <c r="AE44" s="102"/>
      <c r="AF44" s="102"/>
      <c r="AG44" s="102"/>
      <c r="AH44" s="102"/>
      <c r="AI44" s="102"/>
      <c r="AJ44" s="102"/>
      <c r="AK44" s="102"/>
      <c r="AL44" s="102"/>
      <c r="AM44" s="102"/>
      <c r="AN44" s="102"/>
      <c r="AO44" s="102"/>
      <c r="AP44" s="102"/>
      <c r="AQ44" s="102"/>
      <c r="AR44" s="102"/>
      <c r="AS44" s="102"/>
      <c r="AT44" s="102"/>
      <c r="AU44" s="102"/>
      <c r="AV44" s="102"/>
      <c r="AW44" s="102"/>
      <c r="AX44" s="102"/>
      <c r="AY44" s="102"/>
      <c r="AZ44" s="102"/>
      <c r="BA44" s="102"/>
      <c r="BB44" s="102"/>
      <c r="BC44" s="102"/>
      <c r="BD44" s="102"/>
      <c r="BE44" s="102"/>
      <c r="BF44" s="102"/>
      <c r="BG44" s="102"/>
      <c r="BH44" s="102"/>
      <c r="BI44" s="102"/>
      <c r="BJ44" s="102"/>
      <c r="BK44" s="102"/>
      <c r="BL44" s="102"/>
      <c r="BM44" s="102"/>
      <c r="BN44" s="102"/>
      <c r="BO44" s="102"/>
      <c r="BP44" s="102"/>
      <c r="BQ44" s="102"/>
      <c r="BR44" s="102"/>
      <c r="BS44" s="102"/>
      <c r="BT44" s="102"/>
      <c r="BU44" s="102"/>
      <c r="BV44" s="102"/>
      <c r="BW44" s="102"/>
      <c r="BX44" s="102"/>
      <c r="BY44" s="102"/>
      <c r="BZ44" s="102"/>
      <c r="CA44" s="102"/>
      <c r="CB44" s="102"/>
      <c r="CC44" s="102"/>
      <c r="CD44" s="102"/>
      <c r="CE44" s="102"/>
      <c r="CF44" s="102"/>
      <c r="CG44" s="102"/>
      <c r="CH44" s="102"/>
      <c r="CI44" s="102"/>
      <c r="CJ44" s="102"/>
      <c r="CK44" s="102"/>
      <c r="CL44" s="102"/>
      <c r="CM44" s="102"/>
      <c r="CN44" s="102"/>
      <c r="CO44" s="102"/>
      <c r="CP44" s="102"/>
      <c r="CQ44" s="102"/>
      <c r="CR44" s="102"/>
      <c r="CS44" s="102"/>
      <c r="CT44" s="102"/>
      <c r="CU44" s="102"/>
      <c r="CV44" s="102"/>
      <c r="CW44" s="102"/>
      <c r="CX44" s="102"/>
      <c r="CY44" s="102"/>
      <c r="CZ44" s="102"/>
      <c r="DA44" s="102"/>
      <c r="DB44" s="102"/>
      <c r="DC44" s="102"/>
      <c r="DD44" s="102"/>
      <c r="DE44" s="102"/>
      <c r="DF44" s="102"/>
      <c r="DG44" s="102"/>
      <c r="DH44" s="102"/>
      <c r="DI44" s="102"/>
      <c r="DJ44" s="102"/>
      <c r="DK44" s="102"/>
      <c r="DL44" s="102">
        <v>13.609705914645698</v>
      </c>
      <c r="DM44" s="102"/>
      <c r="DN44" s="102"/>
      <c r="DO44" s="102"/>
      <c r="DP44" s="102"/>
      <c r="DQ44" s="102"/>
      <c r="DR44" s="102"/>
      <c r="DS44" s="102"/>
      <c r="DT44" s="102"/>
      <c r="DU44" s="102"/>
      <c r="DV44" s="102"/>
      <c r="DW44" s="102"/>
      <c r="DX44" s="102"/>
      <c r="DY44" s="102"/>
      <c r="DZ44" s="102"/>
      <c r="EA44" s="102"/>
      <c r="EB44" s="102"/>
      <c r="EC44" s="102"/>
      <c r="ED44" s="102"/>
      <c r="EE44" s="102"/>
      <c r="EF44" s="102"/>
      <c r="EG44" s="102"/>
      <c r="EH44" s="102"/>
      <c r="EI44" s="102"/>
      <c r="EJ44" s="102"/>
      <c r="EK44" s="102"/>
      <c r="EL44" s="102"/>
      <c r="EM44" s="102"/>
      <c r="EN44" s="102"/>
      <c r="EO44" s="102"/>
      <c r="EP44" s="102"/>
      <c r="EQ44" s="102"/>
      <c r="ER44" s="102"/>
      <c r="ES44" s="102"/>
      <c r="ET44" s="102"/>
      <c r="EU44" s="102"/>
      <c r="EV44" s="102"/>
      <c r="EW44" s="102"/>
      <c r="EX44" s="102"/>
      <c r="EY44" s="102"/>
      <c r="EZ44" s="102"/>
      <c r="FA44" s="102"/>
      <c r="FB44" s="102"/>
      <c r="FC44" s="102"/>
      <c r="FD44" s="102"/>
      <c r="FE44" s="102"/>
      <c r="FF44" s="102"/>
      <c r="FG44" s="102"/>
      <c r="FH44" s="102"/>
      <c r="FI44" s="102"/>
      <c r="FJ44" s="102"/>
      <c r="FK44" s="102"/>
      <c r="FL44" s="102"/>
      <c r="FM44" s="102"/>
      <c r="FN44" s="102"/>
      <c r="FO44" s="102"/>
      <c r="FP44" s="102"/>
      <c r="FQ44" s="102"/>
      <c r="FR44" s="102"/>
      <c r="FS44" s="102"/>
      <c r="FT44" s="102"/>
      <c r="FU44" s="102"/>
      <c r="FV44" s="102"/>
      <c r="FW44" s="102"/>
      <c r="FX44" s="102"/>
      <c r="FY44" s="102"/>
      <c r="FZ44" s="102"/>
      <c r="GA44" s="102"/>
      <c r="GB44" s="102"/>
      <c r="GC44" s="102"/>
      <c r="GD44" s="104"/>
      <c r="GE44" s="104"/>
      <c r="GF44" s="104"/>
      <c r="GG44" s="104"/>
      <c r="GH44" s="104"/>
      <c r="GI44" s="104"/>
      <c r="GJ44" s="104"/>
      <c r="GK44" s="104"/>
      <c r="GL44" s="104">
        <v>13.609705914645698</v>
      </c>
      <c r="GM44" s="122"/>
      <c r="GN44" s="104"/>
      <c r="GO44" s="104"/>
      <c r="GP44" s="98"/>
    </row>
    <row r="45" spans="1:198" x14ac:dyDescent="0.25">
      <c r="A45" s="103" t="s">
        <v>133</v>
      </c>
      <c r="B45" s="102"/>
      <c r="C45" s="102"/>
      <c r="D45" s="102"/>
      <c r="E45" s="102"/>
      <c r="F45" s="102"/>
      <c r="G45" s="102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102"/>
      <c r="T45" s="102"/>
      <c r="U45" s="102"/>
      <c r="V45" s="102"/>
      <c r="W45" s="102"/>
      <c r="X45" s="102"/>
      <c r="Y45" s="102"/>
      <c r="Z45" s="102"/>
      <c r="AA45" s="102"/>
      <c r="AB45" s="102"/>
      <c r="AC45" s="102"/>
      <c r="AD45" s="102"/>
      <c r="AE45" s="102"/>
      <c r="AF45" s="102"/>
      <c r="AG45" s="102"/>
      <c r="AH45" s="102"/>
      <c r="AI45" s="102"/>
      <c r="AJ45" s="102"/>
      <c r="AK45" s="102"/>
      <c r="AL45" s="102"/>
      <c r="AM45" s="102"/>
      <c r="AN45" s="102"/>
      <c r="AO45" s="102"/>
      <c r="AP45" s="102"/>
      <c r="AQ45" s="102"/>
      <c r="AR45" s="102"/>
      <c r="AS45" s="102"/>
      <c r="AT45" s="102"/>
      <c r="AU45" s="102"/>
      <c r="AV45" s="102"/>
      <c r="AW45" s="102"/>
      <c r="AX45" s="102"/>
      <c r="AY45" s="102"/>
      <c r="AZ45" s="102"/>
      <c r="BA45" s="102"/>
      <c r="BB45" s="102"/>
      <c r="BC45" s="102"/>
      <c r="BD45" s="102"/>
      <c r="BE45" s="102"/>
      <c r="BF45" s="102"/>
      <c r="BG45" s="102"/>
      <c r="BH45" s="102"/>
      <c r="BI45" s="102"/>
      <c r="BJ45" s="102"/>
      <c r="BK45" s="102"/>
      <c r="BL45" s="102"/>
      <c r="BM45" s="102"/>
      <c r="BN45" s="102"/>
      <c r="BO45" s="102"/>
      <c r="BP45" s="102"/>
      <c r="BQ45" s="102"/>
      <c r="BR45" s="102"/>
      <c r="BS45" s="102"/>
      <c r="BT45" s="102"/>
      <c r="BU45" s="102"/>
      <c r="BV45" s="102"/>
      <c r="BW45" s="102"/>
      <c r="BX45" s="102"/>
      <c r="BY45" s="102"/>
      <c r="BZ45" s="102"/>
      <c r="CA45" s="102"/>
      <c r="CB45" s="102"/>
      <c r="CC45" s="102"/>
      <c r="CD45" s="102"/>
      <c r="CE45" s="102"/>
      <c r="CF45" s="102"/>
      <c r="CG45" s="102"/>
      <c r="CH45" s="102"/>
      <c r="CI45" s="102"/>
      <c r="CJ45" s="102"/>
      <c r="CK45" s="102"/>
      <c r="CL45" s="102"/>
      <c r="CM45" s="102"/>
      <c r="CN45" s="102"/>
      <c r="CO45" s="102"/>
      <c r="CP45" s="102"/>
      <c r="CQ45" s="102"/>
      <c r="CR45" s="102"/>
      <c r="CS45" s="102"/>
      <c r="CT45" s="102"/>
      <c r="CU45" s="102"/>
      <c r="CV45" s="102"/>
      <c r="CW45" s="102"/>
      <c r="CX45" s="102"/>
      <c r="CY45" s="102"/>
      <c r="CZ45" s="102"/>
      <c r="DA45" s="102"/>
      <c r="DB45" s="102"/>
      <c r="DC45" s="102"/>
      <c r="DD45" s="102"/>
      <c r="DE45" s="102"/>
      <c r="DF45" s="102"/>
      <c r="DG45" s="102"/>
      <c r="DH45" s="102"/>
      <c r="DI45" s="102"/>
      <c r="DJ45" s="102"/>
      <c r="DK45" s="102"/>
      <c r="DL45" s="102"/>
      <c r="DM45" s="102">
        <v>11.506643790861817</v>
      </c>
      <c r="DN45" s="102"/>
      <c r="DO45" s="102"/>
      <c r="DP45" s="102"/>
      <c r="DQ45" s="102"/>
      <c r="DR45" s="102"/>
      <c r="DS45" s="102"/>
      <c r="DT45" s="102"/>
      <c r="DU45" s="102"/>
      <c r="DV45" s="102"/>
      <c r="DW45" s="102"/>
      <c r="DX45" s="102"/>
      <c r="DY45" s="102"/>
      <c r="DZ45" s="102"/>
      <c r="EA45" s="102"/>
      <c r="EB45" s="102"/>
      <c r="EC45" s="102"/>
      <c r="ED45" s="102"/>
      <c r="EE45" s="102"/>
      <c r="EF45" s="102"/>
      <c r="EG45" s="102"/>
      <c r="EH45" s="102"/>
      <c r="EI45" s="102"/>
      <c r="EJ45" s="102"/>
      <c r="EK45" s="102"/>
      <c r="EL45" s="102"/>
      <c r="EM45" s="102"/>
      <c r="EN45" s="102"/>
      <c r="EO45" s="102"/>
      <c r="EP45" s="102"/>
      <c r="EQ45" s="102"/>
      <c r="ER45" s="102"/>
      <c r="ES45" s="102"/>
      <c r="ET45" s="102"/>
      <c r="EU45" s="102"/>
      <c r="EV45" s="102"/>
      <c r="EW45" s="102"/>
      <c r="EX45" s="102"/>
      <c r="EY45" s="102"/>
      <c r="EZ45" s="102"/>
      <c r="FA45" s="102"/>
      <c r="FB45" s="102"/>
      <c r="FC45" s="102"/>
      <c r="FD45" s="102"/>
      <c r="FE45" s="102"/>
      <c r="FF45" s="102"/>
      <c r="FG45" s="102"/>
      <c r="FH45" s="102"/>
      <c r="FI45" s="102"/>
      <c r="FJ45" s="102"/>
      <c r="FK45" s="102"/>
      <c r="FL45" s="102"/>
      <c r="FM45" s="102"/>
      <c r="FN45" s="102"/>
      <c r="FO45" s="102"/>
      <c r="FP45" s="102"/>
      <c r="FQ45" s="102"/>
      <c r="FR45" s="102"/>
      <c r="FS45" s="102"/>
      <c r="FT45" s="102"/>
      <c r="FU45" s="102"/>
      <c r="FV45" s="102"/>
      <c r="FW45" s="102"/>
      <c r="FX45" s="102"/>
      <c r="FY45" s="102"/>
      <c r="FZ45" s="102"/>
      <c r="GA45" s="102"/>
      <c r="GB45" s="102"/>
      <c r="GC45" s="102"/>
      <c r="GD45" s="104"/>
      <c r="GE45" s="104"/>
      <c r="GF45" s="104"/>
      <c r="GG45" s="104"/>
      <c r="GH45" s="104"/>
      <c r="GI45" s="104"/>
      <c r="GJ45" s="104"/>
      <c r="GK45" s="104"/>
      <c r="GL45" s="104">
        <v>11.506643790861817</v>
      </c>
      <c r="GM45" s="122"/>
      <c r="GN45" s="104"/>
      <c r="GO45" s="104"/>
      <c r="GP45" s="98"/>
    </row>
    <row r="46" spans="1:198" x14ac:dyDescent="0.25">
      <c r="A46" s="103" t="s">
        <v>134</v>
      </c>
      <c r="B46" s="102"/>
      <c r="C46" s="102"/>
      <c r="D46" s="102"/>
      <c r="E46" s="102"/>
      <c r="F46" s="102"/>
      <c r="G46" s="102"/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102"/>
      <c r="T46" s="102"/>
      <c r="U46" s="102"/>
      <c r="V46" s="102"/>
      <c r="W46" s="102"/>
      <c r="X46" s="102"/>
      <c r="Y46" s="102"/>
      <c r="Z46" s="102"/>
      <c r="AA46" s="102"/>
      <c r="AB46" s="102"/>
      <c r="AC46" s="102"/>
      <c r="AD46" s="102"/>
      <c r="AE46" s="102"/>
      <c r="AF46" s="102"/>
      <c r="AG46" s="102"/>
      <c r="AH46" s="102"/>
      <c r="AI46" s="102"/>
      <c r="AJ46" s="102"/>
      <c r="AK46" s="102"/>
      <c r="AL46" s="102"/>
      <c r="AM46" s="102"/>
      <c r="AN46" s="102"/>
      <c r="AO46" s="102"/>
      <c r="AP46" s="102"/>
      <c r="AQ46" s="102"/>
      <c r="AR46" s="102"/>
      <c r="AS46" s="102"/>
      <c r="AT46" s="102"/>
      <c r="AU46" s="102"/>
      <c r="AV46" s="102"/>
      <c r="AW46" s="102"/>
      <c r="AX46" s="102"/>
      <c r="AY46" s="102"/>
      <c r="AZ46" s="102"/>
      <c r="BA46" s="102"/>
      <c r="BB46" s="102"/>
      <c r="BC46" s="102"/>
      <c r="BD46" s="102"/>
      <c r="BE46" s="102"/>
      <c r="BF46" s="102"/>
      <c r="BG46" s="102"/>
      <c r="BH46" s="102"/>
      <c r="BI46" s="102"/>
      <c r="BJ46" s="102"/>
      <c r="BK46" s="102"/>
      <c r="BL46" s="102"/>
      <c r="BM46" s="102"/>
      <c r="BN46" s="102"/>
      <c r="BO46" s="102"/>
      <c r="BP46" s="102"/>
      <c r="BQ46" s="102"/>
      <c r="BR46" s="102"/>
      <c r="BS46" s="102"/>
      <c r="BT46" s="102"/>
      <c r="BU46" s="102"/>
      <c r="BV46" s="102"/>
      <c r="BW46" s="102"/>
      <c r="BX46" s="102"/>
      <c r="BY46" s="102"/>
      <c r="BZ46" s="102"/>
      <c r="CA46" s="102"/>
      <c r="CB46" s="102"/>
      <c r="CC46" s="102"/>
      <c r="CD46" s="102"/>
      <c r="CE46" s="102"/>
      <c r="CF46" s="102"/>
      <c r="CG46" s="102"/>
      <c r="CH46" s="102"/>
      <c r="CI46" s="102"/>
      <c r="CJ46" s="102"/>
      <c r="CK46" s="102"/>
      <c r="CL46" s="102"/>
      <c r="CM46" s="102"/>
      <c r="CN46" s="102"/>
      <c r="CO46" s="102"/>
      <c r="CP46" s="102"/>
      <c r="CQ46" s="102"/>
      <c r="CR46" s="102"/>
      <c r="CS46" s="102"/>
      <c r="CT46" s="102"/>
      <c r="CU46" s="102"/>
      <c r="CV46" s="102"/>
      <c r="CW46" s="102"/>
      <c r="CX46" s="102"/>
      <c r="CY46" s="102"/>
      <c r="CZ46" s="102"/>
      <c r="DA46" s="102"/>
      <c r="DB46" s="102"/>
      <c r="DC46" s="102"/>
      <c r="DD46" s="102"/>
      <c r="DE46" s="102"/>
      <c r="DF46" s="102"/>
      <c r="DG46" s="102"/>
      <c r="DH46" s="102"/>
      <c r="DI46" s="102"/>
      <c r="DJ46" s="102"/>
      <c r="DK46" s="102"/>
      <c r="DL46" s="102"/>
      <c r="DM46" s="102"/>
      <c r="DN46" s="102">
        <v>65.901677410947158</v>
      </c>
      <c r="DO46" s="102"/>
      <c r="DP46" s="102"/>
      <c r="DQ46" s="102"/>
      <c r="DR46" s="102"/>
      <c r="DS46" s="102"/>
      <c r="DT46" s="102"/>
      <c r="DU46" s="102"/>
      <c r="DV46" s="102"/>
      <c r="DW46" s="102"/>
      <c r="DX46" s="102"/>
      <c r="DY46" s="102"/>
      <c r="DZ46" s="102"/>
      <c r="EA46" s="102"/>
      <c r="EB46" s="102"/>
      <c r="EC46" s="102"/>
      <c r="ED46" s="102"/>
      <c r="EE46" s="102"/>
      <c r="EF46" s="102"/>
      <c r="EG46" s="102"/>
      <c r="EH46" s="102"/>
      <c r="EI46" s="102"/>
      <c r="EJ46" s="102"/>
      <c r="EK46" s="102"/>
      <c r="EL46" s="102"/>
      <c r="EM46" s="102"/>
      <c r="EN46" s="102"/>
      <c r="EO46" s="102"/>
      <c r="EP46" s="102"/>
      <c r="EQ46" s="102"/>
      <c r="ER46" s="102"/>
      <c r="ES46" s="102"/>
      <c r="ET46" s="102"/>
      <c r="EU46" s="102"/>
      <c r="EV46" s="102"/>
      <c r="EW46" s="102"/>
      <c r="EX46" s="102"/>
      <c r="EY46" s="102"/>
      <c r="EZ46" s="102"/>
      <c r="FA46" s="102"/>
      <c r="FB46" s="102"/>
      <c r="FC46" s="102"/>
      <c r="FD46" s="102"/>
      <c r="FE46" s="102"/>
      <c r="FF46" s="102"/>
      <c r="FG46" s="102"/>
      <c r="FH46" s="102"/>
      <c r="FI46" s="102"/>
      <c r="FJ46" s="102"/>
      <c r="FK46" s="102"/>
      <c r="FL46" s="102"/>
      <c r="FM46" s="102"/>
      <c r="FN46" s="102"/>
      <c r="FO46" s="102"/>
      <c r="FP46" s="102"/>
      <c r="FQ46" s="102"/>
      <c r="FR46" s="102"/>
      <c r="FS46" s="102"/>
      <c r="FT46" s="102"/>
      <c r="FU46" s="102"/>
      <c r="FV46" s="102"/>
      <c r="FW46" s="102"/>
      <c r="FX46" s="102"/>
      <c r="FY46" s="102"/>
      <c r="FZ46" s="102"/>
      <c r="GA46" s="102"/>
      <c r="GB46" s="102"/>
      <c r="GC46" s="102"/>
      <c r="GD46" s="104"/>
      <c r="GE46" s="104"/>
      <c r="GF46" s="104"/>
      <c r="GG46" s="104"/>
      <c r="GH46" s="104"/>
      <c r="GI46" s="104"/>
      <c r="GJ46" s="104"/>
      <c r="GK46" s="104"/>
      <c r="GL46" s="104">
        <v>65.901677410947158</v>
      </c>
      <c r="GM46" s="122"/>
      <c r="GN46" s="104"/>
      <c r="GO46" s="104"/>
      <c r="GP46" s="98"/>
    </row>
    <row r="47" spans="1:198" x14ac:dyDescent="0.25">
      <c r="A47" s="103" t="s">
        <v>135</v>
      </c>
      <c r="B47" s="102"/>
      <c r="C47" s="102"/>
      <c r="D47" s="102"/>
      <c r="E47" s="102"/>
      <c r="F47" s="102"/>
      <c r="G47" s="102"/>
      <c r="H47" s="102"/>
      <c r="I47" s="102"/>
      <c r="J47" s="102"/>
      <c r="K47" s="102"/>
      <c r="L47" s="102"/>
      <c r="M47" s="102"/>
      <c r="N47" s="102"/>
      <c r="O47" s="102"/>
      <c r="P47" s="102"/>
      <c r="Q47" s="102"/>
      <c r="R47" s="102"/>
      <c r="S47" s="102"/>
      <c r="T47" s="102"/>
      <c r="U47" s="102"/>
      <c r="V47" s="102"/>
      <c r="W47" s="102"/>
      <c r="X47" s="102"/>
      <c r="Y47" s="102"/>
      <c r="Z47" s="102"/>
      <c r="AA47" s="102"/>
      <c r="AB47" s="102"/>
      <c r="AC47" s="102"/>
      <c r="AD47" s="102"/>
      <c r="AE47" s="102"/>
      <c r="AF47" s="102"/>
      <c r="AG47" s="102"/>
      <c r="AH47" s="102"/>
      <c r="AI47" s="102"/>
      <c r="AJ47" s="102"/>
      <c r="AK47" s="102"/>
      <c r="AL47" s="102"/>
      <c r="AM47" s="102"/>
      <c r="AN47" s="102"/>
      <c r="AO47" s="102"/>
      <c r="AP47" s="102"/>
      <c r="AQ47" s="102"/>
      <c r="AR47" s="102"/>
      <c r="AS47" s="102"/>
      <c r="AT47" s="102"/>
      <c r="AU47" s="102"/>
      <c r="AV47" s="102"/>
      <c r="AW47" s="102"/>
      <c r="AX47" s="102"/>
      <c r="AY47" s="102"/>
      <c r="AZ47" s="102"/>
      <c r="BA47" s="102"/>
      <c r="BB47" s="102"/>
      <c r="BC47" s="102"/>
      <c r="BD47" s="102"/>
      <c r="BE47" s="102"/>
      <c r="BF47" s="102"/>
      <c r="BG47" s="102"/>
      <c r="BH47" s="102"/>
      <c r="BI47" s="102"/>
      <c r="BJ47" s="102"/>
      <c r="BK47" s="102"/>
      <c r="BL47" s="102"/>
      <c r="BM47" s="102"/>
      <c r="BN47" s="102"/>
      <c r="BO47" s="102"/>
      <c r="BP47" s="102"/>
      <c r="BQ47" s="102"/>
      <c r="BR47" s="102"/>
      <c r="BS47" s="102"/>
      <c r="BT47" s="102"/>
      <c r="BU47" s="102"/>
      <c r="BV47" s="102"/>
      <c r="BW47" s="102"/>
      <c r="BX47" s="102"/>
      <c r="BY47" s="102"/>
      <c r="BZ47" s="102"/>
      <c r="CA47" s="102"/>
      <c r="CB47" s="102"/>
      <c r="CC47" s="102"/>
      <c r="CD47" s="102"/>
      <c r="CE47" s="102"/>
      <c r="CF47" s="102"/>
      <c r="CG47" s="102"/>
      <c r="CH47" s="102"/>
      <c r="CI47" s="102"/>
      <c r="CJ47" s="102"/>
      <c r="CK47" s="102"/>
      <c r="CL47" s="102"/>
      <c r="CM47" s="102"/>
      <c r="CN47" s="102"/>
      <c r="CO47" s="102"/>
      <c r="CP47" s="102"/>
      <c r="CQ47" s="102"/>
      <c r="CR47" s="102"/>
      <c r="CS47" s="102"/>
      <c r="CT47" s="102"/>
      <c r="CU47" s="102"/>
      <c r="CV47" s="102"/>
      <c r="CW47" s="102"/>
      <c r="CX47" s="102"/>
      <c r="CY47" s="102"/>
      <c r="CZ47" s="102"/>
      <c r="DA47" s="102"/>
      <c r="DB47" s="102"/>
      <c r="DC47" s="102"/>
      <c r="DD47" s="102"/>
      <c r="DE47" s="102"/>
      <c r="DF47" s="102"/>
      <c r="DG47" s="102"/>
      <c r="DH47" s="102"/>
      <c r="DI47" s="102"/>
      <c r="DJ47" s="102"/>
      <c r="DK47" s="102"/>
      <c r="DL47" s="102"/>
      <c r="DM47" s="102"/>
      <c r="DN47" s="102"/>
      <c r="DO47" s="102">
        <v>102.37609364124052</v>
      </c>
      <c r="DP47" s="102"/>
      <c r="DQ47" s="102"/>
      <c r="DR47" s="102"/>
      <c r="DS47" s="102"/>
      <c r="DT47" s="102"/>
      <c r="DU47" s="102"/>
      <c r="DV47" s="102"/>
      <c r="DW47" s="102"/>
      <c r="DX47" s="102"/>
      <c r="DY47" s="102"/>
      <c r="DZ47" s="102"/>
      <c r="EA47" s="102"/>
      <c r="EB47" s="102"/>
      <c r="EC47" s="102"/>
      <c r="ED47" s="102"/>
      <c r="EE47" s="102"/>
      <c r="EF47" s="102"/>
      <c r="EG47" s="102"/>
      <c r="EH47" s="102"/>
      <c r="EI47" s="102"/>
      <c r="EJ47" s="102"/>
      <c r="EK47" s="102"/>
      <c r="EL47" s="102"/>
      <c r="EM47" s="102"/>
      <c r="EN47" s="102"/>
      <c r="EO47" s="102"/>
      <c r="EP47" s="102"/>
      <c r="EQ47" s="102"/>
      <c r="ER47" s="102"/>
      <c r="ES47" s="102"/>
      <c r="ET47" s="102"/>
      <c r="EU47" s="102"/>
      <c r="EV47" s="102"/>
      <c r="EW47" s="102"/>
      <c r="EX47" s="102"/>
      <c r="EY47" s="102"/>
      <c r="EZ47" s="102"/>
      <c r="FA47" s="102"/>
      <c r="FB47" s="102"/>
      <c r="FC47" s="102"/>
      <c r="FD47" s="102"/>
      <c r="FE47" s="102"/>
      <c r="FF47" s="102"/>
      <c r="FG47" s="102"/>
      <c r="FH47" s="102"/>
      <c r="FI47" s="102"/>
      <c r="FJ47" s="102"/>
      <c r="FK47" s="102"/>
      <c r="FL47" s="102"/>
      <c r="FM47" s="102"/>
      <c r="FN47" s="102"/>
      <c r="FO47" s="102"/>
      <c r="FP47" s="102"/>
      <c r="FQ47" s="102"/>
      <c r="FR47" s="102"/>
      <c r="FS47" s="102"/>
      <c r="FT47" s="102"/>
      <c r="FU47" s="102"/>
      <c r="FV47" s="102"/>
      <c r="FW47" s="102"/>
      <c r="FX47" s="102"/>
      <c r="FY47" s="102"/>
      <c r="FZ47" s="102"/>
      <c r="GA47" s="102"/>
      <c r="GB47" s="102"/>
      <c r="GC47" s="102"/>
      <c r="GD47" s="104"/>
      <c r="GE47" s="104"/>
      <c r="GF47" s="104"/>
      <c r="GG47" s="104"/>
      <c r="GH47" s="104"/>
      <c r="GI47" s="104"/>
      <c r="GJ47" s="104"/>
      <c r="GK47" s="104"/>
      <c r="GL47" s="104">
        <v>102.37609364124052</v>
      </c>
      <c r="GM47" s="122"/>
      <c r="GN47" s="104"/>
      <c r="GO47" s="104"/>
      <c r="GP47" s="98"/>
    </row>
    <row r="48" spans="1:198" x14ac:dyDescent="0.25">
      <c r="A48" s="103" t="s">
        <v>136</v>
      </c>
      <c r="B48" s="102"/>
      <c r="C48" s="102"/>
      <c r="D48" s="102"/>
      <c r="E48" s="102"/>
      <c r="F48" s="102"/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/>
      <c r="S48" s="102"/>
      <c r="T48" s="102"/>
      <c r="U48" s="102"/>
      <c r="V48" s="102"/>
      <c r="W48" s="102"/>
      <c r="X48" s="102"/>
      <c r="Y48" s="102"/>
      <c r="Z48" s="102"/>
      <c r="AA48" s="102"/>
      <c r="AB48" s="102"/>
      <c r="AC48" s="102"/>
      <c r="AD48" s="102"/>
      <c r="AE48" s="102"/>
      <c r="AF48" s="102"/>
      <c r="AG48" s="102"/>
      <c r="AH48" s="102"/>
      <c r="AI48" s="102"/>
      <c r="AJ48" s="102"/>
      <c r="AK48" s="102"/>
      <c r="AL48" s="102"/>
      <c r="AM48" s="102"/>
      <c r="AN48" s="102"/>
      <c r="AO48" s="102"/>
      <c r="AP48" s="102"/>
      <c r="AQ48" s="102"/>
      <c r="AR48" s="102"/>
      <c r="AS48" s="102"/>
      <c r="AT48" s="102"/>
      <c r="AU48" s="102"/>
      <c r="AV48" s="102"/>
      <c r="AW48" s="102"/>
      <c r="AX48" s="102"/>
      <c r="AY48" s="102"/>
      <c r="AZ48" s="102"/>
      <c r="BA48" s="102"/>
      <c r="BB48" s="102"/>
      <c r="BC48" s="102"/>
      <c r="BD48" s="102"/>
      <c r="BE48" s="102"/>
      <c r="BF48" s="102"/>
      <c r="BG48" s="102"/>
      <c r="BH48" s="102"/>
      <c r="BI48" s="102"/>
      <c r="BJ48" s="102"/>
      <c r="BK48" s="102"/>
      <c r="BL48" s="102"/>
      <c r="BM48" s="102"/>
      <c r="BN48" s="102"/>
      <c r="BO48" s="102"/>
      <c r="BP48" s="102"/>
      <c r="BQ48" s="102"/>
      <c r="BR48" s="102"/>
      <c r="BS48" s="102"/>
      <c r="BT48" s="102"/>
      <c r="BU48" s="102"/>
      <c r="BV48" s="102"/>
      <c r="BW48" s="102"/>
      <c r="BX48" s="102"/>
      <c r="BY48" s="102"/>
      <c r="BZ48" s="102"/>
      <c r="CA48" s="102"/>
      <c r="CB48" s="102"/>
      <c r="CC48" s="102"/>
      <c r="CD48" s="102"/>
      <c r="CE48" s="102"/>
      <c r="CF48" s="102"/>
      <c r="CG48" s="102"/>
      <c r="CH48" s="102"/>
      <c r="CI48" s="102"/>
      <c r="CJ48" s="102"/>
      <c r="CK48" s="102"/>
      <c r="CL48" s="102"/>
      <c r="CM48" s="102"/>
      <c r="CN48" s="102"/>
      <c r="CO48" s="102"/>
      <c r="CP48" s="102"/>
      <c r="CQ48" s="102"/>
      <c r="CR48" s="102"/>
      <c r="CS48" s="102"/>
      <c r="CT48" s="102"/>
      <c r="CU48" s="102"/>
      <c r="CV48" s="102"/>
      <c r="CW48" s="102"/>
      <c r="CX48" s="102"/>
      <c r="CY48" s="102"/>
      <c r="CZ48" s="102"/>
      <c r="DA48" s="102"/>
      <c r="DB48" s="102"/>
      <c r="DC48" s="102"/>
      <c r="DD48" s="102"/>
      <c r="DE48" s="102"/>
      <c r="DF48" s="102"/>
      <c r="DG48" s="102"/>
      <c r="DH48" s="102"/>
      <c r="DI48" s="102"/>
      <c r="DJ48" s="102"/>
      <c r="DK48" s="102"/>
      <c r="DL48" s="102"/>
      <c r="DM48" s="102"/>
      <c r="DN48" s="102"/>
      <c r="DO48" s="102"/>
      <c r="DP48" s="102">
        <v>64.759128080736076</v>
      </c>
      <c r="DQ48" s="102"/>
      <c r="DR48" s="102"/>
      <c r="DS48" s="102"/>
      <c r="DT48" s="102"/>
      <c r="DU48" s="102"/>
      <c r="DV48" s="102"/>
      <c r="DW48" s="102"/>
      <c r="DX48" s="102"/>
      <c r="DY48" s="102"/>
      <c r="DZ48" s="102"/>
      <c r="EA48" s="102"/>
      <c r="EB48" s="102"/>
      <c r="EC48" s="102"/>
      <c r="ED48" s="102"/>
      <c r="EE48" s="102"/>
      <c r="EF48" s="102"/>
      <c r="EG48" s="102"/>
      <c r="EH48" s="102"/>
      <c r="EI48" s="102"/>
      <c r="EJ48" s="102"/>
      <c r="EK48" s="102"/>
      <c r="EL48" s="102"/>
      <c r="EM48" s="102"/>
      <c r="EN48" s="102"/>
      <c r="EO48" s="102"/>
      <c r="EP48" s="102"/>
      <c r="EQ48" s="102"/>
      <c r="ER48" s="102"/>
      <c r="ES48" s="102"/>
      <c r="ET48" s="102"/>
      <c r="EU48" s="102"/>
      <c r="EV48" s="102"/>
      <c r="EW48" s="102"/>
      <c r="EX48" s="102"/>
      <c r="EY48" s="102"/>
      <c r="EZ48" s="102"/>
      <c r="FA48" s="102"/>
      <c r="FB48" s="102"/>
      <c r="FC48" s="102"/>
      <c r="FD48" s="102"/>
      <c r="FE48" s="102"/>
      <c r="FF48" s="102"/>
      <c r="FG48" s="102"/>
      <c r="FH48" s="102"/>
      <c r="FI48" s="102"/>
      <c r="FJ48" s="102"/>
      <c r="FK48" s="102"/>
      <c r="FL48" s="102"/>
      <c r="FM48" s="102"/>
      <c r="FN48" s="102"/>
      <c r="FO48" s="102"/>
      <c r="FP48" s="102"/>
      <c r="FQ48" s="102"/>
      <c r="FR48" s="102"/>
      <c r="FS48" s="102"/>
      <c r="FT48" s="102"/>
      <c r="FU48" s="102"/>
      <c r="FV48" s="102"/>
      <c r="FW48" s="102"/>
      <c r="FX48" s="102"/>
      <c r="FY48" s="102"/>
      <c r="FZ48" s="102"/>
      <c r="GA48" s="102"/>
      <c r="GB48" s="102"/>
      <c r="GC48" s="102"/>
      <c r="GD48" s="104"/>
      <c r="GE48" s="104"/>
      <c r="GF48" s="104"/>
      <c r="GG48" s="104"/>
      <c r="GH48" s="104"/>
      <c r="GI48" s="104"/>
      <c r="GJ48" s="104"/>
      <c r="GK48" s="104"/>
      <c r="GL48" s="104">
        <v>64.759128080736076</v>
      </c>
      <c r="GM48" s="122"/>
      <c r="GN48" s="104"/>
      <c r="GO48" s="104"/>
      <c r="GP48" s="98"/>
    </row>
    <row r="49" spans="1:198" x14ac:dyDescent="0.25">
      <c r="A49" s="103" t="s">
        <v>12</v>
      </c>
      <c r="B49" s="102"/>
      <c r="C49" s="102"/>
      <c r="D49" s="102"/>
      <c r="E49" s="102"/>
      <c r="F49" s="102"/>
      <c r="G49" s="102"/>
      <c r="H49" s="102"/>
      <c r="I49" s="102"/>
      <c r="J49" s="102"/>
      <c r="K49" s="102"/>
      <c r="L49" s="102"/>
      <c r="M49" s="102"/>
      <c r="N49" s="102"/>
      <c r="O49" s="102"/>
      <c r="P49" s="102"/>
      <c r="Q49" s="102"/>
      <c r="R49" s="102"/>
      <c r="S49" s="102"/>
      <c r="T49" s="102"/>
      <c r="U49" s="102"/>
      <c r="V49" s="102"/>
      <c r="W49" s="102"/>
      <c r="X49" s="102"/>
      <c r="Y49" s="102"/>
      <c r="Z49" s="102"/>
      <c r="AA49" s="102"/>
      <c r="AB49" s="102"/>
      <c r="AC49" s="102"/>
      <c r="AD49" s="102"/>
      <c r="AE49" s="102"/>
      <c r="AF49" s="102"/>
      <c r="AG49" s="102"/>
      <c r="AH49" s="102"/>
      <c r="AI49" s="102"/>
      <c r="AJ49" s="102"/>
      <c r="AK49" s="102"/>
      <c r="AL49" s="102"/>
      <c r="AM49" s="102"/>
      <c r="AN49" s="102"/>
      <c r="AO49" s="102"/>
      <c r="AP49" s="102"/>
      <c r="AQ49" s="102"/>
      <c r="AR49" s="102"/>
      <c r="AS49" s="102"/>
      <c r="AT49" s="102"/>
      <c r="AU49" s="102"/>
      <c r="AV49" s="102"/>
      <c r="AW49" s="102"/>
      <c r="AX49" s="102"/>
      <c r="AY49" s="102"/>
      <c r="AZ49" s="102"/>
      <c r="BA49" s="102"/>
      <c r="BB49" s="102"/>
      <c r="BC49" s="102"/>
      <c r="BD49" s="102"/>
      <c r="BE49" s="102"/>
      <c r="BF49" s="102"/>
      <c r="BG49" s="102"/>
      <c r="BH49" s="102"/>
      <c r="BI49" s="102"/>
      <c r="BJ49" s="102"/>
      <c r="BK49" s="102"/>
      <c r="BL49" s="102"/>
      <c r="BM49" s="102"/>
      <c r="BN49" s="102"/>
      <c r="BO49" s="102"/>
      <c r="BP49" s="102"/>
      <c r="BQ49" s="102"/>
      <c r="BR49" s="102"/>
      <c r="BS49" s="102"/>
      <c r="BT49" s="102"/>
      <c r="BU49" s="102"/>
      <c r="BV49" s="102"/>
      <c r="BW49" s="102"/>
      <c r="BX49" s="102"/>
      <c r="BY49" s="102"/>
      <c r="BZ49" s="102"/>
      <c r="CA49" s="102"/>
      <c r="CB49" s="102"/>
      <c r="CC49" s="102"/>
      <c r="CD49" s="102"/>
      <c r="CE49" s="102"/>
      <c r="CF49" s="102"/>
      <c r="CG49" s="102"/>
      <c r="CH49" s="102"/>
      <c r="CI49" s="102"/>
      <c r="CJ49" s="102"/>
      <c r="CK49" s="102"/>
      <c r="CL49" s="102"/>
      <c r="CM49" s="102"/>
      <c r="CN49" s="102"/>
      <c r="CO49" s="102"/>
      <c r="CP49" s="102"/>
      <c r="CQ49" s="102"/>
      <c r="CR49" s="102"/>
      <c r="CS49" s="102"/>
      <c r="CT49" s="102"/>
      <c r="CU49" s="102"/>
      <c r="CV49" s="102"/>
      <c r="CW49" s="102"/>
      <c r="CX49" s="102"/>
      <c r="CY49" s="102"/>
      <c r="CZ49" s="102"/>
      <c r="DA49" s="102"/>
      <c r="DB49" s="102"/>
      <c r="DC49" s="102"/>
      <c r="DD49" s="102"/>
      <c r="DE49" s="102"/>
      <c r="DF49" s="102"/>
      <c r="DG49" s="102"/>
      <c r="DH49" s="102"/>
      <c r="DI49" s="102"/>
      <c r="DJ49" s="102"/>
      <c r="DK49" s="102"/>
      <c r="DL49" s="102"/>
      <c r="DM49" s="102"/>
      <c r="DN49" s="102"/>
      <c r="DO49" s="102"/>
      <c r="DP49" s="102"/>
      <c r="DQ49" s="102">
        <v>109.3648269125809</v>
      </c>
      <c r="DR49" s="102">
        <v>54.262647190788982</v>
      </c>
      <c r="DS49" s="102">
        <v>10.174867176163872</v>
      </c>
      <c r="DT49" s="102">
        <v>13.210374636980495</v>
      </c>
      <c r="DU49" s="102">
        <v>12.098912715901273</v>
      </c>
      <c r="DV49" s="102"/>
      <c r="DW49" s="102"/>
      <c r="DX49" s="102"/>
      <c r="DY49" s="102"/>
      <c r="DZ49" s="102"/>
      <c r="EA49" s="102"/>
      <c r="EB49" s="102"/>
      <c r="EC49" s="102"/>
      <c r="ED49" s="102"/>
      <c r="EE49" s="102"/>
      <c r="EF49" s="102"/>
      <c r="EG49" s="102"/>
      <c r="EH49" s="102"/>
      <c r="EI49" s="102"/>
      <c r="EJ49" s="102"/>
      <c r="EK49" s="102"/>
      <c r="EL49" s="102"/>
      <c r="EM49" s="102"/>
      <c r="EN49" s="102"/>
      <c r="EO49" s="102"/>
      <c r="EP49" s="102"/>
      <c r="EQ49" s="102"/>
      <c r="ER49" s="102"/>
      <c r="ES49" s="102"/>
      <c r="ET49" s="102"/>
      <c r="EU49" s="102"/>
      <c r="EV49" s="102"/>
      <c r="EW49" s="102"/>
      <c r="EX49" s="102"/>
      <c r="EY49" s="102"/>
      <c r="EZ49" s="102"/>
      <c r="FA49" s="102"/>
      <c r="FB49" s="102"/>
      <c r="FC49" s="102"/>
      <c r="FD49" s="102"/>
      <c r="FE49" s="102"/>
      <c r="FF49" s="102"/>
      <c r="FG49" s="102"/>
      <c r="FH49" s="102"/>
      <c r="FI49" s="102"/>
      <c r="FJ49" s="102"/>
      <c r="FK49" s="102"/>
      <c r="FL49" s="102"/>
      <c r="FM49" s="102"/>
      <c r="FN49" s="102"/>
      <c r="FO49" s="102"/>
      <c r="FP49" s="102"/>
      <c r="FQ49" s="102"/>
      <c r="FR49" s="102"/>
      <c r="FS49" s="102"/>
      <c r="FT49" s="102"/>
      <c r="FU49" s="102"/>
      <c r="FV49" s="102"/>
      <c r="FW49" s="102"/>
      <c r="FX49" s="102"/>
      <c r="FY49" s="102"/>
      <c r="FZ49" s="102"/>
      <c r="GA49" s="102"/>
      <c r="GB49" s="102"/>
      <c r="GC49" s="102"/>
      <c r="GD49" s="104"/>
      <c r="GE49" s="104"/>
      <c r="GF49" s="104"/>
      <c r="GG49" s="104"/>
      <c r="GH49" s="104"/>
      <c r="GI49" s="104"/>
      <c r="GJ49" s="104"/>
      <c r="GK49" s="104"/>
      <c r="GL49" s="104">
        <v>199.11162863241552</v>
      </c>
      <c r="GM49" s="122"/>
      <c r="GN49" s="104"/>
      <c r="GO49" s="104"/>
      <c r="GP49" s="98"/>
    </row>
    <row r="50" spans="1:198" x14ac:dyDescent="0.25">
      <c r="A50" s="103" t="s">
        <v>301</v>
      </c>
      <c r="B50" s="102"/>
      <c r="C50" s="102"/>
      <c r="D50" s="102"/>
      <c r="E50" s="102"/>
      <c r="F50" s="102"/>
      <c r="G50" s="102"/>
      <c r="H50" s="102"/>
      <c r="I50" s="102"/>
      <c r="J50" s="102"/>
      <c r="K50" s="102"/>
      <c r="L50" s="102"/>
      <c r="M50" s="102"/>
      <c r="N50" s="102"/>
      <c r="O50" s="102"/>
      <c r="P50" s="102"/>
      <c r="Q50" s="102"/>
      <c r="R50" s="102"/>
      <c r="S50" s="102"/>
      <c r="T50" s="102"/>
      <c r="U50" s="102"/>
      <c r="V50" s="102"/>
      <c r="W50" s="102"/>
      <c r="X50" s="102"/>
      <c r="Y50" s="102"/>
      <c r="Z50" s="102"/>
      <c r="AA50" s="102"/>
      <c r="AB50" s="102"/>
      <c r="AC50" s="102"/>
      <c r="AD50" s="102"/>
      <c r="AE50" s="102"/>
      <c r="AF50" s="102"/>
      <c r="AG50" s="102"/>
      <c r="AH50" s="102"/>
      <c r="AI50" s="102"/>
      <c r="AJ50" s="102"/>
      <c r="AK50" s="102"/>
      <c r="AL50" s="102"/>
      <c r="AM50" s="102"/>
      <c r="AN50" s="102"/>
      <c r="AO50" s="102"/>
      <c r="AP50" s="102"/>
      <c r="AQ50" s="102"/>
      <c r="AR50" s="102"/>
      <c r="AS50" s="102"/>
      <c r="AT50" s="102"/>
      <c r="AU50" s="102"/>
      <c r="AV50" s="102"/>
      <c r="AW50" s="102"/>
      <c r="AX50" s="102"/>
      <c r="AY50" s="102"/>
      <c r="AZ50" s="102"/>
      <c r="BA50" s="102"/>
      <c r="BB50" s="102"/>
      <c r="BC50" s="102"/>
      <c r="BD50" s="102"/>
      <c r="BE50" s="102"/>
      <c r="BF50" s="102"/>
      <c r="BG50" s="102"/>
      <c r="BH50" s="102"/>
      <c r="BI50" s="102"/>
      <c r="BJ50" s="102"/>
      <c r="BK50" s="102"/>
      <c r="BL50" s="102"/>
      <c r="BM50" s="102"/>
      <c r="BN50" s="102"/>
      <c r="BO50" s="102"/>
      <c r="BP50" s="102"/>
      <c r="BQ50" s="102"/>
      <c r="BR50" s="102"/>
      <c r="BS50" s="102"/>
      <c r="BT50" s="102"/>
      <c r="BU50" s="102"/>
      <c r="BV50" s="102"/>
      <c r="BW50" s="102"/>
      <c r="BX50" s="102"/>
      <c r="BY50" s="102"/>
      <c r="BZ50" s="102"/>
      <c r="CA50" s="102"/>
      <c r="CB50" s="102"/>
      <c r="CC50" s="102"/>
      <c r="CD50" s="102"/>
      <c r="CE50" s="102"/>
      <c r="CF50" s="102"/>
      <c r="CG50" s="102"/>
      <c r="CH50" s="102"/>
      <c r="CI50" s="102"/>
      <c r="CJ50" s="102"/>
      <c r="CK50" s="102"/>
      <c r="CL50" s="102"/>
      <c r="CM50" s="102"/>
      <c r="CN50" s="102"/>
      <c r="CO50" s="102"/>
      <c r="CP50" s="102"/>
      <c r="CQ50" s="102"/>
      <c r="CR50" s="102"/>
      <c r="CS50" s="102"/>
      <c r="CT50" s="102"/>
      <c r="CU50" s="102"/>
      <c r="CV50" s="102"/>
      <c r="CW50" s="102"/>
      <c r="CX50" s="102"/>
      <c r="CY50" s="102"/>
      <c r="CZ50" s="102"/>
      <c r="DA50" s="102"/>
      <c r="DB50" s="102"/>
      <c r="DC50" s="102"/>
      <c r="DD50" s="102"/>
      <c r="DE50" s="102"/>
      <c r="DF50" s="102"/>
      <c r="DG50" s="102"/>
      <c r="DH50" s="102"/>
      <c r="DI50" s="102"/>
      <c r="DJ50" s="102"/>
      <c r="DK50" s="102"/>
      <c r="DL50" s="102"/>
      <c r="DM50" s="102"/>
      <c r="DN50" s="102"/>
      <c r="DO50" s="102"/>
      <c r="DP50" s="102"/>
      <c r="DQ50" s="102"/>
      <c r="DR50" s="102"/>
      <c r="DS50" s="102"/>
      <c r="DT50" s="102"/>
      <c r="DU50" s="102"/>
      <c r="DV50" s="102">
        <v>1.0000009999999999</v>
      </c>
      <c r="DW50" s="102"/>
      <c r="DX50" s="102"/>
      <c r="DY50" s="102"/>
      <c r="DZ50" s="102"/>
      <c r="EA50" s="102"/>
      <c r="EB50" s="102"/>
      <c r="EC50" s="102"/>
      <c r="ED50" s="102"/>
      <c r="EE50" s="102"/>
      <c r="EF50" s="102"/>
      <c r="EG50" s="102"/>
      <c r="EH50" s="102"/>
      <c r="EI50" s="102"/>
      <c r="EJ50" s="102"/>
      <c r="EK50" s="102"/>
      <c r="EL50" s="102"/>
      <c r="EM50" s="102"/>
      <c r="EN50" s="102"/>
      <c r="EO50" s="102"/>
      <c r="EP50" s="102"/>
      <c r="EQ50" s="102"/>
      <c r="ER50" s="102"/>
      <c r="ES50" s="102"/>
      <c r="ET50" s="102"/>
      <c r="EU50" s="102"/>
      <c r="EV50" s="102"/>
      <c r="EW50" s="102"/>
      <c r="EX50" s="102"/>
      <c r="EY50" s="102"/>
      <c r="EZ50" s="102"/>
      <c r="FA50" s="102"/>
      <c r="FB50" s="102"/>
      <c r="FC50" s="102"/>
      <c r="FD50" s="102"/>
      <c r="FE50" s="102"/>
      <c r="FF50" s="102"/>
      <c r="FG50" s="102"/>
      <c r="FH50" s="102"/>
      <c r="FI50" s="102"/>
      <c r="FJ50" s="102"/>
      <c r="FK50" s="102"/>
      <c r="FL50" s="102"/>
      <c r="FM50" s="102"/>
      <c r="FN50" s="102"/>
      <c r="FO50" s="102"/>
      <c r="FP50" s="102"/>
      <c r="FQ50" s="102"/>
      <c r="FR50" s="102"/>
      <c r="FS50" s="102"/>
      <c r="FT50" s="102"/>
      <c r="FU50" s="102"/>
      <c r="FV50" s="102"/>
      <c r="FW50" s="102"/>
      <c r="FX50" s="102"/>
      <c r="FY50" s="102"/>
      <c r="FZ50" s="102"/>
      <c r="GA50" s="102"/>
      <c r="GB50" s="102"/>
      <c r="GC50" s="102"/>
      <c r="GD50" s="104"/>
      <c r="GE50" s="104"/>
      <c r="GF50" s="104"/>
      <c r="GG50" s="104"/>
      <c r="GH50" s="104"/>
      <c r="GI50" s="104"/>
      <c r="GJ50" s="104"/>
      <c r="GK50" s="104"/>
      <c r="GL50" s="104">
        <v>1.0000009999999999</v>
      </c>
      <c r="GM50" s="122"/>
      <c r="GN50" s="104"/>
      <c r="GO50" s="104"/>
      <c r="GP50" s="98"/>
    </row>
    <row r="51" spans="1:198" x14ac:dyDescent="0.25">
      <c r="A51" s="103" t="s">
        <v>598</v>
      </c>
      <c r="B51" s="102"/>
      <c r="C51" s="102"/>
      <c r="D51" s="102"/>
      <c r="E51" s="102"/>
      <c r="F51" s="102"/>
      <c r="G51" s="102"/>
      <c r="H51" s="102"/>
      <c r="I51" s="102"/>
      <c r="J51" s="102"/>
      <c r="K51" s="102"/>
      <c r="L51" s="102"/>
      <c r="M51" s="102"/>
      <c r="N51" s="102"/>
      <c r="O51" s="102"/>
      <c r="P51" s="102"/>
      <c r="Q51" s="102"/>
      <c r="R51" s="102"/>
      <c r="S51" s="102"/>
      <c r="T51" s="102"/>
      <c r="U51" s="102"/>
      <c r="V51" s="102"/>
      <c r="W51" s="102"/>
      <c r="X51" s="102"/>
      <c r="Y51" s="102"/>
      <c r="Z51" s="102"/>
      <c r="AA51" s="102"/>
      <c r="AB51" s="102"/>
      <c r="AC51" s="102"/>
      <c r="AD51" s="102"/>
      <c r="AE51" s="102"/>
      <c r="AF51" s="102"/>
      <c r="AG51" s="102"/>
      <c r="AH51" s="102"/>
      <c r="AI51" s="102"/>
      <c r="AJ51" s="102"/>
      <c r="AK51" s="102"/>
      <c r="AL51" s="102"/>
      <c r="AM51" s="102"/>
      <c r="AN51" s="102"/>
      <c r="AO51" s="102"/>
      <c r="AP51" s="102"/>
      <c r="AQ51" s="102"/>
      <c r="AR51" s="102"/>
      <c r="AS51" s="102"/>
      <c r="AT51" s="102"/>
      <c r="AU51" s="102"/>
      <c r="AV51" s="102"/>
      <c r="AW51" s="102"/>
      <c r="AX51" s="102"/>
      <c r="AY51" s="102"/>
      <c r="AZ51" s="102"/>
      <c r="BA51" s="102"/>
      <c r="BB51" s="102"/>
      <c r="BC51" s="102"/>
      <c r="BD51" s="102"/>
      <c r="BE51" s="102"/>
      <c r="BF51" s="102"/>
      <c r="BG51" s="102"/>
      <c r="BH51" s="102"/>
      <c r="BI51" s="102"/>
      <c r="BJ51" s="102"/>
      <c r="BK51" s="102"/>
      <c r="BL51" s="102"/>
      <c r="BM51" s="102"/>
      <c r="BN51" s="102"/>
      <c r="BO51" s="102"/>
      <c r="BP51" s="102"/>
      <c r="BQ51" s="102"/>
      <c r="BR51" s="102"/>
      <c r="BS51" s="102"/>
      <c r="BT51" s="102"/>
      <c r="BU51" s="102"/>
      <c r="BV51" s="102"/>
      <c r="BW51" s="102"/>
      <c r="BX51" s="102"/>
      <c r="BY51" s="102"/>
      <c r="BZ51" s="102"/>
      <c r="CA51" s="102"/>
      <c r="CB51" s="102"/>
      <c r="CC51" s="102"/>
      <c r="CD51" s="102"/>
      <c r="CE51" s="102"/>
      <c r="CF51" s="102"/>
      <c r="CG51" s="102"/>
      <c r="CH51" s="102"/>
      <c r="CI51" s="102"/>
      <c r="CJ51" s="102"/>
      <c r="CK51" s="102"/>
      <c r="CL51" s="102"/>
      <c r="CM51" s="102"/>
      <c r="CN51" s="102"/>
      <c r="CO51" s="102"/>
      <c r="CP51" s="102"/>
      <c r="CQ51" s="102"/>
      <c r="CR51" s="102"/>
      <c r="CS51" s="102"/>
      <c r="CT51" s="102"/>
      <c r="CU51" s="102"/>
      <c r="CV51" s="102"/>
      <c r="CW51" s="102"/>
      <c r="CX51" s="102"/>
      <c r="CY51" s="102"/>
      <c r="CZ51" s="102"/>
      <c r="DA51" s="102"/>
      <c r="DB51" s="102"/>
      <c r="DC51" s="102"/>
      <c r="DD51" s="102"/>
      <c r="DE51" s="102"/>
      <c r="DF51" s="102"/>
      <c r="DG51" s="102"/>
      <c r="DH51" s="102"/>
      <c r="DI51" s="102"/>
      <c r="DJ51" s="102"/>
      <c r="DK51" s="102"/>
      <c r="DL51" s="102"/>
      <c r="DM51" s="102"/>
      <c r="DN51" s="102"/>
      <c r="DO51" s="102"/>
      <c r="DP51" s="102"/>
      <c r="DQ51" s="102"/>
      <c r="DR51" s="102"/>
      <c r="DS51" s="102"/>
      <c r="DT51" s="102"/>
      <c r="DU51" s="102"/>
      <c r="DV51" s="102"/>
      <c r="DW51" s="102">
        <v>15.385552879509699</v>
      </c>
      <c r="DX51" s="102"/>
      <c r="DY51" s="102"/>
      <c r="DZ51" s="102"/>
      <c r="EA51" s="102"/>
      <c r="EB51" s="102"/>
      <c r="EC51" s="102"/>
      <c r="ED51" s="102"/>
      <c r="EE51" s="102"/>
      <c r="EF51" s="102"/>
      <c r="EG51" s="102"/>
      <c r="EH51" s="102"/>
      <c r="EI51" s="102"/>
      <c r="EJ51" s="102"/>
      <c r="EK51" s="102"/>
      <c r="EL51" s="102"/>
      <c r="EM51" s="102"/>
      <c r="EN51" s="102"/>
      <c r="EO51" s="102"/>
      <c r="EP51" s="102"/>
      <c r="EQ51" s="102"/>
      <c r="ER51" s="102"/>
      <c r="ES51" s="102"/>
      <c r="ET51" s="102"/>
      <c r="EU51" s="102"/>
      <c r="EV51" s="102"/>
      <c r="EW51" s="102"/>
      <c r="EX51" s="102"/>
      <c r="EY51" s="102"/>
      <c r="EZ51" s="102"/>
      <c r="FA51" s="102"/>
      <c r="FB51" s="102"/>
      <c r="FC51" s="102"/>
      <c r="FD51" s="102"/>
      <c r="FE51" s="102"/>
      <c r="FF51" s="102"/>
      <c r="FG51" s="102"/>
      <c r="FH51" s="102"/>
      <c r="FI51" s="102"/>
      <c r="FJ51" s="102"/>
      <c r="FK51" s="102"/>
      <c r="FL51" s="102"/>
      <c r="FM51" s="102"/>
      <c r="FN51" s="102"/>
      <c r="FO51" s="102"/>
      <c r="FP51" s="102"/>
      <c r="FQ51" s="102"/>
      <c r="FR51" s="102"/>
      <c r="FS51" s="102"/>
      <c r="FT51" s="102"/>
      <c r="FU51" s="102"/>
      <c r="FV51" s="102"/>
      <c r="FW51" s="102"/>
      <c r="FX51" s="102"/>
      <c r="FY51" s="102"/>
      <c r="FZ51" s="102"/>
      <c r="GA51" s="102"/>
      <c r="GB51" s="102"/>
      <c r="GC51" s="102"/>
      <c r="GD51" s="104"/>
      <c r="GE51" s="104"/>
      <c r="GF51" s="104"/>
      <c r="GG51" s="104"/>
      <c r="GH51" s="104"/>
      <c r="GI51" s="104"/>
      <c r="GJ51" s="104"/>
      <c r="GK51" s="104"/>
      <c r="GL51" s="104">
        <v>15.385552879509699</v>
      </c>
      <c r="GM51" s="122"/>
      <c r="GN51" s="104"/>
      <c r="GO51" s="104"/>
      <c r="GP51" s="98"/>
    </row>
    <row r="52" spans="1:198" x14ac:dyDescent="0.25">
      <c r="A52" s="103" t="s">
        <v>137</v>
      </c>
      <c r="B52" s="102"/>
      <c r="C52" s="102"/>
      <c r="D52" s="102"/>
      <c r="E52" s="102"/>
      <c r="F52" s="102"/>
      <c r="G52" s="102"/>
      <c r="H52" s="102"/>
      <c r="I52" s="102"/>
      <c r="J52" s="102"/>
      <c r="K52" s="102"/>
      <c r="L52" s="102"/>
      <c r="M52" s="102"/>
      <c r="N52" s="102"/>
      <c r="O52" s="102"/>
      <c r="P52" s="102"/>
      <c r="Q52" s="102"/>
      <c r="R52" s="102"/>
      <c r="S52" s="102"/>
      <c r="T52" s="102"/>
      <c r="U52" s="102"/>
      <c r="V52" s="102"/>
      <c r="W52" s="102"/>
      <c r="X52" s="102"/>
      <c r="Y52" s="102"/>
      <c r="Z52" s="102"/>
      <c r="AA52" s="102"/>
      <c r="AB52" s="102"/>
      <c r="AC52" s="102"/>
      <c r="AD52" s="102"/>
      <c r="AE52" s="102"/>
      <c r="AF52" s="102"/>
      <c r="AG52" s="102"/>
      <c r="AH52" s="102"/>
      <c r="AI52" s="102"/>
      <c r="AJ52" s="102"/>
      <c r="AK52" s="102"/>
      <c r="AL52" s="102"/>
      <c r="AM52" s="102"/>
      <c r="AN52" s="102"/>
      <c r="AO52" s="102"/>
      <c r="AP52" s="102"/>
      <c r="AQ52" s="102"/>
      <c r="AR52" s="102"/>
      <c r="AS52" s="102"/>
      <c r="AT52" s="102"/>
      <c r="AU52" s="102"/>
      <c r="AV52" s="102"/>
      <c r="AW52" s="102"/>
      <c r="AX52" s="102"/>
      <c r="AY52" s="102"/>
      <c r="AZ52" s="102"/>
      <c r="BA52" s="102"/>
      <c r="BB52" s="102"/>
      <c r="BC52" s="102"/>
      <c r="BD52" s="102"/>
      <c r="BE52" s="102"/>
      <c r="BF52" s="102"/>
      <c r="BG52" s="102"/>
      <c r="BH52" s="102"/>
      <c r="BI52" s="102"/>
      <c r="BJ52" s="102"/>
      <c r="BK52" s="102"/>
      <c r="BL52" s="102"/>
      <c r="BM52" s="102"/>
      <c r="BN52" s="102"/>
      <c r="BO52" s="102"/>
      <c r="BP52" s="102"/>
      <c r="BQ52" s="102"/>
      <c r="BR52" s="102"/>
      <c r="BS52" s="102"/>
      <c r="BT52" s="102"/>
      <c r="BU52" s="102"/>
      <c r="BV52" s="102"/>
      <c r="BW52" s="102"/>
      <c r="BX52" s="102"/>
      <c r="BY52" s="102"/>
      <c r="BZ52" s="102"/>
      <c r="CA52" s="102"/>
      <c r="CB52" s="102"/>
      <c r="CC52" s="102"/>
      <c r="CD52" s="102"/>
      <c r="CE52" s="102"/>
      <c r="CF52" s="102"/>
      <c r="CG52" s="102"/>
      <c r="CH52" s="102"/>
      <c r="CI52" s="102"/>
      <c r="CJ52" s="102"/>
      <c r="CK52" s="102"/>
      <c r="CL52" s="102"/>
      <c r="CM52" s="102"/>
      <c r="CN52" s="102"/>
      <c r="CO52" s="102"/>
      <c r="CP52" s="102"/>
      <c r="CQ52" s="102"/>
      <c r="CR52" s="102"/>
      <c r="CS52" s="102"/>
      <c r="CT52" s="102"/>
      <c r="CU52" s="102"/>
      <c r="CV52" s="102"/>
      <c r="CW52" s="102"/>
      <c r="CX52" s="102"/>
      <c r="CY52" s="102"/>
      <c r="CZ52" s="102"/>
      <c r="DA52" s="102"/>
      <c r="DB52" s="102"/>
      <c r="DC52" s="102"/>
      <c r="DD52" s="102"/>
      <c r="DE52" s="102"/>
      <c r="DF52" s="102"/>
      <c r="DG52" s="102"/>
      <c r="DH52" s="102"/>
      <c r="DI52" s="102"/>
      <c r="DJ52" s="102"/>
      <c r="DK52" s="102"/>
      <c r="DL52" s="102"/>
      <c r="DM52" s="102"/>
      <c r="DN52" s="102"/>
      <c r="DO52" s="102"/>
      <c r="DP52" s="102"/>
      <c r="DQ52" s="102"/>
      <c r="DR52" s="102"/>
      <c r="DS52" s="102"/>
      <c r="DT52" s="102"/>
      <c r="DU52" s="102"/>
      <c r="DV52" s="102"/>
      <c r="DW52" s="102"/>
      <c r="DX52" s="102">
        <v>138.46997591558727</v>
      </c>
      <c r="DY52" s="102"/>
      <c r="DZ52" s="102"/>
      <c r="EA52" s="102"/>
      <c r="EB52" s="102"/>
      <c r="EC52" s="102"/>
      <c r="ED52" s="102"/>
      <c r="EE52" s="102"/>
      <c r="EF52" s="102"/>
      <c r="EG52" s="102"/>
      <c r="EH52" s="102"/>
      <c r="EI52" s="102"/>
      <c r="EJ52" s="102"/>
      <c r="EK52" s="102"/>
      <c r="EL52" s="102"/>
      <c r="EM52" s="102"/>
      <c r="EN52" s="102"/>
      <c r="EO52" s="102"/>
      <c r="EP52" s="102"/>
      <c r="EQ52" s="102"/>
      <c r="ER52" s="102"/>
      <c r="ES52" s="102"/>
      <c r="ET52" s="102"/>
      <c r="EU52" s="102"/>
      <c r="EV52" s="102"/>
      <c r="EW52" s="102"/>
      <c r="EX52" s="102"/>
      <c r="EY52" s="102"/>
      <c r="EZ52" s="102"/>
      <c r="FA52" s="102"/>
      <c r="FB52" s="102"/>
      <c r="FC52" s="102"/>
      <c r="FD52" s="102"/>
      <c r="FE52" s="102"/>
      <c r="FF52" s="102"/>
      <c r="FG52" s="102"/>
      <c r="FH52" s="102"/>
      <c r="FI52" s="102"/>
      <c r="FJ52" s="102"/>
      <c r="FK52" s="102"/>
      <c r="FL52" s="102"/>
      <c r="FM52" s="102"/>
      <c r="FN52" s="102"/>
      <c r="FO52" s="102"/>
      <c r="FP52" s="102"/>
      <c r="FQ52" s="102"/>
      <c r="FR52" s="102"/>
      <c r="FS52" s="102"/>
      <c r="FT52" s="102"/>
      <c r="FU52" s="102"/>
      <c r="FV52" s="102"/>
      <c r="FW52" s="102"/>
      <c r="FX52" s="102"/>
      <c r="FY52" s="102"/>
      <c r="FZ52" s="102"/>
      <c r="GA52" s="102"/>
      <c r="GB52" s="102"/>
      <c r="GC52" s="102"/>
      <c r="GD52" s="104"/>
      <c r="GE52" s="104"/>
      <c r="GF52" s="104"/>
      <c r="GG52" s="104"/>
      <c r="GH52" s="104"/>
      <c r="GI52" s="104"/>
      <c r="GJ52" s="104"/>
      <c r="GK52" s="104"/>
      <c r="GL52" s="104">
        <v>138.46997591558727</v>
      </c>
      <c r="GM52" s="122"/>
      <c r="GN52" s="104"/>
      <c r="GO52" s="104"/>
      <c r="GP52" s="98"/>
    </row>
    <row r="53" spans="1:198" x14ac:dyDescent="0.25">
      <c r="A53" s="103" t="s">
        <v>138</v>
      </c>
      <c r="B53" s="102"/>
      <c r="C53" s="102"/>
      <c r="D53" s="102"/>
      <c r="E53" s="102"/>
      <c r="F53" s="102"/>
      <c r="G53" s="102"/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/>
      <c r="S53" s="102"/>
      <c r="T53" s="102"/>
      <c r="U53" s="102"/>
      <c r="V53" s="102"/>
      <c r="W53" s="102"/>
      <c r="X53" s="102"/>
      <c r="Y53" s="102"/>
      <c r="Z53" s="102"/>
      <c r="AA53" s="102"/>
      <c r="AB53" s="102"/>
      <c r="AC53" s="102"/>
      <c r="AD53" s="102"/>
      <c r="AE53" s="102"/>
      <c r="AF53" s="102"/>
      <c r="AG53" s="102"/>
      <c r="AH53" s="102"/>
      <c r="AI53" s="102"/>
      <c r="AJ53" s="102"/>
      <c r="AK53" s="102"/>
      <c r="AL53" s="102"/>
      <c r="AM53" s="102"/>
      <c r="AN53" s="102"/>
      <c r="AO53" s="102"/>
      <c r="AP53" s="102"/>
      <c r="AQ53" s="102"/>
      <c r="AR53" s="102"/>
      <c r="AS53" s="102"/>
      <c r="AT53" s="102"/>
      <c r="AU53" s="102"/>
      <c r="AV53" s="102"/>
      <c r="AW53" s="102"/>
      <c r="AX53" s="102"/>
      <c r="AY53" s="102"/>
      <c r="AZ53" s="102"/>
      <c r="BA53" s="102"/>
      <c r="BB53" s="102"/>
      <c r="BC53" s="102"/>
      <c r="BD53" s="102"/>
      <c r="BE53" s="102"/>
      <c r="BF53" s="102"/>
      <c r="BG53" s="102"/>
      <c r="BH53" s="102"/>
      <c r="BI53" s="102"/>
      <c r="BJ53" s="102"/>
      <c r="BK53" s="102"/>
      <c r="BL53" s="102"/>
      <c r="BM53" s="102"/>
      <c r="BN53" s="102"/>
      <c r="BO53" s="102"/>
      <c r="BP53" s="102"/>
      <c r="BQ53" s="102"/>
      <c r="BR53" s="102"/>
      <c r="BS53" s="102"/>
      <c r="BT53" s="102"/>
      <c r="BU53" s="102"/>
      <c r="BV53" s="102"/>
      <c r="BW53" s="102"/>
      <c r="BX53" s="102"/>
      <c r="BY53" s="102"/>
      <c r="BZ53" s="102"/>
      <c r="CA53" s="102"/>
      <c r="CB53" s="102"/>
      <c r="CC53" s="102"/>
      <c r="CD53" s="102"/>
      <c r="CE53" s="102"/>
      <c r="CF53" s="102"/>
      <c r="CG53" s="102"/>
      <c r="CH53" s="102"/>
      <c r="CI53" s="102"/>
      <c r="CJ53" s="102"/>
      <c r="CK53" s="102"/>
      <c r="CL53" s="102"/>
      <c r="CM53" s="102"/>
      <c r="CN53" s="102"/>
      <c r="CO53" s="102"/>
      <c r="CP53" s="102"/>
      <c r="CQ53" s="102"/>
      <c r="CR53" s="102"/>
      <c r="CS53" s="102"/>
      <c r="CT53" s="102"/>
      <c r="CU53" s="102"/>
      <c r="CV53" s="102"/>
      <c r="CW53" s="102"/>
      <c r="CX53" s="102"/>
      <c r="CY53" s="102"/>
      <c r="CZ53" s="102"/>
      <c r="DA53" s="102"/>
      <c r="DB53" s="102"/>
      <c r="DC53" s="102"/>
      <c r="DD53" s="102"/>
      <c r="DE53" s="102"/>
      <c r="DF53" s="102"/>
      <c r="DG53" s="102"/>
      <c r="DH53" s="102"/>
      <c r="DI53" s="102"/>
      <c r="DJ53" s="102"/>
      <c r="DK53" s="102"/>
      <c r="DL53" s="102"/>
      <c r="DM53" s="102"/>
      <c r="DN53" s="102"/>
      <c r="DO53" s="102"/>
      <c r="DP53" s="102"/>
      <c r="DQ53" s="102"/>
      <c r="DR53" s="102"/>
      <c r="DS53" s="102"/>
      <c r="DT53" s="102"/>
      <c r="DU53" s="102"/>
      <c r="DV53" s="102"/>
      <c r="DW53" s="102"/>
      <c r="DX53" s="102"/>
      <c r="DY53" s="102">
        <v>184.216521536069</v>
      </c>
      <c r="DZ53" s="102"/>
      <c r="EA53" s="102"/>
      <c r="EB53" s="102"/>
      <c r="EC53" s="102"/>
      <c r="ED53" s="102"/>
      <c r="EE53" s="102"/>
      <c r="EF53" s="102"/>
      <c r="EG53" s="102"/>
      <c r="EH53" s="102"/>
      <c r="EI53" s="102"/>
      <c r="EJ53" s="102"/>
      <c r="EK53" s="102"/>
      <c r="EL53" s="102"/>
      <c r="EM53" s="102"/>
      <c r="EN53" s="102"/>
      <c r="EO53" s="102"/>
      <c r="EP53" s="102"/>
      <c r="EQ53" s="102"/>
      <c r="ER53" s="102"/>
      <c r="ES53" s="102"/>
      <c r="ET53" s="102"/>
      <c r="EU53" s="102"/>
      <c r="EV53" s="102"/>
      <c r="EW53" s="102"/>
      <c r="EX53" s="102"/>
      <c r="EY53" s="102"/>
      <c r="EZ53" s="102"/>
      <c r="FA53" s="102"/>
      <c r="FB53" s="102"/>
      <c r="FC53" s="102"/>
      <c r="FD53" s="102"/>
      <c r="FE53" s="102"/>
      <c r="FF53" s="102"/>
      <c r="FG53" s="102"/>
      <c r="FH53" s="102"/>
      <c r="FI53" s="102"/>
      <c r="FJ53" s="102"/>
      <c r="FK53" s="102"/>
      <c r="FL53" s="102"/>
      <c r="FM53" s="102"/>
      <c r="FN53" s="102"/>
      <c r="FO53" s="102"/>
      <c r="FP53" s="102"/>
      <c r="FQ53" s="102"/>
      <c r="FR53" s="102"/>
      <c r="FS53" s="102"/>
      <c r="FT53" s="102"/>
      <c r="FU53" s="102"/>
      <c r="FV53" s="102"/>
      <c r="FW53" s="102"/>
      <c r="FX53" s="102"/>
      <c r="FY53" s="102"/>
      <c r="FZ53" s="102"/>
      <c r="GA53" s="102"/>
      <c r="GB53" s="102"/>
      <c r="GC53" s="102"/>
      <c r="GD53" s="104"/>
      <c r="GE53" s="104"/>
      <c r="GF53" s="104"/>
      <c r="GG53" s="104"/>
      <c r="GH53" s="104"/>
      <c r="GI53" s="104"/>
      <c r="GJ53" s="104"/>
      <c r="GK53" s="104"/>
      <c r="GL53" s="104">
        <v>184.216521536069</v>
      </c>
      <c r="GM53" s="122"/>
      <c r="GN53" s="104"/>
      <c r="GO53" s="104"/>
      <c r="GP53" s="98"/>
    </row>
    <row r="54" spans="1:198" x14ac:dyDescent="0.25">
      <c r="A54" s="103" t="s">
        <v>139</v>
      </c>
      <c r="B54" s="102"/>
      <c r="C54" s="102"/>
      <c r="D54" s="102"/>
      <c r="E54" s="102"/>
      <c r="F54" s="102"/>
      <c r="G54" s="102"/>
      <c r="H54" s="102"/>
      <c r="I54" s="102"/>
      <c r="J54" s="102"/>
      <c r="K54" s="102"/>
      <c r="L54" s="102"/>
      <c r="M54" s="102"/>
      <c r="N54" s="102"/>
      <c r="O54" s="102"/>
      <c r="P54" s="102"/>
      <c r="Q54" s="102"/>
      <c r="R54" s="102"/>
      <c r="S54" s="102"/>
      <c r="T54" s="102"/>
      <c r="U54" s="102"/>
      <c r="V54" s="102"/>
      <c r="W54" s="102"/>
      <c r="X54" s="102"/>
      <c r="Y54" s="102"/>
      <c r="Z54" s="102"/>
      <c r="AA54" s="102"/>
      <c r="AB54" s="102"/>
      <c r="AC54" s="102"/>
      <c r="AD54" s="102"/>
      <c r="AE54" s="102"/>
      <c r="AF54" s="102"/>
      <c r="AG54" s="102"/>
      <c r="AH54" s="102"/>
      <c r="AI54" s="102"/>
      <c r="AJ54" s="102"/>
      <c r="AK54" s="102"/>
      <c r="AL54" s="102"/>
      <c r="AM54" s="102"/>
      <c r="AN54" s="102"/>
      <c r="AO54" s="102"/>
      <c r="AP54" s="102"/>
      <c r="AQ54" s="102"/>
      <c r="AR54" s="102"/>
      <c r="AS54" s="102"/>
      <c r="AT54" s="102"/>
      <c r="AU54" s="102"/>
      <c r="AV54" s="102"/>
      <c r="AW54" s="102"/>
      <c r="AX54" s="102"/>
      <c r="AY54" s="102"/>
      <c r="AZ54" s="102"/>
      <c r="BA54" s="102"/>
      <c r="BB54" s="102"/>
      <c r="BC54" s="102"/>
      <c r="BD54" s="102"/>
      <c r="BE54" s="102"/>
      <c r="BF54" s="102"/>
      <c r="BG54" s="102"/>
      <c r="BH54" s="102"/>
      <c r="BI54" s="102"/>
      <c r="BJ54" s="102"/>
      <c r="BK54" s="102"/>
      <c r="BL54" s="102"/>
      <c r="BM54" s="102"/>
      <c r="BN54" s="102"/>
      <c r="BO54" s="102"/>
      <c r="BP54" s="102"/>
      <c r="BQ54" s="102"/>
      <c r="BR54" s="102"/>
      <c r="BS54" s="102"/>
      <c r="BT54" s="102"/>
      <c r="BU54" s="102"/>
      <c r="BV54" s="102"/>
      <c r="BW54" s="102"/>
      <c r="BX54" s="102"/>
      <c r="BY54" s="102"/>
      <c r="BZ54" s="102"/>
      <c r="CA54" s="102"/>
      <c r="CB54" s="102"/>
      <c r="CC54" s="102"/>
      <c r="CD54" s="102"/>
      <c r="CE54" s="102"/>
      <c r="CF54" s="102"/>
      <c r="CG54" s="102"/>
      <c r="CH54" s="102"/>
      <c r="CI54" s="102"/>
      <c r="CJ54" s="102"/>
      <c r="CK54" s="102"/>
      <c r="CL54" s="102"/>
      <c r="CM54" s="102"/>
      <c r="CN54" s="102"/>
      <c r="CO54" s="102"/>
      <c r="CP54" s="102"/>
      <c r="CQ54" s="102"/>
      <c r="CR54" s="102"/>
      <c r="CS54" s="102"/>
      <c r="CT54" s="102"/>
      <c r="CU54" s="102"/>
      <c r="CV54" s="102"/>
      <c r="CW54" s="102"/>
      <c r="CX54" s="102"/>
      <c r="CY54" s="102"/>
      <c r="CZ54" s="102"/>
      <c r="DA54" s="102"/>
      <c r="DB54" s="102"/>
      <c r="DC54" s="102"/>
      <c r="DD54" s="102"/>
      <c r="DE54" s="102"/>
      <c r="DF54" s="102"/>
      <c r="DG54" s="102"/>
      <c r="DH54" s="102"/>
      <c r="DI54" s="102"/>
      <c r="DJ54" s="102"/>
      <c r="DK54" s="102"/>
      <c r="DL54" s="102"/>
      <c r="DM54" s="102"/>
      <c r="DN54" s="102"/>
      <c r="DO54" s="102"/>
      <c r="DP54" s="102"/>
      <c r="DQ54" s="102"/>
      <c r="DR54" s="102"/>
      <c r="DS54" s="102"/>
      <c r="DT54" s="102"/>
      <c r="DU54" s="102"/>
      <c r="DV54" s="102"/>
      <c r="DW54" s="102"/>
      <c r="DX54" s="102"/>
      <c r="DY54" s="102"/>
      <c r="DZ54" s="102">
        <v>23.559596627924815</v>
      </c>
      <c r="EA54" s="102"/>
      <c r="EB54" s="102"/>
      <c r="EC54" s="102"/>
      <c r="ED54" s="102"/>
      <c r="EE54" s="102"/>
      <c r="EF54" s="102"/>
      <c r="EG54" s="102"/>
      <c r="EH54" s="102"/>
      <c r="EI54" s="102"/>
      <c r="EJ54" s="102"/>
      <c r="EK54" s="102"/>
      <c r="EL54" s="102"/>
      <c r="EM54" s="102"/>
      <c r="EN54" s="102"/>
      <c r="EO54" s="102"/>
      <c r="EP54" s="102"/>
      <c r="EQ54" s="102"/>
      <c r="ER54" s="102"/>
      <c r="ES54" s="102"/>
      <c r="ET54" s="102"/>
      <c r="EU54" s="102"/>
      <c r="EV54" s="102"/>
      <c r="EW54" s="102"/>
      <c r="EX54" s="102"/>
      <c r="EY54" s="102"/>
      <c r="EZ54" s="102"/>
      <c r="FA54" s="102"/>
      <c r="FB54" s="102"/>
      <c r="FC54" s="102"/>
      <c r="FD54" s="102"/>
      <c r="FE54" s="102"/>
      <c r="FF54" s="102"/>
      <c r="FG54" s="102"/>
      <c r="FH54" s="102"/>
      <c r="FI54" s="102"/>
      <c r="FJ54" s="102"/>
      <c r="FK54" s="102"/>
      <c r="FL54" s="102"/>
      <c r="FM54" s="102"/>
      <c r="FN54" s="102"/>
      <c r="FO54" s="102"/>
      <c r="FP54" s="102"/>
      <c r="FQ54" s="102"/>
      <c r="FR54" s="102"/>
      <c r="FS54" s="102"/>
      <c r="FT54" s="102"/>
      <c r="FU54" s="102"/>
      <c r="FV54" s="102"/>
      <c r="FW54" s="102"/>
      <c r="FX54" s="102"/>
      <c r="FY54" s="102"/>
      <c r="FZ54" s="102"/>
      <c r="GA54" s="102"/>
      <c r="GB54" s="102"/>
      <c r="GC54" s="102"/>
      <c r="GD54" s="104"/>
      <c r="GE54" s="104"/>
      <c r="GF54" s="104"/>
      <c r="GG54" s="104"/>
      <c r="GH54" s="104"/>
      <c r="GI54" s="104"/>
      <c r="GJ54" s="104"/>
      <c r="GK54" s="104"/>
      <c r="GL54" s="104">
        <v>23.559596627924815</v>
      </c>
      <c r="GM54" s="122"/>
      <c r="GN54" s="104"/>
      <c r="GO54" s="104"/>
      <c r="GP54" s="98"/>
    </row>
    <row r="55" spans="1:198" x14ac:dyDescent="0.25">
      <c r="A55" s="103" t="s">
        <v>140</v>
      </c>
      <c r="B55" s="102"/>
      <c r="C55" s="102"/>
      <c r="D55" s="102"/>
      <c r="E55" s="102"/>
      <c r="F55" s="102"/>
      <c r="G55" s="102"/>
      <c r="H55" s="102"/>
      <c r="I55" s="102"/>
      <c r="J55" s="102"/>
      <c r="K55" s="102"/>
      <c r="L55" s="102"/>
      <c r="M55" s="102"/>
      <c r="N55" s="102"/>
      <c r="O55" s="102"/>
      <c r="P55" s="102"/>
      <c r="Q55" s="102"/>
      <c r="R55" s="102"/>
      <c r="S55" s="102"/>
      <c r="T55" s="102"/>
      <c r="U55" s="102"/>
      <c r="V55" s="102"/>
      <c r="W55" s="102"/>
      <c r="X55" s="102"/>
      <c r="Y55" s="102"/>
      <c r="Z55" s="102"/>
      <c r="AA55" s="102"/>
      <c r="AB55" s="102"/>
      <c r="AC55" s="102"/>
      <c r="AD55" s="102"/>
      <c r="AE55" s="102"/>
      <c r="AF55" s="102"/>
      <c r="AG55" s="102"/>
      <c r="AH55" s="102"/>
      <c r="AI55" s="102"/>
      <c r="AJ55" s="102"/>
      <c r="AK55" s="102"/>
      <c r="AL55" s="102"/>
      <c r="AM55" s="102"/>
      <c r="AN55" s="102"/>
      <c r="AO55" s="102"/>
      <c r="AP55" s="102"/>
      <c r="AQ55" s="102"/>
      <c r="AR55" s="102"/>
      <c r="AS55" s="102"/>
      <c r="AT55" s="102"/>
      <c r="AU55" s="102"/>
      <c r="AV55" s="102"/>
      <c r="AW55" s="102"/>
      <c r="AX55" s="102"/>
      <c r="AY55" s="102"/>
      <c r="AZ55" s="102"/>
      <c r="BA55" s="102"/>
      <c r="BB55" s="102"/>
      <c r="BC55" s="102"/>
      <c r="BD55" s="102"/>
      <c r="BE55" s="102"/>
      <c r="BF55" s="102"/>
      <c r="BG55" s="102"/>
      <c r="BH55" s="102"/>
      <c r="BI55" s="102"/>
      <c r="BJ55" s="102"/>
      <c r="BK55" s="102"/>
      <c r="BL55" s="102"/>
      <c r="BM55" s="102"/>
      <c r="BN55" s="102"/>
      <c r="BO55" s="102"/>
      <c r="BP55" s="102"/>
      <c r="BQ55" s="102"/>
      <c r="BR55" s="102"/>
      <c r="BS55" s="102"/>
      <c r="BT55" s="102"/>
      <c r="BU55" s="102"/>
      <c r="BV55" s="102"/>
      <c r="BW55" s="102"/>
      <c r="BX55" s="102"/>
      <c r="BY55" s="102"/>
      <c r="BZ55" s="102"/>
      <c r="CA55" s="102"/>
      <c r="CB55" s="102"/>
      <c r="CC55" s="102"/>
      <c r="CD55" s="102"/>
      <c r="CE55" s="102"/>
      <c r="CF55" s="102"/>
      <c r="CG55" s="102"/>
      <c r="CH55" s="102"/>
      <c r="CI55" s="102"/>
      <c r="CJ55" s="102"/>
      <c r="CK55" s="102"/>
      <c r="CL55" s="102"/>
      <c r="CM55" s="102"/>
      <c r="CN55" s="102"/>
      <c r="CO55" s="102"/>
      <c r="CP55" s="102"/>
      <c r="CQ55" s="102"/>
      <c r="CR55" s="102"/>
      <c r="CS55" s="102"/>
      <c r="CT55" s="102"/>
      <c r="CU55" s="102"/>
      <c r="CV55" s="102"/>
      <c r="CW55" s="102"/>
      <c r="CX55" s="102"/>
      <c r="CY55" s="102"/>
      <c r="CZ55" s="102"/>
      <c r="DA55" s="102"/>
      <c r="DB55" s="102"/>
      <c r="DC55" s="102"/>
      <c r="DD55" s="102"/>
      <c r="DE55" s="102"/>
      <c r="DF55" s="102"/>
      <c r="DG55" s="102"/>
      <c r="DH55" s="102"/>
      <c r="DI55" s="102"/>
      <c r="DJ55" s="102"/>
      <c r="DK55" s="102"/>
      <c r="DL55" s="102"/>
      <c r="DM55" s="102"/>
      <c r="DN55" s="102"/>
      <c r="DO55" s="102"/>
      <c r="DP55" s="102"/>
      <c r="DQ55" s="102"/>
      <c r="DR55" s="102"/>
      <c r="DS55" s="102"/>
      <c r="DT55" s="102"/>
      <c r="DU55" s="102"/>
      <c r="DV55" s="102"/>
      <c r="DW55" s="102"/>
      <c r="DX55" s="102"/>
      <c r="DY55" s="102"/>
      <c r="DZ55" s="102"/>
      <c r="EA55" s="102">
        <v>53.09328602245872</v>
      </c>
      <c r="EB55" s="102"/>
      <c r="EC55" s="102"/>
      <c r="ED55" s="102"/>
      <c r="EE55" s="102"/>
      <c r="EF55" s="102"/>
      <c r="EG55" s="102"/>
      <c r="EH55" s="102"/>
      <c r="EI55" s="102"/>
      <c r="EJ55" s="102"/>
      <c r="EK55" s="102"/>
      <c r="EL55" s="102"/>
      <c r="EM55" s="102"/>
      <c r="EN55" s="102"/>
      <c r="EO55" s="102"/>
      <c r="EP55" s="102"/>
      <c r="EQ55" s="102"/>
      <c r="ER55" s="102"/>
      <c r="ES55" s="102"/>
      <c r="ET55" s="102"/>
      <c r="EU55" s="102"/>
      <c r="EV55" s="102"/>
      <c r="EW55" s="102"/>
      <c r="EX55" s="102"/>
      <c r="EY55" s="102"/>
      <c r="EZ55" s="102"/>
      <c r="FA55" s="102"/>
      <c r="FB55" s="102"/>
      <c r="FC55" s="102"/>
      <c r="FD55" s="102"/>
      <c r="FE55" s="102"/>
      <c r="FF55" s="102"/>
      <c r="FG55" s="102"/>
      <c r="FH55" s="102"/>
      <c r="FI55" s="102"/>
      <c r="FJ55" s="102"/>
      <c r="FK55" s="102"/>
      <c r="FL55" s="102"/>
      <c r="FM55" s="102"/>
      <c r="FN55" s="102"/>
      <c r="FO55" s="102"/>
      <c r="FP55" s="102"/>
      <c r="FQ55" s="102"/>
      <c r="FR55" s="102"/>
      <c r="FS55" s="102"/>
      <c r="FT55" s="102"/>
      <c r="FU55" s="102"/>
      <c r="FV55" s="102"/>
      <c r="FW55" s="102"/>
      <c r="FX55" s="102"/>
      <c r="FY55" s="102"/>
      <c r="FZ55" s="102"/>
      <c r="GA55" s="102"/>
      <c r="GB55" s="102"/>
      <c r="GC55" s="102"/>
      <c r="GD55" s="104"/>
      <c r="GE55" s="104"/>
      <c r="GF55" s="104"/>
      <c r="GG55" s="104"/>
      <c r="GH55" s="104"/>
      <c r="GI55" s="104"/>
      <c r="GJ55" s="104"/>
      <c r="GK55" s="104"/>
      <c r="GL55" s="104">
        <v>53.09328602245872</v>
      </c>
      <c r="GM55" s="122"/>
      <c r="GN55" s="104"/>
      <c r="GO55" s="104"/>
      <c r="GP55" s="98"/>
    </row>
    <row r="56" spans="1:198" x14ac:dyDescent="0.25">
      <c r="A56" s="103" t="s">
        <v>13</v>
      </c>
      <c r="B56" s="102"/>
      <c r="C56" s="102"/>
      <c r="D56" s="102"/>
      <c r="E56" s="102"/>
      <c r="F56" s="102"/>
      <c r="G56" s="102"/>
      <c r="H56" s="102"/>
      <c r="I56" s="102"/>
      <c r="J56" s="102"/>
      <c r="K56" s="102"/>
      <c r="L56" s="102"/>
      <c r="M56" s="102"/>
      <c r="N56" s="102"/>
      <c r="O56" s="102"/>
      <c r="P56" s="102"/>
      <c r="Q56" s="102"/>
      <c r="R56" s="102"/>
      <c r="S56" s="102"/>
      <c r="T56" s="102"/>
      <c r="U56" s="102"/>
      <c r="V56" s="102"/>
      <c r="W56" s="102"/>
      <c r="X56" s="102"/>
      <c r="Y56" s="102"/>
      <c r="Z56" s="102"/>
      <c r="AA56" s="102"/>
      <c r="AB56" s="102"/>
      <c r="AC56" s="102"/>
      <c r="AD56" s="102"/>
      <c r="AE56" s="102"/>
      <c r="AF56" s="102"/>
      <c r="AG56" s="102"/>
      <c r="AH56" s="102"/>
      <c r="AI56" s="102"/>
      <c r="AJ56" s="102"/>
      <c r="AK56" s="102"/>
      <c r="AL56" s="102"/>
      <c r="AM56" s="102"/>
      <c r="AN56" s="102"/>
      <c r="AO56" s="102"/>
      <c r="AP56" s="102"/>
      <c r="AQ56" s="102"/>
      <c r="AR56" s="102"/>
      <c r="AS56" s="102"/>
      <c r="AT56" s="102"/>
      <c r="AU56" s="102"/>
      <c r="AV56" s="102"/>
      <c r="AW56" s="102"/>
      <c r="AX56" s="102"/>
      <c r="AY56" s="102"/>
      <c r="AZ56" s="102"/>
      <c r="BA56" s="102"/>
      <c r="BB56" s="102"/>
      <c r="BC56" s="102"/>
      <c r="BD56" s="102"/>
      <c r="BE56" s="102"/>
      <c r="BF56" s="102"/>
      <c r="BG56" s="102"/>
      <c r="BH56" s="102"/>
      <c r="BI56" s="102"/>
      <c r="BJ56" s="102"/>
      <c r="BK56" s="102"/>
      <c r="BL56" s="102"/>
      <c r="BM56" s="102"/>
      <c r="BN56" s="102"/>
      <c r="BO56" s="102"/>
      <c r="BP56" s="102"/>
      <c r="BQ56" s="102"/>
      <c r="BR56" s="102"/>
      <c r="BS56" s="102"/>
      <c r="BT56" s="102"/>
      <c r="BU56" s="102"/>
      <c r="BV56" s="102"/>
      <c r="BW56" s="102"/>
      <c r="BX56" s="102"/>
      <c r="BY56" s="102"/>
      <c r="BZ56" s="102"/>
      <c r="CA56" s="102"/>
      <c r="CB56" s="102"/>
      <c r="CC56" s="102"/>
      <c r="CD56" s="102"/>
      <c r="CE56" s="102"/>
      <c r="CF56" s="102"/>
      <c r="CG56" s="102"/>
      <c r="CH56" s="102"/>
      <c r="CI56" s="102"/>
      <c r="CJ56" s="102"/>
      <c r="CK56" s="102"/>
      <c r="CL56" s="102"/>
      <c r="CM56" s="102"/>
      <c r="CN56" s="102"/>
      <c r="CO56" s="102"/>
      <c r="CP56" s="102"/>
      <c r="CQ56" s="102"/>
      <c r="CR56" s="102"/>
      <c r="CS56" s="102"/>
      <c r="CT56" s="102"/>
      <c r="CU56" s="102"/>
      <c r="CV56" s="102"/>
      <c r="CW56" s="102"/>
      <c r="CX56" s="102"/>
      <c r="CY56" s="102"/>
      <c r="CZ56" s="102"/>
      <c r="DA56" s="102"/>
      <c r="DB56" s="102"/>
      <c r="DC56" s="102"/>
      <c r="DD56" s="102"/>
      <c r="DE56" s="102"/>
      <c r="DF56" s="102"/>
      <c r="DG56" s="102"/>
      <c r="DH56" s="102"/>
      <c r="DI56" s="102"/>
      <c r="DJ56" s="102"/>
      <c r="DK56" s="102"/>
      <c r="DL56" s="102"/>
      <c r="DM56" s="102"/>
      <c r="DN56" s="102"/>
      <c r="DO56" s="102"/>
      <c r="DP56" s="102"/>
      <c r="DQ56" s="102"/>
      <c r="DR56" s="102"/>
      <c r="DS56" s="102"/>
      <c r="DT56" s="102"/>
      <c r="DU56" s="102"/>
      <c r="DV56" s="102"/>
      <c r="DW56" s="102"/>
      <c r="DX56" s="102"/>
      <c r="DY56" s="102"/>
      <c r="DZ56" s="102"/>
      <c r="EA56" s="102"/>
      <c r="EB56" s="102">
        <v>75.370279192269692</v>
      </c>
      <c r="EC56" s="102"/>
      <c r="ED56" s="102"/>
      <c r="EE56" s="102"/>
      <c r="EF56" s="102"/>
      <c r="EG56" s="102"/>
      <c r="EH56" s="102"/>
      <c r="EI56" s="102"/>
      <c r="EJ56" s="102"/>
      <c r="EK56" s="102"/>
      <c r="EL56" s="102"/>
      <c r="EM56" s="102"/>
      <c r="EN56" s="102"/>
      <c r="EO56" s="102"/>
      <c r="EP56" s="102"/>
      <c r="EQ56" s="102"/>
      <c r="ER56" s="102"/>
      <c r="ES56" s="102"/>
      <c r="ET56" s="102"/>
      <c r="EU56" s="102"/>
      <c r="EV56" s="102"/>
      <c r="EW56" s="102"/>
      <c r="EX56" s="102"/>
      <c r="EY56" s="102"/>
      <c r="EZ56" s="102"/>
      <c r="FA56" s="102"/>
      <c r="FB56" s="102"/>
      <c r="FC56" s="102"/>
      <c r="FD56" s="102"/>
      <c r="FE56" s="102"/>
      <c r="FF56" s="102"/>
      <c r="FG56" s="102"/>
      <c r="FH56" s="102"/>
      <c r="FI56" s="102"/>
      <c r="FJ56" s="102"/>
      <c r="FK56" s="102"/>
      <c r="FL56" s="102"/>
      <c r="FM56" s="102"/>
      <c r="FN56" s="102"/>
      <c r="FO56" s="102"/>
      <c r="FP56" s="102"/>
      <c r="FQ56" s="102"/>
      <c r="FR56" s="102"/>
      <c r="FS56" s="102"/>
      <c r="FT56" s="102"/>
      <c r="FU56" s="102"/>
      <c r="FV56" s="102"/>
      <c r="FW56" s="102"/>
      <c r="FX56" s="102"/>
      <c r="FY56" s="102"/>
      <c r="FZ56" s="102"/>
      <c r="GA56" s="102"/>
      <c r="GB56" s="102"/>
      <c r="GC56" s="102"/>
      <c r="GD56" s="104"/>
      <c r="GE56" s="104"/>
      <c r="GF56" s="104"/>
      <c r="GG56" s="104"/>
      <c r="GH56" s="104"/>
      <c r="GI56" s="104"/>
      <c r="GJ56" s="104"/>
      <c r="GK56" s="104"/>
      <c r="GL56" s="104">
        <v>75.370279192269692</v>
      </c>
      <c r="GM56" s="122"/>
      <c r="GN56" s="104"/>
      <c r="GO56" s="104"/>
      <c r="GP56" s="98"/>
    </row>
    <row r="57" spans="1:198" x14ac:dyDescent="0.25">
      <c r="A57" s="103" t="s">
        <v>142</v>
      </c>
      <c r="B57" s="102"/>
      <c r="C57" s="102"/>
      <c r="D57" s="102"/>
      <c r="E57" s="102"/>
      <c r="F57" s="102"/>
      <c r="G57" s="102"/>
      <c r="H57" s="102"/>
      <c r="I57" s="102"/>
      <c r="J57" s="102"/>
      <c r="K57" s="102"/>
      <c r="L57" s="102"/>
      <c r="M57" s="102"/>
      <c r="N57" s="102"/>
      <c r="O57" s="102"/>
      <c r="P57" s="102"/>
      <c r="Q57" s="102"/>
      <c r="R57" s="102"/>
      <c r="S57" s="102"/>
      <c r="T57" s="102"/>
      <c r="U57" s="102"/>
      <c r="V57" s="102"/>
      <c r="W57" s="102"/>
      <c r="X57" s="102"/>
      <c r="Y57" s="102"/>
      <c r="Z57" s="102"/>
      <c r="AA57" s="102"/>
      <c r="AB57" s="102"/>
      <c r="AC57" s="102"/>
      <c r="AD57" s="102"/>
      <c r="AE57" s="102"/>
      <c r="AF57" s="102"/>
      <c r="AG57" s="102"/>
      <c r="AH57" s="102"/>
      <c r="AI57" s="102"/>
      <c r="AJ57" s="102"/>
      <c r="AK57" s="102"/>
      <c r="AL57" s="102"/>
      <c r="AM57" s="102"/>
      <c r="AN57" s="102"/>
      <c r="AO57" s="102"/>
      <c r="AP57" s="102"/>
      <c r="AQ57" s="102"/>
      <c r="AR57" s="102"/>
      <c r="AS57" s="102"/>
      <c r="AT57" s="102"/>
      <c r="AU57" s="102"/>
      <c r="AV57" s="102"/>
      <c r="AW57" s="102"/>
      <c r="AX57" s="102"/>
      <c r="AY57" s="102"/>
      <c r="AZ57" s="102"/>
      <c r="BA57" s="102"/>
      <c r="BB57" s="102"/>
      <c r="BC57" s="102"/>
      <c r="BD57" s="102"/>
      <c r="BE57" s="102"/>
      <c r="BF57" s="102"/>
      <c r="BG57" s="102"/>
      <c r="BH57" s="102"/>
      <c r="BI57" s="102"/>
      <c r="BJ57" s="102"/>
      <c r="BK57" s="102"/>
      <c r="BL57" s="102"/>
      <c r="BM57" s="102"/>
      <c r="BN57" s="102"/>
      <c r="BO57" s="102"/>
      <c r="BP57" s="102"/>
      <c r="BQ57" s="102"/>
      <c r="BR57" s="102"/>
      <c r="BS57" s="102"/>
      <c r="BT57" s="102"/>
      <c r="BU57" s="102"/>
      <c r="BV57" s="102"/>
      <c r="BW57" s="102"/>
      <c r="BX57" s="102"/>
      <c r="BY57" s="102"/>
      <c r="BZ57" s="102"/>
      <c r="CA57" s="102"/>
      <c r="CB57" s="102"/>
      <c r="CC57" s="102"/>
      <c r="CD57" s="102"/>
      <c r="CE57" s="102"/>
      <c r="CF57" s="102"/>
      <c r="CG57" s="102"/>
      <c r="CH57" s="102"/>
      <c r="CI57" s="102"/>
      <c r="CJ57" s="102"/>
      <c r="CK57" s="102"/>
      <c r="CL57" s="102"/>
      <c r="CM57" s="102"/>
      <c r="CN57" s="102"/>
      <c r="CO57" s="102"/>
      <c r="CP57" s="102"/>
      <c r="CQ57" s="102"/>
      <c r="CR57" s="102"/>
      <c r="CS57" s="102"/>
      <c r="CT57" s="102"/>
      <c r="CU57" s="102"/>
      <c r="CV57" s="102"/>
      <c r="CW57" s="102"/>
      <c r="CX57" s="102"/>
      <c r="CY57" s="102"/>
      <c r="CZ57" s="102"/>
      <c r="DA57" s="102"/>
      <c r="DB57" s="102"/>
      <c r="DC57" s="102"/>
      <c r="DD57" s="102"/>
      <c r="DE57" s="102"/>
      <c r="DF57" s="102"/>
      <c r="DG57" s="102"/>
      <c r="DH57" s="102"/>
      <c r="DI57" s="102"/>
      <c r="DJ57" s="102"/>
      <c r="DK57" s="102"/>
      <c r="DL57" s="102"/>
      <c r="DM57" s="102"/>
      <c r="DN57" s="102"/>
      <c r="DO57" s="102"/>
      <c r="DP57" s="102"/>
      <c r="DQ57" s="102"/>
      <c r="DR57" s="102"/>
      <c r="DS57" s="102"/>
      <c r="DT57" s="102"/>
      <c r="DU57" s="102"/>
      <c r="DV57" s="102"/>
      <c r="DW57" s="102"/>
      <c r="DX57" s="102"/>
      <c r="DY57" s="102"/>
      <c r="DZ57" s="102"/>
      <c r="EA57" s="102"/>
      <c r="EB57" s="102"/>
      <c r="EC57" s="102">
        <v>202.15584260342933</v>
      </c>
      <c r="ED57" s="102"/>
      <c r="EE57" s="102"/>
      <c r="EF57" s="102"/>
      <c r="EG57" s="102"/>
      <c r="EH57" s="102"/>
      <c r="EI57" s="102"/>
      <c r="EJ57" s="102"/>
      <c r="EK57" s="102"/>
      <c r="EL57" s="102"/>
      <c r="EM57" s="102"/>
      <c r="EN57" s="102"/>
      <c r="EO57" s="102"/>
      <c r="EP57" s="102"/>
      <c r="EQ57" s="102"/>
      <c r="ER57" s="102"/>
      <c r="ES57" s="102"/>
      <c r="ET57" s="102"/>
      <c r="EU57" s="102"/>
      <c r="EV57" s="102"/>
      <c r="EW57" s="102"/>
      <c r="EX57" s="102"/>
      <c r="EY57" s="102"/>
      <c r="EZ57" s="102"/>
      <c r="FA57" s="102"/>
      <c r="FB57" s="102"/>
      <c r="FC57" s="102"/>
      <c r="FD57" s="102"/>
      <c r="FE57" s="102"/>
      <c r="FF57" s="102"/>
      <c r="FG57" s="102"/>
      <c r="FH57" s="102"/>
      <c r="FI57" s="102"/>
      <c r="FJ57" s="102"/>
      <c r="FK57" s="102"/>
      <c r="FL57" s="102"/>
      <c r="FM57" s="102"/>
      <c r="FN57" s="102"/>
      <c r="FO57" s="102"/>
      <c r="FP57" s="102"/>
      <c r="FQ57" s="102"/>
      <c r="FR57" s="102"/>
      <c r="FS57" s="102"/>
      <c r="FT57" s="102"/>
      <c r="FU57" s="102"/>
      <c r="FV57" s="102"/>
      <c r="FW57" s="102"/>
      <c r="FX57" s="102"/>
      <c r="FY57" s="102"/>
      <c r="FZ57" s="102"/>
      <c r="GA57" s="102"/>
      <c r="GB57" s="102"/>
      <c r="GC57" s="102"/>
      <c r="GD57" s="104"/>
      <c r="GE57" s="104"/>
      <c r="GF57" s="104"/>
      <c r="GG57" s="104"/>
      <c r="GH57" s="104"/>
      <c r="GI57" s="104"/>
      <c r="GJ57" s="104"/>
      <c r="GK57" s="104"/>
      <c r="GL57" s="104">
        <v>202.15584260342933</v>
      </c>
      <c r="GM57" s="122"/>
      <c r="GN57" s="104"/>
      <c r="GO57" s="104"/>
      <c r="GP57" s="98"/>
    </row>
    <row r="58" spans="1:198" x14ac:dyDescent="0.25">
      <c r="A58" s="103" t="s">
        <v>143</v>
      </c>
      <c r="B58" s="102"/>
      <c r="C58" s="102"/>
      <c r="D58" s="102"/>
      <c r="E58" s="102"/>
      <c r="F58" s="102"/>
      <c r="G58" s="102"/>
      <c r="H58" s="102"/>
      <c r="I58" s="102"/>
      <c r="J58" s="102"/>
      <c r="K58" s="102"/>
      <c r="L58" s="102"/>
      <c r="M58" s="102"/>
      <c r="N58" s="102"/>
      <c r="O58" s="102"/>
      <c r="P58" s="102"/>
      <c r="Q58" s="102"/>
      <c r="R58" s="102"/>
      <c r="S58" s="102"/>
      <c r="T58" s="102"/>
      <c r="U58" s="102"/>
      <c r="V58" s="102"/>
      <c r="W58" s="102"/>
      <c r="X58" s="102"/>
      <c r="Y58" s="102"/>
      <c r="Z58" s="102"/>
      <c r="AA58" s="102"/>
      <c r="AB58" s="102"/>
      <c r="AC58" s="102"/>
      <c r="AD58" s="102"/>
      <c r="AE58" s="102"/>
      <c r="AF58" s="102"/>
      <c r="AG58" s="102"/>
      <c r="AH58" s="102"/>
      <c r="AI58" s="102"/>
      <c r="AJ58" s="102"/>
      <c r="AK58" s="102"/>
      <c r="AL58" s="102"/>
      <c r="AM58" s="102"/>
      <c r="AN58" s="102"/>
      <c r="AO58" s="102"/>
      <c r="AP58" s="102"/>
      <c r="AQ58" s="102"/>
      <c r="AR58" s="102"/>
      <c r="AS58" s="102"/>
      <c r="AT58" s="102"/>
      <c r="AU58" s="102"/>
      <c r="AV58" s="102"/>
      <c r="AW58" s="102"/>
      <c r="AX58" s="102"/>
      <c r="AY58" s="102"/>
      <c r="AZ58" s="102"/>
      <c r="BA58" s="102"/>
      <c r="BB58" s="102"/>
      <c r="BC58" s="102"/>
      <c r="BD58" s="102"/>
      <c r="BE58" s="102"/>
      <c r="BF58" s="102"/>
      <c r="BG58" s="102"/>
      <c r="BH58" s="102"/>
      <c r="BI58" s="102"/>
      <c r="BJ58" s="102"/>
      <c r="BK58" s="102"/>
      <c r="BL58" s="102"/>
      <c r="BM58" s="102"/>
      <c r="BN58" s="102"/>
      <c r="BO58" s="102"/>
      <c r="BP58" s="102"/>
      <c r="BQ58" s="102"/>
      <c r="BR58" s="102"/>
      <c r="BS58" s="102"/>
      <c r="BT58" s="102"/>
      <c r="BU58" s="102"/>
      <c r="BV58" s="102"/>
      <c r="BW58" s="102"/>
      <c r="BX58" s="102"/>
      <c r="BY58" s="102"/>
      <c r="BZ58" s="102"/>
      <c r="CA58" s="102"/>
      <c r="CB58" s="102"/>
      <c r="CC58" s="102"/>
      <c r="CD58" s="102"/>
      <c r="CE58" s="102"/>
      <c r="CF58" s="102"/>
      <c r="CG58" s="102"/>
      <c r="CH58" s="102"/>
      <c r="CI58" s="102"/>
      <c r="CJ58" s="102"/>
      <c r="CK58" s="102"/>
      <c r="CL58" s="102"/>
      <c r="CM58" s="102"/>
      <c r="CN58" s="102"/>
      <c r="CO58" s="102"/>
      <c r="CP58" s="102"/>
      <c r="CQ58" s="102"/>
      <c r="CR58" s="102"/>
      <c r="CS58" s="102"/>
      <c r="CT58" s="102"/>
      <c r="CU58" s="102"/>
      <c r="CV58" s="102"/>
      <c r="CW58" s="102"/>
      <c r="CX58" s="102"/>
      <c r="CY58" s="102"/>
      <c r="CZ58" s="102"/>
      <c r="DA58" s="102"/>
      <c r="DB58" s="102"/>
      <c r="DC58" s="102"/>
      <c r="DD58" s="102"/>
      <c r="DE58" s="102"/>
      <c r="DF58" s="102"/>
      <c r="DG58" s="102"/>
      <c r="DH58" s="102"/>
      <c r="DI58" s="102"/>
      <c r="DJ58" s="102"/>
      <c r="DK58" s="102"/>
      <c r="DL58" s="102"/>
      <c r="DM58" s="102"/>
      <c r="DN58" s="102"/>
      <c r="DO58" s="102"/>
      <c r="DP58" s="102"/>
      <c r="DQ58" s="102"/>
      <c r="DR58" s="102"/>
      <c r="DS58" s="102"/>
      <c r="DT58" s="102"/>
      <c r="DU58" s="102"/>
      <c r="DV58" s="102"/>
      <c r="DW58" s="102"/>
      <c r="DX58" s="102"/>
      <c r="DY58" s="102"/>
      <c r="DZ58" s="102"/>
      <c r="EA58" s="102"/>
      <c r="EB58" s="102"/>
      <c r="EC58" s="102"/>
      <c r="ED58" s="102">
        <v>76.346654691129032</v>
      </c>
      <c r="EE58" s="102"/>
      <c r="EF58" s="102"/>
      <c r="EG58" s="102"/>
      <c r="EH58" s="102"/>
      <c r="EI58" s="102"/>
      <c r="EJ58" s="102"/>
      <c r="EK58" s="102"/>
      <c r="EL58" s="102"/>
      <c r="EM58" s="102"/>
      <c r="EN58" s="102"/>
      <c r="EO58" s="102"/>
      <c r="EP58" s="102"/>
      <c r="EQ58" s="102"/>
      <c r="ER58" s="102"/>
      <c r="ES58" s="102"/>
      <c r="ET58" s="102"/>
      <c r="EU58" s="102"/>
      <c r="EV58" s="102"/>
      <c r="EW58" s="102"/>
      <c r="EX58" s="102"/>
      <c r="EY58" s="102"/>
      <c r="EZ58" s="102"/>
      <c r="FA58" s="102"/>
      <c r="FB58" s="102"/>
      <c r="FC58" s="102"/>
      <c r="FD58" s="102"/>
      <c r="FE58" s="102"/>
      <c r="FF58" s="102"/>
      <c r="FG58" s="102"/>
      <c r="FH58" s="102"/>
      <c r="FI58" s="102"/>
      <c r="FJ58" s="102"/>
      <c r="FK58" s="102"/>
      <c r="FL58" s="102"/>
      <c r="FM58" s="102"/>
      <c r="FN58" s="102"/>
      <c r="FO58" s="102"/>
      <c r="FP58" s="102"/>
      <c r="FQ58" s="102"/>
      <c r="FR58" s="102"/>
      <c r="FS58" s="102"/>
      <c r="FT58" s="102"/>
      <c r="FU58" s="102"/>
      <c r="FV58" s="102"/>
      <c r="FW58" s="102"/>
      <c r="FX58" s="102"/>
      <c r="FY58" s="102"/>
      <c r="FZ58" s="102"/>
      <c r="GA58" s="102"/>
      <c r="GB58" s="102"/>
      <c r="GC58" s="102"/>
      <c r="GD58" s="104"/>
      <c r="GE58" s="104"/>
      <c r="GF58" s="104"/>
      <c r="GG58" s="104"/>
      <c r="GH58" s="104"/>
      <c r="GI58" s="104"/>
      <c r="GJ58" s="104"/>
      <c r="GK58" s="104"/>
      <c r="GL58" s="104">
        <v>76.346654691129032</v>
      </c>
      <c r="GM58" s="122"/>
      <c r="GN58" s="104"/>
      <c r="GO58" s="104"/>
      <c r="GP58" s="98"/>
    </row>
    <row r="59" spans="1:198" x14ac:dyDescent="0.25">
      <c r="A59" s="103" t="s">
        <v>144</v>
      </c>
      <c r="B59" s="102"/>
      <c r="C59" s="102"/>
      <c r="D59" s="102"/>
      <c r="E59" s="102"/>
      <c r="F59" s="102"/>
      <c r="G59" s="102"/>
      <c r="H59" s="102"/>
      <c r="I59" s="102"/>
      <c r="J59" s="102"/>
      <c r="K59" s="102"/>
      <c r="L59" s="102"/>
      <c r="M59" s="102"/>
      <c r="N59" s="102"/>
      <c r="O59" s="102"/>
      <c r="P59" s="102"/>
      <c r="Q59" s="102"/>
      <c r="R59" s="102"/>
      <c r="S59" s="102"/>
      <c r="T59" s="102"/>
      <c r="U59" s="102"/>
      <c r="V59" s="102"/>
      <c r="W59" s="102"/>
      <c r="X59" s="102"/>
      <c r="Y59" s="102"/>
      <c r="Z59" s="102"/>
      <c r="AA59" s="102"/>
      <c r="AB59" s="102"/>
      <c r="AC59" s="102"/>
      <c r="AD59" s="102"/>
      <c r="AE59" s="102"/>
      <c r="AF59" s="102"/>
      <c r="AG59" s="102"/>
      <c r="AH59" s="102"/>
      <c r="AI59" s="102"/>
      <c r="AJ59" s="102"/>
      <c r="AK59" s="102"/>
      <c r="AL59" s="102"/>
      <c r="AM59" s="102"/>
      <c r="AN59" s="102"/>
      <c r="AO59" s="102"/>
      <c r="AP59" s="102"/>
      <c r="AQ59" s="102"/>
      <c r="AR59" s="102"/>
      <c r="AS59" s="102"/>
      <c r="AT59" s="102"/>
      <c r="AU59" s="102"/>
      <c r="AV59" s="102"/>
      <c r="AW59" s="102"/>
      <c r="AX59" s="102"/>
      <c r="AY59" s="102"/>
      <c r="AZ59" s="102"/>
      <c r="BA59" s="102"/>
      <c r="BB59" s="102"/>
      <c r="BC59" s="102"/>
      <c r="BD59" s="102"/>
      <c r="BE59" s="102"/>
      <c r="BF59" s="102"/>
      <c r="BG59" s="102"/>
      <c r="BH59" s="102"/>
      <c r="BI59" s="102"/>
      <c r="BJ59" s="102"/>
      <c r="BK59" s="102"/>
      <c r="BL59" s="102"/>
      <c r="BM59" s="102"/>
      <c r="BN59" s="102"/>
      <c r="BO59" s="102"/>
      <c r="BP59" s="102"/>
      <c r="BQ59" s="102"/>
      <c r="BR59" s="102"/>
      <c r="BS59" s="102"/>
      <c r="BT59" s="102"/>
      <c r="BU59" s="102"/>
      <c r="BV59" s="102"/>
      <c r="BW59" s="102"/>
      <c r="BX59" s="102"/>
      <c r="BY59" s="102"/>
      <c r="BZ59" s="102"/>
      <c r="CA59" s="102"/>
      <c r="CB59" s="102"/>
      <c r="CC59" s="102"/>
      <c r="CD59" s="102"/>
      <c r="CE59" s="102"/>
      <c r="CF59" s="102"/>
      <c r="CG59" s="102"/>
      <c r="CH59" s="102"/>
      <c r="CI59" s="102"/>
      <c r="CJ59" s="102"/>
      <c r="CK59" s="102"/>
      <c r="CL59" s="102"/>
      <c r="CM59" s="102"/>
      <c r="CN59" s="102"/>
      <c r="CO59" s="102"/>
      <c r="CP59" s="102"/>
      <c r="CQ59" s="102"/>
      <c r="CR59" s="102"/>
      <c r="CS59" s="102"/>
      <c r="CT59" s="102"/>
      <c r="CU59" s="102"/>
      <c r="CV59" s="102"/>
      <c r="CW59" s="102"/>
      <c r="CX59" s="102"/>
      <c r="CY59" s="102"/>
      <c r="CZ59" s="102"/>
      <c r="DA59" s="102"/>
      <c r="DB59" s="102"/>
      <c r="DC59" s="102"/>
      <c r="DD59" s="102"/>
      <c r="DE59" s="102"/>
      <c r="DF59" s="102"/>
      <c r="DG59" s="102"/>
      <c r="DH59" s="102"/>
      <c r="DI59" s="102"/>
      <c r="DJ59" s="102"/>
      <c r="DK59" s="102"/>
      <c r="DL59" s="102"/>
      <c r="DM59" s="102"/>
      <c r="DN59" s="102"/>
      <c r="DO59" s="102"/>
      <c r="DP59" s="102"/>
      <c r="DQ59" s="102"/>
      <c r="DR59" s="102"/>
      <c r="DS59" s="102"/>
      <c r="DT59" s="102"/>
      <c r="DU59" s="102"/>
      <c r="DV59" s="102"/>
      <c r="DW59" s="102"/>
      <c r="DX59" s="102"/>
      <c r="DY59" s="102"/>
      <c r="DZ59" s="102"/>
      <c r="EA59" s="102"/>
      <c r="EB59" s="102"/>
      <c r="EC59" s="102"/>
      <c r="ED59" s="102"/>
      <c r="EE59" s="102">
        <v>116.82504120602799</v>
      </c>
      <c r="EF59" s="102"/>
      <c r="EG59" s="102"/>
      <c r="EH59" s="102"/>
      <c r="EI59" s="102"/>
      <c r="EJ59" s="102"/>
      <c r="EK59" s="102"/>
      <c r="EL59" s="102"/>
      <c r="EM59" s="102"/>
      <c r="EN59" s="102"/>
      <c r="EO59" s="102"/>
      <c r="EP59" s="102"/>
      <c r="EQ59" s="102"/>
      <c r="ER59" s="102"/>
      <c r="ES59" s="102"/>
      <c r="ET59" s="102"/>
      <c r="EU59" s="102"/>
      <c r="EV59" s="102"/>
      <c r="EW59" s="102"/>
      <c r="EX59" s="102"/>
      <c r="EY59" s="102"/>
      <c r="EZ59" s="102"/>
      <c r="FA59" s="102"/>
      <c r="FB59" s="102"/>
      <c r="FC59" s="102"/>
      <c r="FD59" s="102"/>
      <c r="FE59" s="102"/>
      <c r="FF59" s="102"/>
      <c r="FG59" s="102"/>
      <c r="FH59" s="102"/>
      <c r="FI59" s="102"/>
      <c r="FJ59" s="102"/>
      <c r="FK59" s="102"/>
      <c r="FL59" s="102"/>
      <c r="FM59" s="102"/>
      <c r="FN59" s="102"/>
      <c r="FO59" s="102"/>
      <c r="FP59" s="102"/>
      <c r="FQ59" s="102"/>
      <c r="FR59" s="102"/>
      <c r="FS59" s="102"/>
      <c r="FT59" s="102"/>
      <c r="FU59" s="102"/>
      <c r="FV59" s="102"/>
      <c r="FW59" s="102"/>
      <c r="FX59" s="102"/>
      <c r="FY59" s="102"/>
      <c r="FZ59" s="102"/>
      <c r="GA59" s="102"/>
      <c r="GB59" s="102"/>
      <c r="GC59" s="102"/>
      <c r="GD59" s="104"/>
      <c r="GE59" s="104"/>
      <c r="GF59" s="104"/>
      <c r="GG59" s="104"/>
      <c r="GH59" s="104"/>
      <c r="GI59" s="104"/>
      <c r="GJ59" s="104"/>
      <c r="GK59" s="104"/>
      <c r="GL59" s="104">
        <v>116.82504120602799</v>
      </c>
      <c r="GM59" s="122"/>
      <c r="GN59" s="104"/>
      <c r="GO59" s="104"/>
      <c r="GP59" s="98"/>
    </row>
    <row r="60" spans="1:198" x14ac:dyDescent="0.25">
      <c r="A60" s="103" t="s">
        <v>14</v>
      </c>
      <c r="B60" s="102"/>
      <c r="C60" s="102"/>
      <c r="D60" s="102"/>
      <c r="E60" s="102"/>
      <c r="F60" s="102"/>
      <c r="G60" s="102"/>
      <c r="H60" s="102"/>
      <c r="I60" s="102"/>
      <c r="J60" s="102"/>
      <c r="K60" s="102"/>
      <c r="L60" s="102"/>
      <c r="M60" s="102"/>
      <c r="N60" s="102"/>
      <c r="O60" s="102"/>
      <c r="P60" s="102"/>
      <c r="Q60" s="102"/>
      <c r="R60" s="102"/>
      <c r="S60" s="102"/>
      <c r="T60" s="102"/>
      <c r="U60" s="102"/>
      <c r="V60" s="102"/>
      <c r="W60" s="102"/>
      <c r="X60" s="102"/>
      <c r="Y60" s="102"/>
      <c r="Z60" s="102"/>
      <c r="AA60" s="102"/>
      <c r="AB60" s="102"/>
      <c r="AC60" s="102"/>
      <c r="AD60" s="102"/>
      <c r="AE60" s="102"/>
      <c r="AF60" s="102"/>
      <c r="AG60" s="102"/>
      <c r="AH60" s="102"/>
      <c r="AI60" s="102"/>
      <c r="AJ60" s="102"/>
      <c r="AK60" s="102"/>
      <c r="AL60" s="102"/>
      <c r="AM60" s="102"/>
      <c r="AN60" s="102"/>
      <c r="AO60" s="102"/>
      <c r="AP60" s="102"/>
      <c r="AQ60" s="102"/>
      <c r="AR60" s="102"/>
      <c r="AS60" s="102"/>
      <c r="AT60" s="102"/>
      <c r="AU60" s="102"/>
      <c r="AV60" s="102"/>
      <c r="AW60" s="102"/>
      <c r="AX60" s="102"/>
      <c r="AY60" s="102"/>
      <c r="AZ60" s="102"/>
      <c r="BA60" s="102"/>
      <c r="BB60" s="102"/>
      <c r="BC60" s="102"/>
      <c r="BD60" s="102"/>
      <c r="BE60" s="102"/>
      <c r="BF60" s="102"/>
      <c r="BG60" s="102"/>
      <c r="BH60" s="102"/>
      <c r="BI60" s="102"/>
      <c r="BJ60" s="102"/>
      <c r="BK60" s="102"/>
      <c r="BL60" s="102"/>
      <c r="BM60" s="102"/>
      <c r="BN60" s="102"/>
      <c r="BO60" s="102"/>
      <c r="BP60" s="102"/>
      <c r="BQ60" s="102"/>
      <c r="BR60" s="102"/>
      <c r="BS60" s="102"/>
      <c r="BT60" s="102"/>
      <c r="BU60" s="102"/>
      <c r="BV60" s="102"/>
      <c r="BW60" s="102"/>
      <c r="BX60" s="102"/>
      <c r="BY60" s="102"/>
      <c r="BZ60" s="102"/>
      <c r="CA60" s="102"/>
      <c r="CB60" s="102"/>
      <c r="CC60" s="102"/>
      <c r="CD60" s="102"/>
      <c r="CE60" s="102"/>
      <c r="CF60" s="102"/>
      <c r="CG60" s="102"/>
      <c r="CH60" s="102"/>
      <c r="CI60" s="102"/>
      <c r="CJ60" s="102"/>
      <c r="CK60" s="102"/>
      <c r="CL60" s="102"/>
      <c r="CM60" s="102"/>
      <c r="CN60" s="102"/>
      <c r="CO60" s="102"/>
      <c r="CP60" s="102"/>
      <c r="CQ60" s="102"/>
      <c r="CR60" s="102"/>
      <c r="CS60" s="102"/>
      <c r="CT60" s="102"/>
      <c r="CU60" s="102"/>
      <c r="CV60" s="102"/>
      <c r="CW60" s="102"/>
      <c r="CX60" s="102"/>
      <c r="CY60" s="102"/>
      <c r="CZ60" s="102"/>
      <c r="DA60" s="102"/>
      <c r="DB60" s="102"/>
      <c r="DC60" s="102"/>
      <c r="DD60" s="102"/>
      <c r="DE60" s="102"/>
      <c r="DF60" s="102"/>
      <c r="DG60" s="102"/>
      <c r="DH60" s="102"/>
      <c r="DI60" s="102"/>
      <c r="DJ60" s="102"/>
      <c r="DK60" s="102"/>
      <c r="DL60" s="102"/>
      <c r="DM60" s="102"/>
      <c r="DN60" s="102"/>
      <c r="DO60" s="102"/>
      <c r="DP60" s="102"/>
      <c r="DQ60" s="102"/>
      <c r="DR60" s="102"/>
      <c r="DS60" s="102"/>
      <c r="DT60" s="102"/>
      <c r="DU60" s="102"/>
      <c r="DV60" s="102"/>
      <c r="DW60" s="102"/>
      <c r="DX60" s="102"/>
      <c r="DY60" s="102"/>
      <c r="DZ60" s="102"/>
      <c r="EA60" s="102"/>
      <c r="EB60" s="102"/>
      <c r="EC60" s="102"/>
      <c r="ED60" s="102"/>
      <c r="EE60" s="102"/>
      <c r="EF60" s="102">
        <v>133.75099638108503</v>
      </c>
      <c r="EG60" s="102"/>
      <c r="EH60" s="102"/>
      <c r="EI60" s="102"/>
      <c r="EJ60" s="102"/>
      <c r="EK60" s="102"/>
      <c r="EL60" s="102"/>
      <c r="EM60" s="102"/>
      <c r="EN60" s="102"/>
      <c r="EO60" s="102"/>
      <c r="EP60" s="102"/>
      <c r="EQ60" s="102"/>
      <c r="ER60" s="102"/>
      <c r="ES60" s="102"/>
      <c r="ET60" s="102"/>
      <c r="EU60" s="102"/>
      <c r="EV60" s="102"/>
      <c r="EW60" s="102"/>
      <c r="EX60" s="102"/>
      <c r="EY60" s="102"/>
      <c r="EZ60" s="102"/>
      <c r="FA60" s="102"/>
      <c r="FB60" s="102"/>
      <c r="FC60" s="102"/>
      <c r="FD60" s="102"/>
      <c r="FE60" s="102"/>
      <c r="FF60" s="102"/>
      <c r="FG60" s="102"/>
      <c r="FH60" s="102"/>
      <c r="FI60" s="102"/>
      <c r="FJ60" s="102"/>
      <c r="FK60" s="102"/>
      <c r="FL60" s="102"/>
      <c r="FM60" s="102"/>
      <c r="FN60" s="102"/>
      <c r="FO60" s="102"/>
      <c r="FP60" s="102"/>
      <c r="FQ60" s="102"/>
      <c r="FR60" s="102"/>
      <c r="FS60" s="102"/>
      <c r="FT60" s="102"/>
      <c r="FU60" s="102"/>
      <c r="FV60" s="102"/>
      <c r="FW60" s="102"/>
      <c r="FX60" s="102"/>
      <c r="FY60" s="102"/>
      <c r="FZ60" s="102"/>
      <c r="GA60" s="102"/>
      <c r="GB60" s="102"/>
      <c r="GC60" s="102"/>
      <c r="GD60" s="104"/>
      <c r="GE60" s="104"/>
      <c r="GF60" s="104"/>
      <c r="GG60" s="104"/>
      <c r="GH60" s="104"/>
      <c r="GI60" s="104"/>
      <c r="GJ60" s="104"/>
      <c r="GK60" s="104"/>
      <c r="GL60" s="104">
        <v>133.75099638108503</v>
      </c>
      <c r="GM60" s="122"/>
      <c r="GN60" s="104"/>
      <c r="GO60" s="104"/>
      <c r="GP60" s="98"/>
    </row>
    <row r="61" spans="1:198" x14ac:dyDescent="0.25">
      <c r="A61" s="103" t="s">
        <v>599</v>
      </c>
      <c r="B61" s="102"/>
      <c r="C61" s="102"/>
      <c r="D61" s="102"/>
      <c r="E61" s="102"/>
      <c r="F61" s="102"/>
      <c r="G61" s="102"/>
      <c r="H61" s="102"/>
      <c r="I61" s="102"/>
      <c r="J61" s="102"/>
      <c r="K61" s="102"/>
      <c r="L61" s="102"/>
      <c r="M61" s="102"/>
      <c r="N61" s="102"/>
      <c r="O61" s="102"/>
      <c r="P61" s="102"/>
      <c r="Q61" s="102"/>
      <c r="R61" s="102"/>
      <c r="S61" s="102"/>
      <c r="T61" s="102"/>
      <c r="U61" s="102"/>
      <c r="V61" s="102"/>
      <c r="W61" s="102"/>
      <c r="X61" s="102"/>
      <c r="Y61" s="102"/>
      <c r="Z61" s="102"/>
      <c r="AA61" s="102"/>
      <c r="AB61" s="102"/>
      <c r="AC61" s="102"/>
      <c r="AD61" s="102"/>
      <c r="AE61" s="102"/>
      <c r="AF61" s="102"/>
      <c r="AG61" s="102"/>
      <c r="AH61" s="102"/>
      <c r="AI61" s="102"/>
      <c r="AJ61" s="102"/>
      <c r="AK61" s="102"/>
      <c r="AL61" s="102"/>
      <c r="AM61" s="102"/>
      <c r="AN61" s="102"/>
      <c r="AO61" s="102"/>
      <c r="AP61" s="102"/>
      <c r="AQ61" s="102"/>
      <c r="AR61" s="102"/>
      <c r="AS61" s="102"/>
      <c r="AT61" s="102"/>
      <c r="AU61" s="102"/>
      <c r="AV61" s="102"/>
      <c r="AW61" s="102"/>
      <c r="AX61" s="102"/>
      <c r="AY61" s="102"/>
      <c r="AZ61" s="102"/>
      <c r="BA61" s="102"/>
      <c r="BB61" s="102"/>
      <c r="BC61" s="102"/>
      <c r="BD61" s="102"/>
      <c r="BE61" s="102"/>
      <c r="BF61" s="102"/>
      <c r="BG61" s="102"/>
      <c r="BH61" s="102"/>
      <c r="BI61" s="102"/>
      <c r="BJ61" s="102"/>
      <c r="BK61" s="102"/>
      <c r="BL61" s="102"/>
      <c r="BM61" s="102"/>
      <c r="BN61" s="102"/>
      <c r="BO61" s="102"/>
      <c r="BP61" s="102"/>
      <c r="BQ61" s="102"/>
      <c r="BR61" s="102"/>
      <c r="BS61" s="102"/>
      <c r="BT61" s="102"/>
      <c r="BU61" s="102"/>
      <c r="BV61" s="102"/>
      <c r="BW61" s="102"/>
      <c r="BX61" s="102"/>
      <c r="BY61" s="102"/>
      <c r="BZ61" s="102"/>
      <c r="CA61" s="102"/>
      <c r="CB61" s="102"/>
      <c r="CC61" s="102"/>
      <c r="CD61" s="102"/>
      <c r="CE61" s="102"/>
      <c r="CF61" s="102"/>
      <c r="CG61" s="102"/>
      <c r="CH61" s="102"/>
      <c r="CI61" s="102"/>
      <c r="CJ61" s="102"/>
      <c r="CK61" s="102"/>
      <c r="CL61" s="102"/>
      <c r="CM61" s="102"/>
      <c r="CN61" s="102"/>
      <c r="CO61" s="102"/>
      <c r="CP61" s="102"/>
      <c r="CQ61" s="102"/>
      <c r="CR61" s="102"/>
      <c r="CS61" s="102"/>
      <c r="CT61" s="102"/>
      <c r="CU61" s="102"/>
      <c r="CV61" s="102"/>
      <c r="CW61" s="102"/>
      <c r="CX61" s="102"/>
      <c r="CY61" s="102"/>
      <c r="CZ61" s="102"/>
      <c r="DA61" s="102"/>
      <c r="DB61" s="102"/>
      <c r="DC61" s="102"/>
      <c r="DD61" s="102"/>
      <c r="DE61" s="102"/>
      <c r="DF61" s="102"/>
      <c r="DG61" s="102"/>
      <c r="DH61" s="102"/>
      <c r="DI61" s="102"/>
      <c r="DJ61" s="102"/>
      <c r="DK61" s="102"/>
      <c r="DL61" s="102"/>
      <c r="DM61" s="102"/>
      <c r="DN61" s="102"/>
      <c r="DO61" s="102"/>
      <c r="DP61" s="102"/>
      <c r="DQ61" s="102"/>
      <c r="DR61" s="102"/>
      <c r="DS61" s="102"/>
      <c r="DT61" s="102"/>
      <c r="DU61" s="102"/>
      <c r="DV61" s="102"/>
      <c r="DW61" s="102"/>
      <c r="DX61" s="102"/>
      <c r="DY61" s="102"/>
      <c r="DZ61" s="102"/>
      <c r="EA61" s="102"/>
      <c r="EB61" s="102"/>
      <c r="EC61" s="102"/>
      <c r="ED61" s="102"/>
      <c r="EE61" s="102"/>
      <c r="EF61" s="102"/>
      <c r="EG61" s="102">
        <v>1</v>
      </c>
      <c r="EH61" s="102"/>
      <c r="EI61" s="102"/>
      <c r="EJ61" s="102"/>
      <c r="EK61" s="102"/>
      <c r="EL61" s="102"/>
      <c r="EM61" s="102"/>
      <c r="EN61" s="102"/>
      <c r="EO61" s="102"/>
      <c r="EP61" s="102"/>
      <c r="EQ61" s="102"/>
      <c r="ER61" s="102"/>
      <c r="ES61" s="102"/>
      <c r="ET61" s="102"/>
      <c r="EU61" s="102"/>
      <c r="EV61" s="102"/>
      <c r="EW61" s="102"/>
      <c r="EX61" s="102"/>
      <c r="EY61" s="102"/>
      <c r="EZ61" s="102"/>
      <c r="FA61" s="102"/>
      <c r="FB61" s="102"/>
      <c r="FC61" s="102"/>
      <c r="FD61" s="102"/>
      <c r="FE61" s="102"/>
      <c r="FF61" s="102"/>
      <c r="FG61" s="102"/>
      <c r="FH61" s="102"/>
      <c r="FI61" s="102"/>
      <c r="FJ61" s="102"/>
      <c r="FK61" s="102"/>
      <c r="FL61" s="102"/>
      <c r="FM61" s="102"/>
      <c r="FN61" s="102"/>
      <c r="FO61" s="102"/>
      <c r="FP61" s="102"/>
      <c r="FQ61" s="102"/>
      <c r="FR61" s="102"/>
      <c r="FS61" s="102"/>
      <c r="FT61" s="102"/>
      <c r="FU61" s="102"/>
      <c r="FV61" s="102"/>
      <c r="FW61" s="102"/>
      <c r="FX61" s="102"/>
      <c r="FY61" s="102"/>
      <c r="FZ61" s="102"/>
      <c r="GA61" s="102"/>
      <c r="GB61" s="102"/>
      <c r="GC61" s="102"/>
      <c r="GD61" s="104"/>
      <c r="GE61" s="104"/>
      <c r="GF61" s="104"/>
      <c r="GG61" s="104"/>
      <c r="GH61" s="104"/>
      <c r="GI61" s="104"/>
      <c r="GJ61" s="104"/>
      <c r="GK61" s="104"/>
      <c r="GL61" s="104">
        <v>1</v>
      </c>
      <c r="GM61" s="122"/>
      <c r="GN61" s="104"/>
      <c r="GO61" s="104"/>
      <c r="GP61" s="98"/>
    </row>
    <row r="62" spans="1:198" x14ac:dyDescent="0.25">
      <c r="A62" s="103" t="s">
        <v>600</v>
      </c>
      <c r="B62" s="102"/>
      <c r="C62" s="102"/>
      <c r="D62" s="102"/>
      <c r="E62" s="102"/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102"/>
      <c r="T62" s="102"/>
      <c r="U62" s="102"/>
      <c r="V62" s="102"/>
      <c r="W62" s="102"/>
      <c r="X62" s="102"/>
      <c r="Y62" s="102"/>
      <c r="Z62" s="102"/>
      <c r="AA62" s="102"/>
      <c r="AB62" s="102"/>
      <c r="AC62" s="102"/>
      <c r="AD62" s="102"/>
      <c r="AE62" s="102"/>
      <c r="AF62" s="102"/>
      <c r="AG62" s="102"/>
      <c r="AH62" s="102"/>
      <c r="AI62" s="102"/>
      <c r="AJ62" s="102"/>
      <c r="AK62" s="102"/>
      <c r="AL62" s="102"/>
      <c r="AM62" s="102"/>
      <c r="AN62" s="102"/>
      <c r="AO62" s="102"/>
      <c r="AP62" s="102"/>
      <c r="AQ62" s="102"/>
      <c r="AR62" s="102"/>
      <c r="AS62" s="102"/>
      <c r="AT62" s="102"/>
      <c r="AU62" s="102"/>
      <c r="AV62" s="102"/>
      <c r="AW62" s="102"/>
      <c r="AX62" s="102"/>
      <c r="AY62" s="102"/>
      <c r="AZ62" s="102"/>
      <c r="BA62" s="102"/>
      <c r="BB62" s="102"/>
      <c r="BC62" s="102"/>
      <c r="BD62" s="102"/>
      <c r="BE62" s="102"/>
      <c r="BF62" s="102"/>
      <c r="BG62" s="102"/>
      <c r="BH62" s="102"/>
      <c r="BI62" s="102"/>
      <c r="BJ62" s="102"/>
      <c r="BK62" s="102"/>
      <c r="BL62" s="102"/>
      <c r="BM62" s="102"/>
      <c r="BN62" s="102"/>
      <c r="BO62" s="102"/>
      <c r="BP62" s="102"/>
      <c r="BQ62" s="102"/>
      <c r="BR62" s="102"/>
      <c r="BS62" s="102"/>
      <c r="BT62" s="102"/>
      <c r="BU62" s="102"/>
      <c r="BV62" s="102"/>
      <c r="BW62" s="102"/>
      <c r="BX62" s="102"/>
      <c r="BY62" s="102"/>
      <c r="BZ62" s="102"/>
      <c r="CA62" s="102"/>
      <c r="CB62" s="102"/>
      <c r="CC62" s="102"/>
      <c r="CD62" s="102"/>
      <c r="CE62" s="102"/>
      <c r="CF62" s="102"/>
      <c r="CG62" s="102"/>
      <c r="CH62" s="102"/>
      <c r="CI62" s="102"/>
      <c r="CJ62" s="102"/>
      <c r="CK62" s="102"/>
      <c r="CL62" s="102"/>
      <c r="CM62" s="102"/>
      <c r="CN62" s="102"/>
      <c r="CO62" s="102"/>
      <c r="CP62" s="102"/>
      <c r="CQ62" s="102"/>
      <c r="CR62" s="102"/>
      <c r="CS62" s="102"/>
      <c r="CT62" s="102"/>
      <c r="CU62" s="102"/>
      <c r="CV62" s="102"/>
      <c r="CW62" s="102"/>
      <c r="CX62" s="102"/>
      <c r="CY62" s="102"/>
      <c r="CZ62" s="102"/>
      <c r="DA62" s="102"/>
      <c r="DB62" s="102"/>
      <c r="DC62" s="102"/>
      <c r="DD62" s="102"/>
      <c r="DE62" s="102"/>
      <c r="DF62" s="102"/>
      <c r="DG62" s="102"/>
      <c r="DH62" s="102"/>
      <c r="DI62" s="102"/>
      <c r="DJ62" s="102"/>
      <c r="DK62" s="102"/>
      <c r="DL62" s="102"/>
      <c r="DM62" s="102"/>
      <c r="DN62" s="102"/>
      <c r="DO62" s="102"/>
      <c r="DP62" s="102"/>
      <c r="DQ62" s="102"/>
      <c r="DR62" s="102"/>
      <c r="DS62" s="102"/>
      <c r="DT62" s="102"/>
      <c r="DU62" s="102"/>
      <c r="DV62" s="102"/>
      <c r="DW62" s="102"/>
      <c r="DX62" s="102"/>
      <c r="DY62" s="102"/>
      <c r="DZ62" s="102"/>
      <c r="EA62" s="102"/>
      <c r="EB62" s="102"/>
      <c r="EC62" s="102"/>
      <c r="ED62" s="102"/>
      <c r="EE62" s="102"/>
      <c r="EF62" s="102"/>
      <c r="EG62" s="102"/>
      <c r="EH62" s="102">
        <v>0.25340080346438426</v>
      </c>
      <c r="EI62" s="102"/>
      <c r="EJ62" s="102"/>
      <c r="EK62" s="102"/>
      <c r="EL62" s="102"/>
      <c r="EM62" s="102"/>
      <c r="EN62" s="102"/>
      <c r="EO62" s="102"/>
      <c r="EP62" s="102"/>
      <c r="EQ62" s="102"/>
      <c r="ER62" s="102"/>
      <c r="ES62" s="102"/>
      <c r="ET62" s="102"/>
      <c r="EU62" s="102"/>
      <c r="EV62" s="102"/>
      <c r="EW62" s="102"/>
      <c r="EX62" s="102"/>
      <c r="EY62" s="102"/>
      <c r="EZ62" s="102"/>
      <c r="FA62" s="102"/>
      <c r="FB62" s="102"/>
      <c r="FC62" s="102"/>
      <c r="FD62" s="102"/>
      <c r="FE62" s="102"/>
      <c r="FF62" s="102"/>
      <c r="FG62" s="102"/>
      <c r="FH62" s="102"/>
      <c r="FI62" s="102"/>
      <c r="FJ62" s="102"/>
      <c r="FK62" s="102"/>
      <c r="FL62" s="102"/>
      <c r="FM62" s="102"/>
      <c r="FN62" s="102"/>
      <c r="FO62" s="102"/>
      <c r="FP62" s="102"/>
      <c r="FQ62" s="102"/>
      <c r="FR62" s="102"/>
      <c r="FS62" s="102"/>
      <c r="FT62" s="102"/>
      <c r="FU62" s="102"/>
      <c r="FV62" s="102"/>
      <c r="FW62" s="102"/>
      <c r="FX62" s="102"/>
      <c r="FY62" s="102"/>
      <c r="FZ62" s="102"/>
      <c r="GA62" s="102"/>
      <c r="GB62" s="102"/>
      <c r="GC62" s="102"/>
      <c r="GD62" s="104"/>
      <c r="GE62" s="104"/>
      <c r="GF62" s="104"/>
      <c r="GG62" s="104"/>
      <c r="GH62" s="104"/>
      <c r="GI62" s="104"/>
      <c r="GJ62" s="104"/>
      <c r="GK62" s="104"/>
      <c r="GL62" s="104">
        <v>0.25340080346438426</v>
      </c>
      <c r="GM62" s="122"/>
      <c r="GN62" s="104"/>
      <c r="GO62" s="104"/>
      <c r="GP62" s="98"/>
    </row>
    <row r="63" spans="1:198" x14ac:dyDescent="0.25">
      <c r="A63" s="103" t="s">
        <v>145</v>
      </c>
      <c r="B63" s="102"/>
      <c r="C63" s="102"/>
      <c r="D63" s="102"/>
      <c r="E63" s="102"/>
      <c r="F63" s="102"/>
      <c r="G63" s="102"/>
      <c r="H63" s="102"/>
      <c r="I63" s="102"/>
      <c r="J63" s="102"/>
      <c r="K63" s="102"/>
      <c r="L63" s="102"/>
      <c r="M63" s="102"/>
      <c r="N63" s="102"/>
      <c r="O63" s="102"/>
      <c r="P63" s="102"/>
      <c r="Q63" s="102"/>
      <c r="R63" s="102"/>
      <c r="S63" s="102"/>
      <c r="T63" s="102"/>
      <c r="U63" s="102"/>
      <c r="V63" s="102"/>
      <c r="W63" s="102"/>
      <c r="X63" s="102"/>
      <c r="Y63" s="102"/>
      <c r="Z63" s="102"/>
      <c r="AA63" s="102"/>
      <c r="AB63" s="102"/>
      <c r="AC63" s="102"/>
      <c r="AD63" s="102"/>
      <c r="AE63" s="102"/>
      <c r="AF63" s="102"/>
      <c r="AG63" s="102"/>
      <c r="AH63" s="102"/>
      <c r="AI63" s="102"/>
      <c r="AJ63" s="102"/>
      <c r="AK63" s="102"/>
      <c r="AL63" s="102"/>
      <c r="AM63" s="102"/>
      <c r="AN63" s="102"/>
      <c r="AO63" s="102"/>
      <c r="AP63" s="102"/>
      <c r="AQ63" s="102"/>
      <c r="AR63" s="102"/>
      <c r="AS63" s="102"/>
      <c r="AT63" s="102"/>
      <c r="AU63" s="102"/>
      <c r="AV63" s="102"/>
      <c r="AW63" s="102"/>
      <c r="AX63" s="102"/>
      <c r="AY63" s="102"/>
      <c r="AZ63" s="102"/>
      <c r="BA63" s="102"/>
      <c r="BB63" s="102"/>
      <c r="BC63" s="102"/>
      <c r="BD63" s="102"/>
      <c r="BE63" s="102"/>
      <c r="BF63" s="102"/>
      <c r="BG63" s="102"/>
      <c r="BH63" s="102"/>
      <c r="BI63" s="102"/>
      <c r="BJ63" s="102"/>
      <c r="BK63" s="102"/>
      <c r="BL63" s="102"/>
      <c r="BM63" s="102"/>
      <c r="BN63" s="102"/>
      <c r="BO63" s="102"/>
      <c r="BP63" s="102"/>
      <c r="BQ63" s="102"/>
      <c r="BR63" s="102"/>
      <c r="BS63" s="102"/>
      <c r="BT63" s="102"/>
      <c r="BU63" s="102"/>
      <c r="BV63" s="102"/>
      <c r="BW63" s="102"/>
      <c r="BX63" s="102"/>
      <c r="BY63" s="102"/>
      <c r="BZ63" s="102"/>
      <c r="CA63" s="102"/>
      <c r="CB63" s="102"/>
      <c r="CC63" s="102"/>
      <c r="CD63" s="102"/>
      <c r="CE63" s="102"/>
      <c r="CF63" s="102"/>
      <c r="CG63" s="102"/>
      <c r="CH63" s="102"/>
      <c r="CI63" s="102"/>
      <c r="CJ63" s="102"/>
      <c r="CK63" s="102"/>
      <c r="CL63" s="102"/>
      <c r="CM63" s="102"/>
      <c r="CN63" s="102"/>
      <c r="CO63" s="102"/>
      <c r="CP63" s="102"/>
      <c r="CQ63" s="102"/>
      <c r="CR63" s="102"/>
      <c r="CS63" s="102"/>
      <c r="CT63" s="102"/>
      <c r="CU63" s="102"/>
      <c r="CV63" s="102"/>
      <c r="CW63" s="102"/>
      <c r="CX63" s="102"/>
      <c r="CY63" s="102"/>
      <c r="CZ63" s="102"/>
      <c r="DA63" s="102"/>
      <c r="DB63" s="102"/>
      <c r="DC63" s="102"/>
      <c r="DD63" s="102"/>
      <c r="DE63" s="102"/>
      <c r="DF63" s="102"/>
      <c r="DG63" s="102"/>
      <c r="DH63" s="102"/>
      <c r="DI63" s="102"/>
      <c r="DJ63" s="102"/>
      <c r="DK63" s="102"/>
      <c r="DL63" s="102"/>
      <c r="DM63" s="102"/>
      <c r="DN63" s="102"/>
      <c r="DO63" s="102"/>
      <c r="DP63" s="102"/>
      <c r="DQ63" s="102"/>
      <c r="DR63" s="102"/>
      <c r="DS63" s="102"/>
      <c r="DT63" s="102"/>
      <c r="DU63" s="102"/>
      <c r="DV63" s="102"/>
      <c r="DW63" s="102"/>
      <c r="DX63" s="102"/>
      <c r="DY63" s="102"/>
      <c r="DZ63" s="102"/>
      <c r="EA63" s="102"/>
      <c r="EB63" s="102"/>
      <c r="EC63" s="102"/>
      <c r="ED63" s="102"/>
      <c r="EE63" s="102"/>
      <c r="EF63" s="102"/>
      <c r="EG63" s="102"/>
      <c r="EH63" s="102"/>
      <c r="EI63" s="102">
        <v>68.262480317648453</v>
      </c>
      <c r="EJ63" s="102"/>
      <c r="EK63" s="102"/>
      <c r="EL63" s="102"/>
      <c r="EM63" s="102"/>
      <c r="EN63" s="102"/>
      <c r="EO63" s="102"/>
      <c r="EP63" s="102"/>
      <c r="EQ63" s="102"/>
      <c r="ER63" s="102"/>
      <c r="ES63" s="102"/>
      <c r="ET63" s="102"/>
      <c r="EU63" s="102"/>
      <c r="EV63" s="102"/>
      <c r="EW63" s="102"/>
      <c r="EX63" s="102"/>
      <c r="EY63" s="102"/>
      <c r="EZ63" s="102"/>
      <c r="FA63" s="102"/>
      <c r="FB63" s="102"/>
      <c r="FC63" s="102"/>
      <c r="FD63" s="102"/>
      <c r="FE63" s="102"/>
      <c r="FF63" s="102"/>
      <c r="FG63" s="102"/>
      <c r="FH63" s="102"/>
      <c r="FI63" s="102"/>
      <c r="FJ63" s="102"/>
      <c r="FK63" s="102"/>
      <c r="FL63" s="102"/>
      <c r="FM63" s="102"/>
      <c r="FN63" s="102"/>
      <c r="FO63" s="102"/>
      <c r="FP63" s="102"/>
      <c r="FQ63" s="102"/>
      <c r="FR63" s="102"/>
      <c r="FS63" s="102"/>
      <c r="FT63" s="102"/>
      <c r="FU63" s="102"/>
      <c r="FV63" s="102"/>
      <c r="FW63" s="102"/>
      <c r="FX63" s="102"/>
      <c r="FY63" s="102"/>
      <c r="FZ63" s="102"/>
      <c r="GA63" s="102"/>
      <c r="GB63" s="102"/>
      <c r="GC63" s="102"/>
      <c r="GD63" s="104"/>
      <c r="GE63" s="104"/>
      <c r="GF63" s="104"/>
      <c r="GG63" s="104"/>
      <c r="GH63" s="104"/>
      <c r="GI63" s="104"/>
      <c r="GJ63" s="104"/>
      <c r="GK63" s="104"/>
      <c r="GL63" s="104">
        <v>68.262480317648453</v>
      </c>
      <c r="GM63" s="122"/>
      <c r="GN63" s="104"/>
      <c r="GO63" s="104"/>
      <c r="GP63" s="98"/>
    </row>
    <row r="64" spans="1:198" x14ac:dyDescent="0.25">
      <c r="A64" s="103" t="s">
        <v>146</v>
      </c>
      <c r="B64" s="102"/>
      <c r="C64" s="102"/>
      <c r="D64" s="102"/>
      <c r="E64" s="102"/>
      <c r="F64" s="102"/>
      <c r="G64" s="102"/>
      <c r="H64" s="102"/>
      <c r="I64" s="102"/>
      <c r="J64" s="102"/>
      <c r="K64" s="102"/>
      <c r="L64" s="102"/>
      <c r="M64" s="102"/>
      <c r="N64" s="102"/>
      <c r="O64" s="102"/>
      <c r="P64" s="102"/>
      <c r="Q64" s="102"/>
      <c r="R64" s="102"/>
      <c r="S64" s="102"/>
      <c r="T64" s="102"/>
      <c r="U64" s="102"/>
      <c r="V64" s="102"/>
      <c r="W64" s="102"/>
      <c r="X64" s="102"/>
      <c r="Y64" s="102"/>
      <c r="Z64" s="102"/>
      <c r="AA64" s="102"/>
      <c r="AB64" s="102"/>
      <c r="AC64" s="102"/>
      <c r="AD64" s="102"/>
      <c r="AE64" s="102"/>
      <c r="AF64" s="102"/>
      <c r="AG64" s="102"/>
      <c r="AH64" s="102"/>
      <c r="AI64" s="102"/>
      <c r="AJ64" s="102"/>
      <c r="AK64" s="102"/>
      <c r="AL64" s="102"/>
      <c r="AM64" s="102"/>
      <c r="AN64" s="102"/>
      <c r="AO64" s="102"/>
      <c r="AP64" s="102"/>
      <c r="AQ64" s="102"/>
      <c r="AR64" s="102"/>
      <c r="AS64" s="102"/>
      <c r="AT64" s="102"/>
      <c r="AU64" s="102"/>
      <c r="AV64" s="102"/>
      <c r="AW64" s="102"/>
      <c r="AX64" s="102"/>
      <c r="AY64" s="102"/>
      <c r="AZ64" s="102"/>
      <c r="BA64" s="102"/>
      <c r="BB64" s="102"/>
      <c r="BC64" s="102"/>
      <c r="BD64" s="102"/>
      <c r="BE64" s="102"/>
      <c r="BF64" s="102"/>
      <c r="BG64" s="102"/>
      <c r="BH64" s="102"/>
      <c r="BI64" s="102"/>
      <c r="BJ64" s="102"/>
      <c r="BK64" s="102"/>
      <c r="BL64" s="102"/>
      <c r="BM64" s="102"/>
      <c r="BN64" s="102"/>
      <c r="BO64" s="102"/>
      <c r="BP64" s="102"/>
      <c r="BQ64" s="102"/>
      <c r="BR64" s="102"/>
      <c r="BS64" s="102"/>
      <c r="BT64" s="102"/>
      <c r="BU64" s="102"/>
      <c r="BV64" s="102"/>
      <c r="BW64" s="102"/>
      <c r="BX64" s="102"/>
      <c r="BY64" s="102"/>
      <c r="BZ64" s="102"/>
      <c r="CA64" s="102"/>
      <c r="CB64" s="102"/>
      <c r="CC64" s="102"/>
      <c r="CD64" s="102"/>
      <c r="CE64" s="102"/>
      <c r="CF64" s="102"/>
      <c r="CG64" s="102"/>
      <c r="CH64" s="102"/>
      <c r="CI64" s="102"/>
      <c r="CJ64" s="102"/>
      <c r="CK64" s="102"/>
      <c r="CL64" s="102"/>
      <c r="CM64" s="102"/>
      <c r="CN64" s="102"/>
      <c r="CO64" s="102"/>
      <c r="CP64" s="102"/>
      <c r="CQ64" s="102"/>
      <c r="CR64" s="102"/>
      <c r="CS64" s="102"/>
      <c r="CT64" s="102"/>
      <c r="CU64" s="102"/>
      <c r="CV64" s="102"/>
      <c r="CW64" s="102"/>
      <c r="CX64" s="102"/>
      <c r="CY64" s="102"/>
      <c r="CZ64" s="102"/>
      <c r="DA64" s="102"/>
      <c r="DB64" s="102"/>
      <c r="DC64" s="102"/>
      <c r="DD64" s="102"/>
      <c r="DE64" s="102"/>
      <c r="DF64" s="102"/>
      <c r="DG64" s="102"/>
      <c r="DH64" s="102"/>
      <c r="DI64" s="102"/>
      <c r="DJ64" s="102"/>
      <c r="DK64" s="102"/>
      <c r="DL64" s="102"/>
      <c r="DM64" s="102"/>
      <c r="DN64" s="102"/>
      <c r="DO64" s="102"/>
      <c r="DP64" s="102"/>
      <c r="DQ64" s="102"/>
      <c r="DR64" s="102"/>
      <c r="DS64" s="102"/>
      <c r="DT64" s="102"/>
      <c r="DU64" s="102"/>
      <c r="DV64" s="102"/>
      <c r="DW64" s="102"/>
      <c r="DX64" s="102"/>
      <c r="DY64" s="102"/>
      <c r="DZ64" s="102"/>
      <c r="EA64" s="102"/>
      <c r="EB64" s="102"/>
      <c r="EC64" s="102"/>
      <c r="ED64" s="102"/>
      <c r="EE64" s="102"/>
      <c r="EF64" s="102"/>
      <c r="EG64" s="102"/>
      <c r="EH64" s="102"/>
      <c r="EI64" s="102"/>
      <c r="EJ64" s="102">
        <v>53.560855549037242</v>
      </c>
      <c r="EK64" s="102"/>
      <c r="EL64" s="102"/>
      <c r="EM64" s="102"/>
      <c r="EN64" s="102"/>
      <c r="EO64" s="102"/>
      <c r="EP64" s="102"/>
      <c r="EQ64" s="102"/>
      <c r="ER64" s="102"/>
      <c r="ES64" s="102"/>
      <c r="ET64" s="102"/>
      <c r="EU64" s="102"/>
      <c r="EV64" s="102"/>
      <c r="EW64" s="102"/>
      <c r="EX64" s="102"/>
      <c r="EY64" s="102"/>
      <c r="EZ64" s="102"/>
      <c r="FA64" s="102"/>
      <c r="FB64" s="102"/>
      <c r="FC64" s="102"/>
      <c r="FD64" s="102"/>
      <c r="FE64" s="102"/>
      <c r="FF64" s="102"/>
      <c r="FG64" s="102"/>
      <c r="FH64" s="102"/>
      <c r="FI64" s="102"/>
      <c r="FJ64" s="102"/>
      <c r="FK64" s="102"/>
      <c r="FL64" s="102"/>
      <c r="FM64" s="102"/>
      <c r="FN64" s="102"/>
      <c r="FO64" s="102"/>
      <c r="FP64" s="102"/>
      <c r="FQ64" s="102"/>
      <c r="FR64" s="102"/>
      <c r="FS64" s="102"/>
      <c r="FT64" s="102"/>
      <c r="FU64" s="102"/>
      <c r="FV64" s="102"/>
      <c r="FW64" s="102"/>
      <c r="FX64" s="102"/>
      <c r="FY64" s="102"/>
      <c r="FZ64" s="102"/>
      <c r="GA64" s="102"/>
      <c r="GB64" s="102"/>
      <c r="GC64" s="102"/>
      <c r="GD64" s="104"/>
      <c r="GE64" s="104"/>
      <c r="GF64" s="104"/>
      <c r="GG64" s="104"/>
      <c r="GH64" s="104"/>
      <c r="GI64" s="104"/>
      <c r="GJ64" s="104"/>
      <c r="GK64" s="104"/>
      <c r="GL64" s="104">
        <v>53.560855549037242</v>
      </c>
      <c r="GM64" s="122"/>
      <c r="GN64" s="104"/>
      <c r="GO64" s="104"/>
      <c r="GP64" s="98"/>
    </row>
    <row r="65" spans="1:198" x14ac:dyDescent="0.25">
      <c r="A65" s="103" t="s">
        <v>15</v>
      </c>
      <c r="B65" s="102"/>
      <c r="C65" s="102"/>
      <c r="D65" s="102"/>
      <c r="E65" s="102"/>
      <c r="F65" s="102"/>
      <c r="G65" s="102"/>
      <c r="H65" s="102"/>
      <c r="I65" s="102"/>
      <c r="J65" s="102"/>
      <c r="K65" s="102"/>
      <c r="L65" s="102"/>
      <c r="M65" s="102"/>
      <c r="N65" s="102"/>
      <c r="O65" s="102"/>
      <c r="P65" s="102"/>
      <c r="Q65" s="102"/>
      <c r="R65" s="102"/>
      <c r="S65" s="102"/>
      <c r="T65" s="102"/>
      <c r="U65" s="102"/>
      <c r="V65" s="102"/>
      <c r="W65" s="102"/>
      <c r="X65" s="102"/>
      <c r="Y65" s="102"/>
      <c r="Z65" s="102"/>
      <c r="AA65" s="102"/>
      <c r="AB65" s="102"/>
      <c r="AC65" s="102"/>
      <c r="AD65" s="102"/>
      <c r="AE65" s="102"/>
      <c r="AF65" s="102"/>
      <c r="AG65" s="102"/>
      <c r="AH65" s="102"/>
      <c r="AI65" s="102"/>
      <c r="AJ65" s="102"/>
      <c r="AK65" s="102"/>
      <c r="AL65" s="102"/>
      <c r="AM65" s="102"/>
      <c r="AN65" s="102"/>
      <c r="AO65" s="102"/>
      <c r="AP65" s="102"/>
      <c r="AQ65" s="102"/>
      <c r="AR65" s="102"/>
      <c r="AS65" s="102"/>
      <c r="AT65" s="102"/>
      <c r="AU65" s="102"/>
      <c r="AV65" s="102"/>
      <c r="AW65" s="102"/>
      <c r="AX65" s="102"/>
      <c r="AY65" s="102"/>
      <c r="AZ65" s="102"/>
      <c r="BA65" s="102"/>
      <c r="BB65" s="102"/>
      <c r="BC65" s="102"/>
      <c r="BD65" s="102"/>
      <c r="BE65" s="102"/>
      <c r="BF65" s="102"/>
      <c r="BG65" s="102"/>
      <c r="BH65" s="102"/>
      <c r="BI65" s="102"/>
      <c r="BJ65" s="102"/>
      <c r="BK65" s="102"/>
      <c r="BL65" s="102"/>
      <c r="BM65" s="102"/>
      <c r="BN65" s="102"/>
      <c r="BO65" s="102"/>
      <c r="BP65" s="102"/>
      <c r="BQ65" s="102"/>
      <c r="BR65" s="102"/>
      <c r="BS65" s="102"/>
      <c r="BT65" s="102"/>
      <c r="BU65" s="102"/>
      <c r="BV65" s="102"/>
      <c r="BW65" s="102"/>
      <c r="BX65" s="102"/>
      <c r="BY65" s="102"/>
      <c r="BZ65" s="102"/>
      <c r="CA65" s="102"/>
      <c r="CB65" s="102"/>
      <c r="CC65" s="102"/>
      <c r="CD65" s="102"/>
      <c r="CE65" s="102"/>
      <c r="CF65" s="102"/>
      <c r="CG65" s="102"/>
      <c r="CH65" s="102"/>
      <c r="CI65" s="102"/>
      <c r="CJ65" s="102"/>
      <c r="CK65" s="102"/>
      <c r="CL65" s="102"/>
      <c r="CM65" s="102"/>
      <c r="CN65" s="102"/>
      <c r="CO65" s="102"/>
      <c r="CP65" s="102"/>
      <c r="CQ65" s="102"/>
      <c r="CR65" s="102"/>
      <c r="CS65" s="102"/>
      <c r="CT65" s="102"/>
      <c r="CU65" s="102"/>
      <c r="CV65" s="102"/>
      <c r="CW65" s="102"/>
      <c r="CX65" s="102"/>
      <c r="CY65" s="102"/>
      <c r="CZ65" s="102"/>
      <c r="DA65" s="102"/>
      <c r="DB65" s="102"/>
      <c r="DC65" s="102"/>
      <c r="DD65" s="102"/>
      <c r="DE65" s="102"/>
      <c r="DF65" s="102"/>
      <c r="DG65" s="102"/>
      <c r="DH65" s="102"/>
      <c r="DI65" s="102"/>
      <c r="DJ65" s="102"/>
      <c r="DK65" s="102"/>
      <c r="DL65" s="102"/>
      <c r="DM65" s="102"/>
      <c r="DN65" s="102"/>
      <c r="DO65" s="102"/>
      <c r="DP65" s="102"/>
      <c r="DQ65" s="102"/>
      <c r="DR65" s="102"/>
      <c r="DS65" s="102"/>
      <c r="DT65" s="102"/>
      <c r="DU65" s="102"/>
      <c r="DV65" s="102"/>
      <c r="DW65" s="102"/>
      <c r="DX65" s="102"/>
      <c r="DY65" s="102"/>
      <c r="DZ65" s="102"/>
      <c r="EA65" s="102"/>
      <c r="EB65" s="102"/>
      <c r="EC65" s="102"/>
      <c r="ED65" s="102"/>
      <c r="EE65" s="102"/>
      <c r="EF65" s="102"/>
      <c r="EG65" s="102"/>
      <c r="EH65" s="102"/>
      <c r="EI65" s="102"/>
      <c r="EJ65" s="102"/>
      <c r="EK65" s="102">
        <v>236.35738004211342</v>
      </c>
      <c r="EL65" s="102"/>
      <c r="EM65" s="102"/>
      <c r="EN65" s="102"/>
      <c r="EO65" s="102"/>
      <c r="EP65" s="102"/>
      <c r="EQ65" s="102"/>
      <c r="ER65" s="102"/>
      <c r="ES65" s="102"/>
      <c r="ET65" s="102"/>
      <c r="EU65" s="102"/>
      <c r="EV65" s="102"/>
      <c r="EW65" s="102"/>
      <c r="EX65" s="102"/>
      <c r="EY65" s="102"/>
      <c r="EZ65" s="102"/>
      <c r="FA65" s="102"/>
      <c r="FB65" s="102"/>
      <c r="FC65" s="102"/>
      <c r="FD65" s="102"/>
      <c r="FE65" s="102"/>
      <c r="FF65" s="102"/>
      <c r="FG65" s="102"/>
      <c r="FH65" s="102"/>
      <c r="FI65" s="102"/>
      <c r="FJ65" s="102"/>
      <c r="FK65" s="102"/>
      <c r="FL65" s="102"/>
      <c r="FM65" s="102"/>
      <c r="FN65" s="102"/>
      <c r="FO65" s="102"/>
      <c r="FP65" s="102"/>
      <c r="FQ65" s="102"/>
      <c r="FR65" s="102"/>
      <c r="FS65" s="102"/>
      <c r="FT65" s="102"/>
      <c r="FU65" s="102"/>
      <c r="FV65" s="102"/>
      <c r="FW65" s="102"/>
      <c r="FX65" s="102"/>
      <c r="FY65" s="102"/>
      <c r="FZ65" s="102"/>
      <c r="GA65" s="102"/>
      <c r="GB65" s="102"/>
      <c r="GC65" s="102"/>
      <c r="GD65" s="104"/>
      <c r="GE65" s="104"/>
      <c r="GF65" s="104"/>
      <c r="GG65" s="104"/>
      <c r="GH65" s="104"/>
      <c r="GI65" s="104"/>
      <c r="GJ65" s="104"/>
      <c r="GK65" s="104"/>
      <c r="GL65" s="104">
        <v>236.35738004211342</v>
      </c>
      <c r="GM65" s="122"/>
      <c r="GN65" s="104"/>
      <c r="GO65" s="104"/>
      <c r="GP65" s="98"/>
    </row>
    <row r="66" spans="1:198" x14ac:dyDescent="0.25">
      <c r="A66" s="103" t="s">
        <v>147</v>
      </c>
      <c r="B66" s="102"/>
      <c r="C66" s="102"/>
      <c r="D66" s="102"/>
      <c r="E66" s="102"/>
      <c r="F66" s="102"/>
      <c r="G66" s="102"/>
      <c r="H66" s="102"/>
      <c r="I66" s="102"/>
      <c r="J66" s="102"/>
      <c r="K66" s="102"/>
      <c r="L66" s="102"/>
      <c r="M66" s="102"/>
      <c r="N66" s="102"/>
      <c r="O66" s="102"/>
      <c r="P66" s="102"/>
      <c r="Q66" s="102"/>
      <c r="R66" s="102"/>
      <c r="S66" s="102"/>
      <c r="T66" s="102"/>
      <c r="U66" s="102"/>
      <c r="V66" s="102"/>
      <c r="W66" s="102"/>
      <c r="X66" s="102"/>
      <c r="Y66" s="102"/>
      <c r="Z66" s="102"/>
      <c r="AA66" s="102"/>
      <c r="AB66" s="102"/>
      <c r="AC66" s="102"/>
      <c r="AD66" s="102"/>
      <c r="AE66" s="102"/>
      <c r="AF66" s="102"/>
      <c r="AG66" s="102"/>
      <c r="AH66" s="102"/>
      <c r="AI66" s="102"/>
      <c r="AJ66" s="102"/>
      <c r="AK66" s="102"/>
      <c r="AL66" s="102"/>
      <c r="AM66" s="102"/>
      <c r="AN66" s="102"/>
      <c r="AO66" s="102"/>
      <c r="AP66" s="102"/>
      <c r="AQ66" s="102"/>
      <c r="AR66" s="102"/>
      <c r="AS66" s="102"/>
      <c r="AT66" s="102"/>
      <c r="AU66" s="102"/>
      <c r="AV66" s="102"/>
      <c r="AW66" s="102"/>
      <c r="AX66" s="102"/>
      <c r="AY66" s="102"/>
      <c r="AZ66" s="102"/>
      <c r="BA66" s="102"/>
      <c r="BB66" s="102"/>
      <c r="BC66" s="102"/>
      <c r="BD66" s="102"/>
      <c r="BE66" s="102"/>
      <c r="BF66" s="102"/>
      <c r="BG66" s="102"/>
      <c r="BH66" s="102"/>
      <c r="BI66" s="102"/>
      <c r="BJ66" s="102"/>
      <c r="BK66" s="102"/>
      <c r="BL66" s="102"/>
      <c r="BM66" s="102"/>
      <c r="BN66" s="102"/>
      <c r="BO66" s="102"/>
      <c r="BP66" s="102"/>
      <c r="BQ66" s="102"/>
      <c r="BR66" s="102"/>
      <c r="BS66" s="102"/>
      <c r="BT66" s="102"/>
      <c r="BU66" s="102"/>
      <c r="BV66" s="102"/>
      <c r="BW66" s="102"/>
      <c r="BX66" s="102"/>
      <c r="BY66" s="102"/>
      <c r="BZ66" s="102"/>
      <c r="CA66" s="102"/>
      <c r="CB66" s="102"/>
      <c r="CC66" s="102"/>
      <c r="CD66" s="102"/>
      <c r="CE66" s="102"/>
      <c r="CF66" s="102"/>
      <c r="CG66" s="102"/>
      <c r="CH66" s="102"/>
      <c r="CI66" s="102"/>
      <c r="CJ66" s="102"/>
      <c r="CK66" s="102"/>
      <c r="CL66" s="102"/>
      <c r="CM66" s="102"/>
      <c r="CN66" s="102"/>
      <c r="CO66" s="102"/>
      <c r="CP66" s="102"/>
      <c r="CQ66" s="102"/>
      <c r="CR66" s="102"/>
      <c r="CS66" s="102"/>
      <c r="CT66" s="102"/>
      <c r="CU66" s="102"/>
      <c r="CV66" s="102"/>
      <c r="CW66" s="102"/>
      <c r="CX66" s="102"/>
      <c r="CY66" s="102"/>
      <c r="CZ66" s="102"/>
      <c r="DA66" s="102"/>
      <c r="DB66" s="102"/>
      <c r="DC66" s="102"/>
      <c r="DD66" s="102"/>
      <c r="DE66" s="102"/>
      <c r="DF66" s="102"/>
      <c r="DG66" s="102"/>
      <c r="DH66" s="102"/>
      <c r="DI66" s="102"/>
      <c r="DJ66" s="102"/>
      <c r="DK66" s="102"/>
      <c r="DL66" s="102"/>
      <c r="DM66" s="102"/>
      <c r="DN66" s="102"/>
      <c r="DO66" s="102"/>
      <c r="DP66" s="102"/>
      <c r="DQ66" s="102"/>
      <c r="DR66" s="102"/>
      <c r="DS66" s="102"/>
      <c r="DT66" s="102"/>
      <c r="DU66" s="102"/>
      <c r="DV66" s="102"/>
      <c r="DW66" s="102"/>
      <c r="DX66" s="102"/>
      <c r="DY66" s="102"/>
      <c r="DZ66" s="102"/>
      <c r="EA66" s="102"/>
      <c r="EB66" s="102"/>
      <c r="EC66" s="102"/>
      <c r="ED66" s="102"/>
      <c r="EE66" s="102"/>
      <c r="EF66" s="102"/>
      <c r="EG66" s="102"/>
      <c r="EH66" s="102"/>
      <c r="EI66" s="102"/>
      <c r="EJ66" s="102"/>
      <c r="EK66" s="102"/>
      <c r="EL66" s="102">
        <v>25.953096078739268</v>
      </c>
      <c r="EM66" s="102"/>
      <c r="EN66" s="102"/>
      <c r="EO66" s="102"/>
      <c r="EP66" s="102"/>
      <c r="EQ66" s="102"/>
      <c r="ER66" s="102"/>
      <c r="ES66" s="102"/>
      <c r="ET66" s="102"/>
      <c r="EU66" s="102"/>
      <c r="EV66" s="102"/>
      <c r="EW66" s="102"/>
      <c r="EX66" s="102"/>
      <c r="EY66" s="102"/>
      <c r="EZ66" s="102"/>
      <c r="FA66" s="102"/>
      <c r="FB66" s="102"/>
      <c r="FC66" s="102"/>
      <c r="FD66" s="102"/>
      <c r="FE66" s="102"/>
      <c r="FF66" s="102"/>
      <c r="FG66" s="102"/>
      <c r="FH66" s="102"/>
      <c r="FI66" s="102"/>
      <c r="FJ66" s="102"/>
      <c r="FK66" s="102"/>
      <c r="FL66" s="102"/>
      <c r="FM66" s="102"/>
      <c r="FN66" s="102"/>
      <c r="FO66" s="102"/>
      <c r="FP66" s="102"/>
      <c r="FQ66" s="102"/>
      <c r="FR66" s="102"/>
      <c r="FS66" s="102"/>
      <c r="FT66" s="102"/>
      <c r="FU66" s="102"/>
      <c r="FV66" s="102"/>
      <c r="FW66" s="102"/>
      <c r="FX66" s="102"/>
      <c r="FY66" s="102"/>
      <c r="FZ66" s="102"/>
      <c r="GA66" s="102"/>
      <c r="GB66" s="102"/>
      <c r="GC66" s="102"/>
      <c r="GD66" s="104"/>
      <c r="GE66" s="104"/>
      <c r="GF66" s="104"/>
      <c r="GG66" s="104"/>
      <c r="GH66" s="104"/>
      <c r="GI66" s="104"/>
      <c r="GJ66" s="104"/>
      <c r="GK66" s="104"/>
      <c r="GL66" s="104">
        <v>25.953096078739268</v>
      </c>
      <c r="GM66" s="122"/>
      <c r="GN66" s="104"/>
      <c r="GO66" s="104"/>
      <c r="GP66" s="98"/>
    </row>
    <row r="67" spans="1:198" x14ac:dyDescent="0.25">
      <c r="A67" s="103" t="s">
        <v>148</v>
      </c>
      <c r="B67" s="102"/>
      <c r="C67" s="102"/>
      <c r="D67" s="102"/>
      <c r="E67" s="102"/>
      <c r="F67" s="102"/>
      <c r="G67" s="102"/>
      <c r="H67" s="102"/>
      <c r="I67" s="102"/>
      <c r="J67" s="102"/>
      <c r="K67" s="102"/>
      <c r="L67" s="102"/>
      <c r="M67" s="102"/>
      <c r="N67" s="102"/>
      <c r="O67" s="102"/>
      <c r="P67" s="102"/>
      <c r="Q67" s="102"/>
      <c r="R67" s="102"/>
      <c r="S67" s="102"/>
      <c r="T67" s="102"/>
      <c r="U67" s="102"/>
      <c r="V67" s="102"/>
      <c r="W67" s="102"/>
      <c r="X67" s="102"/>
      <c r="Y67" s="102"/>
      <c r="Z67" s="102"/>
      <c r="AA67" s="102"/>
      <c r="AB67" s="102"/>
      <c r="AC67" s="102"/>
      <c r="AD67" s="102"/>
      <c r="AE67" s="102"/>
      <c r="AF67" s="102"/>
      <c r="AG67" s="102"/>
      <c r="AH67" s="102"/>
      <c r="AI67" s="102"/>
      <c r="AJ67" s="102"/>
      <c r="AK67" s="102"/>
      <c r="AL67" s="102"/>
      <c r="AM67" s="102"/>
      <c r="AN67" s="102"/>
      <c r="AO67" s="102"/>
      <c r="AP67" s="102"/>
      <c r="AQ67" s="102"/>
      <c r="AR67" s="102"/>
      <c r="AS67" s="102"/>
      <c r="AT67" s="102"/>
      <c r="AU67" s="102"/>
      <c r="AV67" s="102"/>
      <c r="AW67" s="102"/>
      <c r="AX67" s="102"/>
      <c r="AY67" s="102"/>
      <c r="AZ67" s="102"/>
      <c r="BA67" s="102"/>
      <c r="BB67" s="102"/>
      <c r="BC67" s="102"/>
      <c r="BD67" s="102"/>
      <c r="BE67" s="102"/>
      <c r="BF67" s="102"/>
      <c r="BG67" s="102"/>
      <c r="BH67" s="102"/>
      <c r="BI67" s="102"/>
      <c r="BJ67" s="102"/>
      <c r="BK67" s="102"/>
      <c r="BL67" s="102"/>
      <c r="BM67" s="102"/>
      <c r="BN67" s="102"/>
      <c r="BO67" s="102"/>
      <c r="BP67" s="102"/>
      <c r="BQ67" s="102"/>
      <c r="BR67" s="102"/>
      <c r="BS67" s="102"/>
      <c r="BT67" s="102"/>
      <c r="BU67" s="102"/>
      <c r="BV67" s="102"/>
      <c r="BW67" s="102"/>
      <c r="BX67" s="102"/>
      <c r="BY67" s="102"/>
      <c r="BZ67" s="102"/>
      <c r="CA67" s="102"/>
      <c r="CB67" s="102"/>
      <c r="CC67" s="102"/>
      <c r="CD67" s="102"/>
      <c r="CE67" s="102"/>
      <c r="CF67" s="102"/>
      <c r="CG67" s="102"/>
      <c r="CH67" s="102"/>
      <c r="CI67" s="102"/>
      <c r="CJ67" s="102"/>
      <c r="CK67" s="102"/>
      <c r="CL67" s="102"/>
      <c r="CM67" s="102"/>
      <c r="CN67" s="102"/>
      <c r="CO67" s="102"/>
      <c r="CP67" s="102"/>
      <c r="CQ67" s="102"/>
      <c r="CR67" s="102"/>
      <c r="CS67" s="102"/>
      <c r="CT67" s="102"/>
      <c r="CU67" s="102"/>
      <c r="CV67" s="102"/>
      <c r="CW67" s="102"/>
      <c r="CX67" s="102"/>
      <c r="CY67" s="102"/>
      <c r="CZ67" s="102"/>
      <c r="DA67" s="102"/>
      <c r="DB67" s="102"/>
      <c r="DC67" s="102"/>
      <c r="DD67" s="102"/>
      <c r="DE67" s="102"/>
      <c r="DF67" s="102"/>
      <c r="DG67" s="102"/>
      <c r="DH67" s="102"/>
      <c r="DI67" s="102"/>
      <c r="DJ67" s="102"/>
      <c r="DK67" s="102"/>
      <c r="DL67" s="102"/>
      <c r="DM67" s="102"/>
      <c r="DN67" s="102"/>
      <c r="DO67" s="102"/>
      <c r="DP67" s="102"/>
      <c r="DQ67" s="102"/>
      <c r="DR67" s="102"/>
      <c r="DS67" s="102"/>
      <c r="DT67" s="102"/>
      <c r="DU67" s="102"/>
      <c r="DV67" s="102"/>
      <c r="DW67" s="102"/>
      <c r="DX67" s="102"/>
      <c r="DY67" s="102"/>
      <c r="DZ67" s="102"/>
      <c r="EA67" s="102"/>
      <c r="EB67" s="102"/>
      <c r="EC67" s="102"/>
      <c r="ED67" s="102"/>
      <c r="EE67" s="102"/>
      <c r="EF67" s="102"/>
      <c r="EG67" s="102"/>
      <c r="EH67" s="102"/>
      <c r="EI67" s="102"/>
      <c r="EJ67" s="102"/>
      <c r="EK67" s="102"/>
      <c r="EL67" s="102"/>
      <c r="EM67" s="102">
        <v>28.224511898244735</v>
      </c>
      <c r="EN67" s="102"/>
      <c r="EO67" s="102"/>
      <c r="EP67" s="102"/>
      <c r="EQ67" s="102"/>
      <c r="ER67" s="102"/>
      <c r="ES67" s="102"/>
      <c r="ET67" s="102"/>
      <c r="EU67" s="102"/>
      <c r="EV67" s="102"/>
      <c r="EW67" s="102"/>
      <c r="EX67" s="102"/>
      <c r="EY67" s="102"/>
      <c r="EZ67" s="102"/>
      <c r="FA67" s="102"/>
      <c r="FB67" s="102"/>
      <c r="FC67" s="102"/>
      <c r="FD67" s="102"/>
      <c r="FE67" s="102"/>
      <c r="FF67" s="102"/>
      <c r="FG67" s="102"/>
      <c r="FH67" s="102"/>
      <c r="FI67" s="102"/>
      <c r="FJ67" s="102"/>
      <c r="FK67" s="102"/>
      <c r="FL67" s="102"/>
      <c r="FM67" s="102"/>
      <c r="FN67" s="102"/>
      <c r="FO67" s="102"/>
      <c r="FP67" s="102"/>
      <c r="FQ67" s="102"/>
      <c r="FR67" s="102"/>
      <c r="FS67" s="102"/>
      <c r="FT67" s="102"/>
      <c r="FU67" s="102"/>
      <c r="FV67" s="102"/>
      <c r="FW67" s="102"/>
      <c r="FX67" s="102"/>
      <c r="FY67" s="102"/>
      <c r="FZ67" s="102"/>
      <c r="GA67" s="102"/>
      <c r="GB67" s="102"/>
      <c r="GC67" s="102"/>
      <c r="GD67" s="104"/>
      <c r="GE67" s="104"/>
      <c r="GF67" s="104"/>
      <c r="GG67" s="104"/>
      <c r="GH67" s="104"/>
      <c r="GI67" s="104"/>
      <c r="GJ67" s="104"/>
      <c r="GK67" s="104"/>
      <c r="GL67" s="104">
        <v>28.224511898244735</v>
      </c>
      <c r="GM67" s="122"/>
      <c r="GN67" s="104"/>
      <c r="GO67" s="104"/>
      <c r="GP67" s="98"/>
    </row>
    <row r="68" spans="1:198" x14ac:dyDescent="0.25">
      <c r="A68" s="103" t="s">
        <v>16</v>
      </c>
      <c r="B68" s="102"/>
      <c r="C68" s="102"/>
      <c r="D68" s="102"/>
      <c r="E68" s="102"/>
      <c r="F68" s="102"/>
      <c r="G68" s="102"/>
      <c r="H68" s="102"/>
      <c r="I68" s="102"/>
      <c r="J68" s="102"/>
      <c r="K68" s="102"/>
      <c r="L68" s="102"/>
      <c r="M68" s="102"/>
      <c r="N68" s="102"/>
      <c r="O68" s="102"/>
      <c r="P68" s="102"/>
      <c r="Q68" s="102"/>
      <c r="R68" s="102"/>
      <c r="S68" s="102"/>
      <c r="T68" s="102"/>
      <c r="U68" s="102"/>
      <c r="V68" s="102"/>
      <c r="W68" s="102"/>
      <c r="X68" s="102"/>
      <c r="Y68" s="102"/>
      <c r="Z68" s="102"/>
      <c r="AA68" s="102"/>
      <c r="AB68" s="102"/>
      <c r="AC68" s="102"/>
      <c r="AD68" s="102"/>
      <c r="AE68" s="102"/>
      <c r="AF68" s="102"/>
      <c r="AG68" s="102"/>
      <c r="AH68" s="102"/>
      <c r="AI68" s="102"/>
      <c r="AJ68" s="102"/>
      <c r="AK68" s="102"/>
      <c r="AL68" s="102"/>
      <c r="AM68" s="102"/>
      <c r="AN68" s="102"/>
      <c r="AO68" s="102"/>
      <c r="AP68" s="102"/>
      <c r="AQ68" s="102"/>
      <c r="AR68" s="102"/>
      <c r="AS68" s="102"/>
      <c r="AT68" s="102"/>
      <c r="AU68" s="102"/>
      <c r="AV68" s="102"/>
      <c r="AW68" s="102"/>
      <c r="AX68" s="102"/>
      <c r="AY68" s="102"/>
      <c r="AZ68" s="102"/>
      <c r="BA68" s="102"/>
      <c r="BB68" s="102"/>
      <c r="BC68" s="102"/>
      <c r="BD68" s="102"/>
      <c r="BE68" s="102"/>
      <c r="BF68" s="102"/>
      <c r="BG68" s="102"/>
      <c r="BH68" s="102"/>
      <c r="BI68" s="102"/>
      <c r="BJ68" s="102"/>
      <c r="BK68" s="102"/>
      <c r="BL68" s="102"/>
      <c r="BM68" s="102"/>
      <c r="BN68" s="102"/>
      <c r="BO68" s="102"/>
      <c r="BP68" s="102"/>
      <c r="BQ68" s="102"/>
      <c r="BR68" s="102"/>
      <c r="BS68" s="102"/>
      <c r="BT68" s="102"/>
      <c r="BU68" s="102"/>
      <c r="BV68" s="102"/>
      <c r="BW68" s="102"/>
      <c r="BX68" s="102"/>
      <c r="BY68" s="102"/>
      <c r="BZ68" s="102"/>
      <c r="CA68" s="102"/>
      <c r="CB68" s="102"/>
      <c r="CC68" s="102"/>
      <c r="CD68" s="102"/>
      <c r="CE68" s="102"/>
      <c r="CF68" s="102"/>
      <c r="CG68" s="102"/>
      <c r="CH68" s="102"/>
      <c r="CI68" s="102"/>
      <c r="CJ68" s="102"/>
      <c r="CK68" s="102"/>
      <c r="CL68" s="102"/>
      <c r="CM68" s="102"/>
      <c r="CN68" s="102"/>
      <c r="CO68" s="102"/>
      <c r="CP68" s="102"/>
      <c r="CQ68" s="102"/>
      <c r="CR68" s="102"/>
      <c r="CS68" s="102"/>
      <c r="CT68" s="102"/>
      <c r="CU68" s="102"/>
      <c r="CV68" s="102"/>
      <c r="CW68" s="102"/>
      <c r="CX68" s="102"/>
      <c r="CY68" s="102"/>
      <c r="CZ68" s="102"/>
      <c r="DA68" s="102"/>
      <c r="DB68" s="102"/>
      <c r="DC68" s="102"/>
      <c r="DD68" s="102"/>
      <c r="DE68" s="102"/>
      <c r="DF68" s="102"/>
      <c r="DG68" s="102"/>
      <c r="DH68" s="102"/>
      <c r="DI68" s="102"/>
      <c r="DJ68" s="102"/>
      <c r="DK68" s="102"/>
      <c r="DL68" s="102"/>
      <c r="DM68" s="102"/>
      <c r="DN68" s="102"/>
      <c r="DO68" s="102"/>
      <c r="DP68" s="102"/>
      <c r="DQ68" s="102"/>
      <c r="DR68" s="102"/>
      <c r="DS68" s="102"/>
      <c r="DT68" s="102"/>
      <c r="DU68" s="102"/>
      <c r="DV68" s="102"/>
      <c r="DW68" s="102"/>
      <c r="DX68" s="102"/>
      <c r="DY68" s="102"/>
      <c r="DZ68" s="102"/>
      <c r="EA68" s="102"/>
      <c r="EB68" s="102"/>
      <c r="EC68" s="102"/>
      <c r="ED68" s="102"/>
      <c r="EE68" s="102"/>
      <c r="EF68" s="102"/>
      <c r="EG68" s="102"/>
      <c r="EH68" s="102"/>
      <c r="EI68" s="102"/>
      <c r="EJ68" s="102"/>
      <c r="EK68" s="102"/>
      <c r="EL68" s="102"/>
      <c r="EM68" s="102"/>
      <c r="EN68" s="102">
        <v>72.191605691463835</v>
      </c>
      <c r="EO68" s="102"/>
      <c r="EP68" s="102"/>
      <c r="EQ68" s="102"/>
      <c r="ER68" s="102"/>
      <c r="ES68" s="102"/>
      <c r="ET68" s="102"/>
      <c r="EU68" s="102"/>
      <c r="EV68" s="102"/>
      <c r="EW68" s="102"/>
      <c r="EX68" s="102"/>
      <c r="EY68" s="102"/>
      <c r="EZ68" s="102"/>
      <c r="FA68" s="102"/>
      <c r="FB68" s="102"/>
      <c r="FC68" s="102"/>
      <c r="FD68" s="102"/>
      <c r="FE68" s="102"/>
      <c r="FF68" s="102"/>
      <c r="FG68" s="102"/>
      <c r="FH68" s="102"/>
      <c r="FI68" s="102"/>
      <c r="FJ68" s="102"/>
      <c r="FK68" s="102"/>
      <c r="FL68" s="102"/>
      <c r="FM68" s="102"/>
      <c r="FN68" s="102"/>
      <c r="FO68" s="102"/>
      <c r="FP68" s="102"/>
      <c r="FQ68" s="102"/>
      <c r="FR68" s="102"/>
      <c r="FS68" s="102"/>
      <c r="FT68" s="102"/>
      <c r="FU68" s="102"/>
      <c r="FV68" s="102"/>
      <c r="FW68" s="102"/>
      <c r="FX68" s="102"/>
      <c r="FY68" s="102"/>
      <c r="FZ68" s="102"/>
      <c r="GA68" s="102"/>
      <c r="GB68" s="102"/>
      <c r="GC68" s="102"/>
      <c r="GD68" s="104"/>
      <c r="GE68" s="104"/>
      <c r="GF68" s="104"/>
      <c r="GG68" s="104"/>
      <c r="GH68" s="104"/>
      <c r="GI68" s="104"/>
      <c r="GJ68" s="104"/>
      <c r="GK68" s="104"/>
      <c r="GL68" s="104">
        <v>72.191605691463835</v>
      </c>
      <c r="GM68" s="122"/>
      <c r="GN68" s="104"/>
      <c r="GO68" s="104"/>
      <c r="GP68" s="98"/>
    </row>
    <row r="69" spans="1:198" x14ac:dyDescent="0.25">
      <c r="A69" s="103" t="s">
        <v>17</v>
      </c>
      <c r="B69" s="102"/>
      <c r="C69" s="102"/>
      <c r="D69" s="102"/>
      <c r="E69" s="102"/>
      <c r="F69" s="102"/>
      <c r="G69" s="102"/>
      <c r="H69" s="102"/>
      <c r="I69" s="102"/>
      <c r="J69" s="102"/>
      <c r="K69" s="102"/>
      <c r="L69" s="102"/>
      <c r="M69" s="102"/>
      <c r="N69" s="102"/>
      <c r="O69" s="102"/>
      <c r="P69" s="102"/>
      <c r="Q69" s="102"/>
      <c r="R69" s="102"/>
      <c r="S69" s="102"/>
      <c r="T69" s="102"/>
      <c r="U69" s="102"/>
      <c r="V69" s="102"/>
      <c r="W69" s="102"/>
      <c r="X69" s="102"/>
      <c r="Y69" s="102"/>
      <c r="Z69" s="102"/>
      <c r="AA69" s="102"/>
      <c r="AB69" s="102"/>
      <c r="AC69" s="102"/>
      <c r="AD69" s="102"/>
      <c r="AE69" s="102"/>
      <c r="AF69" s="102"/>
      <c r="AG69" s="102"/>
      <c r="AH69" s="102"/>
      <c r="AI69" s="102"/>
      <c r="AJ69" s="102"/>
      <c r="AK69" s="102"/>
      <c r="AL69" s="102"/>
      <c r="AM69" s="102"/>
      <c r="AN69" s="102"/>
      <c r="AO69" s="102"/>
      <c r="AP69" s="102"/>
      <c r="AQ69" s="102"/>
      <c r="AR69" s="102"/>
      <c r="AS69" s="102"/>
      <c r="AT69" s="102"/>
      <c r="AU69" s="102"/>
      <c r="AV69" s="102"/>
      <c r="AW69" s="102"/>
      <c r="AX69" s="102"/>
      <c r="AY69" s="102"/>
      <c r="AZ69" s="102"/>
      <c r="BA69" s="102"/>
      <c r="BB69" s="102"/>
      <c r="BC69" s="102"/>
      <c r="BD69" s="102"/>
      <c r="BE69" s="102"/>
      <c r="BF69" s="102"/>
      <c r="BG69" s="102"/>
      <c r="BH69" s="102"/>
      <c r="BI69" s="102"/>
      <c r="BJ69" s="102"/>
      <c r="BK69" s="102"/>
      <c r="BL69" s="102"/>
      <c r="BM69" s="102"/>
      <c r="BN69" s="102"/>
      <c r="BO69" s="102"/>
      <c r="BP69" s="102"/>
      <c r="BQ69" s="102"/>
      <c r="BR69" s="102"/>
      <c r="BS69" s="102"/>
      <c r="BT69" s="102"/>
      <c r="BU69" s="102"/>
      <c r="BV69" s="102"/>
      <c r="BW69" s="102"/>
      <c r="BX69" s="102"/>
      <c r="BY69" s="102"/>
      <c r="BZ69" s="102"/>
      <c r="CA69" s="102"/>
      <c r="CB69" s="102"/>
      <c r="CC69" s="102"/>
      <c r="CD69" s="102"/>
      <c r="CE69" s="102"/>
      <c r="CF69" s="102"/>
      <c r="CG69" s="102"/>
      <c r="CH69" s="102"/>
      <c r="CI69" s="102"/>
      <c r="CJ69" s="102"/>
      <c r="CK69" s="102"/>
      <c r="CL69" s="102"/>
      <c r="CM69" s="102"/>
      <c r="CN69" s="102"/>
      <c r="CO69" s="102"/>
      <c r="CP69" s="102"/>
      <c r="CQ69" s="102"/>
      <c r="CR69" s="102"/>
      <c r="CS69" s="102"/>
      <c r="CT69" s="102"/>
      <c r="CU69" s="102"/>
      <c r="CV69" s="102"/>
      <c r="CW69" s="102"/>
      <c r="CX69" s="102"/>
      <c r="CY69" s="102"/>
      <c r="CZ69" s="102"/>
      <c r="DA69" s="102"/>
      <c r="DB69" s="102"/>
      <c r="DC69" s="102"/>
      <c r="DD69" s="102"/>
      <c r="DE69" s="102"/>
      <c r="DF69" s="102"/>
      <c r="DG69" s="102"/>
      <c r="DH69" s="102"/>
      <c r="DI69" s="102"/>
      <c r="DJ69" s="102"/>
      <c r="DK69" s="102"/>
      <c r="DL69" s="102"/>
      <c r="DM69" s="102"/>
      <c r="DN69" s="102"/>
      <c r="DO69" s="102"/>
      <c r="DP69" s="102"/>
      <c r="DQ69" s="102"/>
      <c r="DR69" s="102"/>
      <c r="DS69" s="102"/>
      <c r="DT69" s="102"/>
      <c r="DU69" s="102"/>
      <c r="DV69" s="102"/>
      <c r="DW69" s="102"/>
      <c r="DX69" s="102"/>
      <c r="DY69" s="102"/>
      <c r="DZ69" s="102"/>
      <c r="EA69" s="102"/>
      <c r="EB69" s="102"/>
      <c r="EC69" s="102"/>
      <c r="ED69" s="102"/>
      <c r="EE69" s="102"/>
      <c r="EF69" s="102"/>
      <c r="EG69" s="102"/>
      <c r="EH69" s="102"/>
      <c r="EI69" s="102"/>
      <c r="EJ69" s="102"/>
      <c r="EK69" s="102"/>
      <c r="EL69" s="102"/>
      <c r="EM69" s="102"/>
      <c r="EN69" s="102"/>
      <c r="EO69" s="102">
        <v>242.23478096641071</v>
      </c>
      <c r="EP69" s="102"/>
      <c r="EQ69" s="102"/>
      <c r="ER69" s="102"/>
      <c r="ES69" s="102"/>
      <c r="ET69" s="102"/>
      <c r="EU69" s="102"/>
      <c r="EV69" s="102"/>
      <c r="EW69" s="102"/>
      <c r="EX69" s="102"/>
      <c r="EY69" s="102"/>
      <c r="EZ69" s="102"/>
      <c r="FA69" s="102"/>
      <c r="FB69" s="102"/>
      <c r="FC69" s="102"/>
      <c r="FD69" s="102"/>
      <c r="FE69" s="102"/>
      <c r="FF69" s="102"/>
      <c r="FG69" s="102"/>
      <c r="FH69" s="102"/>
      <c r="FI69" s="102"/>
      <c r="FJ69" s="102"/>
      <c r="FK69" s="102"/>
      <c r="FL69" s="102"/>
      <c r="FM69" s="102"/>
      <c r="FN69" s="102"/>
      <c r="FO69" s="102"/>
      <c r="FP69" s="102"/>
      <c r="FQ69" s="102"/>
      <c r="FR69" s="102"/>
      <c r="FS69" s="102"/>
      <c r="FT69" s="102"/>
      <c r="FU69" s="102"/>
      <c r="FV69" s="102"/>
      <c r="FW69" s="102"/>
      <c r="FX69" s="102"/>
      <c r="FY69" s="102"/>
      <c r="FZ69" s="102"/>
      <c r="GA69" s="102"/>
      <c r="GB69" s="102"/>
      <c r="GC69" s="102"/>
      <c r="GD69" s="104"/>
      <c r="GE69" s="104"/>
      <c r="GF69" s="104"/>
      <c r="GG69" s="104"/>
      <c r="GH69" s="104"/>
      <c r="GI69" s="104"/>
      <c r="GJ69" s="104"/>
      <c r="GK69" s="104"/>
      <c r="GL69" s="104">
        <v>242.23478096641071</v>
      </c>
      <c r="GM69" s="122"/>
      <c r="GN69" s="104"/>
      <c r="GO69" s="104"/>
      <c r="GP69" s="98"/>
    </row>
    <row r="70" spans="1:198" x14ac:dyDescent="0.25">
      <c r="A70" s="103" t="s">
        <v>18</v>
      </c>
      <c r="B70" s="102"/>
      <c r="C70" s="102"/>
      <c r="D70" s="102"/>
      <c r="E70" s="102"/>
      <c r="F70" s="102"/>
      <c r="G70" s="102"/>
      <c r="H70" s="102"/>
      <c r="I70" s="102"/>
      <c r="J70" s="102"/>
      <c r="K70" s="102"/>
      <c r="L70" s="102"/>
      <c r="M70" s="102"/>
      <c r="N70" s="102"/>
      <c r="O70" s="102"/>
      <c r="P70" s="102"/>
      <c r="Q70" s="102"/>
      <c r="R70" s="102"/>
      <c r="S70" s="102"/>
      <c r="T70" s="102"/>
      <c r="U70" s="102"/>
      <c r="V70" s="102"/>
      <c r="W70" s="102"/>
      <c r="X70" s="102"/>
      <c r="Y70" s="102"/>
      <c r="Z70" s="102"/>
      <c r="AA70" s="102"/>
      <c r="AB70" s="102"/>
      <c r="AC70" s="102"/>
      <c r="AD70" s="102"/>
      <c r="AE70" s="102"/>
      <c r="AF70" s="102"/>
      <c r="AG70" s="102"/>
      <c r="AH70" s="102"/>
      <c r="AI70" s="102"/>
      <c r="AJ70" s="102"/>
      <c r="AK70" s="102"/>
      <c r="AL70" s="102"/>
      <c r="AM70" s="102"/>
      <c r="AN70" s="102"/>
      <c r="AO70" s="102"/>
      <c r="AP70" s="102"/>
      <c r="AQ70" s="102"/>
      <c r="AR70" s="102"/>
      <c r="AS70" s="102"/>
      <c r="AT70" s="102"/>
      <c r="AU70" s="102"/>
      <c r="AV70" s="102"/>
      <c r="AW70" s="102"/>
      <c r="AX70" s="102"/>
      <c r="AY70" s="102"/>
      <c r="AZ70" s="102"/>
      <c r="BA70" s="102"/>
      <c r="BB70" s="102"/>
      <c r="BC70" s="102"/>
      <c r="BD70" s="102"/>
      <c r="BE70" s="102"/>
      <c r="BF70" s="102"/>
      <c r="BG70" s="102"/>
      <c r="BH70" s="102"/>
      <c r="BI70" s="102"/>
      <c r="BJ70" s="102"/>
      <c r="BK70" s="102"/>
      <c r="BL70" s="102"/>
      <c r="BM70" s="102"/>
      <c r="BN70" s="102"/>
      <c r="BO70" s="102"/>
      <c r="BP70" s="102"/>
      <c r="BQ70" s="102"/>
      <c r="BR70" s="102"/>
      <c r="BS70" s="102"/>
      <c r="BT70" s="102"/>
      <c r="BU70" s="102"/>
      <c r="BV70" s="102"/>
      <c r="BW70" s="102"/>
      <c r="BX70" s="102"/>
      <c r="BY70" s="102"/>
      <c r="BZ70" s="102"/>
      <c r="CA70" s="102"/>
      <c r="CB70" s="102"/>
      <c r="CC70" s="102"/>
      <c r="CD70" s="102"/>
      <c r="CE70" s="102"/>
      <c r="CF70" s="102"/>
      <c r="CG70" s="102"/>
      <c r="CH70" s="102"/>
      <c r="CI70" s="102"/>
      <c r="CJ70" s="102"/>
      <c r="CK70" s="102"/>
      <c r="CL70" s="102"/>
      <c r="CM70" s="102"/>
      <c r="CN70" s="102"/>
      <c r="CO70" s="102"/>
      <c r="CP70" s="102"/>
      <c r="CQ70" s="102"/>
      <c r="CR70" s="102"/>
      <c r="CS70" s="102"/>
      <c r="CT70" s="102"/>
      <c r="CU70" s="102"/>
      <c r="CV70" s="102"/>
      <c r="CW70" s="102"/>
      <c r="CX70" s="102"/>
      <c r="CY70" s="102"/>
      <c r="CZ70" s="102"/>
      <c r="DA70" s="102"/>
      <c r="DB70" s="102"/>
      <c r="DC70" s="102"/>
      <c r="DD70" s="102"/>
      <c r="DE70" s="102"/>
      <c r="DF70" s="102"/>
      <c r="DG70" s="102"/>
      <c r="DH70" s="102"/>
      <c r="DI70" s="102"/>
      <c r="DJ70" s="102"/>
      <c r="DK70" s="102"/>
      <c r="DL70" s="102"/>
      <c r="DM70" s="102"/>
      <c r="DN70" s="102"/>
      <c r="DO70" s="102"/>
      <c r="DP70" s="102"/>
      <c r="DQ70" s="102"/>
      <c r="DR70" s="102"/>
      <c r="DS70" s="102"/>
      <c r="DT70" s="102"/>
      <c r="DU70" s="102"/>
      <c r="DV70" s="102"/>
      <c r="DW70" s="102"/>
      <c r="DX70" s="102"/>
      <c r="DY70" s="102"/>
      <c r="DZ70" s="102"/>
      <c r="EA70" s="102"/>
      <c r="EB70" s="102"/>
      <c r="EC70" s="102"/>
      <c r="ED70" s="102"/>
      <c r="EE70" s="102"/>
      <c r="EF70" s="102"/>
      <c r="EG70" s="102"/>
      <c r="EH70" s="102"/>
      <c r="EI70" s="102"/>
      <c r="EJ70" s="102"/>
      <c r="EK70" s="102"/>
      <c r="EL70" s="102"/>
      <c r="EM70" s="102"/>
      <c r="EN70" s="102"/>
      <c r="EO70" s="102"/>
      <c r="EP70" s="102">
        <v>86.699313575401973</v>
      </c>
      <c r="EQ70" s="102"/>
      <c r="ER70" s="102"/>
      <c r="ES70" s="102"/>
      <c r="ET70" s="102"/>
      <c r="EU70" s="102"/>
      <c r="EV70" s="102"/>
      <c r="EW70" s="102"/>
      <c r="EX70" s="102"/>
      <c r="EY70" s="102"/>
      <c r="EZ70" s="102"/>
      <c r="FA70" s="102"/>
      <c r="FB70" s="102"/>
      <c r="FC70" s="102"/>
      <c r="FD70" s="102"/>
      <c r="FE70" s="102"/>
      <c r="FF70" s="102"/>
      <c r="FG70" s="102"/>
      <c r="FH70" s="102"/>
      <c r="FI70" s="102"/>
      <c r="FJ70" s="102"/>
      <c r="FK70" s="102"/>
      <c r="FL70" s="102"/>
      <c r="FM70" s="102"/>
      <c r="FN70" s="102"/>
      <c r="FO70" s="102"/>
      <c r="FP70" s="102"/>
      <c r="FQ70" s="102"/>
      <c r="FR70" s="102"/>
      <c r="FS70" s="102"/>
      <c r="FT70" s="102"/>
      <c r="FU70" s="102"/>
      <c r="FV70" s="102"/>
      <c r="FW70" s="102"/>
      <c r="FX70" s="102"/>
      <c r="FY70" s="102"/>
      <c r="FZ70" s="102"/>
      <c r="GA70" s="102"/>
      <c r="GB70" s="102"/>
      <c r="GC70" s="102"/>
      <c r="GD70" s="104"/>
      <c r="GE70" s="104"/>
      <c r="GF70" s="104"/>
      <c r="GG70" s="104"/>
      <c r="GH70" s="104"/>
      <c r="GI70" s="104"/>
      <c r="GJ70" s="104"/>
      <c r="GK70" s="104"/>
      <c r="GL70" s="104">
        <v>86.699313575401973</v>
      </c>
      <c r="GM70" s="122"/>
      <c r="GN70" s="104"/>
      <c r="GO70" s="104"/>
      <c r="GP70" s="98"/>
    </row>
    <row r="71" spans="1:198" x14ac:dyDescent="0.25">
      <c r="A71" s="103" t="s">
        <v>19</v>
      </c>
      <c r="B71" s="102"/>
      <c r="C71" s="102"/>
      <c r="D71" s="102"/>
      <c r="E71" s="102"/>
      <c r="F71" s="102"/>
      <c r="G71" s="102"/>
      <c r="H71" s="102"/>
      <c r="I71" s="102"/>
      <c r="J71" s="102"/>
      <c r="K71" s="102"/>
      <c r="L71" s="102"/>
      <c r="M71" s="102"/>
      <c r="N71" s="102"/>
      <c r="O71" s="102"/>
      <c r="P71" s="102"/>
      <c r="Q71" s="102"/>
      <c r="R71" s="102"/>
      <c r="S71" s="102"/>
      <c r="T71" s="102"/>
      <c r="U71" s="102"/>
      <c r="V71" s="102"/>
      <c r="W71" s="102"/>
      <c r="X71" s="102"/>
      <c r="Y71" s="102"/>
      <c r="Z71" s="102"/>
      <c r="AA71" s="102"/>
      <c r="AB71" s="102"/>
      <c r="AC71" s="102"/>
      <c r="AD71" s="102"/>
      <c r="AE71" s="102"/>
      <c r="AF71" s="102"/>
      <c r="AG71" s="102"/>
      <c r="AH71" s="102"/>
      <c r="AI71" s="102"/>
      <c r="AJ71" s="102"/>
      <c r="AK71" s="102"/>
      <c r="AL71" s="102"/>
      <c r="AM71" s="102"/>
      <c r="AN71" s="102"/>
      <c r="AO71" s="102"/>
      <c r="AP71" s="102"/>
      <c r="AQ71" s="102"/>
      <c r="AR71" s="102"/>
      <c r="AS71" s="102"/>
      <c r="AT71" s="102"/>
      <c r="AU71" s="102"/>
      <c r="AV71" s="102"/>
      <c r="AW71" s="102"/>
      <c r="AX71" s="102"/>
      <c r="AY71" s="102"/>
      <c r="AZ71" s="102"/>
      <c r="BA71" s="102"/>
      <c r="BB71" s="102"/>
      <c r="BC71" s="102"/>
      <c r="BD71" s="102"/>
      <c r="BE71" s="102"/>
      <c r="BF71" s="102"/>
      <c r="BG71" s="102"/>
      <c r="BH71" s="102"/>
      <c r="BI71" s="102"/>
      <c r="BJ71" s="102"/>
      <c r="BK71" s="102"/>
      <c r="BL71" s="102"/>
      <c r="BM71" s="102"/>
      <c r="BN71" s="102"/>
      <c r="BO71" s="102"/>
      <c r="BP71" s="102"/>
      <c r="BQ71" s="102"/>
      <c r="BR71" s="102"/>
      <c r="BS71" s="102"/>
      <c r="BT71" s="102"/>
      <c r="BU71" s="102"/>
      <c r="BV71" s="102"/>
      <c r="BW71" s="102"/>
      <c r="BX71" s="102"/>
      <c r="BY71" s="102"/>
      <c r="BZ71" s="102"/>
      <c r="CA71" s="102"/>
      <c r="CB71" s="102"/>
      <c r="CC71" s="102"/>
      <c r="CD71" s="102"/>
      <c r="CE71" s="102"/>
      <c r="CF71" s="102"/>
      <c r="CG71" s="102"/>
      <c r="CH71" s="102"/>
      <c r="CI71" s="102"/>
      <c r="CJ71" s="102"/>
      <c r="CK71" s="102"/>
      <c r="CL71" s="102"/>
      <c r="CM71" s="102"/>
      <c r="CN71" s="102"/>
      <c r="CO71" s="102"/>
      <c r="CP71" s="102"/>
      <c r="CQ71" s="102"/>
      <c r="CR71" s="102"/>
      <c r="CS71" s="102"/>
      <c r="CT71" s="102"/>
      <c r="CU71" s="102"/>
      <c r="CV71" s="102"/>
      <c r="CW71" s="102"/>
      <c r="CX71" s="102"/>
      <c r="CY71" s="102"/>
      <c r="CZ71" s="102"/>
      <c r="DA71" s="102"/>
      <c r="DB71" s="102"/>
      <c r="DC71" s="102"/>
      <c r="DD71" s="102"/>
      <c r="DE71" s="102"/>
      <c r="DF71" s="102"/>
      <c r="DG71" s="102"/>
      <c r="DH71" s="102"/>
      <c r="DI71" s="102"/>
      <c r="DJ71" s="102"/>
      <c r="DK71" s="102"/>
      <c r="DL71" s="102"/>
      <c r="DM71" s="102"/>
      <c r="DN71" s="102"/>
      <c r="DO71" s="102"/>
      <c r="DP71" s="102"/>
      <c r="DQ71" s="102"/>
      <c r="DR71" s="102"/>
      <c r="DS71" s="102"/>
      <c r="DT71" s="102"/>
      <c r="DU71" s="102"/>
      <c r="DV71" s="102"/>
      <c r="DW71" s="102"/>
      <c r="DX71" s="102"/>
      <c r="DY71" s="102"/>
      <c r="DZ71" s="102"/>
      <c r="EA71" s="102"/>
      <c r="EB71" s="102"/>
      <c r="EC71" s="102"/>
      <c r="ED71" s="102"/>
      <c r="EE71" s="102"/>
      <c r="EF71" s="102"/>
      <c r="EG71" s="102"/>
      <c r="EH71" s="102"/>
      <c r="EI71" s="102"/>
      <c r="EJ71" s="102"/>
      <c r="EK71" s="102"/>
      <c r="EL71" s="102"/>
      <c r="EM71" s="102"/>
      <c r="EN71" s="102"/>
      <c r="EO71" s="102"/>
      <c r="EP71" s="102"/>
      <c r="EQ71" s="102">
        <v>552.88258491888337</v>
      </c>
      <c r="ER71" s="102"/>
      <c r="ES71" s="102"/>
      <c r="ET71" s="102"/>
      <c r="EU71" s="102"/>
      <c r="EV71" s="102"/>
      <c r="EW71" s="102"/>
      <c r="EX71" s="102"/>
      <c r="EY71" s="102"/>
      <c r="EZ71" s="102"/>
      <c r="FA71" s="102"/>
      <c r="FB71" s="102"/>
      <c r="FC71" s="102"/>
      <c r="FD71" s="102"/>
      <c r="FE71" s="102"/>
      <c r="FF71" s="102"/>
      <c r="FG71" s="102"/>
      <c r="FH71" s="102"/>
      <c r="FI71" s="102"/>
      <c r="FJ71" s="102"/>
      <c r="FK71" s="102"/>
      <c r="FL71" s="102"/>
      <c r="FM71" s="102"/>
      <c r="FN71" s="102"/>
      <c r="FO71" s="102"/>
      <c r="FP71" s="102"/>
      <c r="FQ71" s="102"/>
      <c r="FR71" s="102"/>
      <c r="FS71" s="102"/>
      <c r="FT71" s="102"/>
      <c r="FU71" s="102"/>
      <c r="FV71" s="102"/>
      <c r="FW71" s="102"/>
      <c r="FX71" s="102"/>
      <c r="FY71" s="102"/>
      <c r="FZ71" s="102"/>
      <c r="GA71" s="102"/>
      <c r="GB71" s="102"/>
      <c r="GC71" s="102"/>
      <c r="GD71" s="104"/>
      <c r="GE71" s="104"/>
      <c r="GF71" s="104"/>
      <c r="GG71" s="104"/>
      <c r="GH71" s="104"/>
      <c r="GI71" s="104"/>
      <c r="GJ71" s="104"/>
      <c r="GK71" s="104"/>
      <c r="GL71" s="104">
        <v>552.88258491888337</v>
      </c>
      <c r="GM71" s="122"/>
      <c r="GN71" s="104"/>
      <c r="GO71" s="104"/>
      <c r="GP71" s="98"/>
    </row>
    <row r="72" spans="1:198" x14ac:dyDescent="0.25">
      <c r="A72" s="103" t="s">
        <v>20</v>
      </c>
      <c r="B72" s="102"/>
      <c r="C72" s="102"/>
      <c r="D72" s="102"/>
      <c r="E72" s="102"/>
      <c r="F72" s="102"/>
      <c r="G72" s="102"/>
      <c r="H72" s="102"/>
      <c r="I72" s="102"/>
      <c r="J72" s="102"/>
      <c r="K72" s="102"/>
      <c r="L72" s="102"/>
      <c r="M72" s="102"/>
      <c r="N72" s="102"/>
      <c r="O72" s="102"/>
      <c r="P72" s="102"/>
      <c r="Q72" s="102"/>
      <c r="R72" s="102"/>
      <c r="S72" s="102"/>
      <c r="T72" s="102"/>
      <c r="U72" s="102"/>
      <c r="V72" s="102"/>
      <c r="W72" s="102"/>
      <c r="X72" s="102"/>
      <c r="Y72" s="102"/>
      <c r="Z72" s="102"/>
      <c r="AA72" s="102"/>
      <c r="AB72" s="102"/>
      <c r="AC72" s="102"/>
      <c r="AD72" s="102"/>
      <c r="AE72" s="102"/>
      <c r="AF72" s="102"/>
      <c r="AG72" s="102"/>
      <c r="AH72" s="102"/>
      <c r="AI72" s="102"/>
      <c r="AJ72" s="102"/>
      <c r="AK72" s="102"/>
      <c r="AL72" s="102"/>
      <c r="AM72" s="102"/>
      <c r="AN72" s="102"/>
      <c r="AO72" s="102"/>
      <c r="AP72" s="102"/>
      <c r="AQ72" s="102"/>
      <c r="AR72" s="102"/>
      <c r="AS72" s="102"/>
      <c r="AT72" s="102"/>
      <c r="AU72" s="102"/>
      <c r="AV72" s="102"/>
      <c r="AW72" s="102"/>
      <c r="AX72" s="102"/>
      <c r="AY72" s="102"/>
      <c r="AZ72" s="102"/>
      <c r="BA72" s="102"/>
      <c r="BB72" s="102"/>
      <c r="BC72" s="102"/>
      <c r="BD72" s="102"/>
      <c r="BE72" s="102"/>
      <c r="BF72" s="102"/>
      <c r="BG72" s="102"/>
      <c r="BH72" s="102"/>
      <c r="BI72" s="102"/>
      <c r="BJ72" s="102"/>
      <c r="BK72" s="102"/>
      <c r="BL72" s="102"/>
      <c r="BM72" s="102"/>
      <c r="BN72" s="102"/>
      <c r="BO72" s="102"/>
      <c r="BP72" s="102"/>
      <c r="BQ72" s="102"/>
      <c r="BR72" s="102"/>
      <c r="BS72" s="102"/>
      <c r="BT72" s="102"/>
      <c r="BU72" s="102"/>
      <c r="BV72" s="102"/>
      <c r="BW72" s="102"/>
      <c r="BX72" s="102"/>
      <c r="BY72" s="102"/>
      <c r="BZ72" s="102"/>
      <c r="CA72" s="102"/>
      <c r="CB72" s="102"/>
      <c r="CC72" s="102"/>
      <c r="CD72" s="102"/>
      <c r="CE72" s="102"/>
      <c r="CF72" s="102"/>
      <c r="CG72" s="102"/>
      <c r="CH72" s="102"/>
      <c r="CI72" s="102"/>
      <c r="CJ72" s="102"/>
      <c r="CK72" s="102"/>
      <c r="CL72" s="102"/>
      <c r="CM72" s="102"/>
      <c r="CN72" s="102"/>
      <c r="CO72" s="102"/>
      <c r="CP72" s="102"/>
      <c r="CQ72" s="102"/>
      <c r="CR72" s="102"/>
      <c r="CS72" s="102"/>
      <c r="CT72" s="102"/>
      <c r="CU72" s="102"/>
      <c r="CV72" s="102"/>
      <c r="CW72" s="102"/>
      <c r="CX72" s="102"/>
      <c r="CY72" s="102"/>
      <c r="CZ72" s="102"/>
      <c r="DA72" s="102"/>
      <c r="DB72" s="102"/>
      <c r="DC72" s="102"/>
      <c r="DD72" s="102"/>
      <c r="DE72" s="102"/>
      <c r="DF72" s="102"/>
      <c r="DG72" s="102"/>
      <c r="DH72" s="102"/>
      <c r="DI72" s="102"/>
      <c r="DJ72" s="102"/>
      <c r="DK72" s="102"/>
      <c r="DL72" s="102"/>
      <c r="DM72" s="102"/>
      <c r="DN72" s="102"/>
      <c r="DO72" s="102"/>
      <c r="DP72" s="102"/>
      <c r="DQ72" s="102"/>
      <c r="DR72" s="102"/>
      <c r="DS72" s="102"/>
      <c r="DT72" s="102"/>
      <c r="DU72" s="102"/>
      <c r="DV72" s="102"/>
      <c r="DW72" s="102"/>
      <c r="DX72" s="102"/>
      <c r="DY72" s="102"/>
      <c r="DZ72" s="102"/>
      <c r="EA72" s="102"/>
      <c r="EB72" s="102"/>
      <c r="EC72" s="102"/>
      <c r="ED72" s="102"/>
      <c r="EE72" s="102"/>
      <c r="EF72" s="102"/>
      <c r="EG72" s="102"/>
      <c r="EH72" s="102"/>
      <c r="EI72" s="102"/>
      <c r="EJ72" s="102"/>
      <c r="EK72" s="102"/>
      <c r="EL72" s="102"/>
      <c r="EM72" s="102"/>
      <c r="EN72" s="102"/>
      <c r="EO72" s="102"/>
      <c r="EP72" s="102"/>
      <c r="EQ72" s="102"/>
      <c r="ER72" s="102">
        <v>1045.0551052401738</v>
      </c>
      <c r="ES72" s="102"/>
      <c r="ET72" s="102"/>
      <c r="EU72" s="102"/>
      <c r="EV72" s="102"/>
      <c r="EW72" s="102"/>
      <c r="EX72" s="102"/>
      <c r="EY72" s="102"/>
      <c r="EZ72" s="102"/>
      <c r="FA72" s="102"/>
      <c r="FB72" s="102"/>
      <c r="FC72" s="102"/>
      <c r="FD72" s="102"/>
      <c r="FE72" s="102"/>
      <c r="FF72" s="102"/>
      <c r="FG72" s="102"/>
      <c r="FH72" s="102"/>
      <c r="FI72" s="102"/>
      <c r="FJ72" s="102"/>
      <c r="FK72" s="102"/>
      <c r="FL72" s="102"/>
      <c r="FM72" s="102"/>
      <c r="FN72" s="102"/>
      <c r="FO72" s="102"/>
      <c r="FP72" s="102"/>
      <c r="FQ72" s="102"/>
      <c r="FR72" s="102"/>
      <c r="FS72" s="102"/>
      <c r="FT72" s="102"/>
      <c r="FU72" s="102"/>
      <c r="FV72" s="102"/>
      <c r="FW72" s="102"/>
      <c r="FX72" s="102"/>
      <c r="FY72" s="102"/>
      <c r="FZ72" s="102"/>
      <c r="GA72" s="102"/>
      <c r="GB72" s="102"/>
      <c r="GC72" s="102"/>
      <c r="GD72" s="104"/>
      <c r="GE72" s="104"/>
      <c r="GF72" s="104"/>
      <c r="GG72" s="104"/>
      <c r="GH72" s="104"/>
      <c r="GI72" s="104"/>
      <c r="GJ72" s="104"/>
      <c r="GK72" s="104"/>
      <c r="GL72" s="104">
        <v>1045.0551052401738</v>
      </c>
      <c r="GM72" s="122"/>
      <c r="GN72" s="104"/>
      <c r="GO72" s="104"/>
      <c r="GP72" s="98"/>
    </row>
    <row r="73" spans="1:198" x14ac:dyDescent="0.25">
      <c r="A73" s="103" t="s">
        <v>149</v>
      </c>
      <c r="B73" s="102"/>
      <c r="C73" s="102"/>
      <c r="D73" s="102"/>
      <c r="E73" s="102"/>
      <c r="F73" s="102"/>
      <c r="G73" s="102"/>
      <c r="H73" s="102"/>
      <c r="I73" s="102"/>
      <c r="J73" s="102"/>
      <c r="K73" s="102"/>
      <c r="L73" s="102"/>
      <c r="M73" s="102"/>
      <c r="N73" s="102"/>
      <c r="O73" s="102"/>
      <c r="P73" s="102"/>
      <c r="Q73" s="102"/>
      <c r="R73" s="102"/>
      <c r="S73" s="102"/>
      <c r="T73" s="102"/>
      <c r="U73" s="102"/>
      <c r="V73" s="102"/>
      <c r="W73" s="102"/>
      <c r="X73" s="102"/>
      <c r="Y73" s="102"/>
      <c r="Z73" s="102"/>
      <c r="AA73" s="102"/>
      <c r="AB73" s="102"/>
      <c r="AC73" s="102"/>
      <c r="AD73" s="102"/>
      <c r="AE73" s="102"/>
      <c r="AF73" s="102"/>
      <c r="AG73" s="102"/>
      <c r="AH73" s="102"/>
      <c r="AI73" s="102"/>
      <c r="AJ73" s="102"/>
      <c r="AK73" s="102"/>
      <c r="AL73" s="102"/>
      <c r="AM73" s="102"/>
      <c r="AN73" s="102"/>
      <c r="AO73" s="102"/>
      <c r="AP73" s="102"/>
      <c r="AQ73" s="102"/>
      <c r="AR73" s="102"/>
      <c r="AS73" s="102"/>
      <c r="AT73" s="102"/>
      <c r="AU73" s="102"/>
      <c r="AV73" s="102"/>
      <c r="AW73" s="102"/>
      <c r="AX73" s="102"/>
      <c r="AY73" s="102"/>
      <c r="AZ73" s="102"/>
      <c r="BA73" s="102"/>
      <c r="BB73" s="102"/>
      <c r="BC73" s="102"/>
      <c r="BD73" s="102"/>
      <c r="BE73" s="102"/>
      <c r="BF73" s="102"/>
      <c r="BG73" s="102"/>
      <c r="BH73" s="102"/>
      <c r="BI73" s="102"/>
      <c r="BJ73" s="102"/>
      <c r="BK73" s="102"/>
      <c r="BL73" s="102"/>
      <c r="BM73" s="102"/>
      <c r="BN73" s="102"/>
      <c r="BO73" s="102"/>
      <c r="BP73" s="102"/>
      <c r="BQ73" s="102"/>
      <c r="BR73" s="102"/>
      <c r="BS73" s="102"/>
      <c r="BT73" s="102"/>
      <c r="BU73" s="102"/>
      <c r="BV73" s="102"/>
      <c r="BW73" s="102"/>
      <c r="BX73" s="102"/>
      <c r="BY73" s="102"/>
      <c r="BZ73" s="102"/>
      <c r="CA73" s="102"/>
      <c r="CB73" s="102"/>
      <c r="CC73" s="102"/>
      <c r="CD73" s="102"/>
      <c r="CE73" s="102"/>
      <c r="CF73" s="102"/>
      <c r="CG73" s="102"/>
      <c r="CH73" s="102"/>
      <c r="CI73" s="102"/>
      <c r="CJ73" s="102"/>
      <c r="CK73" s="102"/>
      <c r="CL73" s="102"/>
      <c r="CM73" s="102"/>
      <c r="CN73" s="102"/>
      <c r="CO73" s="102"/>
      <c r="CP73" s="102"/>
      <c r="CQ73" s="102"/>
      <c r="CR73" s="102"/>
      <c r="CS73" s="102"/>
      <c r="CT73" s="102"/>
      <c r="CU73" s="102"/>
      <c r="CV73" s="102"/>
      <c r="CW73" s="102"/>
      <c r="CX73" s="102"/>
      <c r="CY73" s="102"/>
      <c r="CZ73" s="102"/>
      <c r="DA73" s="102"/>
      <c r="DB73" s="102"/>
      <c r="DC73" s="102"/>
      <c r="DD73" s="102"/>
      <c r="DE73" s="102"/>
      <c r="DF73" s="102"/>
      <c r="DG73" s="102"/>
      <c r="DH73" s="102"/>
      <c r="DI73" s="102"/>
      <c r="DJ73" s="102"/>
      <c r="DK73" s="102"/>
      <c r="DL73" s="102"/>
      <c r="DM73" s="102"/>
      <c r="DN73" s="102"/>
      <c r="DO73" s="102"/>
      <c r="DP73" s="102"/>
      <c r="DQ73" s="102"/>
      <c r="DR73" s="102"/>
      <c r="DS73" s="102"/>
      <c r="DT73" s="102"/>
      <c r="DU73" s="102"/>
      <c r="DV73" s="102"/>
      <c r="DW73" s="102"/>
      <c r="DX73" s="102"/>
      <c r="DY73" s="102"/>
      <c r="DZ73" s="102"/>
      <c r="EA73" s="102"/>
      <c r="EB73" s="102"/>
      <c r="EC73" s="102"/>
      <c r="ED73" s="102"/>
      <c r="EE73" s="102"/>
      <c r="EF73" s="102"/>
      <c r="EG73" s="102"/>
      <c r="EH73" s="102"/>
      <c r="EI73" s="102"/>
      <c r="EJ73" s="102"/>
      <c r="EK73" s="102"/>
      <c r="EL73" s="102"/>
      <c r="EM73" s="102"/>
      <c r="EN73" s="102"/>
      <c r="EO73" s="102"/>
      <c r="EP73" s="102"/>
      <c r="EQ73" s="102"/>
      <c r="ER73" s="102"/>
      <c r="ES73" s="102">
        <v>117.76116337882556</v>
      </c>
      <c r="ET73" s="102"/>
      <c r="EU73" s="102"/>
      <c r="EV73" s="102"/>
      <c r="EW73" s="102"/>
      <c r="EX73" s="102"/>
      <c r="EY73" s="102"/>
      <c r="EZ73" s="102"/>
      <c r="FA73" s="102"/>
      <c r="FB73" s="102"/>
      <c r="FC73" s="102"/>
      <c r="FD73" s="102"/>
      <c r="FE73" s="102"/>
      <c r="FF73" s="102"/>
      <c r="FG73" s="102"/>
      <c r="FH73" s="102"/>
      <c r="FI73" s="102"/>
      <c r="FJ73" s="102"/>
      <c r="FK73" s="102"/>
      <c r="FL73" s="102"/>
      <c r="FM73" s="102"/>
      <c r="FN73" s="102"/>
      <c r="FO73" s="102"/>
      <c r="FP73" s="102"/>
      <c r="FQ73" s="102"/>
      <c r="FR73" s="102"/>
      <c r="FS73" s="102"/>
      <c r="FT73" s="102"/>
      <c r="FU73" s="102"/>
      <c r="FV73" s="102"/>
      <c r="FW73" s="102"/>
      <c r="FX73" s="102"/>
      <c r="FY73" s="102"/>
      <c r="FZ73" s="102"/>
      <c r="GA73" s="102"/>
      <c r="GB73" s="102"/>
      <c r="GC73" s="102"/>
      <c r="GD73" s="104"/>
      <c r="GE73" s="104"/>
      <c r="GF73" s="104"/>
      <c r="GG73" s="104"/>
      <c r="GH73" s="104"/>
      <c r="GI73" s="104"/>
      <c r="GJ73" s="104"/>
      <c r="GK73" s="104"/>
      <c r="GL73" s="104">
        <v>117.76116337882556</v>
      </c>
      <c r="GM73" s="122"/>
      <c r="GN73" s="104"/>
      <c r="GO73" s="104"/>
      <c r="GP73" s="98"/>
    </row>
    <row r="74" spans="1:198" x14ac:dyDescent="0.25">
      <c r="A74" s="103" t="s">
        <v>413</v>
      </c>
      <c r="B74" s="102"/>
      <c r="C74" s="102"/>
      <c r="D74" s="102"/>
      <c r="E74" s="102"/>
      <c r="F74" s="102"/>
      <c r="G74" s="102"/>
      <c r="H74" s="102"/>
      <c r="I74" s="102"/>
      <c r="J74" s="102"/>
      <c r="K74" s="102"/>
      <c r="L74" s="102"/>
      <c r="M74" s="102"/>
      <c r="N74" s="102"/>
      <c r="O74" s="102"/>
      <c r="P74" s="102"/>
      <c r="Q74" s="102"/>
      <c r="R74" s="102"/>
      <c r="S74" s="102"/>
      <c r="T74" s="102"/>
      <c r="U74" s="102"/>
      <c r="V74" s="102"/>
      <c r="W74" s="102"/>
      <c r="X74" s="102"/>
      <c r="Y74" s="102"/>
      <c r="Z74" s="102"/>
      <c r="AA74" s="102"/>
      <c r="AB74" s="102"/>
      <c r="AC74" s="102"/>
      <c r="AD74" s="102"/>
      <c r="AE74" s="102"/>
      <c r="AF74" s="102"/>
      <c r="AG74" s="102"/>
      <c r="AH74" s="102"/>
      <c r="AI74" s="102"/>
      <c r="AJ74" s="102"/>
      <c r="AK74" s="102"/>
      <c r="AL74" s="102"/>
      <c r="AM74" s="102"/>
      <c r="AN74" s="102"/>
      <c r="AO74" s="102"/>
      <c r="AP74" s="102"/>
      <c r="AQ74" s="102"/>
      <c r="AR74" s="102"/>
      <c r="AS74" s="102"/>
      <c r="AT74" s="102"/>
      <c r="AU74" s="102"/>
      <c r="AV74" s="102"/>
      <c r="AW74" s="102"/>
      <c r="AX74" s="102"/>
      <c r="AY74" s="102"/>
      <c r="AZ74" s="102"/>
      <c r="BA74" s="102"/>
      <c r="BB74" s="102"/>
      <c r="BC74" s="102"/>
      <c r="BD74" s="102"/>
      <c r="BE74" s="102"/>
      <c r="BF74" s="102"/>
      <c r="BG74" s="102"/>
      <c r="BH74" s="102"/>
      <c r="BI74" s="102"/>
      <c r="BJ74" s="102"/>
      <c r="BK74" s="102"/>
      <c r="BL74" s="102"/>
      <c r="BM74" s="102"/>
      <c r="BN74" s="102"/>
      <c r="BO74" s="102"/>
      <c r="BP74" s="102"/>
      <c r="BQ74" s="102"/>
      <c r="BR74" s="102"/>
      <c r="BS74" s="102"/>
      <c r="BT74" s="102"/>
      <c r="BU74" s="102"/>
      <c r="BV74" s="102"/>
      <c r="BW74" s="102"/>
      <c r="BX74" s="102"/>
      <c r="BY74" s="102"/>
      <c r="BZ74" s="102"/>
      <c r="CA74" s="102"/>
      <c r="CB74" s="102"/>
      <c r="CC74" s="102"/>
      <c r="CD74" s="102"/>
      <c r="CE74" s="102"/>
      <c r="CF74" s="102"/>
      <c r="CG74" s="102"/>
      <c r="CH74" s="102"/>
      <c r="CI74" s="102"/>
      <c r="CJ74" s="102"/>
      <c r="CK74" s="102"/>
      <c r="CL74" s="102"/>
      <c r="CM74" s="102"/>
      <c r="CN74" s="102"/>
      <c r="CO74" s="102"/>
      <c r="CP74" s="102"/>
      <c r="CQ74" s="102"/>
      <c r="CR74" s="102"/>
      <c r="CS74" s="102"/>
      <c r="CT74" s="102"/>
      <c r="CU74" s="102"/>
      <c r="CV74" s="102"/>
      <c r="CW74" s="102"/>
      <c r="CX74" s="102"/>
      <c r="CY74" s="102"/>
      <c r="CZ74" s="102"/>
      <c r="DA74" s="102"/>
      <c r="DB74" s="102"/>
      <c r="DC74" s="102"/>
      <c r="DD74" s="102"/>
      <c r="DE74" s="102"/>
      <c r="DF74" s="102"/>
      <c r="DG74" s="102"/>
      <c r="DH74" s="102"/>
      <c r="DI74" s="102"/>
      <c r="DJ74" s="102"/>
      <c r="DK74" s="102"/>
      <c r="DL74" s="102"/>
      <c r="DM74" s="102"/>
      <c r="DN74" s="102"/>
      <c r="DO74" s="102"/>
      <c r="DP74" s="102"/>
      <c r="DQ74" s="102"/>
      <c r="DR74" s="102"/>
      <c r="DS74" s="102"/>
      <c r="DT74" s="102"/>
      <c r="DU74" s="102"/>
      <c r="DV74" s="102"/>
      <c r="DW74" s="102"/>
      <c r="DX74" s="102"/>
      <c r="DY74" s="102"/>
      <c r="DZ74" s="102"/>
      <c r="EA74" s="102"/>
      <c r="EB74" s="102"/>
      <c r="EC74" s="102"/>
      <c r="ED74" s="102"/>
      <c r="EE74" s="102"/>
      <c r="EF74" s="102"/>
      <c r="EG74" s="102"/>
      <c r="EH74" s="102"/>
      <c r="EI74" s="102"/>
      <c r="EJ74" s="102"/>
      <c r="EK74" s="102"/>
      <c r="EL74" s="102"/>
      <c r="EM74" s="102"/>
      <c r="EN74" s="102"/>
      <c r="EO74" s="102"/>
      <c r="EP74" s="102"/>
      <c r="EQ74" s="102"/>
      <c r="ER74" s="102"/>
      <c r="ES74" s="102"/>
      <c r="ET74" s="102">
        <v>128.23678195424384</v>
      </c>
      <c r="EU74" s="102"/>
      <c r="EV74" s="102"/>
      <c r="EW74" s="102"/>
      <c r="EX74" s="102"/>
      <c r="EY74" s="102"/>
      <c r="EZ74" s="102"/>
      <c r="FA74" s="102"/>
      <c r="FB74" s="102"/>
      <c r="FC74" s="102"/>
      <c r="FD74" s="102"/>
      <c r="FE74" s="102"/>
      <c r="FF74" s="102"/>
      <c r="FG74" s="102"/>
      <c r="FH74" s="102"/>
      <c r="FI74" s="102"/>
      <c r="FJ74" s="102"/>
      <c r="FK74" s="102"/>
      <c r="FL74" s="102"/>
      <c r="FM74" s="102"/>
      <c r="FN74" s="102"/>
      <c r="FO74" s="102"/>
      <c r="FP74" s="102"/>
      <c r="FQ74" s="102"/>
      <c r="FR74" s="102"/>
      <c r="FS74" s="102"/>
      <c r="FT74" s="102"/>
      <c r="FU74" s="102"/>
      <c r="FV74" s="102"/>
      <c r="FW74" s="102"/>
      <c r="FX74" s="102"/>
      <c r="FY74" s="102"/>
      <c r="FZ74" s="102"/>
      <c r="GA74" s="102"/>
      <c r="GB74" s="102"/>
      <c r="GC74" s="102"/>
      <c r="GD74" s="104"/>
      <c r="GE74" s="104"/>
      <c r="GF74" s="104"/>
      <c r="GG74" s="104"/>
      <c r="GH74" s="104"/>
      <c r="GI74" s="104"/>
      <c r="GJ74" s="104"/>
      <c r="GK74" s="104"/>
      <c r="GL74" s="104">
        <v>128.23678195424384</v>
      </c>
      <c r="GM74" s="122"/>
      <c r="GN74" s="104"/>
      <c r="GO74" s="104"/>
      <c r="GP74" s="98"/>
    </row>
    <row r="75" spans="1:198" x14ac:dyDescent="0.25">
      <c r="A75" s="103" t="s">
        <v>414</v>
      </c>
      <c r="B75" s="102"/>
      <c r="C75" s="102"/>
      <c r="D75" s="102"/>
      <c r="E75" s="102"/>
      <c r="F75" s="102"/>
      <c r="G75" s="102"/>
      <c r="H75" s="102"/>
      <c r="I75" s="102"/>
      <c r="J75" s="102"/>
      <c r="K75" s="102"/>
      <c r="L75" s="102"/>
      <c r="M75" s="102"/>
      <c r="N75" s="102"/>
      <c r="O75" s="102"/>
      <c r="P75" s="102"/>
      <c r="Q75" s="102"/>
      <c r="R75" s="102"/>
      <c r="S75" s="102"/>
      <c r="T75" s="102"/>
      <c r="U75" s="102"/>
      <c r="V75" s="102"/>
      <c r="W75" s="102"/>
      <c r="X75" s="102"/>
      <c r="Y75" s="102"/>
      <c r="Z75" s="102"/>
      <c r="AA75" s="102"/>
      <c r="AB75" s="102"/>
      <c r="AC75" s="102"/>
      <c r="AD75" s="102"/>
      <c r="AE75" s="102"/>
      <c r="AF75" s="102"/>
      <c r="AG75" s="102"/>
      <c r="AH75" s="102"/>
      <c r="AI75" s="102"/>
      <c r="AJ75" s="102"/>
      <c r="AK75" s="102"/>
      <c r="AL75" s="102"/>
      <c r="AM75" s="102"/>
      <c r="AN75" s="102"/>
      <c r="AO75" s="102"/>
      <c r="AP75" s="102"/>
      <c r="AQ75" s="102"/>
      <c r="AR75" s="102"/>
      <c r="AS75" s="102"/>
      <c r="AT75" s="102"/>
      <c r="AU75" s="102"/>
      <c r="AV75" s="102"/>
      <c r="AW75" s="102"/>
      <c r="AX75" s="102"/>
      <c r="AY75" s="102"/>
      <c r="AZ75" s="102"/>
      <c r="BA75" s="102"/>
      <c r="BB75" s="102"/>
      <c r="BC75" s="102"/>
      <c r="BD75" s="102"/>
      <c r="BE75" s="102"/>
      <c r="BF75" s="102"/>
      <c r="BG75" s="102"/>
      <c r="BH75" s="102"/>
      <c r="BI75" s="102"/>
      <c r="BJ75" s="102"/>
      <c r="BK75" s="102"/>
      <c r="BL75" s="102"/>
      <c r="BM75" s="102"/>
      <c r="BN75" s="102"/>
      <c r="BO75" s="102"/>
      <c r="BP75" s="102"/>
      <c r="BQ75" s="102"/>
      <c r="BR75" s="102"/>
      <c r="BS75" s="102"/>
      <c r="BT75" s="102"/>
      <c r="BU75" s="102"/>
      <c r="BV75" s="102"/>
      <c r="BW75" s="102"/>
      <c r="BX75" s="102"/>
      <c r="BY75" s="102"/>
      <c r="BZ75" s="102"/>
      <c r="CA75" s="102"/>
      <c r="CB75" s="102"/>
      <c r="CC75" s="102"/>
      <c r="CD75" s="102"/>
      <c r="CE75" s="102"/>
      <c r="CF75" s="102"/>
      <c r="CG75" s="102"/>
      <c r="CH75" s="102"/>
      <c r="CI75" s="102"/>
      <c r="CJ75" s="102"/>
      <c r="CK75" s="102"/>
      <c r="CL75" s="102"/>
      <c r="CM75" s="102"/>
      <c r="CN75" s="102"/>
      <c r="CO75" s="102"/>
      <c r="CP75" s="102"/>
      <c r="CQ75" s="102"/>
      <c r="CR75" s="102"/>
      <c r="CS75" s="102"/>
      <c r="CT75" s="102"/>
      <c r="CU75" s="102"/>
      <c r="CV75" s="102"/>
      <c r="CW75" s="102"/>
      <c r="CX75" s="102"/>
      <c r="CY75" s="102"/>
      <c r="CZ75" s="102"/>
      <c r="DA75" s="102"/>
      <c r="DB75" s="102"/>
      <c r="DC75" s="102"/>
      <c r="DD75" s="102"/>
      <c r="DE75" s="102"/>
      <c r="DF75" s="102"/>
      <c r="DG75" s="102"/>
      <c r="DH75" s="102"/>
      <c r="DI75" s="102"/>
      <c r="DJ75" s="102"/>
      <c r="DK75" s="102"/>
      <c r="DL75" s="102"/>
      <c r="DM75" s="102"/>
      <c r="DN75" s="102"/>
      <c r="DO75" s="102"/>
      <c r="DP75" s="102"/>
      <c r="DQ75" s="102"/>
      <c r="DR75" s="102"/>
      <c r="DS75" s="102"/>
      <c r="DT75" s="102"/>
      <c r="DU75" s="102"/>
      <c r="DV75" s="102"/>
      <c r="DW75" s="102"/>
      <c r="DX75" s="102"/>
      <c r="DY75" s="102"/>
      <c r="DZ75" s="102"/>
      <c r="EA75" s="102"/>
      <c r="EB75" s="102"/>
      <c r="EC75" s="102"/>
      <c r="ED75" s="102"/>
      <c r="EE75" s="102"/>
      <c r="EF75" s="102"/>
      <c r="EG75" s="102"/>
      <c r="EH75" s="102"/>
      <c r="EI75" s="102"/>
      <c r="EJ75" s="102"/>
      <c r="EK75" s="102"/>
      <c r="EL75" s="102"/>
      <c r="EM75" s="102"/>
      <c r="EN75" s="102"/>
      <c r="EO75" s="102"/>
      <c r="EP75" s="102"/>
      <c r="EQ75" s="102"/>
      <c r="ER75" s="102"/>
      <c r="ES75" s="102"/>
      <c r="ET75" s="102"/>
      <c r="EU75" s="102">
        <v>617.62617157032116</v>
      </c>
      <c r="EV75" s="102"/>
      <c r="EW75" s="102"/>
      <c r="EX75" s="102"/>
      <c r="EY75" s="102"/>
      <c r="EZ75" s="102"/>
      <c r="FA75" s="102"/>
      <c r="FB75" s="102"/>
      <c r="FC75" s="102"/>
      <c r="FD75" s="102"/>
      <c r="FE75" s="102"/>
      <c r="FF75" s="102"/>
      <c r="FG75" s="102"/>
      <c r="FH75" s="102"/>
      <c r="FI75" s="102"/>
      <c r="FJ75" s="102"/>
      <c r="FK75" s="102"/>
      <c r="FL75" s="102"/>
      <c r="FM75" s="102"/>
      <c r="FN75" s="102"/>
      <c r="FO75" s="102"/>
      <c r="FP75" s="102"/>
      <c r="FQ75" s="102"/>
      <c r="FR75" s="102"/>
      <c r="FS75" s="102"/>
      <c r="FT75" s="102"/>
      <c r="FU75" s="102"/>
      <c r="FV75" s="102"/>
      <c r="FW75" s="102"/>
      <c r="FX75" s="102"/>
      <c r="FY75" s="102"/>
      <c r="FZ75" s="102"/>
      <c r="GA75" s="102"/>
      <c r="GB75" s="102"/>
      <c r="GC75" s="102"/>
      <c r="GD75" s="104"/>
      <c r="GE75" s="104"/>
      <c r="GF75" s="104"/>
      <c r="GG75" s="104"/>
      <c r="GH75" s="104"/>
      <c r="GI75" s="104"/>
      <c r="GJ75" s="104"/>
      <c r="GK75" s="104"/>
      <c r="GL75" s="104">
        <v>617.62617157032116</v>
      </c>
      <c r="GM75" s="122"/>
      <c r="GN75" s="104"/>
      <c r="GO75" s="104"/>
      <c r="GP75" s="98"/>
    </row>
    <row r="76" spans="1:198" x14ac:dyDescent="0.25">
      <c r="A76" s="103" t="s">
        <v>454</v>
      </c>
      <c r="B76" s="102"/>
      <c r="C76" s="102"/>
      <c r="D76" s="102"/>
      <c r="E76" s="102"/>
      <c r="F76" s="102"/>
      <c r="G76" s="102"/>
      <c r="H76" s="102"/>
      <c r="I76" s="102"/>
      <c r="J76" s="102"/>
      <c r="K76" s="102"/>
      <c r="L76" s="102"/>
      <c r="M76" s="102"/>
      <c r="N76" s="102"/>
      <c r="O76" s="102"/>
      <c r="P76" s="102"/>
      <c r="Q76" s="102"/>
      <c r="R76" s="102"/>
      <c r="S76" s="102"/>
      <c r="T76" s="102"/>
      <c r="U76" s="102"/>
      <c r="V76" s="102"/>
      <c r="W76" s="102"/>
      <c r="X76" s="102"/>
      <c r="Y76" s="102"/>
      <c r="Z76" s="102"/>
      <c r="AA76" s="102"/>
      <c r="AB76" s="102"/>
      <c r="AC76" s="102"/>
      <c r="AD76" s="102"/>
      <c r="AE76" s="102"/>
      <c r="AF76" s="102"/>
      <c r="AG76" s="102"/>
      <c r="AH76" s="102"/>
      <c r="AI76" s="102"/>
      <c r="AJ76" s="102"/>
      <c r="AK76" s="102"/>
      <c r="AL76" s="102"/>
      <c r="AM76" s="102"/>
      <c r="AN76" s="102"/>
      <c r="AO76" s="102"/>
      <c r="AP76" s="102"/>
      <c r="AQ76" s="102"/>
      <c r="AR76" s="102"/>
      <c r="AS76" s="102"/>
      <c r="AT76" s="102"/>
      <c r="AU76" s="102"/>
      <c r="AV76" s="102"/>
      <c r="AW76" s="102"/>
      <c r="AX76" s="102"/>
      <c r="AY76" s="102"/>
      <c r="AZ76" s="102"/>
      <c r="BA76" s="102"/>
      <c r="BB76" s="102"/>
      <c r="BC76" s="102"/>
      <c r="BD76" s="102"/>
      <c r="BE76" s="102"/>
      <c r="BF76" s="102"/>
      <c r="BG76" s="102"/>
      <c r="BH76" s="102"/>
      <c r="BI76" s="102"/>
      <c r="BJ76" s="102"/>
      <c r="BK76" s="102"/>
      <c r="BL76" s="102"/>
      <c r="BM76" s="102"/>
      <c r="BN76" s="102"/>
      <c r="BO76" s="102"/>
      <c r="BP76" s="102"/>
      <c r="BQ76" s="102"/>
      <c r="BR76" s="102"/>
      <c r="BS76" s="102"/>
      <c r="BT76" s="102"/>
      <c r="BU76" s="102"/>
      <c r="BV76" s="102"/>
      <c r="BW76" s="102"/>
      <c r="BX76" s="102"/>
      <c r="BY76" s="102"/>
      <c r="BZ76" s="102"/>
      <c r="CA76" s="102"/>
      <c r="CB76" s="102"/>
      <c r="CC76" s="102"/>
      <c r="CD76" s="102"/>
      <c r="CE76" s="102"/>
      <c r="CF76" s="102"/>
      <c r="CG76" s="102"/>
      <c r="CH76" s="102"/>
      <c r="CI76" s="102"/>
      <c r="CJ76" s="102"/>
      <c r="CK76" s="102"/>
      <c r="CL76" s="102"/>
      <c r="CM76" s="102"/>
      <c r="CN76" s="102"/>
      <c r="CO76" s="102"/>
      <c r="CP76" s="102"/>
      <c r="CQ76" s="102"/>
      <c r="CR76" s="102"/>
      <c r="CS76" s="102"/>
      <c r="CT76" s="102"/>
      <c r="CU76" s="102"/>
      <c r="CV76" s="102"/>
      <c r="CW76" s="102"/>
      <c r="CX76" s="102"/>
      <c r="CY76" s="102"/>
      <c r="CZ76" s="102"/>
      <c r="DA76" s="102"/>
      <c r="DB76" s="102"/>
      <c r="DC76" s="102"/>
      <c r="DD76" s="102"/>
      <c r="DE76" s="102"/>
      <c r="DF76" s="102"/>
      <c r="DG76" s="102"/>
      <c r="DH76" s="102"/>
      <c r="DI76" s="102"/>
      <c r="DJ76" s="102"/>
      <c r="DK76" s="102"/>
      <c r="DL76" s="102"/>
      <c r="DM76" s="102"/>
      <c r="DN76" s="102"/>
      <c r="DO76" s="102"/>
      <c r="DP76" s="102"/>
      <c r="DQ76" s="102"/>
      <c r="DR76" s="102"/>
      <c r="DS76" s="102"/>
      <c r="DT76" s="102"/>
      <c r="DU76" s="102"/>
      <c r="DV76" s="102"/>
      <c r="DW76" s="102"/>
      <c r="DX76" s="102"/>
      <c r="DY76" s="102"/>
      <c r="DZ76" s="102"/>
      <c r="EA76" s="102"/>
      <c r="EB76" s="102"/>
      <c r="EC76" s="102"/>
      <c r="ED76" s="102"/>
      <c r="EE76" s="102"/>
      <c r="EF76" s="102"/>
      <c r="EG76" s="102"/>
      <c r="EH76" s="102"/>
      <c r="EI76" s="102"/>
      <c r="EJ76" s="102"/>
      <c r="EK76" s="102"/>
      <c r="EL76" s="102"/>
      <c r="EM76" s="102"/>
      <c r="EN76" s="102"/>
      <c r="EO76" s="102"/>
      <c r="EP76" s="102"/>
      <c r="EQ76" s="102"/>
      <c r="ER76" s="102"/>
      <c r="ES76" s="102"/>
      <c r="ET76" s="102"/>
      <c r="EU76" s="102"/>
      <c r="EV76" s="102">
        <v>35.439679475436876</v>
      </c>
      <c r="EW76" s="102"/>
      <c r="EX76" s="102"/>
      <c r="EY76" s="102"/>
      <c r="EZ76" s="102"/>
      <c r="FA76" s="102"/>
      <c r="FB76" s="102"/>
      <c r="FC76" s="102"/>
      <c r="FD76" s="102"/>
      <c r="FE76" s="102"/>
      <c r="FF76" s="102"/>
      <c r="FG76" s="102"/>
      <c r="FH76" s="102"/>
      <c r="FI76" s="102"/>
      <c r="FJ76" s="102"/>
      <c r="FK76" s="102"/>
      <c r="FL76" s="102"/>
      <c r="FM76" s="102"/>
      <c r="FN76" s="102"/>
      <c r="FO76" s="102"/>
      <c r="FP76" s="102"/>
      <c r="FQ76" s="102"/>
      <c r="FR76" s="102"/>
      <c r="FS76" s="102"/>
      <c r="FT76" s="102"/>
      <c r="FU76" s="102"/>
      <c r="FV76" s="102"/>
      <c r="FW76" s="102"/>
      <c r="FX76" s="102"/>
      <c r="FY76" s="102"/>
      <c r="FZ76" s="102"/>
      <c r="GA76" s="102"/>
      <c r="GB76" s="102"/>
      <c r="GC76" s="102"/>
      <c r="GD76" s="104"/>
      <c r="GE76" s="104"/>
      <c r="GF76" s="104"/>
      <c r="GG76" s="104"/>
      <c r="GH76" s="104"/>
      <c r="GI76" s="104"/>
      <c r="GJ76" s="104"/>
      <c r="GK76" s="104"/>
      <c r="GL76" s="104">
        <v>35.439679475436876</v>
      </c>
      <c r="GM76" s="122"/>
      <c r="GN76" s="104"/>
      <c r="GO76" s="104"/>
      <c r="GP76" s="98"/>
    </row>
    <row r="77" spans="1:198" x14ac:dyDescent="0.25">
      <c r="A77" s="103" t="s">
        <v>455</v>
      </c>
      <c r="B77" s="102"/>
      <c r="C77" s="102"/>
      <c r="D77" s="102"/>
      <c r="E77" s="102"/>
      <c r="F77" s="102"/>
      <c r="G77" s="102"/>
      <c r="H77" s="102"/>
      <c r="I77" s="102"/>
      <c r="J77" s="102"/>
      <c r="K77" s="102"/>
      <c r="L77" s="102"/>
      <c r="M77" s="102"/>
      <c r="N77" s="102"/>
      <c r="O77" s="102"/>
      <c r="P77" s="102"/>
      <c r="Q77" s="102"/>
      <c r="R77" s="102"/>
      <c r="S77" s="102"/>
      <c r="T77" s="102"/>
      <c r="U77" s="102"/>
      <c r="V77" s="102"/>
      <c r="W77" s="102"/>
      <c r="X77" s="102"/>
      <c r="Y77" s="102"/>
      <c r="Z77" s="102"/>
      <c r="AA77" s="102"/>
      <c r="AB77" s="102"/>
      <c r="AC77" s="102"/>
      <c r="AD77" s="102"/>
      <c r="AE77" s="102"/>
      <c r="AF77" s="102"/>
      <c r="AG77" s="102"/>
      <c r="AH77" s="102"/>
      <c r="AI77" s="102"/>
      <c r="AJ77" s="102"/>
      <c r="AK77" s="102"/>
      <c r="AL77" s="102"/>
      <c r="AM77" s="102"/>
      <c r="AN77" s="102"/>
      <c r="AO77" s="102"/>
      <c r="AP77" s="102"/>
      <c r="AQ77" s="102"/>
      <c r="AR77" s="102"/>
      <c r="AS77" s="102"/>
      <c r="AT77" s="102"/>
      <c r="AU77" s="102"/>
      <c r="AV77" s="102"/>
      <c r="AW77" s="102"/>
      <c r="AX77" s="102"/>
      <c r="AY77" s="102"/>
      <c r="AZ77" s="102"/>
      <c r="BA77" s="102"/>
      <c r="BB77" s="102"/>
      <c r="BC77" s="102"/>
      <c r="BD77" s="102"/>
      <c r="BE77" s="102"/>
      <c r="BF77" s="102"/>
      <c r="BG77" s="102"/>
      <c r="BH77" s="102"/>
      <c r="BI77" s="102"/>
      <c r="BJ77" s="102"/>
      <c r="BK77" s="102"/>
      <c r="BL77" s="102"/>
      <c r="BM77" s="102"/>
      <c r="BN77" s="102"/>
      <c r="BO77" s="102"/>
      <c r="BP77" s="102"/>
      <c r="BQ77" s="102"/>
      <c r="BR77" s="102"/>
      <c r="BS77" s="102"/>
      <c r="BT77" s="102"/>
      <c r="BU77" s="102"/>
      <c r="BV77" s="102"/>
      <c r="BW77" s="102"/>
      <c r="BX77" s="102"/>
      <c r="BY77" s="102"/>
      <c r="BZ77" s="102"/>
      <c r="CA77" s="102"/>
      <c r="CB77" s="102"/>
      <c r="CC77" s="102"/>
      <c r="CD77" s="102"/>
      <c r="CE77" s="102"/>
      <c r="CF77" s="102"/>
      <c r="CG77" s="102"/>
      <c r="CH77" s="102"/>
      <c r="CI77" s="102"/>
      <c r="CJ77" s="102"/>
      <c r="CK77" s="102"/>
      <c r="CL77" s="102"/>
      <c r="CM77" s="102"/>
      <c r="CN77" s="102"/>
      <c r="CO77" s="102"/>
      <c r="CP77" s="102"/>
      <c r="CQ77" s="102"/>
      <c r="CR77" s="102"/>
      <c r="CS77" s="102"/>
      <c r="CT77" s="102"/>
      <c r="CU77" s="102"/>
      <c r="CV77" s="102"/>
      <c r="CW77" s="102"/>
      <c r="CX77" s="102"/>
      <c r="CY77" s="102"/>
      <c r="CZ77" s="102"/>
      <c r="DA77" s="102"/>
      <c r="DB77" s="102"/>
      <c r="DC77" s="102"/>
      <c r="DD77" s="102"/>
      <c r="DE77" s="102"/>
      <c r="DF77" s="102"/>
      <c r="DG77" s="102"/>
      <c r="DH77" s="102"/>
      <c r="DI77" s="102"/>
      <c r="DJ77" s="102"/>
      <c r="DK77" s="102"/>
      <c r="DL77" s="102"/>
      <c r="DM77" s="102"/>
      <c r="DN77" s="102"/>
      <c r="DO77" s="102"/>
      <c r="DP77" s="102"/>
      <c r="DQ77" s="102"/>
      <c r="DR77" s="102"/>
      <c r="DS77" s="102"/>
      <c r="DT77" s="102"/>
      <c r="DU77" s="102"/>
      <c r="DV77" s="102"/>
      <c r="DW77" s="102"/>
      <c r="DX77" s="102"/>
      <c r="DY77" s="102"/>
      <c r="DZ77" s="102"/>
      <c r="EA77" s="102"/>
      <c r="EB77" s="102"/>
      <c r="EC77" s="102"/>
      <c r="ED77" s="102"/>
      <c r="EE77" s="102"/>
      <c r="EF77" s="102"/>
      <c r="EG77" s="102"/>
      <c r="EH77" s="102"/>
      <c r="EI77" s="102"/>
      <c r="EJ77" s="102"/>
      <c r="EK77" s="102"/>
      <c r="EL77" s="102"/>
      <c r="EM77" s="102"/>
      <c r="EN77" s="102"/>
      <c r="EO77" s="102"/>
      <c r="EP77" s="102"/>
      <c r="EQ77" s="102"/>
      <c r="ER77" s="102"/>
      <c r="ES77" s="102"/>
      <c r="ET77" s="102"/>
      <c r="EU77" s="102"/>
      <c r="EV77" s="102"/>
      <c r="EW77" s="102">
        <v>30.408723075351496</v>
      </c>
      <c r="EX77" s="102"/>
      <c r="EY77" s="102"/>
      <c r="EZ77" s="102"/>
      <c r="FA77" s="102"/>
      <c r="FB77" s="102"/>
      <c r="FC77" s="102"/>
      <c r="FD77" s="102"/>
      <c r="FE77" s="102"/>
      <c r="FF77" s="102"/>
      <c r="FG77" s="102"/>
      <c r="FH77" s="102"/>
      <c r="FI77" s="102"/>
      <c r="FJ77" s="102"/>
      <c r="FK77" s="102"/>
      <c r="FL77" s="102"/>
      <c r="FM77" s="102"/>
      <c r="FN77" s="102"/>
      <c r="FO77" s="102"/>
      <c r="FP77" s="102"/>
      <c r="FQ77" s="102"/>
      <c r="FR77" s="102"/>
      <c r="FS77" s="102"/>
      <c r="FT77" s="102"/>
      <c r="FU77" s="102"/>
      <c r="FV77" s="102"/>
      <c r="FW77" s="102"/>
      <c r="FX77" s="102"/>
      <c r="FY77" s="102"/>
      <c r="FZ77" s="102"/>
      <c r="GA77" s="102"/>
      <c r="GB77" s="102"/>
      <c r="GC77" s="102"/>
      <c r="GD77" s="104"/>
      <c r="GE77" s="104"/>
      <c r="GF77" s="104"/>
      <c r="GG77" s="104"/>
      <c r="GH77" s="104"/>
      <c r="GI77" s="104"/>
      <c r="GJ77" s="104"/>
      <c r="GK77" s="104"/>
      <c r="GL77" s="104">
        <v>30.408723075351496</v>
      </c>
      <c r="GM77" s="122"/>
      <c r="GN77" s="104"/>
      <c r="GO77" s="104"/>
      <c r="GP77" s="98"/>
    </row>
    <row r="78" spans="1:198" x14ac:dyDescent="0.25">
      <c r="A78" s="103" t="s">
        <v>427</v>
      </c>
      <c r="B78" s="102"/>
      <c r="C78" s="102"/>
      <c r="D78" s="102"/>
      <c r="E78" s="102"/>
      <c r="F78" s="102"/>
      <c r="G78" s="102"/>
      <c r="H78" s="102"/>
      <c r="I78" s="102"/>
      <c r="J78" s="102"/>
      <c r="K78" s="102"/>
      <c r="L78" s="102"/>
      <c r="M78" s="102"/>
      <c r="N78" s="102"/>
      <c r="O78" s="102"/>
      <c r="P78" s="102"/>
      <c r="Q78" s="102"/>
      <c r="R78" s="102"/>
      <c r="S78" s="102"/>
      <c r="T78" s="102"/>
      <c r="U78" s="102"/>
      <c r="V78" s="102"/>
      <c r="W78" s="102"/>
      <c r="X78" s="102"/>
      <c r="Y78" s="102"/>
      <c r="Z78" s="102"/>
      <c r="AA78" s="102"/>
      <c r="AB78" s="102"/>
      <c r="AC78" s="102"/>
      <c r="AD78" s="102"/>
      <c r="AE78" s="102"/>
      <c r="AF78" s="102"/>
      <c r="AG78" s="102"/>
      <c r="AH78" s="102"/>
      <c r="AI78" s="102"/>
      <c r="AJ78" s="102"/>
      <c r="AK78" s="102"/>
      <c r="AL78" s="102"/>
      <c r="AM78" s="102"/>
      <c r="AN78" s="102"/>
      <c r="AO78" s="102"/>
      <c r="AP78" s="102"/>
      <c r="AQ78" s="102"/>
      <c r="AR78" s="102"/>
      <c r="AS78" s="102"/>
      <c r="AT78" s="102"/>
      <c r="AU78" s="102"/>
      <c r="AV78" s="102"/>
      <c r="AW78" s="102"/>
      <c r="AX78" s="102"/>
      <c r="AY78" s="102"/>
      <c r="AZ78" s="102"/>
      <c r="BA78" s="102"/>
      <c r="BB78" s="102"/>
      <c r="BC78" s="102"/>
      <c r="BD78" s="102"/>
      <c r="BE78" s="102"/>
      <c r="BF78" s="102"/>
      <c r="BG78" s="102"/>
      <c r="BH78" s="102"/>
      <c r="BI78" s="102"/>
      <c r="BJ78" s="102"/>
      <c r="BK78" s="102"/>
      <c r="BL78" s="102"/>
      <c r="BM78" s="102"/>
      <c r="BN78" s="102"/>
      <c r="BO78" s="102"/>
      <c r="BP78" s="102"/>
      <c r="BQ78" s="102"/>
      <c r="BR78" s="102"/>
      <c r="BS78" s="102"/>
      <c r="BT78" s="102"/>
      <c r="BU78" s="102"/>
      <c r="BV78" s="102"/>
      <c r="BW78" s="102"/>
      <c r="BX78" s="102"/>
      <c r="BY78" s="102"/>
      <c r="BZ78" s="102"/>
      <c r="CA78" s="102"/>
      <c r="CB78" s="102"/>
      <c r="CC78" s="102"/>
      <c r="CD78" s="102"/>
      <c r="CE78" s="102"/>
      <c r="CF78" s="102"/>
      <c r="CG78" s="102"/>
      <c r="CH78" s="102"/>
      <c r="CI78" s="102"/>
      <c r="CJ78" s="102"/>
      <c r="CK78" s="102"/>
      <c r="CL78" s="102"/>
      <c r="CM78" s="102"/>
      <c r="CN78" s="102"/>
      <c r="CO78" s="102"/>
      <c r="CP78" s="102"/>
      <c r="CQ78" s="102"/>
      <c r="CR78" s="102"/>
      <c r="CS78" s="102"/>
      <c r="CT78" s="102"/>
      <c r="CU78" s="102"/>
      <c r="CV78" s="102"/>
      <c r="CW78" s="102"/>
      <c r="CX78" s="102"/>
      <c r="CY78" s="102"/>
      <c r="CZ78" s="102"/>
      <c r="DA78" s="102"/>
      <c r="DB78" s="102"/>
      <c r="DC78" s="102"/>
      <c r="DD78" s="102"/>
      <c r="DE78" s="102"/>
      <c r="DF78" s="102"/>
      <c r="DG78" s="102"/>
      <c r="DH78" s="102"/>
      <c r="DI78" s="102"/>
      <c r="DJ78" s="102"/>
      <c r="DK78" s="102"/>
      <c r="DL78" s="102"/>
      <c r="DM78" s="102"/>
      <c r="DN78" s="102"/>
      <c r="DO78" s="102"/>
      <c r="DP78" s="102"/>
      <c r="DQ78" s="102"/>
      <c r="DR78" s="102"/>
      <c r="DS78" s="102"/>
      <c r="DT78" s="102"/>
      <c r="DU78" s="102"/>
      <c r="DV78" s="102"/>
      <c r="DW78" s="102"/>
      <c r="DX78" s="102"/>
      <c r="DY78" s="102"/>
      <c r="DZ78" s="102"/>
      <c r="EA78" s="102"/>
      <c r="EB78" s="102"/>
      <c r="EC78" s="102"/>
      <c r="ED78" s="102"/>
      <c r="EE78" s="102"/>
      <c r="EF78" s="102"/>
      <c r="EG78" s="102"/>
      <c r="EH78" s="102"/>
      <c r="EI78" s="102"/>
      <c r="EJ78" s="102"/>
      <c r="EK78" s="102"/>
      <c r="EL78" s="102"/>
      <c r="EM78" s="102"/>
      <c r="EN78" s="102"/>
      <c r="EO78" s="102"/>
      <c r="EP78" s="102"/>
      <c r="EQ78" s="102"/>
      <c r="ER78" s="102"/>
      <c r="ES78" s="102"/>
      <c r="ET78" s="102"/>
      <c r="EU78" s="102"/>
      <c r="EV78" s="102"/>
      <c r="EW78" s="102"/>
      <c r="EX78" s="102">
        <v>146.6802200662402</v>
      </c>
      <c r="EY78" s="102"/>
      <c r="EZ78" s="102"/>
      <c r="FA78" s="102"/>
      <c r="FB78" s="102"/>
      <c r="FC78" s="102"/>
      <c r="FD78" s="102"/>
      <c r="FE78" s="102"/>
      <c r="FF78" s="102"/>
      <c r="FG78" s="102"/>
      <c r="FH78" s="102"/>
      <c r="FI78" s="102"/>
      <c r="FJ78" s="102"/>
      <c r="FK78" s="102"/>
      <c r="FL78" s="102"/>
      <c r="FM78" s="102"/>
      <c r="FN78" s="102"/>
      <c r="FO78" s="102"/>
      <c r="FP78" s="102"/>
      <c r="FQ78" s="102"/>
      <c r="FR78" s="102"/>
      <c r="FS78" s="102"/>
      <c r="FT78" s="102"/>
      <c r="FU78" s="102"/>
      <c r="FV78" s="102"/>
      <c r="FW78" s="102"/>
      <c r="FX78" s="102"/>
      <c r="FY78" s="102"/>
      <c r="FZ78" s="102"/>
      <c r="GA78" s="102"/>
      <c r="GB78" s="102"/>
      <c r="GC78" s="102"/>
      <c r="GD78" s="104"/>
      <c r="GE78" s="104"/>
      <c r="GF78" s="104"/>
      <c r="GG78" s="104"/>
      <c r="GH78" s="104"/>
      <c r="GI78" s="104"/>
      <c r="GJ78" s="104"/>
      <c r="GK78" s="104"/>
      <c r="GL78" s="104">
        <v>146.6802200662402</v>
      </c>
      <c r="GM78" s="122"/>
      <c r="GN78" s="104"/>
      <c r="GO78" s="104"/>
      <c r="GP78" s="98"/>
    </row>
    <row r="79" spans="1:198" x14ac:dyDescent="0.25">
      <c r="A79" s="103" t="s">
        <v>291</v>
      </c>
      <c r="B79" s="102"/>
      <c r="C79" s="102"/>
      <c r="D79" s="102"/>
      <c r="E79" s="102"/>
      <c r="F79" s="102"/>
      <c r="G79" s="102"/>
      <c r="H79" s="102"/>
      <c r="I79" s="102"/>
      <c r="J79" s="102"/>
      <c r="K79" s="102"/>
      <c r="L79" s="102"/>
      <c r="M79" s="102"/>
      <c r="N79" s="102"/>
      <c r="O79" s="102"/>
      <c r="P79" s="102"/>
      <c r="Q79" s="102"/>
      <c r="R79" s="102"/>
      <c r="S79" s="102"/>
      <c r="T79" s="102"/>
      <c r="U79" s="102"/>
      <c r="V79" s="102"/>
      <c r="W79" s="102"/>
      <c r="X79" s="102"/>
      <c r="Y79" s="102"/>
      <c r="Z79" s="102"/>
      <c r="AA79" s="102"/>
      <c r="AB79" s="102"/>
      <c r="AC79" s="102"/>
      <c r="AD79" s="102"/>
      <c r="AE79" s="102"/>
      <c r="AF79" s="102"/>
      <c r="AG79" s="102"/>
      <c r="AH79" s="102"/>
      <c r="AI79" s="102"/>
      <c r="AJ79" s="102"/>
      <c r="AK79" s="102"/>
      <c r="AL79" s="102"/>
      <c r="AM79" s="102"/>
      <c r="AN79" s="102"/>
      <c r="AO79" s="102"/>
      <c r="AP79" s="102"/>
      <c r="AQ79" s="102"/>
      <c r="AR79" s="102"/>
      <c r="AS79" s="102"/>
      <c r="AT79" s="102"/>
      <c r="AU79" s="102"/>
      <c r="AV79" s="102"/>
      <c r="AW79" s="102"/>
      <c r="AX79" s="102"/>
      <c r="AY79" s="102"/>
      <c r="AZ79" s="102"/>
      <c r="BA79" s="102"/>
      <c r="BB79" s="102"/>
      <c r="BC79" s="102"/>
      <c r="BD79" s="102"/>
      <c r="BE79" s="102"/>
      <c r="BF79" s="102"/>
      <c r="BG79" s="102"/>
      <c r="BH79" s="102"/>
      <c r="BI79" s="102"/>
      <c r="BJ79" s="102"/>
      <c r="BK79" s="102"/>
      <c r="BL79" s="102"/>
      <c r="BM79" s="102"/>
      <c r="BN79" s="102"/>
      <c r="BO79" s="102"/>
      <c r="BP79" s="102"/>
      <c r="BQ79" s="102"/>
      <c r="BR79" s="102"/>
      <c r="BS79" s="102"/>
      <c r="BT79" s="102"/>
      <c r="BU79" s="102"/>
      <c r="BV79" s="102"/>
      <c r="BW79" s="102"/>
      <c r="BX79" s="102"/>
      <c r="BY79" s="102"/>
      <c r="BZ79" s="102"/>
      <c r="CA79" s="102"/>
      <c r="CB79" s="102"/>
      <c r="CC79" s="102"/>
      <c r="CD79" s="102"/>
      <c r="CE79" s="102"/>
      <c r="CF79" s="102"/>
      <c r="CG79" s="102"/>
      <c r="CH79" s="102"/>
      <c r="CI79" s="102"/>
      <c r="CJ79" s="102"/>
      <c r="CK79" s="102"/>
      <c r="CL79" s="102"/>
      <c r="CM79" s="102"/>
      <c r="CN79" s="102"/>
      <c r="CO79" s="102"/>
      <c r="CP79" s="102"/>
      <c r="CQ79" s="102"/>
      <c r="CR79" s="102"/>
      <c r="CS79" s="102"/>
      <c r="CT79" s="102"/>
      <c r="CU79" s="102"/>
      <c r="CV79" s="102"/>
      <c r="CW79" s="102"/>
      <c r="CX79" s="102"/>
      <c r="CY79" s="102"/>
      <c r="CZ79" s="102"/>
      <c r="DA79" s="102"/>
      <c r="DB79" s="102"/>
      <c r="DC79" s="102"/>
      <c r="DD79" s="102"/>
      <c r="DE79" s="102"/>
      <c r="DF79" s="102"/>
      <c r="DG79" s="102"/>
      <c r="DH79" s="102"/>
      <c r="DI79" s="102"/>
      <c r="DJ79" s="102"/>
      <c r="DK79" s="102"/>
      <c r="DL79" s="102"/>
      <c r="DM79" s="102"/>
      <c r="DN79" s="102"/>
      <c r="DO79" s="102"/>
      <c r="DP79" s="102"/>
      <c r="DQ79" s="102"/>
      <c r="DR79" s="102"/>
      <c r="DS79" s="102"/>
      <c r="DT79" s="102"/>
      <c r="DU79" s="102"/>
      <c r="DV79" s="102"/>
      <c r="DW79" s="102"/>
      <c r="DX79" s="102"/>
      <c r="DY79" s="102"/>
      <c r="DZ79" s="102"/>
      <c r="EA79" s="102"/>
      <c r="EB79" s="102"/>
      <c r="EC79" s="102"/>
      <c r="ED79" s="102"/>
      <c r="EE79" s="102"/>
      <c r="EF79" s="102"/>
      <c r="EG79" s="102"/>
      <c r="EH79" s="102"/>
      <c r="EI79" s="102"/>
      <c r="EJ79" s="102"/>
      <c r="EK79" s="102"/>
      <c r="EL79" s="102"/>
      <c r="EM79" s="102"/>
      <c r="EN79" s="102"/>
      <c r="EO79" s="102"/>
      <c r="EP79" s="102"/>
      <c r="EQ79" s="102"/>
      <c r="ER79" s="102"/>
      <c r="ES79" s="102"/>
      <c r="ET79" s="102"/>
      <c r="EU79" s="102"/>
      <c r="EV79" s="102"/>
      <c r="EW79" s="102"/>
      <c r="EX79" s="102"/>
      <c r="EY79" s="102">
        <v>112.0495629745011</v>
      </c>
      <c r="EZ79" s="102"/>
      <c r="FA79" s="102"/>
      <c r="FB79" s="102"/>
      <c r="FC79" s="102"/>
      <c r="FD79" s="102"/>
      <c r="FE79" s="102"/>
      <c r="FF79" s="102"/>
      <c r="FG79" s="102"/>
      <c r="FH79" s="102"/>
      <c r="FI79" s="102"/>
      <c r="FJ79" s="102"/>
      <c r="FK79" s="102"/>
      <c r="FL79" s="102"/>
      <c r="FM79" s="102"/>
      <c r="FN79" s="102"/>
      <c r="FO79" s="102"/>
      <c r="FP79" s="102"/>
      <c r="FQ79" s="102"/>
      <c r="FR79" s="102"/>
      <c r="FS79" s="102"/>
      <c r="FT79" s="102"/>
      <c r="FU79" s="102"/>
      <c r="FV79" s="102"/>
      <c r="FW79" s="102"/>
      <c r="FX79" s="102"/>
      <c r="FY79" s="102"/>
      <c r="FZ79" s="102"/>
      <c r="GA79" s="102"/>
      <c r="GB79" s="102"/>
      <c r="GC79" s="102"/>
      <c r="GD79" s="104"/>
      <c r="GE79" s="104"/>
      <c r="GF79" s="104"/>
      <c r="GG79" s="104"/>
      <c r="GH79" s="104"/>
      <c r="GI79" s="104"/>
      <c r="GJ79" s="104"/>
      <c r="GK79" s="104"/>
      <c r="GL79" s="104">
        <v>112.0495629745011</v>
      </c>
      <c r="GM79" s="122"/>
      <c r="GN79" s="104"/>
      <c r="GO79" s="104"/>
      <c r="GP79" s="98"/>
    </row>
    <row r="80" spans="1:198" x14ac:dyDescent="0.25">
      <c r="A80" s="103" t="s">
        <v>22</v>
      </c>
      <c r="B80" s="102"/>
      <c r="C80" s="102"/>
      <c r="D80" s="102"/>
      <c r="E80" s="102"/>
      <c r="F80" s="102"/>
      <c r="G80" s="102"/>
      <c r="H80" s="102"/>
      <c r="I80" s="102"/>
      <c r="J80" s="102"/>
      <c r="K80" s="102"/>
      <c r="L80" s="102"/>
      <c r="M80" s="102"/>
      <c r="N80" s="102"/>
      <c r="O80" s="102"/>
      <c r="P80" s="102"/>
      <c r="Q80" s="102"/>
      <c r="R80" s="102"/>
      <c r="S80" s="102"/>
      <c r="T80" s="102"/>
      <c r="U80" s="102"/>
      <c r="V80" s="102"/>
      <c r="W80" s="102"/>
      <c r="X80" s="102"/>
      <c r="Y80" s="102"/>
      <c r="Z80" s="102"/>
      <c r="AA80" s="102"/>
      <c r="AB80" s="102"/>
      <c r="AC80" s="102"/>
      <c r="AD80" s="102"/>
      <c r="AE80" s="102"/>
      <c r="AF80" s="102"/>
      <c r="AG80" s="102"/>
      <c r="AH80" s="102"/>
      <c r="AI80" s="102"/>
      <c r="AJ80" s="102"/>
      <c r="AK80" s="102"/>
      <c r="AL80" s="102"/>
      <c r="AM80" s="102"/>
      <c r="AN80" s="102"/>
      <c r="AO80" s="102"/>
      <c r="AP80" s="102"/>
      <c r="AQ80" s="102"/>
      <c r="AR80" s="102"/>
      <c r="AS80" s="102"/>
      <c r="AT80" s="102"/>
      <c r="AU80" s="102"/>
      <c r="AV80" s="102"/>
      <c r="AW80" s="102"/>
      <c r="AX80" s="102"/>
      <c r="AY80" s="102"/>
      <c r="AZ80" s="102"/>
      <c r="BA80" s="102"/>
      <c r="BB80" s="102"/>
      <c r="BC80" s="102"/>
      <c r="BD80" s="102"/>
      <c r="BE80" s="102"/>
      <c r="BF80" s="102"/>
      <c r="BG80" s="102"/>
      <c r="BH80" s="102"/>
      <c r="BI80" s="102"/>
      <c r="BJ80" s="102"/>
      <c r="BK80" s="102"/>
      <c r="BL80" s="102"/>
      <c r="BM80" s="102"/>
      <c r="BN80" s="102"/>
      <c r="BO80" s="102"/>
      <c r="BP80" s="102"/>
      <c r="BQ80" s="102"/>
      <c r="BR80" s="102"/>
      <c r="BS80" s="102"/>
      <c r="BT80" s="102"/>
      <c r="BU80" s="102"/>
      <c r="BV80" s="102"/>
      <c r="BW80" s="102"/>
      <c r="BX80" s="102"/>
      <c r="BY80" s="102"/>
      <c r="BZ80" s="102"/>
      <c r="CA80" s="102"/>
      <c r="CB80" s="102"/>
      <c r="CC80" s="102"/>
      <c r="CD80" s="102"/>
      <c r="CE80" s="102"/>
      <c r="CF80" s="102"/>
      <c r="CG80" s="102"/>
      <c r="CH80" s="102"/>
      <c r="CI80" s="102"/>
      <c r="CJ80" s="102"/>
      <c r="CK80" s="102"/>
      <c r="CL80" s="102"/>
      <c r="CM80" s="102"/>
      <c r="CN80" s="102"/>
      <c r="CO80" s="102"/>
      <c r="CP80" s="102"/>
      <c r="CQ80" s="102"/>
      <c r="CR80" s="102"/>
      <c r="CS80" s="102"/>
      <c r="CT80" s="102"/>
      <c r="CU80" s="102"/>
      <c r="CV80" s="102"/>
      <c r="CW80" s="102"/>
      <c r="CX80" s="102"/>
      <c r="CY80" s="102"/>
      <c r="CZ80" s="102"/>
      <c r="DA80" s="102"/>
      <c r="DB80" s="102"/>
      <c r="DC80" s="102"/>
      <c r="DD80" s="102"/>
      <c r="DE80" s="102"/>
      <c r="DF80" s="102"/>
      <c r="DG80" s="102"/>
      <c r="DH80" s="102"/>
      <c r="DI80" s="102"/>
      <c r="DJ80" s="102"/>
      <c r="DK80" s="102"/>
      <c r="DL80" s="102"/>
      <c r="DM80" s="102"/>
      <c r="DN80" s="102"/>
      <c r="DO80" s="102"/>
      <c r="DP80" s="102"/>
      <c r="DQ80" s="102"/>
      <c r="DR80" s="102"/>
      <c r="DS80" s="102"/>
      <c r="DT80" s="102"/>
      <c r="DU80" s="102"/>
      <c r="DV80" s="102"/>
      <c r="DW80" s="102"/>
      <c r="DX80" s="102"/>
      <c r="DY80" s="102"/>
      <c r="DZ80" s="102"/>
      <c r="EA80" s="102"/>
      <c r="EB80" s="102"/>
      <c r="EC80" s="102"/>
      <c r="ED80" s="102"/>
      <c r="EE80" s="102"/>
      <c r="EF80" s="102"/>
      <c r="EG80" s="102"/>
      <c r="EH80" s="102"/>
      <c r="EI80" s="102"/>
      <c r="EJ80" s="102"/>
      <c r="EK80" s="102"/>
      <c r="EL80" s="102"/>
      <c r="EM80" s="102"/>
      <c r="EN80" s="102"/>
      <c r="EO80" s="102"/>
      <c r="EP80" s="102"/>
      <c r="EQ80" s="102"/>
      <c r="ER80" s="102"/>
      <c r="ES80" s="102"/>
      <c r="ET80" s="102"/>
      <c r="EU80" s="102"/>
      <c r="EV80" s="102"/>
      <c r="EW80" s="102"/>
      <c r="EX80" s="102"/>
      <c r="EY80" s="102"/>
      <c r="EZ80" s="102">
        <v>245.82699922709938</v>
      </c>
      <c r="FA80" s="102"/>
      <c r="FB80" s="102"/>
      <c r="FC80" s="102"/>
      <c r="FD80" s="102"/>
      <c r="FE80" s="102"/>
      <c r="FF80" s="102"/>
      <c r="FG80" s="102"/>
      <c r="FH80" s="102"/>
      <c r="FI80" s="102"/>
      <c r="FJ80" s="102"/>
      <c r="FK80" s="102"/>
      <c r="FL80" s="102"/>
      <c r="FM80" s="102"/>
      <c r="FN80" s="102"/>
      <c r="FO80" s="102"/>
      <c r="FP80" s="102"/>
      <c r="FQ80" s="102"/>
      <c r="FR80" s="102"/>
      <c r="FS80" s="102"/>
      <c r="FT80" s="102"/>
      <c r="FU80" s="102"/>
      <c r="FV80" s="102"/>
      <c r="FW80" s="102"/>
      <c r="FX80" s="102"/>
      <c r="FY80" s="102"/>
      <c r="FZ80" s="102"/>
      <c r="GA80" s="102"/>
      <c r="GB80" s="102"/>
      <c r="GC80" s="102"/>
      <c r="GD80" s="104"/>
      <c r="GE80" s="104"/>
      <c r="GF80" s="104"/>
      <c r="GG80" s="104"/>
      <c r="GH80" s="104"/>
      <c r="GI80" s="104"/>
      <c r="GJ80" s="104"/>
      <c r="GK80" s="104"/>
      <c r="GL80" s="104">
        <v>245.82699922709938</v>
      </c>
      <c r="GM80" s="122"/>
      <c r="GN80" s="104"/>
      <c r="GO80" s="104"/>
      <c r="GP80" s="98"/>
    </row>
    <row r="81" spans="1:198" x14ac:dyDescent="0.25">
      <c r="A81" s="103" t="s">
        <v>23</v>
      </c>
      <c r="B81" s="102"/>
      <c r="C81" s="102"/>
      <c r="D81" s="102"/>
      <c r="E81" s="102"/>
      <c r="F81" s="102"/>
      <c r="G81" s="102"/>
      <c r="H81" s="102"/>
      <c r="I81" s="102"/>
      <c r="J81" s="102"/>
      <c r="K81" s="102"/>
      <c r="L81" s="102"/>
      <c r="M81" s="102"/>
      <c r="N81" s="102"/>
      <c r="O81" s="102"/>
      <c r="P81" s="102"/>
      <c r="Q81" s="102"/>
      <c r="R81" s="102"/>
      <c r="S81" s="102"/>
      <c r="T81" s="102"/>
      <c r="U81" s="102"/>
      <c r="V81" s="102"/>
      <c r="W81" s="102"/>
      <c r="X81" s="102"/>
      <c r="Y81" s="102"/>
      <c r="Z81" s="102"/>
      <c r="AA81" s="102"/>
      <c r="AB81" s="102"/>
      <c r="AC81" s="102"/>
      <c r="AD81" s="102"/>
      <c r="AE81" s="102"/>
      <c r="AF81" s="102"/>
      <c r="AG81" s="102"/>
      <c r="AH81" s="102"/>
      <c r="AI81" s="102"/>
      <c r="AJ81" s="102"/>
      <c r="AK81" s="102"/>
      <c r="AL81" s="102"/>
      <c r="AM81" s="102"/>
      <c r="AN81" s="102"/>
      <c r="AO81" s="102"/>
      <c r="AP81" s="102"/>
      <c r="AQ81" s="102"/>
      <c r="AR81" s="102"/>
      <c r="AS81" s="102"/>
      <c r="AT81" s="102"/>
      <c r="AU81" s="102"/>
      <c r="AV81" s="102"/>
      <c r="AW81" s="102"/>
      <c r="AX81" s="102"/>
      <c r="AY81" s="102"/>
      <c r="AZ81" s="102"/>
      <c r="BA81" s="102"/>
      <c r="BB81" s="102"/>
      <c r="BC81" s="102"/>
      <c r="BD81" s="102"/>
      <c r="BE81" s="102"/>
      <c r="BF81" s="102"/>
      <c r="BG81" s="102"/>
      <c r="BH81" s="102"/>
      <c r="BI81" s="102"/>
      <c r="BJ81" s="102"/>
      <c r="BK81" s="102"/>
      <c r="BL81" s="102"/>
      <c r="BM81" s="102"/>
      <c r="BN81" s="102"/>
      <c r="BO81" s="102"/>
      <c r="BP81" s="102"/>
      <c r="BQ81" s="102"/>
      <c r="BR81" s="102"/>
      <c r="BS81" s="102"/>
      <c r="BT81" s="102"/>
      <c r="BU81" s="102"/>
      <c r="BV81" s="102"/>
      <c r="BW81" s="102"/>
      <c r="BX81" s="102"/>
      <c r="BY81" s="102"/>
      <c r="BZ81" s="102"/>
      <c r="CA81" s="102"/>
      <c r="CB81" s="102"/>
      <c r="CC81" s="102"/>
      <c r="CD81" s="102"/>
      <c r="CE81" s="102"/>
      <c r="CF81" s="102"/>
      <c r="CG81" s="102"/>
      <c r="CH81" s="102"/>
      <c r="CI81" s="102"/>
      <c r="CJ81" s="102"/>
      <c r="CK81" s="102"/>
      <c r="CL81" s="102"/>
      <c r="CM81" s="102"/>
      <c r="CN81" s="102"/>
      <c r="CO81" s="102"/>
      <c r="CP81" s="102"/>
      <c r="CQ81" s="102"/>
      <c r="CR81" s="102"/>
      <c r="CS81" s="102"/>
      <c r="CT81" s="102"/>
      <c r="CU81" s="102"/>
      <c r="CV81" s="102"/>
      <c r="CW81" s="102"/>
      <c r="CX81" s="102"/>
      <c r="CY81" s="102"/>
      <c r="CZ81" s="102"/>
      <c r="DA81" s="102"/>
      <c r="DB81" s="102"/>
      <c r="DC81" s="102"/>
      <c r="DD81" s="102"/>
      <c r="DE81" s="102"/>
      <c r="DF81" s="102"/>
      <c r="DG81" s="102"/>
      <c r="DH81" s="102"/>
      <c r="DI81" s="102"/>
      <c r="DJ81" s="102"/>
      <c r="DK81" s="102"/>
      <c r="DL81" s="102"/>
      <c r="DM81" s="102"/>
      <c r="DN81" s="102"/>
      <c r="DO81" s="102"/>
      <c r="DP81" s="102"/>
      <c r="DQ81" s="102"/>
      <c r="DR81" s="102"/>
      <c r="DS81" s="102"/>
      <c r="DT81" s="102"/>
      <c r="DU81" s="102"/>
      <c r="DV81" s="102"/>
      <c r="DW81" s="102"/>
      <c r="DX81" s="102"/>
      <c r="DY81" s="102"/>
      <c r="DZ81" s="102"/>
      <c r="EA81" s="102"/>
      <c r="EB81" s="102"/>
      <c r="EC81" s="102"/>
      <c r="ED81" s="102"/>
      <c r="EE81" s="102"/>
      <c r="EF81" s="102"/>
      <c r="EG81" s="102"/>
      <c r="EH81" s="102"/>
      <c r="EI81" s="102"/>
      <c r="EJ81" s="102"/>
      <c r="EK81" s="102"/>
      <c r="EL81" s="102"/>
      <c r="EM81" s="102"/>
      <c r="EN81" s="102"/>
      <c r="EO81" s="102"/>
      <c r="EP81" s="102"/>
      <c r="EQ81" s="102"/>
      <c r="ER81" s="102"/>
      <c r="ES81" s="102"/>
      <c r="ET81" s="102"/>
      <c r="EU81" s="102"/>
      <c r="EV81" s="102"/>
      <c r="EW81" s="102"/>
      <c r="EX81" s="102"/>
      <c r="EY81" s="102"/>
      <c r="EZ81" s="102"/>
      <c r="FA81" s="102">
        <v>829.69775321131431</v>
      </c>
      <c r="FB81" s="102"/>
      <c r="FC81" s="102"/>
      <c r="FD81" s="102"/>
      <c r="FE81" s="102"/>
      <c r="FF81" s="102"/>
      <c r="FG81" s="102"/>
      <c r="FH81" s="102"/>
      <c r="FI81" s="102"/>
      <c r="FJ81" s="102"/>
      <c r="FK81" s="102"/>
      <c r="FL81" s="102"/>
      <c r="FM81" s="102"/>
      <c r="FN81" s="102"/>
      <c r="FO81" s="102"/>
      <c r="FP81" s="102"/>
      <c r="FQ81" s="102"/>
      <c r="FR81" s="102"/>
      <c r="FS81" s="102"/>
      <c r="FT81" s="102"/>
      <c r="FU81" s="102"/>
      <c r="FV81" s="102"/>
      <c r="FW81" s="102"/>
      <c r="FX81" s="102"/>
      <c r="FY81" s="102"/>
      <c r="FZ81" s="102"/>
      <c r="GA81" s="102"/>
      <c r="GB81" s="102"/>
      <c r="GC81" s="102"/>
      <c r="GD81" s="104"/>
      <c r="GE81" s="104"/>
      <c r="GF81" s="104"/>
      <c r="GG81" s="104"/>
      <c r="GH81" s="104"/>
      <c r="GI81" s="104"/>
      <c r="GJ81" s="104"/>
      <c r="GK81" s="104"/>
      <c r="GL81" s="104">
        <v>829.69775321131431</v>
      </c>
      <c r="GM81" s="122"/>
      <c r="GN81" s="104"/>
      <c r="GO81" s="104"/>
      <c r="GP81" s="98"/>
    </row>
    <row r="82" spans="1:198" x14ac:dyDescent="0.25">
      <c r="A82" s="103" t="s">
        <v>150</v>
      </c>
      <c r="B82" s="102"/>
      <c r="C82" s="102"/>
      <c r="D82" s="102"/>
      <c r="E82" s="102"/>
      <c r="F82" s="102"/>
      <c r="G82" s="102"/>
      <c r="H82" s="102"/>
      <c r="I82" s="102"/>
      <c r="J82" s="102"/>
      <c r="K82" s="102"/>
      <c r="L82" s="102"/>
      <c r="M82" s="102"/>
      <c r="N82" s="102"/>
      <c r="O82" s="102"/>
      <c r="P82" s="102"/>
      <c r="Q82" s="102"/>
      <c r="R82" s="102"/>
      <c r="S82" s="102"/>
      <c r="T82" s="102"/>
      <c r="U82" s="102"/>
      <c r="V82" s="102"/>
      <c r="W82" s="102"/>
      <c r="X82" s="102"/>
      <c r="Y82" s="102"/>
      <c r="Z82" s="102"/>
      <c r="AA82" s="102"/>
      <c r="AB82" s="102"/>
      <c r="AC82" s="102"/>
      <c r="AD82" s="102"/>
      <c r="AE82" s="102"/>
      <c r="AF82" s="102"/>
      <c r="AG82" s="102"/>
      <c r="AH82" s="102"/>
      <c r="AI82" s="102"/>
      <c r="AJ82" s="102"/>
      <c r="AK82" s="102"/>
      <c r="AL82" s="102"/>
      <c r="AM82" s="102"/>
      <c r="AN82" s="102"/>
      <c r="AO82" s="102"/>
      <c r="AP82" s="102"/>
      <c r="AQ82" s="102"/>
      <c r="AR82" s="102"/>
      <c r="AS82" s="102"/>
      <c r="AT82" s="102"/>
      <c r="AU82" s="102"/>
      <c r="AV82" s="102"/>
      <c r="AW82" s="102"/>
      <c r="AX82" s="102"/>
      <c r="AY82" s="102"/>
      <c r="AZ82" s="102"/>
      <c r="BA82" s="102"/>
      <c r="BB82" s="102"/>
      <c r="BC82" s="102"/>
      <c r="BD82" s="102"/>
      <c r="BE82" s="102"/>
      <c r="BF82" s="102"/>
      <c r="BG82" s="102"/>
      <c r="BH82" s="102"/>
      <c r="BI82" s="102"/>
      <c r="BJ82" s="102"/>
      <c r="BK82" s="102"/>
      <c r="BL82" s="102"/>
      <c r="BM82" s="102"/>
      <c r="BN82" s="102"/>
      <c r="BO82" s="102"/>
      <c r="BP82" s="102"/>
      <c r="BQ82" s="102"/>
      <c r="BR82" s="102"/>
      <c r="BS82" s="102"/>
      <c r="BT82" s="102"/>
      <c r="BU82" s="102"/>
      <c r="BV82" s="102"/>
      <c r="BW82" s="102"/>
      <c r="BX82" s="102"/>
      <c r="BY82" s="102"/>
      <c r="BZ82" s="102"/>
      <c r="CA82" s="102"/>
      <c r="CB82" s="102"/>
      <c r="CC82" s="102"/>
      <c r="CD82" s="102"/>
      <c r="CE82" s="102"/>
      <c r="CF82" s="102"/>
      <c r="CG82" s="102"/>
      <c r="CH82" s="102"/>
      <c r="CI82" s="102"/>
      <c r="CJ82" s="102"/>
      <c r="CK82" s="102"/>
      <c r="CL82" s="102"/>
      <c r="CM82" s="102"/>
      <c r="CN82" s="102"/>
      <c r="CO82" s="102"/>
      <c r="CP82" s="102"/>
      <c r="CQ82" s="102"/>
      <c r="CR82" s="102"/>
      <c r="CS82" s="102"/>
      <c r="CT82" s="102"/>
      <c r="CU82" s="102"/>
      <c r="CV82" s="102"/>
      <c r="CW82" s="102"/>
      <c r="CX82" s="102"/>
      <c r="CY82" s="102"/>
      <c r="CZ82" s="102"/>
      <c r="DA82" s="102"/>
      <c r="DB82" s="102"/>
      <c r="DC82" s="102"/>
      <c r="DD82" s="102"/>
      <c r="DE82" s="102"/>
      <c r="DF82" s="102"/>
      <c r="DG82" s="102"/>
      <c r="DH82" s="102"/>
      <c r="DI82" s="102"/>
      <c r="DJ82" s="102"/>
      <c r="DK82" s="102"/>
      <c r="DL82" s="102"/>
      <c r="DM82" s="102"/>
      <c r="DN82" s="102"/>
      <c r="DO82" s="102"/>
      <c r="DP82" s="102"/>
      <c r="DQ82" s="102"/>
      <c r="DR82" s="102"/>
      <c r="DS82" s="102"/>
      <c r="DT82" s="102"/>
      <c r="DU82" s="102"/>
      <c r="DV82" s="102"/>
      <c r="DW82" s="102"/>
      <c r="DX82" s="102"/>
      <c r="DY82" s="102"/>
      <c r="DZ82" s="102"/>
      <c r="EA82" s="102"/>
      <c r="EB82" s="102"/>
      <c r="EC82" s="102"/>
      <c r="ED82" s="102"/>
      <c r="EE82" s="102"/>
      <c r="EF82" s="102"/>
      <c r="EG82" s="102"/>
      <c r="EH82" s="102"/>
      <c r="EI82" s="102"/>
      <c r="EJ82" s="102"/>
      <c r="EK82" s="102"/>
      <c r="EL82" s="102"/>
      <c r="EM82" s="102"/>
      <c r="EN82" s="102"/>
      <c r="EO82" s="102"/>
      <c r="EP82" s="102"/>
      <c r="EQ82" s="102"/>
      <c r="ER82" s="102"/>
      <c r="ES82" s="102"/>
      <c r="ET82" s="102"/>
      <c r="EU82" s="102"/>
      <c r="EV82" s="102"/>
      <c r="EW82" s="102"/>
      <c r="EX82" s="102"/>
      <c r="EY82" s="102"/>
      <c r="EZ82" s="102"/>
      <c r="FA82" s="102"/>
      <c r="FB82" s="102">
        <v>1410.5841538465752</v>
      </c>
      <c r="FC82" s="102"/>
      <c r="FD82" s="102"/>
      <c r="FE82" s="102"/>
      <c r="FF82" s="102"/>
      <c r="FG82" s="102"/>
      <c r="FH82" s="102"/>
      <c r="FI82" s="102"/>
      <c r="FJ82" s="102"/>
      <c r="FK82" s="102"/>
      <c r="FL82" s="102"/>
      <c r="FM82" s="102"/>
      <c r="FN82" s="102"/>
      <c r="FO82" s="102"/>
      <c r="FP82" s="102"/>
      <c r="FQ82" s="102"/>
      <c r="FR82" s="102"/>
      <c r="FS82" s="102"/>
      <c r="FT82" s="102"/>
      <c r="FU82" s="102"/>
      <c r="FV82" s="102"/>
      <c r="FW82" s="102"/>
      <c r="FX82" s="102"/>
      <c r="FY82" s="102"/>
      <c r="FZ82" s="102"/>
      <c r="GA82" s="102"/>
      <c r="GB82" s="102"/>
      <c r="GC82" s="102"/>
      <c r="GD82" s="104"/>
      <c r="GE82" s="104"/>
      <c r="GF82" s="104"/>
      <c r="GG82" s="104"/>
      <c r="GH82" s="104"/>
      <c r="GI82" s="104"/>
      <c r="GJ82" s="104"/>
      <c r="GK82" s="104"/>
      <c r="GL82" s="104">
        <v>1410.5841538465752</v>
      </c>
      <c r="GM82" s="122"/>
      <c r="GN82" s="104"/>
      <c r="GO82" s="104"/>
      <c r="GP82" s="98"/>
    </row>
    <row r="83" spans="1:198" x14ac:dyDescent="0.25">
      <c r="A83" s="103" t="s">
        <v>24</v>
      </c>
      <c r="B83" s="102"/>
      <c r="C83" s="102"/>
      <c r="D83" s="102"/>
      <c r="E83" s="102"/>
      <c r="F83" s="102"/>
      <c r="G83" s="102"/>
      <c r="H83" s="102"/>
      <c r="I83" s="102"/>
      <c r="J83" s="102"/>
      <c r="K83" s="102"/>
      <c r="L83" s="102"/>
      <c r="M83" s="102"/>
      <c r="N83" s="102"/>
      <c r="O83" s="102"/>
      <c r="P83" s="102"/>
      <c r="Q83" s="102"/>
      <c r="R83" s="102"/>
      <c r="S83" s="102"/>
      <c r="T83" s="102"/>
      <c r="U83" s="102"/>
      <c r="V83" s="102"/>
      <c r="W83" s="102"/>
      <c r="X83" s="102"/>
      <c r="Y83" s="102"/>
      <c r="Z83" s="102"/>
      <c r="AA83" s="102"/>
      <c r="AB83" s="102"/>
      <c r="AC83" s="102"/>
      <c r="AD83" s="102"/>
      <c r="AE83" s="102"/>
      <c r="AF83" s="102"/>
      <c r="AG83" s="102"/>
      <c r="AH83" s="102"/>
      <c r="AI83" s="102"/>
      <c r="AJ83" s="102"/>
      <c r="AK83" s="102"/>
      <c r="AL83" s="102"/>
      <c r="AM83" s="102"/>
      <c r="AN83" s="102"/>
      <c r="AO83" s="102"/>
      <c r="AP83" s="102"/>
      <c r="AQ83" s="102"/>
      <c r="AR83" s="102"/>
      <c r="AS83" s="102"/>
      <c r="AT83" s="102"/>
      <c r="AU83" s="102"/>
      <c r="AV83" s="102"/>
      <c r="AW83" s="102"/>
      <c r="AX83" s="102"/>
      <c r="AY83" s="102"/>
      <c r="AZ83" s="102"/>
      <c r="BA83" s="102"/>
      <c r="BB83" s="102"/>
      <c r="BC83" s="102"/>
      <c r="BD83" s="102"/>
      <c r="BE83" s="102"/>
      <c r="BF83" s="102"/>
      <c r="BG83" s="102"/>
      <c r="BH83" s="102"/>
      <c r="BI83" s="102"/>
      <c r="BJ83" s="102"/>
      <c r="BK83" s="102"/>
      <c r="BL83" s="102"/>
      <c r="BM83" s="102"/>
      <c r="BN83" s="102"/>
      <c r="BO83" s="102"/>
      <c r="BP83" s="102"/>
      <c r="BQ83" s="102"/>
      <c r="BR83" s="102"/>
      <c r="BS83" s="102"/>
      <c r="BT83" s="102"/>
      <c r="BU83" s="102"/>
      <c r="BV83" s="102"/>
      <c r="BW83" s="102"/>
      <c r="BX83" s="102"/>
      <c r="BY83" s="102"/>
      <c r="BZ83" s="102"/>
      <c r="CA83" s="102"/>
      <c r="CB83" s="102"/>
      <c r="CC83" s="102"/>
      <c r="CD83" s="102"/>
      <c r="CE83" s="102"/>
      <c r="CF83" s="102"/>
      <c r="CG83" s="102"/>
      <c r="CH83" s="102"/>
      <c r="CI83" s="102"/>
      <c r="CJ83" s="102"/>
      <c r="CK83" s="102"/>
      <c r="CL83" s="102"/>
      <c r="CM83" s="102"/>
      <c r="CN83" s="102"/>
      <c r="CO83" s="102"/>
      <c r="CP83" s="102"/>
      <c r="CQ83" s="102"/>
      <c r="CR83" s="102"/>
      <c r="CS83" s="102"/>
      <c r="CT83" s="102"/>
      <c r="CU83" s="102"/>
      <c r="CV83" s="102"/>
      <c r="CW83" s="102"/>
      <c r="CX83" s="102"/>
      <c r="CY83" s="102"/>
      <c r="CZ83" s="102"/>
      <c r="DA83" s="102"/>
      <c r="DB83" s="102"/>
      <c r="DC83" s="102"/>
      <c r="DD83" s="102"/>
      <c r="DE83" s="102"/>
      <c r="DF83" s="102"/>
      <c r="DG83" s="102"/>
      <c r="DH83" s="102"/>
      <c r="DI83" s="102"/>
      <c r="DJ83" s="102"/>
      <c r="DK83" s="102"/>
      <c r="DL83" s="102"/>
      <c r="DM83" s="102"/>
      <c r="DN83" s="102"/>
      <c r="DO83" s="102"/>
      <c r="DP83" s="102"/>
      <c r="DQ83" s="102"/>
      <c r="DR83" s="102"/>
      <c r="DS83" s="102"/>
      <c r="DT83" s="102"/>
      <c r="DU83" s="102"/>
      <c r="DV83" s="102"/>
      <c r="DW83" s="102"/>
      <c r="DX83" s="102"/>
      <c r="DY83" s="102"/>
      <c r="DZ83" s="102"/>
      <c r="EA83" s="102"/>
      <c r="EB83" s="102"/>
      <c r="EC83" s="102"/>
      <c r="ED83" s="102"/>
      <c r="EE83" s="102"/>
      <c r="EF83" s="102"/>
      <c r="EG83" s="102"/>
      <c r="EH83" s="102"/>
      <c r="EI83" s="102"/>
      <c r="EJ83" s="102"/>
      <c r="EK83" s="102"/>
      <c r="EL83" s="102"/>
      <c r="EM83" s="102"/>
      <c r="EN83" s="102"/>
      <c r="EO83" s="102"/>
      <c r="EP83" s="102"/>
      <c r="EQ83" s="102"/>
      <c r="ER83" s="102"/>
      <c r="ES83" s="102"/>
      <c r="ET83" s="102"/>
      <c r="EU83" s="102"/>
      <c r="EV83" s="102"/>
      <c r="EW83" s="102"/>
      <c r="EX83" s="102"/>
      <c r="EY83" s="102"/>
      <c r="EZ83" s="102"/>
      <c r="FA83" s="102"/>
      <c r="FB83" s="102"/>
      <c r="FC83" s="102">
        <v>1203.254580471285</v>
      </c>
      <c r="FD83" s="102"/>
      <c r="FE83" s="102"/>
      <c r="FF83" s="102"/>
      <c r="FG83" s="102"/>
      <c r="FH83" s="102"/>
      <c r="FI83" s="102"/>
      <c r="FJ83" s="102"/>
      <c r="FK83" s="102"/>
      <c r="FL83" s="102"/>
      <c r="FM83" s="102"/>
      <c r="FN83" s="102"/>
      <c r="FO83" s="102"/>
      <c r="FP83" s="102"/>
      <c r="FQ83" s="102"/>
      <c r="FR83" s="102"/>
      <c r="FS83" s="102"/>
      <c r="FT83" s="102"/>
      <c r="FU83" s="102"/>
      <c r="FV83" s="102"/>
      <c r="FW83" s="102"/>
      <c r="FX83" s="102"/>
      <c r="FY83" s="102"/>
      <c r="FZ83" s="102"/>
      <c r="GA83" s="102"/>
      <c r="GB83" s="102"/>
      <c r="GC83" s="102"/>
      <c r="GD83" s="104"/>
      <c r="GE83" s="104"/>
      <c r="GF83" s="104"/>
      <c r="GG83" s="104"/>
      <c r="GH83" s="104"/>
      <c r="GI83" s="104"/>
      <c r="GJ83" s="104"/>
      <c r="GK83" s="104"/>
      <c r="GL83" s="104">
        <v>1203.254580471285</v>
      </c>
      <c r="GM83" s="122"/>
      <c r="GN83" s="104"/>
      <c r="GO83" s="104"/>
      <c r="GP83" s="98"/>
    </row>
    <row r="84" spans="1:198" x14ac:dyDescent="0.25">
      <c r="A84" s="103" t="s">
        <v>151</v>
      </c>
      <c r="B84" s="102"/>
      <c r="C84" s="102"/>
      <c r="D84" s="102"/>
      <c r="E84" s="102"/>
      <c r="F84" s="102"/>
      <c r="G84" s="102"/>
      <c r="H84" s="102"/>
      <c r="I84" s="102"/>
      <c r="J84" s="102"/>
      <c r="K84" s="102"/>
      <c r="L84" s="102"/>
      <c r="M84" s="102"/>
      <c r="N84" s="102"/>
      <c r="O84" s="102"/>
      <c r="P84" s="102"/>
      <c r="Q84" s="102"/>
      <c r="R84" s="102"/>
      <c r="S84" s="102"/>
      <c r="T84" s="102"/>
      <c r="U84" s="102"/>
      <c r="V84" s="102"/>
      <c r="W84" s="102"/>
      <c r="X84" s="102"/>
      <c r="Y84" s="102"/>
      <c r="Z84" s="102"/>
      <c r="AA84" s="102"/>
      <c r="AB84" s="102"/>
      <c r="AC84" s="102"/>
      <c r="AD84" s="102"/>
      <c r="AE84" s="102"/>
      <c r="AF84" s="102"/>
      <c r="AG84" s="102"/>
      <c r="AH84" s="102"/>
      <c r="AI84" s="102"/>
      <c r="AJ84" s="102"/>
      <c r="AK84" s="102"/>
      <c r="AL84" s="102"/>
      <c r="AM84" s="102"/>
      <c r="AN84" s="102"/>
      <c r="AO84" s="102"/>
      <c r="AP84" s="102"/>
      <c r="AQ84" s="102"/>
      <c r="AR84" s="102"/>
      <c r="AS84" s="102"/>
      <c r="AT84" s="102"/>
      <c r="AU84" s="102"/>
      <c r="AV84" s="102"/>
      <c r="AW84" s="102"/>
      <c r="AX84" s="102"/>
      <c r="AY84" s="102"/>
      <c r="AZ84" s="102"/>
      <c r="BA84" s="102"/>
      <c r="BB84" s="102"/>
      <c r="BC84" s="102"/>
      <c r="BD84" s="102"/>
      <c r="BE84" s="102"/>
      <c r="BF84" s="102"/>
      <c r="BG84" s="102"/>
      <c r="BH84" s="102"/>
      <c r="BI84" s="102"/>
      <c r="BJ84" s="102"/>
      <c r="BK84" s="102"/>
      <c r="BL84" s="102"/>
      <c r="BM84" s="102"/>
      <c r="BN84" s="102"/>
      <c r="BO84" s="102"/>
      <c r="BP84" s="102"/>
      <c r="BQ84" s="102"/>
      <c r="BR84" s="102"/>
      <c r="BS84" s="102"/>
      <c r="BT84" s="102"/>
      <c r="BU84" s="102"/>
      <c r="BV84" s="102"/>
      <c r="BW84" s="102"/>
      <c r="BX84" s="102"/>
      <c r="BY84" s="102"/>
      <c r="BZ84" s="102"/>
      <c r="CA84" s="102"/>
      <c r="CB84" s="102"/>
      <c r="CC84" s="102"/>
      <c r="CD84" s="102"/>
      <c r="CE84" s="102"/>
      <c r="CF84" s="102"/>
      <c r="CG84" s="102"/>
      <c r="CH84" s="102"/>
      <c r="CI84" s="102"/>
      <c r="CJ84" s="102"/>
      <c r="CK84" s="102"/>
      <c r="CL84" s="102"/>
      <c r="CM84" s="102"/>
      <c r="CN84" s="102"/>
      <c r="CO84" s="102"/>
      <c r="CP84" s="102"/>
      <c r="CQ84" s="102"/>
      <c r="CR84" s="102"/>
      <c r="CS84" s="102"/>
      <c r="CT84" s="102"/>
      <c r="CU84" s="102"/>
      <c r="CV84" s="102"/>
      <c r="CW84" s="102"/>
      <c r="CX84" s="102"/>
      <c r="CY84" s="102"/>
      <c r="CZ84" s="102"/>
      <c r="DA84" s="102"/>
      <c r="DB84" s="102"/>
      <c r="DC84" s="102"/>
      <c r="DD84" s="102"/>
      <c r="DE84" s="102"/>
      <c r="DF84" s="102"/>
      <c r="DG84" s="102"/>
      <c r="DH84" s="102"/>
      <c r="DI84" s="102"/>
      <c r="DJ84" s="102"/>
      <c r="DK84" s="102"/>
      <c r="DL84" s="102"/>
      <c r="DM84" s="102"/>
      <c r="DN84" s="102"/>
      <c r="DO84" s="102"/>
      <c r="DP84" s="102"/>
      <c r="DQ84" s="102"/>
      <c r="DR84" s="102"/>
      <c r="DS84" s="102"/>
      <c r="DT84" s="102"/>
      <c r="DU84" s="102"/>
      <c r="DV84" s="102"/>
      <c r="DW84" s="102"/>
      <c r="DX84" s="102"/>
      <c r="DY84" s="102"/>
      <c r="DZ84" s="102"/>
      <c r="EA84" s="102"/>
      <c r="EB84" s="102"/>
      <c r="EC84" s="102"/>
      <c r="ED84" s="102"/>
      <c r="EE84" s="102"/>
      <c r="EF84" s="102"/>
      <c r="EG84" s="102"/>
      <c r="EH84" s="102"/>
      <c r="EI84" s="102"/>
      <c r="EJ84" s="102"/>
      <c r="EK84" s="102"/>
      <c r="EL84" s="102"/>
      <c r="EM84" s="102"/>
      <c r="EN84" s="102"/>
      <c r="EO84" s="102"/>
      <c r="EP84" s="102"/>
      <c r="EQ84" s="102"/>
      <c r="ER84" s="102"/>
      <c r="ES84" s="102"/>
      <c r="ET84" s="102"/>
      <c r="EU84" s="102"/>
      <c r="EV84" s="102"/>
      <c r="EW84" s="102"/>
      <c r="EX84" s="102"/>
      <c r="EY84" s="102"/>
      <c r="EZ84" s="102"/>
      <c r="FA84" s="102"/>
      <c r="FB84" s="102"/>
      <c r="FC84" s="102"/>
      <c r="FD84" s="102">
        <v>838.62822306980752</v>
      </c>
      <c r="FE84" s="102"/>
      <c r="FF84" s="102"/>
      <c r="FG84" s="102"/>
      <c r="FH84" s="102"/>
      <c r="FI84" s="102"/>
      <c r="FJ84" s="102"/>
      <c r="FK84" s="102"/>
      <c r="FL84" s="102"/>
      <c r="FM84" s="102"/>
      <c r="FN84" s="102"/>
      <c r="FO84" s="102"/>
      <c r="FP84" s="102"/>
      <c r="FQ84" s="102"/>
      <c r="FR84" s="102"/>
      <c r="FS84" s="102"/>
      <c r="FT84" s="102"/>
      <c r="FU84" s="102"/>
      <c r="FV84" s="102"/>
      <c r="FW84" s="102"/>
      <c r="FX84" s="102"/>
      <c r="FY84" s="102"/>
      <c r="FZ84" s="102"/>
      <c r="GA84" s="102"/>
      <c r="GB84" s="102"/>
      <c r="GC84" s="102"/>
      <c r="GD84" s="104"/>
      <c r="GE84" s="104"/>
      <c r="GF84" s="104"/>
      <c r="GG84" s="104"/>
      <c r="GH84" s="104"/>
      <c r="GI84" s="104"/>
      <c r="GJ84" s="104"/>
      <c r="GK84" s="104"/>
      <c r="GL84" s="104">
        <v>838.62822306980752</v>
      </c>
      <c r="GM84" s="122"/>
      <c r="GN84" s="104"/>
      <c r="GO84" s="104"/>
      <c r="GP84" s="98"/>
    </row>
    <row r="85" spans="1:198" x14ac:dyDescent="0.25">
      <c r="A85" s="103" t="s">
        <v>456</v>
      </c>
      <c r="B85" s="102">
        <v>0.14716267834363758</v>
      </c>
      <c r="C85" s="102"/>
      <c r="D85" s="102"/>
      <c r="E85" s="102"/>
      <c r="F85" s="102"/>
      <c r="G85" s="102"/>
      <c r="H85" s="102"/>
      <c r="I85" s="102"/>
      <c r="J85" s="102"/>
      <c r="K85" s="102"/>
      <c r="L85" s="102"/>
      <c r="M85" s="102">
        <v>1.0498974636709507E-2</v>
      </c>
      <c r="N85" s="102"/>
      <c r="O85" s="102"/>
      <c r="P85" s="102"/>
      <c r="Q85" s="102"/>
      <c r="R85" s="102"/>
      <c r="S85" s="102"/>
      <c r="T85" s="102"/>
      <c r="U85" s="102"/>
      <c r="V85" s="102"/>
      <c r="W85" s="102"/>
      <c r="X85" s="102"/>
      <c r="Y85" s="102"/>
      <c r="Z85" s="102"/>
      <c r="AA85" s="102">
        <v>2.0554758571861189</v>
      </c>
      <c r="AB85" s="102">
        <v>0.91683253341953419</v>
      </c>
      <c r="AC85" s="102">
        <v>4.1314057372810169E-3</v>
      </c>
      <c r="AD85" s="102">
        <v>3.6013920433280746</v>
      </c>
      <c r="AE85" s="102"/>
      <c r="AF85" s="102"/>
      <c r="AG85" s="102"/>
      <c r="AH85" s="102">
        <v>5.2916125595037312E-2</v>
      </c>
      <c r="AI85" s="102">
        <v>0.29930649621134192</v>
      </c>
      <c r="AJ85" s="102"/>
      <c r="AK85" s="102"/>
      <c r="AL85" s="102"/>
      <c r="AM85" s="102"/>
      <c r="AN85" s="102"/>
      <c r="AO85" s="102"/>
      <c r="AP85" s="102"/>
      <c r="AQ85" s="102"/>
      <c r="AR85" s="102"/>
      <c r="AS85" s="102"/>
      <c r="AT85" s="102"/>
      <c r="AU85" s="102"/>
      <c r="AV85" s="102"/>
      <c r="AW85" s="102"/>
      <c r="AX85" s="102"/>
      <c r="AY85" s="102"/>
      <c r="AZ85" s="102"/>
      <c r="BA85" s="102"/>
      <c r="BB85" s="102"/>
      <c r="BC85" s="102"/>
      <c r="BD85" s="102"/>
      <c r="BE85" s="102"/>
      <c r="BF85" s="102"/>
      <c r="BG85" s="102"/>
      <c r="BH85" s="102"/>
      <c r="BI85" s="102"/>
      <c r="BJ85" s="102">
        <v>2.2761198674674358E-2</v>
      </c>
      <c r="BK85" s="102">
        <v>1.5222015326123248E-3</v>
      </c>
      <c r="BL85" s="102"/>
      <c r="BM85" s="102">
        <v>2.2123313355793862E-2</v>
      </c>
      <c r="BN85" s="102"/>
      <c r="BO85" s="102"/>
      <c r="BP85" s="102"/>
      <c r="BQ85" s="102"/>
      <c r="BR85" s="102"/>
      <c r="BS85" s="102"/>
      <c r="BT85" s="102"/>
      <c r="BU85" s="102"/>
      <c r="BV85" s="102"/>
      <c r="BW85" s="102"/>
      <c r="BX85" s="102">
        <v>1.0803702792730668E-2</v>
      </c>
      <c r="BY85" s="102">
        <v>1.8580979505416876E-2</v>
      </c>
      <c r="BZ85" s="102">
        <v>6.8255342163496296E-2</v>
      </c>
      <c r="CA85" s="102"/>
      <c r="CB85" s="102"/>
      <c r="CC85" s="102"/>
      <c r="CD85" s="102"/>
      <c r="CE85" s="102"/>
      <c r="CF85" s="102"/>
      <c r="CG85" s="102"/>
      <c r="CH85" s="102"/>
      <c r="CI85" s="102"/>
      <c r="CJ85" s="102"/>
      <c r="CK85" s="102"/>
      <c r="CL85" s="102"/>
      <c r="CM85" s="102"/>
      <c r="CN85" s="102"/>
      <c r="CO85" s="102"/>
      <c r="CP85" s="102"/>
      <c r="CQ85" s="102"/>
      <c r="CR85" s="102"/>
      <c r="CS85" s="102"/>
      <c r="CT85" s="102"/>
      <c r="CU85" s="102"/>
      <c r="CV85" s="102"/>
      <c r="CW85" s="102"/>
      <c r="CX85" s="102"/>
      <c r="CY85" s="102"/>
      <c r="CZ85" s="102"/>
      <c r="DA85" s="102"/>
      <c r="DB85" s="102"/>
      <c r="DC85" s="102"/>
      <c r="DD85" s="102"/>
      <c r="DE85" s="102"/>
      <c r="DF85" s="102"/>
      <c r="DG85" s="102"/>
      <c r="DH85" s="102"/>
      <c r="DI85" s="102"/>
      <c r="DJ85" s="102"/>
      <c r="DK85" s="102"/>
      <c r="DL85" s="102"/>
      <c r="DM85" s="102"/>
      <c r="DN85" s="102"/>
      <c r="DO85" s="102"/>
      <c r="DP85" s="102"/>
      <c r="DQ85" s="102"/>
      <c r="DR85" s="102"/>
      <c r="DS85" s="102"/>
      <c r="DT85" s="102"/>
      <c r="DU85" s="102"/>
      <c r="DV85" s="102"/>
      <c r="DW85" s="102"/>
      <c r="DX85" s="102"/>
      <c r="DY85" s="102"/>
      <c r="DZ85" s="102"/>
      <c r="EA85" s="102"/>
      <c r="EB85" s="102"/>
      <c r="EC85" s="102"/>
      <c r="ED85" s="102"/>
      <c r="EE85" s="102"/>
      <c r="EF85" s="102"/>
      <c r="EG85" s="102"/>
      <c r="EH85" s="102"/>
      <c r="EI85" s="102"/>
      <c r="EJ85" s="102"/>
      <c r="EK85" s="102"/>
      <c r="EL85" s="102"/>
      <c r="EM85" s="102"/>
      <c r="EN85" s="102"/>
      <c r="EO85" s="102"/>
      <c r="EP85" s="102"/>
      <c r="EQ85" s="102"/>
      <c r="ER85" s="102"/>
      <c r="ES85" s="102"/>
      <c r="ET85" s="102"/>
      <c r="EU85" s="102"/>
      <c r="EV85" s="102"/>
      <c r="EW85" s="102"/>
      <c r="EX85" s="102"/>
      <c r="EY85" s="102"/>
      <c r="EZ85" s="102"/>
      <c r="FA85" s="102"/>
      <c r="FB85" s="102"/>
      <c r="FC85" s="102"/>
      <c r="FD85" s="102"/>
      <c r="FE85" s="102"/>
      <c r="FF85" s="102"/>
      <c r="FG85" s="102"/>
      <c r="FH85" s="102"/>
      <c r="FI85" s="102"/>
      <c r="FJ85" s="102"/>
      <c r="FK85" s="102"/>
      <c r="FL85" s="102"/>
      <c r="FM85" s="102"/>
      <c r="FN85" s="102"/>
      <c r="FO85" s="102"/>
      <c r="FP85" s="102">
        <v>0.67409198444059548</v>
      </c>
      <c r="FQ85" s="102">
        <v>0.78230670632827626</v>
      </c>
      <c r="FR85" s="102">
        <v>0.69118060145439897</v>
      </c>
      <c r="FS85" s="102">
        <v>0.65533479720475762</v>
      </c>
      <c r="FT85" s="102">
        <v>0.63467876663852263</v>
      </c>
      <c r="FU85" s="102">
        <v>0.59075693388020645</v>
      </c>
      <c r="FV85" s="102">
        <v>0.57413168473556531</v>
      </c>
      <c r="FW85" s="102">
        <v>0.62274758129002095</v>
      </c>
      <c r="FX85" s="102">
        <v>0.6013183813845443</v>
      </c>
      <c r="FY85" s="102">
        <v>0.79745456872832554</v>
      </c>
      <c r="FZ85" s="102"/>
      <c r="GA85" s="102"/>
      <c r="GB85" s="102"/>
      <c r="GC85" s="102"/>
      <c r="GD85" s="104"/>
      <c r="GE85" s="104"/>
      <c r="GF85" s="104"/>
      <c r="GG85" s="104"/>
      <c r="GH85" s="104"/>
      <c r="GI85" s="104"/>
      <c r="GJ85" s="104">
        <v>0.87874522740527694</v>
      </c>
      <c r="GK85" s="104">
        <v>0.96083507051573769</v>
      </c>
      <c r="GL85" s="104">
        <v>15.695345156488687</v>
      </c>
      <c r="GM85" s="122"/>
      <c r="GN85" s="110"/>
      <c r="GO85" s="119"/>
      <c r="GP85" s="98"/>
    </row>
    <row r="86" spans="1:198" x14ac:dyDescent="0.25">
      <c r="A86" s="103" t="s">
        <v>457</v>
      </c>
      <c r="B86" s="102"/>
      <c r="C86" s="102">
        <v>1.1508333232510941</v>
      </c>
      <c r="D86" s="102"/>
      <c r="E86" s="102"/>
      <c r="F86" s="102"/>
      <c r="G86" s="102"/>
      <c r="H86" s="102"/>
      <c r="I86" s="102"/>
      <c r="J86" s="102"/>
      <c r="K86" s="102"/>
      <c r="L86" s="102"/>
      <c r="M86" s="102">
        <v>0.92532304774186469</v>
      </c>
      <c r="N86" s="102"/>
      <c r="O86" s="102"/>
      <c r="P86" s="102"/>
      <c r="Q86" s="102"/>
      <c r="R86" s="102"/>
      <c r="S86" s="102"/>
      <c r="T86" s="102"/>
      <c r="U86" s="102"/>
      <c r="V86" s="102"/>
      <c r="W86" s="102"/>
      <c r="X86" s="102"/>
      <c r="Y86" s="102"/>
      <c r="Z86" s="102"/>
      <c r="AA86" s="102">
        <v>15.900248599701571</v>
      </c>
      <c r="AB86" s="102">
        <v>5.8145082424251733</v>
      </c>
      <c r="AC86" s="102">
        <v>0.35139199134786342</v>
      </c>
      <c r="AD86" s="102">
        <v>0.83235030192781101</v>
      </c>
      <c r="AE86" s="102"/>
      <c r="AF86" s="102"/>
      <c r="AG86" s="102"/>
      <c r="AH86" s="102">
        <v>0.2632785064642067</v>
      </c>
      <c r="AI86" s="102"/>
      <c r="AJ86" s="102"/>
      <c r="AK86" s="102"/>
      <c r="AL86" s="102"/>
      <c r="AM86" s="102"/>
      <c r="AN86" s="102"/>
      <c r="AO86" s="102"/>
      <c r="AP86" s="102"/>
      <c r="AQ86" s="102"/>
      <c r="AR86" s="102"/>
      <c r="AS86" s="102"/>
      <c r="AT86" s="102"/>
      <c r="AU86" s="102"/>
      <c r="AV86" s="102"/>
      <c r="AW86" s="102"/>
      <c r="AX86" s="102"/>
      <c r="AY86" s="102"/>
      <c r="AZ86" s="102"/>
      <c r="BA86" s="102"/>
      <c r="BB86" s="102"/>
      <c r="BC86" s="102"/>
      <c r="BD86" s="102"/>
      <c r="BE86" s="102"/>
      <c r="BF86" s="102"/>
      <c r="BG86" s="102"/>
      <c r="BH86" s="102"/>
      <c r="BI86" s="102"/>
      <c r="BJ86" s="102">
        <v>0.11257992777166258</v>
      </c>
      <c r="BK86" s="102">
        <v>7.4967626139274077E-3</v>
      </c>
      <c r="BL86" s="102"/>
      <c r="BM86" s="102">
        <v>0.12348938148446587</v>
      </c>
      <c r="BN86" s="102"/>
      <c r="BO86" s="102"/>
      <c r="BP86" s="102"/>
      <c r="BQ86" s="102"/>
      <c r="BR86" s="102"/>
      <c r="BS86" s="102"/>
      <c r="BT86" s="102"/>
      <c r="BU86" s="102"/>
      <c r="BV86" s="102"/>
      <c r="BW86" s="102"/>
      <c r="BX86" s="102">
        <v>5.3316987738791614E-2</v>
      </c>
      <c r="BY86" s="102">
        <v>9.1821821528568742E-2</v>
      </c>
      <c r="BZ86" s="102">
        <v>0.34088110494278895</v>
      </c>
      <c r="CA86" s="102"/>
      <c r="CB86" s="102"/>
      <c r="CC86" s="102"/>
      <c r="CD86" s="102"/>
      <c r="CE86" s="102"/>
      <c r="CF86" s="102"/>
      <c r="CG86" s="102"/>
      <c r="CH86" s="102"/>
      <c r="CI86" s="102"/>
      <c r="CJ86" s="102"/>
      <c r="CK86" s="102"/>
      <c r="CL86" s="102"/>
      <c r="CM86" s="102"/>
      <c r="CN86" s="102"/>
      <c r="CO86" s="102"/>
      <c r="CP86" s="102"/>
      <c r="CQ86" s="102"/>
      <c r="CR86" s="102"/>
      <c r="CS86" s="102"/>
      <c r="CT86" s="102"/>
      <c r="CU86" s="102"/>
      <c r="CV86" s="102"/>
      <c r="CW86" s="102"/>
      <c r="CX86" s="102"/>
      <c r="CY86" s="102"/>
      <c r="CZ86" s="102"/>
      <c r="DA86" s="102"/>
      <c r="DB86" s="102"/>
      <c r="DC86" s="102"/>
      <c r="DD86" s="102"/>
      <c r="DE86" s="102"/>
      <c r="DF86" s="102"/>
      <c r="DG86" s="102"/>
      <c r="DH86" s="102"/>
      <c r="DI86" s="102"/>
      <c r="DJ86" s="102"/>
      <c r="DK86" s="102"/>
      <c r="DL86" s="102"/>
      <c r="DM86" s="102"/>
      <c r="DN86" s="102"/>
      <c r="DO86" s="102"/>
      <c r="DP86" s="102"/>
      <c r="DQ86" s="102"/>
      <c r="DR86" s="102"/>
      <c r="DS86" s="102"/>
      <c r="DT86" s="102"/>
      <c r="DU86" s="102"/>
      <c r="DV86" s="102"/>
      <c r="DW86" s="102"/>
      <c r="DX86" s="102"/>
      <c r="DY86" s="102"/>
      <c r="DZ86" s="102"/>
      <c r="EA86" s="102"/>
      <c r="EB86" s="102"/>
      <c r="EC86" s="102"/>
      <c r="ED86" s="102"/>
      <c r="EE86" s="102"/>
      <c r="EF86" s="102"/>
      <c r="EG86" s="102"/>
      <c r="EH86" s="102"/>
      <c r="EI86" s="102"/>
      <c r="EJ86" s="102"/>
      <c r="EK86" s="102"/>
      <c r="EL86" s="102"/>
      <c r="EM86" s="102"/>
      <c r="EN86" s="102"/>
      <c r="EO86" s="102"/>
      <c r="EP86" s="102"/>
      <c r="EQ86" s="102"/>
      <c r="ER86" s="102"/>
      <c r="ES86" s="102"/>
      <c r="ET86" s="102"/>
      <c r="EU86" s="102"/>
      <c r="EV86" s="102"/>
      <c r="EW86" s="102"/>
      <c r="EX86" s="102"/>
      <c r="EY86" s="102"/>
      <c r="EZ86" s="102"/>
      <c r="FA86" s="102"/>
      <c r="FB86" s="102"/>
      <c r="FC86" s="102"/>
      <c r="FD86" s="102"/>
      <c r="FE86" s="102"/>
      <c r="FF86" s="102"/>
      <c r="FG86" s="102"/>
      <c r="FH86" s="102"/>
      <c r="FI86" s="102"/>
      <c r="FJ86" s="102"/>
      <c r="FK86" s="102"/>
      <c r="FL86" s="102"/>
      <c r="FM86" s="102"/>
      <c r="FN86" s="102"/>
      <c r="FO86" s="102"/>
      <c r="FP86" s="102">
        <v>0.48878358275197792</v>
      </c>
      <c r="FQ86" s="102">
        <v>0.57183000579056331</v>
      </c>
      <c r="FR86" s="102">
        <v>0.50158105421843291</v>
      </c>
      <c r="FS86" s="102">
        <v>0.47407041892572527</v>
      </c>
      <c r="FT86" s="102">
        <v>0.45801432486192434</v>
      </c>
      <c r="FU86" s="102">
        <v>0.42469272579701789</v>
      </c>
      <c r="FV86" s="102">
        <v>0.41208191996426513</v>
      </c>
      <c r="FW86" s="102">
        <v>0.4485363412407018</v>
      </c>
      <c r="FX86" s="102">
        <v>0.43238696083981126</v>
      </c>
      <c r="FY86" s="102">
        <v>0.58227317898383679</v>
      </c>
      <c r="FZ86" s="102"/>
      <c r="GA86" s="102"/>
      <c r="GB86" s="102"/>
      <c r="GC86" s="102"/>
      <c r="GD86" s="104"/>
      <c r="GE86" s="104"/>
      <c r="GF86" s="104"/>
      <c r="GG86" s="104"/>
      <c r="GH86" s="104"/>
      <c r="GI86" s="104"/>
      <c r="GJ86" s="104">
        <v>-5.5549390912053243</v>
      </c>
      <c r="GK86" s="104">
        <v>6.0839097733470329</v>
      </c>
      <c r="GL86" s="104">
        <v>31.290741194455755</v>
      </c>
      <c r="GM86" s="122"/>
      <c r="GN86" s="110"/>
      <c r="GO86" s="119"/>
      <c r="GP86" s="98"/>
    </row>
    <row r="87" spans="1:198" x14ac:dyDescent="0.25">
      <c r="A87" s="103" t="s">
        <v>458</v>
      </c>
      <c r="B87" s="102"/>
      <c r="C87" s="102"/>
      <c r="D87" s="102">
        <v>4.1045703615261928E-2</v>
      </c>
      <c r="E87" s="102"/>
      <c r="F87" s="102"/>
      <c r="G87" s="102"/>
      <c r="H87" s="102"/>
      <c r="I87" s="102"/>
      <c r="J87" s="102"/>
      <c r="K87" s="102"/>
      <c r="L87" s="102"/>
      <c r="M87" s="102">
        <v>5.8585242009291053E-3</v>
      </c>
      <c r="N87" s="102"/>
      <c r="O87" s="102"/>
      <c r="P87" s="102"/>
      <c r="Q87" s="102"/>
      <c r="R87" s="102"/>
      <c r="S87" s="102"/>
      <c r="T87" s="102"/>
      <c r="U87" s="102"/>
      <c r="V87" s="102"/>
      <c r="W87" s="102"/>
      <c r="X87" s="102"/>
      <c r="Y87" s="102"/>
      <c r="Z87" s="102"/>
      <c r="AA87" s="102">
        <v>0.80577729945906118</v>
      </c>
      <c r="AB87" s="102">
        <v>0.27876412775343073</v>
      </c>
      <c r="AC87" s="102">
        <v>2.3017539280040192E-3</v>
      </c>
      <c r="AD87" s="102">
        <v>4.5212891257231831E-2</v>
      </c>
      <c r="AE87" s="102"/>
      <c r="AF87" s="102"/>
      <c r="AG87" s="102"/>
      <c r="AH87" s="102">
        <v>1.4262642187049699E-2</v>
      </c>
      <c r="AI87" s="102">
        <v>0.34246729123493369</v>
      </c>
      <c r="AJ87" s="102"/>
      <c r="AK87" s="102"/>
      <c r="AL87" s="102"/>
      <c r="AM87" s="102"/>
      <c r="AN87" s="102"/>
      <c r="AO87" s="102"/>
      <c r="AP87" s="102"/>
      <c r="AQ87" s="102"/>
      <c r="AR87" s="102"/>
      <c r="AS87" s="102"/>
      <c r="AT87" s="102"/>
      <c r="AU87" s="102"/>
      <c r="AV87" s="102"/>
      <c r="AW87" s="102"/>
      <c r="AX87" s="102"/>
      <c r="AY87" s="102"/>
      <c r="AZ87" s="102"/>
      <c r="BA87" s="102"/>
      <c r="BB87" s="102"/>
      <c r="BC87" s="102"/>
      <c r="BD87" s="102"/>
      <c r="BE87" s="102"/>
      <c r="BF87" s="102"/>
      <c r="BG87" s="102"/>
      <c r="BH87" s="102"/>
      <c r="BI87" s="102"/>
      <c r="BJ87" s="102">
        <v>6.1042914943284241E-3</v>
      </c>
      <c r="BK87" s="102">
        <v>4.0702038978853062E-4</v>
      </c>
      <c r="BL87" s="102"/>
      <c r="BM87" s="102">
        <v>2.324670089867158E-2</v>
      </c>
      <c r="BN87" s="102"/>
      <c r="BO87" s="102"/>
      <c r="BP87" s="102"/>
      <c r="BQ87" s="102"/>
      <c r="BR87" s="102"/>
      <c r="BS87" s="102"/>
      <c r="BT87" s="102"/>
      <c r="BU87" s="102"/>
      <c r="BV87" s="102"/>
      <c r="BW87" s="102"/>
      <c r="BX87" s="102">
        <v>2.8928230119550508E-3</v>
      </c>
      <c r="BY87" s="102">
        <v>4.9803770888186081E-3</v>
      </c>
      <c r="BZ87" s="102">
        <v>1.8429039245581941E-2</v>
      </c>
      <c r="CA87" s="102"/>
      <c r="CB87" s="102"/>
      <c r="CC87" s="102"/>
      <c r="CD87" s="102"/>
      <c r="CE87" s="102"/>
      <c r="CF87" s="102"/>
      <c r="CG87" s="102"/>
      <c r="CH87" s="102"/>
      <c r="CI87" s="102"/>
      <c r="CJ87" s="102"/>
      <c r="CK87" s="102"/>
      <c r="CL87" s="102"/>
      <c r="CM87" s="102"/>
      <c r="CN87" s="102"/>
      <c r="CO87" s="102"/>
      <c r="CP87" s="102"/>
      <c r="CQ87" s="102"/>
      <c r="CR87" s="102"/>
      <c r="CS87" s="102"/>
      <c r="CT87" s="102"/>
      <c r="CU87" s="102"/>
      <c r="CV87" s="102"/>
      <c r="CW87" s="102"/>
      <c r="CX87" s="102"/>
      <c r="CY87" s="102"/>
      <c r="CZ87" s="102"/>
      <c r="DA87" s="102"/>
      <c r="DB87" s="102"/>
      <c r="DC87" s="102"/>
      <c r="DD87" s="102"/>
      <c r="DE87" s="102"/>
      <c r="DF87" s="102"/>
      <c r="DG87" s="102"/>
      <c r="DH87" s="102"/>
      <c r="DI87" s="102"/>
      <c r="DJ87" s="102"/>
      <c r="DK87" s="102"/>
      <c r="DL87" s="102"/>
      <c r="DM87" s="102"/>
      <c r="DN87" s="102"/>
      <c r="DO87" s="102"/>
      <c r="DP87" s="102"/>
      <c r="DQ87" s="102"/>
      <c r="DR87" s="102"/>
      <c r="DS87" s="102"/>
      <c r="DT87" s="102"/>
      <c r="DU87" s="102"/>
      <c r="DV87" s="102"/>
      <c r="DW87" s="102"/>
      <c r="DX87" s="102"/>
      <c r="DY87" s="102"/>
      <c r="DZ87" s="102"/>
      <c r="EA87" s="102"/>
      <c r="EB87" s="102"/>
      <c r="EC87" s="102"/>
      <c r="ED87" s="102"/>
      <c r="EE87" s="102"/>
      <c r="EF87" s="102"/>
      <c r="EG87" s="102"/>
      <c r="EH87" s="102"/>
      <c r="EI87" s="102"/>
      <c r="EJ87" s="102"/>
      <c r="EK87" s="102"/>
      <c r="EL87" s="102"/>
      <c r="EM87" s="102"/>
      <c r="EN87" s="102"/>
      <c r="EO87" s="102"/>
      <c r="EP87" s="102"/>
      <c r="EQ87" s="102"/>
      <c r="ER87" s="102"/>
      <c r="ES87" s="102"/>
      <c r="ET87" s="102"/>
      <c r="EU87" s="102"/>
      <c r="EV87" s="102"/>
      <c r="EW87" s="102"/>
      <c r="EX87" s="102"/>
      <c r="EY87" s="102"/>
      <c r="EZ87" s="102"/>
      <c r="FA87" s="102"/>
      <c r="FB87" s="102"/>
      <c r="FC87" s="102"/>
      <c r="FD87" s="102"/>
      <c r="FE87" s="102"/>
      <c r="FF87" s="102"/>
      <c r="FG87" s="102"/>
      <c r="FH87" s="102"/>
      <c r="FI87" s="102"/>
      <c r="FJ87" s="102"/>
      <c r="FK87" s="102"/>
      <c r="FL87" s="102"/>
      <c r="FM87" s="102"/>
      <c r="FN87" s="102"/>
      <c r="FO87" s="102"/>
      <c r="FP87" s="102">
        <v>9.2552786650878169E-2</v>
      </c>
      <c r="FQ87" s="102">
        <v>0.10859511468756398</v>
      </c>
      <c r="FR87" s="102">
        <v>9.4935324597201429E-2</v>
      </c>
      <c r="FS87" s="102">
        <v>8.9552221668037696E-2</v>
      </c>
      <c r="FT87" s="102">
        <v>8.6318062392824524E-2</v>
      </c>
      <c r="FU87" s="102">
        <v>7.9850804618377083E-2</v>
      </c>
      <c r="FV87" s="102">
        <v>7.7388172183240442E-2</v>
      </c>
      <c r="FW87" s="102">
        <v>8.4332176957573599E-2</v>
      </c>
      <c r="FX87" s="102">
        <v>8.1237133255804547E-2</v>
      </c>
      <c r="FY87" s="102">
        <v>0.11014369125495467</v>
      </c>
      <c r="FZ87" s="102"/>
      <c r="GA87" s="102"/>
      <c r="GB87" s="102"/>
      <c r="GC87" s="102"/>
      <c r="GD87" s="104"/>
      <c r="GE87" s="104"/>
      <c r="GF87" s="104"/>
      <c r="GG87" s="104"/>
      <c r="GH87" s="104"/>
      <c r="GI87" s="104"/>
      <c r="GJ87" s="104">
        <v>-0.44281896394797876</v>
      </c>
      <c r="GK87" s="104">
        <v>0.20234091416355507</v>
      </c>
      <c r="GL87" s="104">
        <v>2.256177924247079</v>
      </c>
      <c r="GM87" s="122"/>
      <c r="GN87" s="110"/>
      <c r="GO87" s="119"/>
      <c r="GP87" s="98"/>
    </row>
    <row r="88" spans="1:198" x14ac:dyDescent="0.25">
      <c r="A88" s="103" t="s">
        <v>459</v>
      </c>
      <c r="B88" s="102"/>
      <c r="C88" s="102"/>
      <c r="D88" s="102"/>
      <c r="E88" s="102">
        <v>0.41554997025579377</v>
      </c>
      <c r="F88" s="102"/>
      <c r="G88" s="102"/>
      <c r="H88" s="102"/>
      <c r="I88" s="102"/>
      <c r="J88" s="102"/>
      <c r="K88" s="102"/>
      <c r="L88" s="102"/>
      <c r="M88" s="102"/>
      <c r="N88" s="102"/>
      <c r="O88" s="102"/>
      <c r="P88" s="102"/>
      <c r="Q88" s="102"/>
      <c r="R88" s="102"/>
      <c r="S88" s="102"/>
      <c r="T88" s="102"/>
      <c r="U88" s="102"/>
      <c r="V88" s="102"/>
      <c r="W88" s="102"/>
      <c r="X88" s="102">
        <v>0.39053836923435681</v>
      </c>
      <c r="Y88" s="102">
        <v>4.3252027217322185E-3</v>
      </c>
      <c r="Z88" s="102"/>
      <c r="AA88" s="102"/>
      <c r="AB88" s="102"/>
      <c r="AC88" s="102"/>
      <c r="AD88" s="102">
        <v>0.33667081287058892</v>
      </c>
      <c r="AE88" s="102"/>
      <c r="AF88" s="102"/>
      <c r="AG88" s="102"/>
      <c r="AH88" s="102">
        <v>0.1094859237372087</v>
      </c>
      <c r="AI88" s="102">
        <v>0.29634326408206224</v>
      </c>
      <c r="AJ88" s="102"/>
      <c r="AK88" s="102"/>
      <c r="AL88" s="102"/>
      <c r="AM88" s="102"/>
      <c r="AN88" s="102"/>
      <c r="AO88" s="102"/>
      <c r="AP88" s="102"/>
      <c r="AQ88" s="102"/>
      <c r="AR88" s="102"/>
      <c r="AS88" s="102"/>
      <c r="AT88" s="102"/>
      <c r="AU88" s="102"/>
      <c r="AV88" s="102"/>
      <c r="AW88" s="102"/>
      <c r="AX88" s="102"/>
      <c r="AY88" s="102"/>
      <c r="AZ88" s="102"/>
      <c r="BA88" s="102"/>
      <c r="BB88" s="102"/>
      <c r="BC88" s="102"/>
      <c r="BD88" s="102"/>
      <c r="BE88" s="102"/>
      <c r="BF88" s="102"/>
      <c r="BG88" s="102"/>
      <c r="BH88" s="102"/>
      <c r="BI88" s="102"/>
      <c r="BJ88" s="102">
        <v>4.7247930580509225E-2</v>
      </c>
      <c r="BK88" s="102">
        <v>3.1678035909906378E-3</v>
      </c>
      <c r="BL88" s="102"/>
      <c r="BM88" s="102">
        <v>0.4268205748748598</v>
      </c>
      <c r="BN88" s="102"/>
      <c r="BO88" s="102">
        <v>5.6242194717438659E-2</v>
      </c>
      <c r="BP88" s="102">
        <v>7.7873235773144462E-5</v>
      </c>
      <c r="BQ88" s="102">
        <v>2.6041122033476139E-4</v>
      </c>
      <c r="BR88" s="102">
        <v>4.7178816924799395E-5</v>
      </c>
      <c r="BS88" s="102">
        <v>4.3465207286782192E-5</v>
      </c>
      <c r="BT88" s="102"/>
      <c r="BU88" s="102">
        <v>1.1267338572496711E-4</v>
      </c>
      <c r="BV88" s="102">
        <v>7.2920822592653773E-6</v>
      </c>
      <c r="BW88" s="102"/>
      <c r="BX88" s="102">
        <v>2.245859780252785E-2</v>
      </c>
      <c r="BY88" s="102">
        <v>3.8589700097536137E-2</v>
      </c>
      <c r="BZ88" s="102">
        <v>0.14091460212248333</v>
      </c>
      <c r="CA88" s="102"/>
      <c r="CB88" s="102"/>
      <c r="CC88" s="102"/>
      <c r="CD88" s="102"/>
      <c r="CE88" s="102"/>
      <c r="CF88" s="102"/>
      <c r="CG88" s="102"/>
      <c r="CH88" s="102"/>
      <c r="CI88" s="102"/>
      <c r="CJ88" s="102"/>
      <c r="CK88" s="102"/>
      <c r="CL88" s="102"/>
      <c r="CM88" s="102"/>
      <c r="CN88" s="102"/>
      <c r="CO88" s="102"/>
      <c r="CP88" s="102"/>
      <c r="CQ88" s="102"/>
      <c r="CR88" s="102"/>
      <c r="CS88" s="102"/>
      <c r="CT88" s="102"/>
      <c r="CU88" s="102"/>
      <c r="CV88" s="102"/>
      <c r="CW88" s="102"/>
      <c r="CX88" s="102"/>
      <c r="CY88" s="102"/>
      <c r="CZ88" s="102"/>
      <c r="DA88" s="102"/>
      <c r="DB88" s="102"/>
      <c r="DC88" s="102"/>
      <c r="DD88" s="102"/>
      <c r="DE88" s="102"/>
      <c r="DF88" s="102"/>
      <c r="DG88" s="102"/>
      <c r="DH88" s="102"/>
      <c r="DI88" s="102"/>
      <c r="DJ88" s="102"/>
      <c r="DK88" s="102"/>
      <c r="DL88" s="102"/>
      <c r="DM88" s="102"/>
      <c r="DN88" s="102"/>
      <c r="DO88" s="102"/>
      <c r="DP88" s="102"/>
      <c r="DQ88" s="102"/>
      <c r="DR88" s="102"/>
      <c r="DS88" s="102"/>
      <c r="DT88" s="102"/>
      <c r="DU88" s="102"/>
      <c r="DV88" s="102"/>
      <c r="DW88" s="102"/>
      <c r="DX88" s="102"/>
      <c r="DY88" s="102"/>
      <c r="DZ88" s="102"/>
      <c r="EA88" s="102"/>
      <c r="EB88" s="102"/>
      <c r="EC88" s="102"/>
      <c r="ED88" s="102"/>
      <c r="EE88" s="102"/>
      <c r="EF88" s="102"/>
      <c r="EG88" s="102"/>
      <c r="EH88" s="102"/>
      <c r="EI88" s="102"/>
      <c r="EJ88" s="102"/>
      <c r="EK88" s="102"/>
      <c r="EL88" s="102"/>
      <c r="EM88" s="102"/>
      <c r="EN88" s="102"/>
      <c r="EO88" s="102"/>
      <c r="EP88" s="102"/>
      <c r="EQ88" s="102"/>
      <c r="ER88" s="102"/>
      <c r="ES88" s="102"/>
      <c r="ET88" s="102"/>
      <c r="EU88" s="102"/>
      <c r="EV88" s="102"/>
      <c r="EW88" s="102"/>
      <c r="EX88" s="102"/>
      <c r="EY88" s="102"/>
      <c r="EZ88" s="102"/>
      <c r="FA88" s="102"/>
      <c r="FB88" s="102"/>
      <c r="FC88" s="102"/>
      <c r="FD88" s="102"/>
      <c r="FE88" s="102"/>
      <c r="FF88" s="102"/>
      <c r="FG88" s="102"/>
      <c r="FH88" s="102"/>
      <c r="FI88" s="102"/>
      <c r="FJ88" s="102"/>
      <c r="FK88" s="102"/>
      <c r="FL88" s="102"/>
      <c r="FM88" s="102"/>
      <c r="FN88" s="102"/>
      <c r="FO88" s="102"/>
      <c r="FP88" s="102">
        <v>1.4455178093381733</v>
      </c>
      <c r="FQ88" s="102">
        <v>1.6365286680548596</v>
      </c>
      <c r="FR88" s="102">
        <v>1.4756697864414696</v>
      </c>
      <c r="FS88" s="102">
        <v>1.4092513182270969</v>
      </c>
      <c r="FT88" s="102">
        <v>1.3693817022361179</v>
      </c>
      <c r="FU88" s="102">
        <v>1.2855524366216426</v>
      </c>
      <c r="FV88" s="102">
        <v>1.2531143472683142</v>
      </c>
      <c r="FW88" s="102">
        <v>1.3458401218757747</v>
      </c>
      <c r="FX88" s="102">
        <v>1.3055945970167291</v>
      </c>
      <c r="FY88" s="102">
        <v>1.6592257060477891</v>
      </c>
      <c r="FZ88" s="102"/>
      <c r="GA88" s="102"/>
      <c r="GB88" s="102"/>
      <c r="GC88" s="102"/>
      <c r="GD88" s="104"/>
      <c r="GE88" s="104"/>
      <c r="GF88" s="104"/>
      <c r="GG88" s="104"/>
      <c r="GH88" s="104"/>
      <c r="GI88" s="104"/>
      <c r="GJ88" s="104">
        <v>1.8433268422232998</v>
      </c>
      <c r="GK88" s="104">
        <v>0.96396788155895807</v>
      </c>
      <c r="GL88" s="104">
        <v>19.281875057546614</v>
      </c>
      <c r="GM88" s="122"/>
      <c r="GN88" s="110"/>
      <c r="GO88" s="119"/>
      <c r="GP88" s="98"/>
    </row>
    <row r="89" spans="1:198" x14ac:dyDescent="0.25">
      <c r="A89" s="103" t="s">
        <v>460</v>
      </c>
      <c r="B89" s="102"/>
      <c r="C89" s="102"/>
      <c r="D89" s="102"/>
      <c r="E89" s="102"/>
      <c r="F89" s="102">
        <v>0.10788191791430685</v>
      </c>
      <c r="G89" s="102"/>
      <c r="H89" s="102"/>
      <c r="I89" s="102"/>
      <c r="J89" s="102"/>
      <c r="K89" s="102"/>
      <c r="L89" s="102"/>
      <c r="M89" s="102"/>
      <c r="N89" s="102"/>
      <c r="O89" s="102"/>
      <c r="P89" s="102"/>
      <c r="Q89" s="102"/>
      <c r="R89" s="102"/>
      <c r="S89" s="102"/>
      <c r="T89" s="102"/>
      <c r="U89" s="102"/>
      <c r="V89" s="102"/>
      <c r="W89" s="102"/>
      <c r="X89" s="102">
        <v>0.93151665470585931</v>
      </c>
      <c r="Y89" s="102">
        <v>8.6525256582127858E-3</v>
      </c>
      <c r="Z89" s="102">
        <v>0.19071733726092641</v>
      </c>
      <c r="AA89" s="102"/>
      <c r="AB89" s="102"/>
      <c r="AC89" s="102"/>
      <c r="AD89" s="102">
        <v>1.1512607002527977</v>
      </c>
      <c r="AE89" s="102"/>
      <c r="AF89" s="102"/>
      <c r="AG89" s="102"/>
      <c r="AH89" s="102">
        <v>0.25698526130596544</v>
      </c>
      <c r="AI89" s="102">
        <v>1.7783897070680348</v>
      </c>
      <c r="AJ89" s="102"/>
      <c r="AK89" s="102"/>
      <c r="AL89" s="102"/>
      <c r="AM89" s="102"/>
      <c r="AN89" s="102"/>
      <c r="AO89" s="102"/>
      <c r="AP89" s="102"/>
      <c r="AQ89" s="102"/>
      <c r="AR89" s="102"/>
      <c r="AS89" s="102"/>
      <c r="AT89" s="102"/>
      <c r="AU89" s="102"/>
      <c r="AV89" s="102"/>
      <c r="AW89" s="102"/>
      <c r="AX89" s="102"/>
      <c r="AY89" s="102"/>
      <c r="AZ89" s="102"/>
      <c r="BA89" s="102"/>
      <c r="BB89" s="102"/>
      <c r="BC89" s="102"/>
      <c r="BD89" s="102"/>
      <c r="BE89" s="102"/>
      <c r="BF89" s="102"/>
      <c r="BG89" s="102"/>
      <c r="BH89" s="102"/>
      <c r="BI89" s="102"/>
      <c r="BJ89" s="102">
        <v>0.11056792439240608</v>
      </c>
      <c r="BK89" s="102">
        <v>7.3971092334128453E-3</v>
      </c>
      <c r="BL89" s="102"/>
      <c r="BM89" s="102">
        <v>1.6910280528998751</v>
      </c>
      <c r="BN89" s="102"/>
      <c r="BO89" s="102">
        <v>0.13166177841587837</v>
      </c>
      <c r="BP89" s="102">
        <v>1.8181610120145681E-4</v>
      </c>
      <c r="BQ89" s="102">
        <v>6.0800067856630669E-4</v>
      </c>
      <c r="BR89" s="102">
        <v>1.1015010321294277E-4</v>
      </c>
      <c r="BS89" s="102">
        <v>1.0147979396093111E-4</v>
      </c>
      <c r="BT89" s="102"/>
      <c r="BU89" s="102">
        <v>2.6306363059431652E-4</v>
      </c>
      <c r="BV89" s="102">
        <v>1.702507702577004E-5</v>
      </c>
      <c r="BW89" s="102"/>
      <c r="BX89" s="102">
        <v>5.2489819457968913E-2</v>
      </c>
      <c r="BY89" s="102">
        <v>9.0265096738994674E-2</v>
      </c>
      <c r="BZ89" s="102">
        <v>0.3312376627642834</v>
      </c>
      <c r="CA89" s="102"/>
      <c r="CB89" s="102"/>
      <c r="CC89" s="102"/>
      <c r="CD89" s="102"/>
      <c r="CE89" s="102"/>
      <c r="CF89" s="102"/>
      <c r="CG89" s="102"/>
      <c r="CH89" s="102"/>
      <c r="CI89" s="102"/>
      <c r="CJ89" s="102"/>
      <c r="CK89" s="102"/>
      <c r="CL89" s="102"/>
      <c r="CM89" s="102"/>
      <c r="CN89" s="102"/>
      <c r="CO89" s="102"/>
      <c r="CP89" s="102"/>
      <c r="CQ89" s="102"/>
      <c r="CR89" s="102"/>
      <c r="CS89" s="102"/>
      <c r="CT89" s="102"/>
      <c r="CU89" s="102"/>
      <c r="CV89" s="102"/>
      <c r="CW89" s="102"/>
      <c r="CX89" s="102"/>
      <c r="CY89" s="102"/>
      <c r="CZ89" s="102"/>
      <c r="DA89" s="102"/>
      <c r="DB89" s="102"/>
      <c r="DC89" s="102"/>
      <c r="DD89" s="102"/>
      <c r="DE89" s="102"/>
      <c r="DF89" s="102"/>
      <c r="DG89" s="102"/>
      <c r="DH89" s="102"/>
      <c r="DI89" s="102"/>
      <c r="DJ89" s="102"/>
      <c r="DK89" s="102"/>
      <c r="DL89" s="102"/>
      <c r="DM89" s="102"/>
      <c r="DN89" s="102"/>
      <c r="DO89" s="102"/>
      <c r="DP89" s="102"/>
      <c r="DQ89" s="102"/>
      <c r="DR89" s="102"/>
      <c r="DS89" s="102"/>
      <c r="DT89" s="102"/>
      <c r="DU89" s="102"/>
      <c r="DV89" s="102"/>
      <c r="DW89" s="102"/>
      <c r="DX89" s="102"/>
      <c r="DY89" s="102"/>
      <c r="DZ89" s="102"/>
      <c r="EA89" s="102"/>
      <c r="EB89" s="102"/>
      <c r="EC89" s="102"/>
      <c r="ED89" s="102"/>
      <c r="EE89" s="102"/>
      <c r="EF89" s="102"/>
      <c r="EG89" s="102"/>
      <c r="EH89" s="102"/>
      <c r="EI89" s="102"/>
      <c r="EJ89" s="102"/>
      <c r="EK89" s="102"/>
      <c r="EL89" s="102"/>
      <c r="EM89" s="102"/>
      <c r="EN89" s="102"/>
      <c r="EO89" s="102"/>
      <c r="EP89" s="102"/>
      <c r="EQ89" s="102"/>
      <c r="ER89" s="102"/>
      <c r="ES89" s="102"/>
      <c r="ET89" s="102"/>
      <c r="EU89" s="102"/>
      <c r="EV89" s="102"/>
      <c r="EW89" s="102"/>
      <c r="EX89" s="102"/>
      <c r="EY89" s="102"/>
      <c r="EZ89" s="102"/>
      <c r="FA89" s="102"/>
      <c r="FB89" s="102"/>
      <c r="FC89" s="102"/>
      <c r="FD89" s="102"/>
      <c r="FE89" s="102"/>
      <c r="FF89" s="102"/>
      <c r="FG89" s="102"/>
      <c r="FH89" s="102"/>
      <c r="FI89" s="102"/>
      <c r="FJ89" s="102"/>
      <c r="FK89" s="102"/>
      <c r="FL89" s="102"/>
      <c r="FM89" s="102"/>
      <c r="FN89" s="102"/>
      <c r="FO89" s="102"/>
      <c r="FP89" s="102">
        <v>1.7294289700112806</v>
      </c>
      <c r="FQ89" s="102">
        <v>2.0089260497764179</v>
      </c>
      <c r="FR89" s="102">
        <v>1.7719528784407965</v>
      </c>
      <c r="FS89" s="102">
        <v>1.6782112988747973</v>
      </c>
      <c r="FT89" s="102">
        <v>1.6227105695955686</v>
      </c>
      <c r="FU89" s="102">
        <v>1.5088897703627171</v>
      </c>
      <c r="FV89" s="102">
        <v>1.465520236743342</v>
      </c>
      <c r="FW89" s="102">
        <v>1.5901471980355359</v>
      </c>
      <c r="FX89" s="102">
        <v>1.53560789898431</v>
      </c>
      <c r="FY89" s="102">
        <v>2.0427460205550663</v>
      </c>
      <c r="FZ89" s="102"/>
      <c r="GA89" s="102"/>
      <c r="GB89" s="102"/>
      <c r="GC89" s="102"/>
      <c r="GD89" s="104"/>
      <c r="GE89" s="104"/>
      <c r="GF89" s="104"/>
      <c r="GG89" s="104"/>
      <c r="GH89" s="104"/>
      <c r="GI89" s="104"/>
      <c r="GJ89" s="104">
        <v>5.3658480681493996</v>
      </c>
      <c r="GK89" s="104">
        <v>13.527424519865392</v>
      </c>
      <c r="GL89" s="104">
        <v>42.68874656284811</v>
      </c>
      <c r="GM89" s="122"/>
      <c r="GN89" s="110"/>
      <c r="GO89" s="119"/>
      <c r="GP89" s="98"/>
    </row>
    <row r="90" spans="1:198" x14ac:dyDescent="0.25">
      <c r="A90" s="103" t="s">
        <v>461</v>
      </c>
      <c r="B90" s="102"/>
      <c r="C90" s="102"/>
      <c r="D90" s="102"/>
      <c r="E90" s="102"/>
      <c r="F90" s="102"/>
      <c r="G90" s="102">
        <v>4.109160104810762E-2</v>
      </c>
      <c r="H90" s="102"/>
      <c r="I90" s="102"/>
      <c r="J90" s="102"/>
      <c r="K90" s="102"/>
      <c r="L90" s="102"/>
      <c r="M90" s="102"/>
      <c r="N90" s="102"/>
      <c r="O90" s="102"/>
      <c r="P90" s="102"/>
      <c r="Q90" s="102"/>
      <c r="R90" s="102"/>
      <c r="S90" s="102"/>
      <c r="T90" s="102"/>
      <c r="U90" s="102"/>
      <c r="V90" s="102"/>
      <c r="W90" s="102"/>
      <c r="X90" s="102">
        <v>0.35445894852505005</v>
      </c>
      <c r="Y90" s="102"/>
      <c r="Z90" s="102"/>
      <c r="AA90" s="102"/>
      <c r="AB90" s="102"/>
      <c r="AC90" s="102"/>
      <c r="AD90" s="102">
        <v>0.30642472879477556</v>
      </c>
      <c r="AE90" s="102"/>
      <c r="AF90" s="102"/>
      <c r="AG90" s="102"/>
      <c r="AH90" s="102">
        <v>9.8054395493202981E-2</v>
      </c>
      <c r="AI90" s="102">
        <v>6.820971582255015</v>
      </c>
      <c r="AJ90" s="102"/>
      <c r="AK90" s="102"/>
      <c r="AL90" s="102"/>
      <c r="AM90" s="102"/>
      <c r="AN90" s="102"/>
      <c r="AO90" s="102"/>
      <c r="AP90" s="102"/>
      <c r="AQ90" s="102"/>
      <c r="AR90" s="102"/>
      <c r="AS90" s="102"/>
      <c r="AT90" s="102"/>
      <c r="AU90" s="102"/>
      <c r="AV90" s="102"/>
      <c r="AW90" s="102"/>
      <c r="AX90" s="102"/>
      <c r="AY90" s="102"/>
      <c r="AZ90" s="102"/>
      <c r="BA90" s="102"/>
      <c r="BB90" s="102"/>
      <c r="BC90" s="102"/>
      <c r="BD90" s="102"/>
      <c r="BE90" s="102"/>
      <c r="BF90" s="102"/>
      <c r="BG90" s="102"/>
      <c r="BH90" s="102"/>
      <c r="BI90" s="102"/>
      <c r="BJ90" s="102">
        <v>4.2159922434799456E-2</v>
      </c>
      <c r="BK90" s="102">
        <v>2.8175007172474846E-3</v>
      </c>
      <c r="BL90" s="102"/>
      <c r="BM90" s="102">
        <v>0.58449644691482627</v>
      </c>
      <c r="BN90" s="102"/>
      <c r="BO90" s="102">
        <v>5.0206696185347427E-2</v>
      </c>
      <c r="BP90" s="102">
        <v>6.9247318736661924E-5</v>
      </c>
      <c r="BQ90" s="102">
        <v>2.3156584188961367E-4</v>
      </c>
      <c r="BR90" s="102">
        <v>4.1952139325910259E-5</v>
      </c>
      <c r="BS90" s="102">
        <v>3.8649939904376994E-5</v>
      </c>
      <c r="BT90" s="102"/>
      <c r="BU90" s="102">
        <v>1.0019111710935804E-4</v>
      </c>
      <c r="BV90" s="102">
        <v>6.4842009020000963E-6</v>
      </c>
      <c r="BW90" s="102"/>
      <c r="BX90" s="102">
        <v>2.0001916622442589E-2</v>
      </c>
      <c r="BY90" s="102">
        <v>3.4411487588712562E-2</v>
      </c>
      <c r="BZ90" s="102">
        <v>0.12658945851392125</v>
      </c>
      <c r="CA90" s="102"/>
      <c r="CB90" s="102"/>
      <c r="CC90" s="102"/>
      <c r="CD90" s="102"/>
      <c r="CE90" s="102"/>
      <c r="CF90" s="102"/>
      <c r="CG90" s="102"/>
      <c r="CH90" s="102"/>
      <c r="CI90" s="102"/>
      <c r="CJ90" s="102"/>
      <c r="CK90" s="102"/>
      <c r="CL90" s="102"/>
      <c r="CM90" s="102"/>
      <c r="CN90" s="102"/>
      <c r="CO90" s="102"/>
      <c r="CP90" s="102"/>
      <c r="CQ90" s="102"/>
      <c r="CR90" s="102"/>
      <c r="CS90" s="102"/>
      <c r="CT90" s="102"/>
      <c r="CU90" s="102"/>
      <c r="CV90" s="102"/>
      <c r="CW90" s="102"/>
      <c r="CX90" s="102"/>
      <c r="CY90" s="102"/>
      <c r="CZ90" s="102"/>
      <c r="DA90" s="102"/>
      <c r="DB90" s="102"/>
      <c r="DC90" s="102"/>
      <c r="DD90" s="102"/>
      <c r="DE90" s="102"/>
      <c r="DF90" s="102"/>
      <c r="DG90" s="102"/>
      <c r="DH90" s="102"/>
      <c r="DI90" s="102"/>
      <c r="DJ90" s="102"/>
      <c r="DK90" s="102"/>
      <c r="DL90" s="102"/>
      <c r="DM90" s="102"/>
      <c r="DN90" s="102"/>
      <c r="DO90" s="102"/>
      <c r="DP90" s="102"/>
      <c r="DQ90" s="102"/>
      <c r="DR90" s="102"/>
      <c r="DS90" s="102"/>
      <c r="DT90" s="102"/>
      <c r="DU90" s="102"/>
      <c r="DV90" s="102"/>
      <c r="DW90" s="102"/>
      <c r="DX90" s="102"/>
      <c r="DY90" s="102"/>
      <c r="DZ90" s="102"/>
      <c r="EA90" s="102"/>
      <c r="EB90" s="102"/>
      <c r="EC90" s="102"/>
      <c r="ED90" s="102"/>
      <c r="EE90" s="102"/>
      <c r="EF90" s="102"/>
      <c r="EG90" s="102"/>
      <c r="EH90" s="102"/>
      <c r="EI90" s="102"/>
      <c r="EJ90" s="102"/>
      <c r="EK90" s="102"/>
      <c r="EL90" s="102"/>
      <c r="EM90" s="102"/>
      <c r="EN90" s="102"/>
      <c r="EO90" s="102"/>
      <c r="EP90" s="102"/>
      <c r="EQ90" s="102"/>
      <c r="ER90" s="102"/>
      <c r="ES90" s="102"/>
      <c r="ET90" s="102"/>
      <c r="EU90" s="102"/>
      <c r="EV90" s="102"/>
      <c r="EW90" s="102"/>
      <c r="EX90" s="102"/>
      <c r="EY90" s="102"/>
      <c r="EZ90" s="102"/>
      <c r="FA90" s="102"/>
      <c r="FB90" s="102"/>
      <c r="FC90" s="102"/>
      <c r="FD90" s="102"/>
      <c r="FE90" s="102"/>
      <c r="FF90" s="102"/>
      <c r="FG90" s="102"/>
      <c r="FH90" s="102"/>
      <c r="FI90" s="102"/>
      <c r="FJ90" s="102"/>
      <c r="FK90" s="102"/>
      <c r="FL90" s="102"/>
      <c r="FM90" s="102"/>
      <c r="FN90" s="102"/>
      <c r="FO90" s="102"/>
      <c r="FP90" s="102">
        <v>8.6378344166163551E-2</v>
      </c>
      <c r="FQ90" s="102">
        <v>0.10073049282196488</v>
      </c>
      <c r="FR90" s="102">
        <v>8.8523683766640451E-2</v>
      </c>
      <c r="FS90" s="102">
        <v>8.3680294994537663E-2</v>
      </c>
      <c r="FT90" s="102">
        <v>8.076411803353746E-2</v>
      </c>
      <c r="FU90" s="102">
        <v>7.490340967531392E-2</v>
      </c>
      <c r="FV90" s="102">
        <v>7.266479799003539E-2</v>
      </c>
      <c r="FW90" s="102">
        <v>7.8972008459896589E-2</v>
      </c>
      <c r="FX90" s="102">
        <v>7.6165105504862995E-2</v>
      </c>
      <c r="FY90" s="102">
        <v>0.10212167065016413</v>
      </c>
      <c r="FZ90" s="102"/>
      <c r="GA90" s="102"/>
      <c r="GB90" s="102"/>
      <c r="GC90" s="102"/>
      <c r="GD90" s="104"/>
      <c r="GE90" s="104"/>
      <c r="GF90" s="104"/>
      <c r="GG90" s="104"/>
      <c r="GH90" s="104"/>
      <c r="GI90" s="104"/>
      <c r="GJ90" s="104">
        <v>2.0673512361954889</v>
      </c>
      <c r="GK90" s="104">
        <v>4.1766305511815665</v>
      </c>
      <c r="GL90" s="104">
        <v>15.571058489091484</v>
      </c>
      <c r="GM90" s="122"/>
      <c r="GN90" s="110"/>
      <c r="GO90" s="119"/>
      <c r="GP90" s="98"/>
    </row>
    <row r="91" spans="1:198" x14ac:dyDescent="0.25">
      <c r="A91" s="103" t="s">
        <v>462</v>
      </c>
      <c r="B91" s="102"/>
      <c r="C91" s="102"/>
      <c r="D91" s="102"/>
      <c r="E91" s="102"/>
      <c r="F91" s="102"/>
      <c r="G91" s="102"/>
      <c r="H91" s="102">
        <v>0.32330731901424092</v>
      </c>
      <c r="I91" s="102"/>
      <c r="J91" s="102"/>
      <c r="K91" s="102"/>
      <c r="L91" s="102"/>
      <c r="M91" s="102">
        <v>1.5487397546662097E-3</v>
      </c>
      <c r="N91" s="102"/>
      <c r="O91" s="102"/>
      <c r="P91" s="102"/>
      <c r="Q91" s="102"/>
      <c r="R91" s="102"/>
      <c r="S91" s="102"/>
      <c r="T91" s="102"/>
      <c r="U91" s="102"/>
      <c r="V91" s="102"/>
      <c r="W91" s="102"/>
      <c r="X91" s="102"/>
      <c r="Y91" s="102">
        <v>0.63308741270297797</v>
      </c>
      <c r="Z91" s="102">
        <v>7.2270407567359848E-2</v>
      </c>
      <c r="AA91" s="102"/>
      <c r="AB91" s="102"/>
      <c r="AC91" s="102">
        <v>6.0938791676415219E-4</v>
      </c>
      <c r="AD91" s="102">
        <v>6.093751119611249</v>
      </c>
      <c r="AE91" s="102"/>
      <c r="AF91" s="102"/>
      <c r="AG91" s="102"/>
      <c r="AH91" s="102">
        <v>9.783631506259971E-2</v>
      </c>
      <c r="AI91" s="102">
        <v>0.30804299281669889</v>
      </c>
      <c r="AJ91" s="102"/>
      <c r="AK91" s="102"/>
      <c r="AL91" s="102"/>
      <c r="AM91" s="102"/>
      <c r="AN91" s="102"/>
      <c r="AO91" s="102"/>
      <c r="AP91" s="102"/>
      <c r="AQ91" s="102"/>
      <c r="AR91" s="102"/>
      <c r="AS91" s="102"/>
      <c r="AT91" s="102"/>
      <c r="AU91" s="102"/>
      <c r="AV91" s="102"/>
      <c r="AW91" s="102"/>
      <c r="AX91" s="102"/>
      <c r="AY91" s="102"/>
      <c r="AZ91" s="102"/>
      <c r="BA91" s="102"/>
      <c r="BB91" s="102"/>
      <c r="BC91" s="102"/>
      <c r="BD91" s="102"/>
      <c r="BE91" s="102"/>
      <c r="BF91" s="102"/>
      <c r="BG91" s="102"/>
      <c r="BH91" s="102"/>
      <c r="BI91" s="102"/>
      <c r="BJ91" s="102">
        <v>4.1909663256602274E-2</v>
      </c>
      <c r="BK91" s="102">
        <v>2.7941282649377257E-3</v>
      </c>
      <c r="BL91" s="102"/>
      <c r="BM91" s="102">
        <v>0.12372082040491729</v>
      </c>
      <c r="BN91" s="102"/>
      <c r="BO91" s="102">
        <v>4.9933125793580543E-2</v>
      </c>
      <c r="BP91" s="102">
        <v>6.8662447921822775E-5</v>
      </c>
      <c r="BQ91" s="102">
        <v>2.2961000843349221E-4</v>
      </c>
      <c r="BR91" s="102">
        <v>4.1597220732560561E-5</v>
      </c>
      <c r="BS91" s="102">
        <v>3.8322958216765656E-5</v>
      </c>
      <c r="BT91" s="102"/>
      <c r="BU91" s="102">
        <v>9.9343654894277223E-5</v>
      </c>
      <c r="BV91" s="102">
        <v>6.4293200366898709E-6</v>
      </c>
      <c r="BW91" s="102"/>
      <c r="BX91" s="102">
        <v>1.9857867552605456E-2</v>
      </c>
      <c r="BY91" s="102">
        <v>3.4191400579678718E-2</v>
      </c>
      <c r="BZ91" s="102">
        <v>0.12650880386803581</v>
      </c>
      <c r="CA91" s="102"/>
      <c r="CB91" s="102"/>
      <c r="CC91" s="102"/>
      <c r="CD91" s="102"/>
      <c r="CE91" s="102"/>
      <c r="CF91" s="102"/>
      <c r="CG91" s="102"/>
      <c r="CH91" s="102"/>
      <c r="CI91" s="102"/>
      <c r="CJ91" s="102"/>
      <c r="CK91" s="102"/>
      <c r="CL91" s="102"/>
      <c r="CM91" s="102"/>
      <c r="CN91" s="102"/>
      <c r="CO91" s="102"/>
      <c r="CP91" s="102"/>
      <c r="CQ91" s="102"/>
      <c r="CR91" s="102"/>
      <c r="CS91" s="102"/>
      <c r="CT91" s="102"/>
      <c r="CU91" s="102"/>
      <c r="CV91" s="102"/>
      <c r="CW91" s="102"/>
      <c r="CX91" s="102"/>
      <c r="CY91" s="102"/>
      <c r="CZ91" s="102"/>
      <c r="DA91" s="102"/>
      <c r="DB91" s="102"/>
      <c r="DC91" s="102"/>
      <c r="DD91" s="102"/>
      <c r="DE91" s="102"/>
      <c r="DF91" s="102"/>
      <c r="DG91" s="102"/>
      <c r="DH91" s="102"/>
      <c r="DI91" s="102"/>
      <c r="DJ91" s="102"/>
      <c r="DK91" s="102"/>
      <c r="DL91" s="102"/>
      <c r="DM91" s="102"/>
      <c r="DN91" s="102"/>
      <c r="DO91" s="102"/>
      <c r="DP91" s="102"/>
      <c r="DQ91" s="102"/>
      <c r="DR91" s="102"/>
      <c r="DS91" s="102"/>
      <c r="DT91" s="102"/>
      <c r="DU91" s="102"/>
      <c r="DV91" s="102"/>
      <c r="DW91" s="102"/>
      <c r="DX91" s="102"/>
      <c r="DY91" s="102"/>
      <c r="DZ91" s="102"/>
      <c r="EA91" s="102"/>
      <c r="EB91" s="102"/>
      <c r="EC91" s="102"/>
      <c r="ED91" s="102"/>
      <c r="EE91" s="102"/>
      <c r="EF91" s="102"/>
      <c r="EG91" s="102"/>
      <c r="EH91" s="102"/>
      <c r="EI91" s="102"/>
      <c r="EJ91" s="102"/>
      <c r="EK91" s="102"/>
      <c r="EL91" s="102"/>
      <c r="EM91" s="102"/>
      <c r="EN91" s="102"/>
      <c r="EO91" s="102"/>
      <c r="EP91" s="102"/>
      <c r="EQ91" s="102"/>
      <c r="ER91" s="102"/>
      <c r="ES91" s="102"/>
      <c r="ET91" s="102"/>
      <c r="EU91" s="102"/>
      <c r="EV91" s="102"/>
      <c r="EW91" s="102"/>
      <c r="EX91" s="102"/>
      <c r="EY91" s="102"/>
      <c r="EZ91" s="102"/>
      <c r="FA91" s="102"/>
      <c r="FB91" s="102"/>
      <c r="FC91" s="102"/>
      <c r="FD91" s="102"/>
      <c r="FE91" s="102"/>
      <c r="FF91" s="102"/>
      <c r="FG91" s="102"/>
      <c r="FH91" s="102"/>
      <c r="FI91" s="102"/>
      <c r="FJ91" s="102"/>
      <c r="FK91" s="102"/>
      <c r="FL91" s="102"/>
      <c r="FM91" s="102"/>
      <c r="FN91" s="102"/>
      <c r="FO91" s="102"/>
      <c r="FP91" s="102">
        <v>0.89051470662886134</v>
      </c>
      <c r="FQ91" s="102">
        <v>1.0469131544177597</v>
      </c>
      <c r="FR91" s="102">
        <v>0.91525609587838708</v>
      </c>
      <c r="FS91" s="102">
        <v>0.86444133376424392</v>
      </c>
      <c r="FT91" s="102">
        <v>0.83572104689469717</v>
      </c>
      <c r="FU91" s="102">
        <v>0.77423156693251582</v>
      </c>
      <c r="FV91" s="102">
        <v>0.75119119063277484</v>
      </c>
      <c r="FW91" s="102">
        <v>0.81950513188644547</v>
      </c>
      <c r="FX91" s="102">
        <v>0.78935849983406703</v>
      </c>
      <c r="FY91" s="102">
        <v>1.0709040423261591</v>
      </c>
      <c r="FZ91" s="102"/>
      <c r="GA91" s="102"/>
      <c r="GB91" s="102"/>
      <c r="GC91" s="102"/>
      <c r="GD91" s="104"/>
      <c r="GE91" s="104"/>
      <c r="GF91" s="104"/>
      <c r="GG91" s="104"/>
      <c r="GH91" s="104"/>
      <c r="GI91" s="104"/>
      <c r="GJ91" s="104">
        <v>-1.3546641623409457</v>
      </c>
      <c r="GK91" s="104">
        <v>6.7876296402991365E-2</v>
      </c>
      <c r="GL91" s="104">
        <v>15.401102373035107</v>
      </c>
      <c r="GM91" s="122"/>
      <c r="GN91" s="110"/>
      <c r="GO91" s="119"/>
      <c r="GP91" s="98"/>
    </row>
    <row r="92" spans="1:198" x14ac:dyDescent="0.25">
      <c r="A92" s="103" t="s">
        <v>463</v>
      </c>
      <c r="B92" s="102"/>
      <c r="C92" s="102"/>
      <c r="D92" s="102"/>
      <c r="E92" s="102"/>
      <c r="F92" s="102"/>
      <c r="G92" s="102"/>
      <c r="H92" s="102"/>
      <c r="I92" s="102">
        <v>0.67590998775581068</v>
      </c>
      <c r="J92" s="102"/>
      <c r="K92" s="102"/>
      <c r="L92" s="102"/>
      <c r="M92" s="102"/>
      <c r="N92" s="102"/>
      <c r="O92" s="102"/>
      <c r="P92" s="102"/>
      <c r="Q92" s="102"/>
      <c r="R92" s="102"/>
      <c r="S92" s="102"/>
      <c r="T92" s="102"/>
      <c r="U92" s="102"/>
      <c r="V92" s="102"/>
      <c r="W92" s="102"/>
      <c r="X92" s="102">
        <v>0.23713284643730823</v>
      </c>
      <c r="Y92" s="102"/>
      <c r="Z92" s="102"/>
      <c r="AA92" s="102"/>
      <c r="AB92" s="102">
        <v>1.1747146800227819</v>
      </c>
      <c r="AC92" s="102"/>
      <c r="AD92" s="102">
        <v>1.3576326129076983</v>
      </c>
      <c r="AE92" s="102"/>
      <c r="AF92" s="102"/>
      <c r="AG92" s="102"/>
      <c r="AH92" s="102">
        <v>6.5328876774128686E-2</v>
      </c>
      <c r="AI92" s="102"/>
      <c r="AJ92" s="102"/>
      <c r="AK92" s="102"/>
      <c r="AL92" s="102"/>
      <c r="AM92" s="102"/>
      <c r="AN92" s="102"/>
      <c r="AO92" s="102"/>
      <c r="AP92" s="102"/>
      <c r="AQ92" s="102"/>
      <c r="AR92" s="102"/>
      <c r="AS92" s="102"/>
      <c r="AT92" s="102"/>
      <c r="AU92" s="102"/>
      <c r="AV92" s="102"/>
      <c r="AW92" s="102"/>
      <c r="AX92" s="102"/>
      <c r="AY92" s="102"/>
      <c r="AZ92" s="102"/>
      <c r="BA92" s="102"/>
      <c r="BB92" s="102"/>
      <c r="BC92" s="102"/>
      <c r="BD92" s="102"/>
      <c r="BE92" s="102"/>
      <c r="BF92" s="102"/>
      <c r="BG92" s="102"/>
      <c r="BH92" s="102"/>
      <c r="BI92" s="102"/>
      <c r="BJ92" s="102">
        <v>2.8071365591206716E-2</v>
      </c>
      <c r="BK92" s="102">
        <v>1.8757929558419937E-3</v>
      </c>
      <c r="BL92" s="102"/>
      <c r="BM92" s="102">
        <v>0.27124139502869266</v>
      </c>
      <c r="BN92" s="102"/>
      <c r="BO92" s="102">
        <v>3.3434475323206952E-2</v>
      </c>
      <c r="BP92" s="102">
        <v>4.6102187468103019E-5</v>
      </c>
      <c r="BQ92" s="102">
        <v>1.5416751676493421E-4</v>
      </c>
      <c r="BR92" s="102">
        <v>2.7930079224010997E-5</v>
      </c>
      <c r="BS92" s="102">
        <v>2.57316058291454E-5</v>
      </c>
      <c r="BT92" s="102"/>
      <c r="BU92" s="102">
        <v>6.6703265572298461E-5</v>
      </c>
      <c r="BV92" s="102">
        <v>4.316919610750311E-6</v>
      </c>
      <c r="BW92" s="102"/>
      <c r="BX92" s="102">
        <v>1.331782748103124E-2</v>
      </c>
      <c r="BY92" s="102">
        <v>2.2912106656017069E-2</v>
      </c>
      <c r="BZ92" s="102">
        <v>8.4322113457386369E-2</v>
      </c>
      <c r="CA92" s="102"/>
      <c r="CB92" s="102"/>
      <c r="CC92" s="102"/>
      <c r="CD92" s="102"/>
      <c r="CE92" s="102"/>
      <c r="CF92" s="102"/>
      <c r="CG92" s="102"/>
      <c r="CH92" s="102"/>
      <c r="CI92" s="102"/>
      <c r="CJ92" s="102"/>
      <c r="CK92" s="102"/>
      <c r="CL92" s="102"/>
      <c r="CM92" s="102"/>
      <c r="CN92" s="102"/>
      <c r="CO92" s="102"/>
      <c r="CP92" s="102"/>
      <c r="CQ92" s="102"/>
      <c r="CR92" s="102"/>
      <c r="CS92" s="102"/>
      <c r="CT92" s="102"/>
      <c r="CU92" s="102"/>
      <c r="CV92" s="102"/>
      <c r="CW92" s="102"/>
      <c r="CX92" s="102"/>
      <c r="CY92" s="102"/>
      <c r="CZ92" s="102"/>
      <c r="DA92" s="102"/>
      <c r="DB92" s="102"/>
      <c r="DC92" s="102"/>
      <c r="DD92" s="102"/>
      <c r="DE92" s="102"/>
      <c r="DF92" s="102"/>
      <c r="DG92" s="102"/>
      <c r="DH92" s="102"/>
      <c r="DI92" s="102"/>
      <c r="DJ92" s="102"/>
      <c r="DK92" s="102"/>
      <c r="DL92" s="102"/>
      <c r="DM92" s="102"/>
      <c r="DN92" s="102"/>
      <c r="DO92" s="102"/>
      <c r="DP92" s="102"/>
      <c r="DQ92" s="102"/>
      <c r="DR92" s="102"/>
      <c r="DS92" s="102"/>
      <c r="DT92" s="102"/>
      <c r="DU92" s="102"/>
      <c r="DV92" s="102"/>
      <c r="DW92" s="102"/>
      <c r="DX92" s="102"/>
      <c r="DY92" s="102"/>
      <c r="DZ92" s="102"/>
      <c r="EA92" s="102"/>
      <c r="EB92" s="102"/>
      <c r="EC92" s="102"/>
      <c r="ED92" s="102"/>
      <c r="EE92" s="102"/>
      <c r="EF92" s="102"/>
      <c r="EG92" s="102"/>
      <c r="EH92" s="102"/>
      <c r="EI92" s="102"/>
      <c r="EJ92" s="102"/>
      <c r="EK92" s="102"/>
      <c r="EL92" s="102"/>
      <c r="EM92" s="102"/>
      <c r="EN92" s="102"/>
      <c r="EO92" s="102"/>
      <c r="EP92" s="102"/>
      <c r="EQ92" s="102"/>
      <c r="ER92" s="102"/>
      <c r="ES92" s="102"/>
      <c r="ET92" s="102"/>
      <c r="EU92" s="102"/>
      <c r="EV92" s="102"/>
      <c r="EW92" s="102"/>
      <c r="EX92" s="102"/>
      <c r="EY92" s="102"/>
      <c r="EZ92" s="102"/>
      <c r="FA92" s="102"/>
      <c r="FB92" s="102"/>
      <c r="FC92" s="102"/>
      <c r="FD92" s="102"/>
      <c r="FE92" s="102"/>
      <c r="FF92" s="102"/>
      <c r="FG92" s="102"/>
      <c r="FH92" s="102"/>
      <c r="FI92" s="102"/>
      <c r="FJ92" s="102"/>
      <c r="FK92" s="102"/>
      <c r="FL92" s="102"/>
      <c r="FM92" s="102"/>
      <c r="FN92" s="102"/>
      <c r="FO92" s="102"/>
      <c r="FP92" s="102">
        <v>0.57797686466126486</v>
      </c>
      <c r="FQ92" s="102">
        <v>0.67384690144605619</v>
      </c>
      <c r="FR92" s="102">
        <v>0.59285530973395173</v>
      </c>
      <c r="FS92" s="102">
        <v>0.56104853516723352</v>
      </c>
      <c r="FT92" s="102">
        <v>0.54252279784954593</v>
      </c>
      <c r="FU92" s="102">
        <v>0.50383294078354057</v>
      </c>
      <c r="FV92" s="102">
        <v>0.48917639033365584</v>
      </c>
      <c r="FW92" s="102">
        <v>0.53164153244695966</v>
      </c>
      <c r="FX92" s="102">
        <v>0.5128652574490401</v>
      </c>
      <c r="FY92" s="102">
        <v>0.68620690170757359</v>
      </c>
      <c r="FZ92" s="102"/>
      <c r="GA92" s="102"/>
      <c r="GB92" s="102"/>
      <c r="GC92" s="102"/>
      <c r="GD92" s="104"/>
      <c r="GE92" s="104"/>
      <c r="GF92" s="104"/>
      <c r="GG92" s="104"/>
      <c r="GH92" s="104"/>
      <c r="GI92" s="104"/>
      <c r="GJ92" s="104">
        <v>4.1081655407772769E-2</v>
      </c>
      <c r="GK92" s="104">
        <v>0.48282597888482803</v>
      </c>
      <c r="GL92" s="104">
        <v>10.162100097837003</v>
      </c>
      <c r="GM92" s="122"/>
      <c r="GN92" s="110"/>
      <c r="GO92" s="119"/>
      <c r="GP92" s="98"/>
    </row>
    <row r="93" spans="1:198" x14ac:dyDescent="0.25">
      <c r="A93" s="103" t="s">
        <v>464</v>
      </c>
      <c r="B93" s="102"/>
      <c r="C93" s="102"/>
      <c r="D93" s="102"/>
      <c r="E93" s="102"/>
      <c r="F93" s="102"/>
      <c r="G93" s="102"/>
      <c r="H93" s="102"/>
      <c r="I93" s="102"/>
      <c r="J93" s="102">
        <v>9.5294313426356733E-2</v>
      </c>
      <c r="K93" s="102"/>
      <c r="L93" s="102"/>
      <c r="M93" s="102"/>
      <c r="N93" s="102"/>
      <c r="O93" s="102"/>
      <c r="P93" s="102"/>
      <c r="Q93" s="102"/>
      <c r="R93" s="102"/>
      <c r="S93" s="102"/>
      <c r="T93" s="102"/>
      <c r="U93" s="102"/>
      <c r="V93" s="102"/>
      <c r="W93" s="102"/>
      <c r="X93" s="102"/>
      <c r="Y93" s="102"/>
      <c r="Z93" s="102"/>
      <c r="AA93" s="102"/>
      <c r="AB93" s="102"/>
      <c r="AC93" s="102"/>
      <c r="AD93" s="102">
        <v>3.2360366645411497E-2</v>
      </c>
      <c r="AE93" s="102"/>
      <c r="AF93" s="102"/>
      <c r="AG93" s="102"/>
      <c r="AH93" s="102">
        <v>1.0437428009759508E-2</v>
      </c>
      <c r="AI93" s="102"/>
      <c r="AJ93" s="102"/>
      <c r="AK93" s="102"/>
      <c r="AL93" s="102"/>
      <c r="AM93" s="102"/>
      <c r="AN93" s="102"/>
      <c r="AO93" s="102"/>
      <c r="AP93" s="102"/>
      <c r="AQ93" s="102"/>
      <c r="AR93" s="102"/>
      <c r="AS93" s="102"/>
      <c r="AT93" s="102"/>
      <c r="AU93" s="102"/>
      <c r="AV93" s="102"/>
      <c r="AW93" s="102"/>
      <c r="AX93" s="102"/>
      <c r="AY93" s="102"/>
      <c r="AZ93" s="102"/>
      <c r="BA93" s="102"/>
      <c r="BB93" s="102"/>
      <c r="BC93" s="102"/>
      <c r="BD93" s="102"/>
      <c r="BE93" s="102"/>
      <c r="BF93" s="102"/>
      <c r="BG93" s="102"/>
      <c r="BH93" s="102"/>
      <c r="BI93" s="102"/>
      <c r="BJ93" s="102">
        <v>4.494886313383524E-3</v>
      </c>
      <c r="BK93" s="102">
        <v>3.0096907527798328E-4</v>
      </c>
      <c r="BL93" s="102"/>
      <c r="BM93" s="102">
        <v>1.5283923483462325E-2</v>
      </c>
      <c r="BN93" s="102"/>
      <c r="BO93" s="102">
        <v>5.352470926039998E-3</v>
      </c>
      <c r="BP93" s="102">
        <v>7.3980091945656404E-6</v>
      </c>
      <c r="BQ93" s="102">
        <v>2.4739238308954064E-5</v>
      </c>
      <c r="BR93" s="102">
        <v>4.4819829155902392E-6</v>
      </c>
      <c r="BS93" s="102">
        <v>4.1291906011375873E-6</v>
      </c>
      <c r="BT93" s="102"/>
      <c r="BU93" s="102">
        <v>1.0703970718344559E-5</v>
      </c>
      <c r="BV93" s="102">
        <v>6.9272417228681739E-7</v>
      </c>
      <c r="BW93" s="102"/>
      <c r="BX93" s="102">
        <v>2.1350913314526847E-3</v>
      </c>
      <c r="BY93" s="102">
        <v>3.6703148458169525E-3</v>
      </c>
      <c r="BZ93" s="102">
        <v>1.3446881526184878E-2</v>
      </c>
      <c r="CA93" s="102"/>
      <c r="CB93" s="102"/>
      <c r="CC93" s="102"/>
      <c r="CD93" s="102"/>
      <c r="CE93" s="102"/>
      <c r="CF93" s="102"/>
      <c r="CG93" s="102"/>
      <c r="CH93" s="102"/>
      <c r="CI93" s="102"/>
      <c r="CJ93" s="102"/>
      <c r="CK93" s="102"/>
      <c r="CL93" s="102"/>
      <c r="CM93" s="102"/>
      <c r="CN93" s="102"/>
      <c r="CO93" s="102"/>
      <c r="CP93" s="102"/>
      <c r="CQ93" s="102"/>
      <c r="CR93" s="102"/>
      <c r="CS93" s="102"/>
      <c r="CT93" s="102"/>
      <c r="CU93" s="102"/>
      <c r="CV93" s="102"/>
      <c r="CW93" s="102"/>
      <c r="CX93" s="102"/>
      <c r="CY93" s="102"/>
      <c r="CZ93" s="102"/>
      <c r="DA93" s="102"/>
      <c r="DB93" s="102"/>
      <c r="DC93" s="102"/>
      <c r="DD93" s="102"/>
      <c r="DE93" s="102"/>
      <c r="DF93" s="102"/>
      <c r="DG93" s="102"/>
      <c r="DH93" s="102"/>
      <c r="DI93" s="102"/>
      <c r="DJ93" s="102"/>
      <c r="DK93" s="102"/>
      <c r="DL93" s="102"/>
      <c r="DM93" s="102"/>
      <c r="DN93" s="102"/>
      <c r="DO93" s="102"/>
      <c r="DP93" s="102"/>
      <c r="DQ93" s="102"/>
      <c r="DR93" s="102"/>
      <c r="DS93" s="102"/>
      <c r="DT93" s="102"/>
      <c r="DU93" s="102"/>
      <c r="DV93" s="102"/>
      <c r="DW93" s="102"/>
      <c r="DX93" s="102"/>
      <c r="DY93" s="102"/>
      <c r="DZ93" s="102"/>
      <c r="EA93" s="102"/>
      <c r="EB93" s="102"/>
      <c r="EC93" s="102"/>
      <c r="ED93" s="102"/>
      <c r="EE93" s="102"/>
      <c r="EF93" s="102"/>
      <c r="EG93" s="102"/>
      <c r="EH93" s="102"/>
      <c r="EI93" s="102"/>
      <c r="EJ93" s="102"/>
      <c r="EK93" s="102"/>
      <c r="EL93" s="102"/>
      <c r="EM93" s="102"/>
      <c r="EN93" s="102"/>
      <c r="EO93" s="102"/>
      <c r="EP93" s="102"/>
      <c r="EQ93" s="102"/>
      <c r="ER93" s="102"/>
      <c r="ES93" s="102"/>
      <c r="ET93" s="102"/>
      <c r="EU93" s="102"/>
      <c r="EV93" s="102"/>
      <c r="EW93" s="102"/>
      <c r="EX93" s="102"/>
      <c r="EY93" s="102"/>
      <c r="EZ93" s="102"/>
      <c r="FA93" s="102"/>
      <c r="FB93" s="102"/>
      <c r="FC93" s="102"/>
      <c r="FD93" s="102"/>
      <c r="FE93" s="102"/>
      <c r="FF93" s="102"/>
      <c r="FG93" s="102"/>
      <c r="FH93" s="102"/>
      <c r="FI93" s="102"/>
      <c r="FJ93" s="102"/>
      <c r="FK93" s="102"/>
      <c r="FL93" s="102"/>
      <c r="FM93" s="102"/>
      <c r="FN93" s="102"/>
      <c r="FO93" s="102"/>
      <c r="FP93" s="102">
        <v>0.24453760188001636</v>
      </c>
      <c r="FQ93" s="102">
        <v>0.27628808551229711</v>
      </c>
      <c r="FR93" s="102">
        <v>0.2495555534430012</v>
      </c>
      <c r="FS93" s="102">
        <v>0.23841436623556053</v>
      </c>
      <c r="FT93" s="102">
        <v>0.231653296741932</v>
      </c>
      <c r="FU93" s="102">
        <v>0.21749759594556506</v>
      </c>
      <c r="FV93" s="102">
        <v>0.21199484663876195</v>
      </c>
      <c r="FW93" s="102">
        <v>0.22752296643818301</v>
      </c>
      <c r="FX93" s="102">
        <v>0.22069648849886178</v>
      </c>
      <c r="FY93" s="102">
        <v>0.27962621146859296</v>
      </c>
      <c r="FZ93" s="102"/>
      <c r="GA93" s="102"/>
      <c r="GB93" s="102"/>
      <c r="GC93" s="102"/>
      <c r="GD93" s="104"/>
      <c r="GE93" s="104"/>
      <c r="GF93" s="104"/>
      <c r="GG93" s="104"/>
      <c r="GH93" s="104"/>
      <c r="GI93" s="104"/>
      <c r="GJ93" s="104">
        <v>0.20634763989342123</v>
      </c>
      <c r="GK93" s="104">
        <v>0.10021926102025064</v>
      </c>
      <c r="GL93" s="104">
        <v>2.8871827044155007</v>
      </c>
      <c r="GM93" s="122"/>
      <c r="GN93" s="110"/>
      <c r="GO93" s="119"/>
      <c r="GP93" s="98"/>
    </row>
    <row r="94" spans="1:198" x14ac:dyDescent="0.25">
      <c r="A94" s="103" t="s">
        <v>465</v>
      </c>
      <c r="B94" s="102"/>
      <c r="C94" s="102"/>
      <c r="D94" s="102"/>
      <c r="E94" s="102"/>
      <c r="F94" s="102"/>
      <c r="G94" s="102"/>
      <c r="H94" s="102"/>
      <c r="I94" s="102"/>
      <c r="J94" s="102"/>
      <c r="K94" s="102">
        <v>0.85460219298464946</v>
      </c>
      <c r="L94" s="102"/>
      <c r="M94" s="102"/>
      <c r="N94" s="102"/>
      <c r="O94" s="102"/>
      <c r="P94" s="102"/>
      <c r="Q94" s="102"/>
      <c r="R94" s="102"/>
      <c r="S94" s="102"/>
      <c r="T94" s="102"/>
      <c r="U94" s="102"/>
      <c r="V94" s="102"/>
      <c r="W94" s="102"/>
      <c r="X94" s="102"/>
      <c r="Y94" s="102"/>
      <c r="Z94" s="102"/>
      <c r="AA94" s="102"/>
      <c r="AB94" s="102"/>
      <c r="AC94" s="102"/>
      <c r="AD94" s="102"/>
      <c r="AE94" s="102">
        <v>8.8339987936654545</v>
      </c>
      <c r="AF94" s="102"/>
      <c r="AG94" s="102"/>
      <c r="AH94" s="102">
        <v>7.6843486728869273E-2</v>
      </c>
      <c r="AI94" s="102"/>
      <c r="AJ94" s="102"/>
      <c r="AK94" s="102"/>
      <c r="AL94" s="102"/>
      <c r="AM94" s="102"/>
      <c r="AN94" s="102"/>
      <c r="AO94" s="102"/>
      <c r="AP94" s="102"/>
      <c r="AQ94" s="102"/>
      <c r="AR94" s="102"/>
      <c r="AS94" s="102"/>
      <c r="AT94" s="102"/>
      <c r="AU94" s="102"/>
      <c r="AV94" s="102"/>
      <c r="AW94" s="102"/>
      <c r="AX94" s="102"/>
      <c r="AY94" s="102"/>
      <c r="AZ94" s="102"/>
      <c r="BA94" s="102"/>
      <c r="BB94" s="102"/>
      <c r="BC94" s="102"/>
      <c r="BD94" s="102"/>
      <c r="BE94" s="102"/>
      <c r="BF94" s="102"/>
      <c r="BG94" s="102"/>
      <c r="BH94" s="102"/>
      <c r="BI94" s="102"/>
      <c r="BJ94" s="102">
        <v>3.2995226597003532E-2</v>
      </c>
      <c r="BK94" s="102">
        <v>2.2050514431659709E-3</v>
      </c>
      <c r="BL94" s="102"/>
      <c r="BM94" s="102">
        <v>0.27154233377560133</v>
      </c>
      <c r="BN94" s="102"/>
      <c r="BO94" s="102"/>
      <c r="BP94" s="102"/>
      <c r="BQ94" s="102"/>
      <c r="BR94" s="102"/>
      <c r="BS94" s="102"/>
      <c r="BT94" s="102"/>
      <c r="BU94" s="102"/>
      <c r="BV94" s="102"/>
      <c r="BW94" s="102"/>
      <c r="BX94" s="102"/>
      <c r="BY94" s="102"/>
      <c r="BZ94" s="102"/>
      <c r="CA94" s="102"/>
      <c r="CB94" s="102"/>
      <c r="CC94" s="102"/>
      <c r="CD94" s="102"/>
      <c r="CE94" s="102"/>
      <c r="CF94" s="102"/>
      <c r="CG94" s="102"/>
      <c r="CH94" s="102"/>
      <c r="CI94" s="102"/>
      <c r="CJ94" s="102"/>
      <c r="CK94" s="102"/>
      <c r="CL94" s="102"/>
      <c r="CM94" s="102"/>
      <c r="CN94" s="102"/>
      <c r="CO94" s="102"/>
      <c r="CP94" s="102"/>
      <c r="CQ94" s="102"/>
      <c r="CR94" s="102"/>
      <c r="CS94" s="102"/>
      <c r="CT94" s="102"/>
      <c r="CU94" s="102"/>
      <c r="CV94" s="102"/>
      <c r="CW94" s="102"/>
      <c r="CX94" s="102"/>
      <c r="CY94" s="102"/>
      <c r="CZ94" s="102"/>
      <c r="DA94" s="102"/>
      <c r="DB94" s="102"/>
      <c r="DC94" s="102"/>
      <c r="DD94" s="102"/>
      <c r="DE94" s="102"/>
      <c r="DF94" s="102"/>
      <c r="DG94" s="102"/>
      <c r="DH94" s="102"/>
      <c r="DI94" s="102"/>
      <c r="DJ94" s="102"/>
      <c r="DK94" s="102"/>
      <c r="DL94" s="102"/>
      <c r="DM94" s="102"/>
      <c r="DN94" s="102"/>
      <c r="DO94" s="102"/>
      <c r="DP94" s="102"/>
      <c r="DQ94" s="102"/>
      <c r="DR94" s="102"/>
      <c r="DS94" s="102"/>
      <c r="DT94" s="102"/>
      <c r="DU94" s="102"/>
      <c r="DV94" s="102"/>
      <c r="DW94" s="102"/>
      <c r="DX94" s="102"/>
      <c r="DY94" s="102"/>
      <c r="DZ94" s="102"/>
      <c r="EA94" s="102"/>
      <c r="EB94" s="102"/>
      <c r="EC94" s="102"/>
      <c r="ED94" s="102"/>
      <c r="EE94" s="102"/>
      <c r="EF94" s="102"/>
      <c r="EG94" s="102"/>
      <c r="EH94" s="102"/>
      <c r="EI94" s="102"/>
      <c r="EJ94" s="102"/>
      <c r="EK94" s="102"/>
      <c r="EL94" s="102"/>
      <c r="EM94" s="102"/>
      <c r="EN94" s="102"/>
      <c r="EO94" s="102"/>
      <c r="EP94" s="102"/>
      <c r="EQ94" s="102"/>
      <c r="ER94" s="102"/>
      <c r="ES94" s="102"/>
      <c r="ET94" s="102"/>
      <c r="EU94" s="102"/>
      <c r="EV94" s="102"/>
      <c r="EW94" s="102"/>
      <c r="EX94" s="102"/>
      <c r="EY94" s="102"/>
      <c r="EZ94" s="102"/>
      <c r="FA94" s="102"/>
      <c r="FB94" s="102"/>
      <c r="FC94" s="102"/>
      <c r="FD94" s="102"/>
      <c r="FE94" s="102"/>
      <c r="FF94" s="102"/>
      <c r="FG94" s="102"/>
      <c r="FH94" s="102"/>
      <c r="FI94" s="102"/>
      <c r="FJ94" s="102"/>
      <c r="FK94" s="102"/>
      <c r="FL94" s="102"/>
      <c r="FM94" s="102"/>
      <c r="FN94" s="102"/>
      <c r="FO94" s="102"/>
      <c r="FP94" s="102"/>
      <c r="FQ94" s="102"/>
      <c r="FR94" s="102"/>
      <c r="FS94" s="102"/>
      <c r="FT94" s="102"/>
      <c r="FU94" s="102"/>
      <c r="FV94" s="102"/>
      <c r="FW94" s="102"/>
      <c r="FX94" s="102"/>
      <c r="FY94" s="102"/>
      <c r="FZ94" s="102"/>
      <c r="GA94" s="102"/>
      <c r="GB94" s="102"/>
      <c r="GC94" s="102"/>
      <c r="GD94" s="104"/>
      <c r="GE94" s="104"/>
      <c r="GF94" s="104"/>
      <c r="GG94" s="104"/>
      <c r="GH94" s="104"/>
      <c r="GI94" s="104"/>
      <c r="GJ94" s="104">
        <v>2.3763542924016967</v>
      </c>
      <c r="GK94" s="104">
        <v>4.0257370182338274E-3</v>
      </c>
      <c r="GL94" s="104">
        <v>12.452567114614675</v>
      </c>
      <c r="GM94" s="122"/>
      <c r="GN94" s="110"/>
      <c r="GO94" s="119"/>
      <c r="GP94" s="98"/>
    </row>
    <row r="95" spans="1:198" x14ac:dyDescent="0.25">
      <c r="A95" s="103" t="s">
        <v>466</v>
      </c>
      <c r="B95" s="102"/>
      <c r="C95" s="102"/>
      <c r="D95" s="102"/>
      <c r="E95" s="102"/>
      <c r="F95" s="102"/>
      <c r="G95" s="102"/>
      <c r="H95" s="102"/>
      <c r="I95" s="102"/>
      <c r="J95" s="102"/>
      <c r="K95" s="102"/>
      <c r="L95" s="102">
        <v>0.17471809906762006</v>
      </c>
      <c r="M95" s="102">
        <v>0.82250630887619214</v>
      </c>
      <c r="N95" s="102">
        <v>0.52968324841093428</v>
      </c>
      <c r="O95" s="102">
        <v>6.3088124788045846E-2</v>
      </c>
      <c r="P95" s="102">
        <v>1.3365377886052347E-2</v>
      </c>
      <c r="Q95" s="102">
        <v>1.3114671399810525E-3</v>
      </c>
      <c r="R95" s="102">
        <v>1.0621182011221428E-4</v>
      </c>
      <c r="S95" s="102"/>
      <c r="T95" s="102">
        <v>5.0204207730369871E-3</v>
      </c>
      <c r="U95" s="102">
        <v>6.407910298915658E-3</v>
      </c>
      <c r="V95" s="102">
        <v>0.19676315901779554</v>
      </c>
      <c r="W95" s="102">
        <v>4.11982673708989E-3</v>
      </c>
      <c r="X95" s="102">
        <v>1.5332091643805449E-2</v>
      </c>
      <c r="Y95" s="102"/>
      <c r="Z95" s="102"/>
      <c r="AA95" s="102"/>
      <c r="AB95" s="102"/>
      <c r="AC95" s="102">
        <v>8.5270142517078554E-3</v>
      </c>
      <c r="AD95" s="102">
        <v>1.3174957760776608E-2</v>
      </c>
      <c r="AE95" s="102"/>
      <c r="AF95" s="102">
        <v>4.4491677194214513E-2</v>
      </c>
      <c r="AG95" s="102"/>
      <c r="AH95" s="102">
        <v>7.2127087111594629E-2</v>
      </c>
      <c r="AI95" s="102">
        <v>1.6991582913743546</v>
      </c>
      <c r="AJ95" s="102">
        <v>2.1299967001766817</v>
      </c>
      <c r="AK95" s="102">
        <v>5.3161937684346565E-2</v>
      </c>
      <c r="AL95" s="102">
        <v>8.6528036115564148E-4</v>
      </c>
      <c r="AM95" s="102">
        <v>8.8784110130836133E-2</v>
      </c>
      <c r="AN95" s="102">
        <v>3.4806058499552352E-2</v>
      </c>
      <c r="AO95" s="102">
        <v>0.16416621885836302</v>
      </c>
      <c r="AP95" s="102">
        <v>0.10202918427244641</v>
      </c>
      <c r="AQ95" s="102">
        <v>0.11698619640306834</v>
      </c>
      <c r="AR95" s="102">
        <v>6.0958174490409001E-4</v>
      </c>
      <c r="AS95" s="102">
        <v>1.2528241047338719E-2</v>
      </c>
      <c r="AT95" s="102">
        <v>0.11275416942604843</v>
      </c>
      <c r="AU95" s="102">
        <v>0.42170577477374566</v>
      </c>
      <c r="AV95" s="102">
        <v>1.029651585459211</v>
      </c>
      <c r="AW95" s="102">
        <v>1.2519144016380936E-2</v>
      </c>
      <c r="AX95" s="102">
        <v>9.3414579659354E-2</v>
      </c>
      <c r="AY95" s="102">
        <v>1.2868069025376773E-2</v>
      </c>
      <c r="AZ95" s="102">
        <v>9.2112240885997954E-2</v>
      </c>
      <c r="BA95" s="102">
        <v>6.3956415463954544E-2</v>
      </c>
      <c r="BB95" s="102">
        <v>0.17773661990587636</v>
      </c>
      <c r="BC95" s="102">
        <v>1.4343387127521475E-3</v>
      </c>
      <c r="BD95" s="102">
        <v>3.5322419965283205E-4</v>
      </c>
      <c r="BE95" s="102">
        <v>0.11881725911052114</v>
      </c>
      <c r="BF95" s="102">
        <v>2.755427923771674E-2</v>
      </c>
      <c r="BG95" s="102">
        <v>0.13167317611297452</v>
      </c>
      <c r="BH95" s="102">
        <v>7.7419725615696544E-2</v>
      </c>
      <c r="BI95" s="102">
        <v>3.0452279016240449E-2</v>
      </c>
      <c r="BJ95" s="102">
        <v>3.1008484024042757E-2</v>
      </c>
      <c r="BK95" s="102">
        <v>2.0739852800991431E-3</v>
      </c>
      <c r="BL95" s="102"/>
      <c r="BM95" s="102">
        <v>3.866367911270608E-2</v>
      </c>
      <c r="BN95" s="102">
        <v>3.5203897986147009E-2</v>
      </c>
      <c r="BO95" s="102">
        <v>3.6925398709986838E-2</v>
      </c>
      <c r="BP95" s="102">
        <v>5.0976272769489194E-5</v>
      </c>
      <c r="BQ95" s="102">
        <v>1.7046672915886087E-4</v>
      </c>
      <c r="BR95" s="102">
        <v>3.0883133050279292E-5</v>
      </c>
      <c r="BS95" s="102">
        <v>2.8452214164839534E-5</v>
      </c>
      <c r="BT95" s="102"/>
      <c r="BU95" s="102">
        <v>7.3755800251978983E-5</v>
      </c>
      <c r="BV95" s="102">
        <v>4.7733565248091165E-6</v>
      </c>
      <c r="BW95" s="102"/>
      <c r="BX95" s="102">
        <v>1.4721131998711211E-2</v>
      </c>
      <c r="BY95" s="102">
        <v>2.5314283255200399E-2</v>
      </c>
      <c r="BZ95" s="102">
        <v>9.3007238480808371E-2</v>
      </c>
      <c r="CA95" s="102"/>
      <c r="CB95" s="102"/>
      <c r="CC95" s="102"/>
      <c r="CD95" s="102"/>
      <c r="CE95" s="102"/>
      <c r="CF95" s="102"/>
      <c r="CG95" s="102"/>
      <c r="CH95" s="102"/>
      <c r="CI95" s="102"/>
      <c r="CJ95" s="102"/>
      <c r="CK95" s="102"/>
      <c r="CL95" s="102"/>
      <c r="CM95" s="102"/>
      <c r="CN95" s="102"/>
      <c r="CO95" s="102"/>
      <c r="CP95" s="102"/>
      <c r="CQ95" s="102"/>
      <c r="CR95" s="102"/>
      <c r="CS95" s="102"/>
      <c r="CT95" s="102"/>
      <c r="CU95" s="102"/>
      <c r="CV95" s="102"/>
      <c r="CW95" s="102"/>
      <c r="CX95" s="102"/>
      <c r="CY95" s="102"/>
      <c r="CZ95" s="102"/>
      <c r="DA95" s="102"/>
      <c r="DB95" s="102"/>
      <c r="DC95" s="102"/>
      <c r="DD95" s="102"/>
      <c r="DE95" s="102"/>
      <c r="DF95" s="102"/>
      <c r="DG95" s="102"/>
      <c r="DH95" s="102"/>
      <c r="DI95" s="102"/>
      <c r="DJ95" s="102"/>
      <c r="DK95" s="102"/>
      <c r="DL95" s="102"/>
      <c r="DM95" s="102"/>
      <c r="DN95" s="102"/>
      <c r="DO95" s="102"/>
      <c r="DP95" s="102"/>
      <c r="DQ95" s="102"/>
      <c r="DR95" s="102"/>
      <c r="DS95" s="102"/>
      <c r="DT95" s="102"/>
      <c r="DU95" s="102"/>
      <c r="DV95" s="102"/>
      <c r="DW95" s="102"/>
      <c r="DX95" s="102"/>
      <c r="DY95" s="102"/>
      <c r="DZ95" s="102"/>
      <c r="EA95" s="102"/>
      <c r="EB95" s="102"/>
      <c r="EC95" s="102"/>
      <c r="ED95" s="102"/>
      <c r="EE95" s="102"/>
      <c r="EF95" s="102"/>
      <c r="EG95" s="102"/>
      <c r="EH95" s="102"/>
      <c r="EI95" s="102"/>
      <c r="EJ95" s="102"/>
      <c r="EK95" s="102"/>
      <c r="EL95" s="102"/>
      <c r="EM95" s="102"/>
      <c r="EN95" s="102"/>
      <c r="EO95" s="102"/>
      <c r="EP95" s="102"/>
      <c r="EQ95" s="102"/>
      <c r="ER95" s="102"/>
      <c r="ES95" s="102"/>
      <c r="ET95" s="102"/>
      <c r="EU95" s="102"/>
      <c r="EV95" s="102"/>
      <c r="EW95" s="102"/>
      <c r="EX95" s="102"/>
      <c r="EY95" s="102"/>
      <c r="EZ95" s="102"/>
      <c r="FA95" s="102"/>
      <c r="FB95" s="102"/>
      <c r="FC95" s="102"/>
      <c r="FD95" s="102"/>
      <c r="FE95" s="102"/>
      <c r="FF95" s="102"/>
      <c r="FG95" s="102"/>
      <c r="FH95" s="102"/>
      <c r="FI95" s="102"/>
      <c r="FJ95" s="102"/>
      <c r="FK95" s="102"/>
      <c r="FL95" s="102"/>
      <c r="FM95" s="102"/>
      <c r="FN95" s="102"/>
      <c r="FO95" s="102"/>
      <c r="FP95" s="102">
        <v>0.20240363778216591</v>
      </c>
      <c r="FQ95" s="102">
        <v>0.23590208639182916</v>
      </c>
      <c r="FR95" s="102">
        <v>0.20746196307443102</v>
      </c>
      <c r="FS95" s="102">
        <v>0.19619999620616788</v>
      </c>
      <c r="FT95" s="102">
        <v>0.18947274781737664</v>
      </c>
      <c r="FU95" s="102">
        <v>0.17581875293982274</v>
      </c>
      <c r="FV95" s="102">
        <v>0.17061261419309678</v>
      </c>
      <c r="FW95" s="102">
        <v>0.18538160307486934</v>
      </c>
      <c r="FX95" s="102">
        <v>0.17882004876530658</v>
      </c>
      <c r="FY95" s="102">
        <v>0.23941866712233856</v>
      </c>
      <c r="FZ95" s="102"/>
      <c r="GA95" s="102"/>
      <c r="GB95" s="102"/>
      <c r="GC95" s="102"/>
      <c r="GD95" s="104"/>
      <c r="GE95" s="104"/>
      <c r="GF95" s="104"/>
      <c r="GG95" s="104"/>
      <c r="GH95" s="104"/>
      <c r="GI95" s="104"/>
      <c r="GJ95" s="104">
        <v>1.5300351945796749</v>
      </c>
      <c r="GK95" s="104">
        <v>1.927710890816414</v>
      </c>
      <c r="GL95" s="104">
        <v>14.494773273069532</v>
      </c>
      <c r="GM95" s="122"/>
      <c r="GN95" s="110"/>
      <c r="GO95" s="119"/>
      <c r="GP95" s="98"/>
    </row>
    <row r="96" spans="1:198" x14ac:dyDescent="0.25">
      <c r="A96" s="103" t="s">
        <v>467</v>
      </c>
      <c r="B96" s="102"/>
      <c r="C96" s="102"/>
      <c r="D96" s="102"/>
      <c r="E96" s="102"/>
      <c r="F96" s="102"/>
      <c r="G96" s="102"/>
      <c r="H96" s="102"/>
      <c r="I96" s="102"/>
      <c r="J96" s="102"/>
      <c r="K96" s="102"/>
      <c r="L96" s="102"/>
      <c r="M96" s="102">
        <v>13.66335542109249</v>
      </c>
      <c r="N96" s="102"/>
      <c r="O96" s="102"/>
      <c r="P96" s="102"/>
      <c r="Q96" s="102"/>
      <c r="R96" s="102"/>
      <c r="S96" s="102"/>
      <c r="T96" s="102"/>
      <c r="U96" s="102"/>
      <c r="V96" s="102">
        <v>25.152532429686271</v>
      </c>
      <c r="W96" s="102"/>
      <c r="X96" s="102">
        <v>6.9711006967291336E-3</v>
      </c>
      <c r="Y96" s="102"/>
      <c r="Z96" s="102">
        <v>8.1990085768775582</v>
      </c>
      <c r="AA96" s="102"/>
      <c r="AB96" s="102"/>
      <c r="AC96" s="102">
        <v>2.0060658020295784E-2</v>
      </c>
      <c r="AD96" s="102">
        <v>3.7913116583890877E-2</v>
      </c>
      <c r="AE96" s="102"/>
      <c r="AF96" s="102">
        <v>1.6192463120069198</v>
      </c>
      <c r="AG96" s="102"/>
      <c r="AH96" s="102">
        <v>0.12034208476506354</v>
      </c>
      <c r="AI96" s="102">
        <v>0.24922528533707322</v>
      </c>
      <c r="AJ96" s="102">
        <v>4.2000416450901952</v>
      </c>
      <c r="AK96" s="102"/>
      <c r="AL96" s="102">
        <v>5.2912355819494348</v>
      </c>
      <c r="AM96" s="102">
        <v>0.94375373178979916</v>
      </c>
      <c r="AN96" s="102"/>
      <c r="AO96" s="102"/>
      <c r="AP96" s="102"/>
      <c r="AQ96" s="102"/>
      <c r="AR96" s="102"/>
      <c r="AS96" s="102"/>
      <c r="AT96" s="102"/>
      <c r="AU96" s="102">
        <v>0.50001285400938122</v>
      </c>
      <c r="AV96" s="102"/>
      <c r="AW96" s="102"/>
      <c r="AX96" s="102"/>
      <c r="AY96" s="102"/>
      <c r="AZ96" s="102"/>
      <c r="BA96" s="102"/>
      <c r="BB96" s="102"/>
      <c r="BC96" s="102"/>
      <c r="BD96" s="102"/>
      <c r="BE96" s="102"/>
      <c r="BF96" s="102"/>
      <c r="BG96" s="102"/>
      <c r="BH96" s="102"/>
      <c r="BI96" s="102"/>
      <c r="BJ96" s="102">
        <v>1.4875481942322997</v>
      </c>
      <c r="BK96" s="102"/>
      <c r="BL96" s="102"/>
      <c r="BM96" s="102"/>
      <c r="BN96" s="102"/>
      <c r="BO96" s="102"/>
      <c r="BP96" s="102"/>
      <c r="BQ96" s="102"/>
      <c r="BR96" s="102"/>
      <c r="BS96" s="102"/>
      <c r="BT96" s="102"/>
      <c r="BU96" s="102"/>
      <c r="BV96" s="102"/>
      <c r="BW96" s="102"/>
      <c r="BX96" s="102"/>
      <c r="BY96" s="102"/>
      <c r="BZ96" s="102">
        <v>2.8423286402675729</v>
      </c>
      <c r="CA96" s="102"/>
      <c r="CB96" s="102"/>
      <c r="CC96" s="102"/>
      <c r="CD96" s="102"/>
      <c r="CE96" s="102"/>
      <c r="CF96" s="102"/>
      <c r="CG96" s="102"/>
      <c r="CH96" s="102"/>
      <c r="CI96" s="102"/>
      <c r="CJ96" s="102"/>
      <c r="CK96" s="102"/>
      <c r="CL96" s="102"/>
      <c r="CM96" s="102"/>
      <c r="CN96" s="102"/>
      <c r="CO96" s="102"/>
      <c r="CP96" s="102"/>
      <c r="CQ96" s="102"/>
      <c r="CR96" s="102"/>
      <c r="CS96" s="102"/>
      <c r="CT96" s="102"/>
      <c r="CU96" s="102"/>
      <c r="CV96" s="102"/>
      <c r="CW96" s="102"/>
      <c r="CX96" s="102"/>
      <c r="CY96" s="102"/>
      <c r="CZ96" s="102"/>
      <c r="DA96" s="102"/>
      <c r="DB96" s="102"/>
      <c r="DC96" s="102"/>
      <c r="DD96" s="102"/>
      <c r="DE96" s="102"/>
      <c r="DF96" s="102"/>
      <c r="DG96" s="102"/>
      <c r="DH96" s="102"/>
      <c r="DI96" s="102"/>
      <c r="DJ96" s="102"/>
      <c r="DK96" s="102"/>
      <c r="DL96" s="102"/>
      <c r="DM96" s="102"/>
      <c r="DN96" s="102"/>
      <c r="DO96" s="102"/>
      <c r="DP96" s="102"/>
      <c r="DQ96" s="102"/>
      <c r="DR96" s="102"/>
      <c r="DS96" s="102"/>
      <c r="DT96" s="102"/>
      <c r="DU96" s="102"/>
      <c r="DV96" s="102"/>
      <c r="DW96" s="102"/>
      <c r="DX96" s="102"/>
      <c r="DY96" s="102"/>
      <c r="DZ96" s="102"/>
      <c r="EA96" s="102"/>
      <c r="EB96" s="102"/>
      <c r="EC96" s="102"/>
      <c r="ED96" s="102"/>
      <c r="EE96" s="102"/>
      <c r="EF96" s="102"/>
      <c r="EG96" s="102"/>
      <c r="EH96" s="102"/>
      <c r="EI96" s="102"/>
      <c r="EJ96" s="102"/>
      <c r="EK96" s="102"/>
      <c r="EL96" s="102"/>
      <c r="EM96" s="102"/>
      <c r="EN96" s="102"/>
      <c r="EO96" s="102"/>
      <c r="EP96" s="102"/>
      <c r="EQ96" s="102"/>
      <c r="ER96" s="102"/>
      <c r="ES96" s="102"/>
      <c r="ET96" s="102"/>
      <c r="EU96" s="102"/>
      <c r="EV96" s="102"/>
      <c r="EW96" s="102"/>
      <c r="EX96" s="102"/>
      <c r="EY96" s="102"/>
      <c r="EZ96" s="102"/>
      <c r="FA96" s="102"/>
      <c r="FB96" s="102"/>
      <c r="FC96" s="102"/>
      <c r="FD96" s="102"/>
      <c r="FE96" s="102"/>
      <c r="FF96" s="102"/>
      <c r="FG96" s="102"/>
      <c r="FH96" s="102"/>
      <c r="FI96" s="102"/>
      <c r="FJ96" s="102"/>
      <c r="FK96" s="102"/>
      <c r="FL96" s="102"/>
      <c r="FM96" s="102"/>
      <c r="FN96" s="102"/>
      <c r="FO96" s="102"/>
      <c r="FP96" s="102">
        <v>0.50112467311233722</v>
      </c>
      <c r="FQ96" s="102">
        <v>0.93715954551987468</v>
      </c>
      <c r="FR96" s="102">
        <v>0.98792280312593928</v>
      </c>
      <c r="FS96" s="102">
        <v>0.90961572273529323</v>
      </c>
      <c r="FT96" s="102">
        <v>0.79374459721175361</v>
      </c>
      <c r="FU96" s="102">
        <v>0.50913962859337514</v>
      </c>
      <c r="FV96" s="102">
        <v>0.58581237836780575</v>
      </c>
      <c r="FW96" s="102">
        <v>1.1906882054203691</v>
      </c>
      <c r="FX96" s="102">
        <v>2.1679202320112743</v>
      </c>
      <c r="FY96" s="102">
        <v>7.5787534100033813</v>
      </c>
      <c r="FZ96" s="102"/>
      <c r="GA96" s="102"/>
      <c r="GB96" s="102"/>
      <c r="GC96" s="102"/>
      <c r="GD96" s="104"/>
      <c r="GE96" s="104"/>
      <c r="GF96" s="104"/>
      <c r="GG96" s="104"/>
      <c r="GH96" s="104"/>
      <c r="GI96" s="104"/>
      <c r="GJ96" s="104">
        <v>-0.27314489302415862</v>
      </c>
      <c r="GK96" s="104">
        <v>3.8103200642846407</v>
      </c>
      <c r="GL96" s="104">
        <v>84.032631999766892</v>
      </c>
      <c r="GM96" s="122"/>
      <c r="GN96" s="110"/>
      <c r="GO96" s="119"/>
      <c r="GP96" s="98"/>
    </row>
    <row r="97" spans="1:198" x14ac:dyDescent="0.25">
      <c r="A97" s="103" t="s">
        <v>187</v>
      </c>
      <c r="B97" s="102"/>
      <c r="C97" s="102"/>
      <c r="D97" s="102"/>
      <c r="E97" s="102"/>
      <c r="F97" s="102"/>
      <c r="G97" s="102"/>
      <c r="H97" s="102"/>
      <c r="I97" s="102"/>
      <c r="J97" s="102"/>
      <c r="K97" s="102"/>
      <c r="L97" s="102"/>
      <c r="M97" s="102"/>
      <c r="N97" s="102"/>
      <c r="O97" s="102"/>
      <c r="P97" s="102"/>
      <c r="Q97" s="102"/>
      <c r="R97" s="102"/>
      <c r="S97" s="102"/>
      <c r="T97" s="102"/>
      <c r="U97" s="102"/>
      <c r="V97" s="102"/>
      <c r="W97" s="102"/>
      <c r="X97" s="102"/>
      <c r="Y97" s="102"/>
      <c r="Z97" s="102"/>
      <c r="AA97" s="102"/>
      <c r="AB97" s="102"/>
      <c r="AC97" s="102"/>
      <c r="AD97" s="102"/>
      <c r="AE97" s="102"/>
      <c r="AF97" s="102"/>
      <c r="AG97" s="102"/>
      <c r="AH97" s="102"/>
      <c r="AI97" s="102"/>
      <c r="AJ97" s="102"/>
      <c r="AK97" s="102"/>
      <c r="AL97" s="102"/>
      <c r="AM97" s="102"/>
      <c r="AN97" s="102">
        <v>8.3700181940795986</v>
      </c>
      <c r="AO97" s="102">
        <v>5.7745943002349023</v>
      </c>
      <c r="AP97" s="102">
        <v>0.12947044386669876</v>
      </c>
      <c r="AQ97" s="102"/>
      <c r="AR97" s="102"/>
      <c r="AS97" s="102"/>
      <c r="AT97" s="102"/>
      <c r="AU97" s="102">
        <v>3.2707079822857268E-2</v>
      </c>
      <c r="AV97" s="102">
        <v>2.6759594693162574E-2</v>
      </c>
      <c r="AW97" s="102"/>
      <c r="AX97" s="102"/>
      <c r="AY97" s="102"/>
      <c r="AZ97" s="102"/>
      <c r="BA97" s="102"/>
      <c r="BB97" s="102"/>
      <c r="BC97" s="102"/>
      <c r="BD97" s="102"/>
      <c r="BE97" s="102"/>
      <c r="BF97" s="102"/>
      <c r="BG97" s="102"/>
      <c r="BH97" s="102"/>
      <c r="BI97" s="102">
        <v>0.39615296446551929</v>
      </c>
      <c r="BJ97" s="102">
        <v>2.0482325214778611E-2</v>
      </c>
      <c r="BK97" s="102"/>
      <c r="BL97" s="102"/>
      <c r="BM97" s="102"/>
      <c r="BN97" s="102"/>
      <c r="BO97" s="102"/>
      <c r="BP97" s="102"/>
      <c r="BQ97" s="102"/>
      <c r="BR97" s="102"/>
      <c r="BS97" s="102"/>
      <c r="BT97" s="102"/>
      <c r="BU97" s="102"/>
      <c r="BV97" s="102"/>
      <c r="BW97" s="102"/>
      <c r="BX97" s="102">
        <v>7.1772126932616309E-2</v>
      </c>
      <c r="BY97" s="102"/>
      <c r="BZ97" s="102">
        <v>4.0485314787278598E-2</v>
      </c>
      <c r="CA97" s="102"/>
      <c r="CB97" s="102"/>
      <c r="CC97" s="102"/>
      <c r="CD97" s="102"/>
      <c r="CE97" s="102"/>
      <c r="CF97" s="102"/>
      <c r="CG97" s="102"/>
      <c r="CH97" s="102"/>
      <c r="CI97" s="102"/>
      <c r="CJ97" s="102"/>
      <c r="CK97" s="102"/>
      <c r="CL97" s="102"/>
      <c r="CM97" s="102"/>
      <c r="CN97" s="102"/>
      <c r="CO97" s="102"/>
      <c r="CP97" s="102"/>
      <c r="CQ97" s="102"/>
      <c r="CR97" s="102"/>
      <c r="CS97" s="102"/>
      <c r="CT97" s="102"/>
      <c r="CU97" s="102"/>
      <c r="CV97" s="102"/>
      <c r="CW97" s="102"/>
      <c r="CX97" s="102"/>
      <c r="CY97" s="102"/>
      <c r="CZ97" s="102"/>
      <c r="DA97" s="102"/>
      <c r="DB97" s="102"/>
      <c r="DC97" s="102"/>
      <c r="DD97" s="102"/>
      <c r="DE97" s="102"/>
      <c r="DF97" s="102"/>
      <c r="DG97" s="102"/>
      <c r="DH97" s="102"/>
      <c r="DI97" s="102"/>
      <c r="DJ97" s="102"/>
      <c r="DK97" s="102"/>
      <c r="DL97" s="102"/>
      <c r="DM97" s="102"/>
      <c r="DN97" s="102"/>
      <c r="DO97" s="102"/>
      <c r="DP97" s="102"/>
      <c r="DQ97" s="102"/>
      <c r="DR97" s="102"/>
      <c r="DS97" s="102"/>
      <c r="DT97" s="102"/>
      <c r="DU97" s="102"/>
      <c r="DV97" s="102"/>
      <c r="DW97" s="102"/>
      <c r="DX97" s="102"/>
      <c r="DY97" s="102"/>
      <c r="DZ97" s="102"/>
      <c r="EA97" s="102"/>
      <c r="EB97" s="102"/>
      <c r="EC97" s="102"/>
      <c r="ED97" s="102"/>
      <c r="EE97" s="102"/>
      <c r="EF97" s="102"/>
      <c r="EG97" s="102"/>
      <c r="EH97" s="102"/>
      <c r="EI97" s="102"/>
      <c r="EJ97" s="102"/>
      <c r="EK97" s="102"/>
      <c r="EL97" s="102"/>
      <c r="EM97" s="102"/>
      <c r="EN97" s="102"/>
      <c r="EO97" s="102"/>
      <c r="EP97" s="102"/>
      <c r="EQ97" s="102"/>
      <c r="ER97" s="102"/>
      <c r="ES97" s="102"/>
      <c r="ET97" s="102"/>
      <c r="EU97" s="102"/>
      <c r="EV97" s="102"/>
      <c r="EW97" s="102"/>
      <c r="EX97" s="102"/>
      <c r="EY97" s="102"/>
      <c r="EZ97" s="102"/>
      <c r="FA97" s="102"/>
      <c r="FB97" s="102"/>
      <c r="FC97" s="102"/>
      <c r="FD97" s="102"/>
      <c r="FE97" s="102"/>
      <c r="FF97" s="102"/>
      <c r="FG97" s="102"/>
      <c r="FH97" s="102"/>
      <c r="FI97" s="102"/>
      <c r="FJ97" s="102"/>
      <c r="FK97" s="102"/>
      <c r="FL97" s="102"/>
      <c r="FM97" s="102"/>
      <c r="FN97" s="102"/>
      <c r="FO97" s="102"/>
      <c r="FP97" s="102">
        <v>0.72094398777984903</v>
      </c>
      <c r="FQ97" s="102">
        <v>1.2781552799360474</v>
      </c>
      <c r="FR97" s="102">
        <v>1.6247584231601699</v>
      </c>
      <c r="FS97" s="102">
        <v>0.71224428875041379</v>
      </c>
      <c r="FT97" s="102">
        <v>0.35601373592450852</v>
      </c>
      <c r="FU97" s="102">
        <v>0.38189744984717472</v>
      </c>
      <c r="FV97" s="102">
        <v>0.23019771145594359</v>
      </c>
      <c r="FW97" s="102">
        <v>0.12809140497236024</v>
      </c>
      <c r="FX97" s="102">
        <v>0.56704699021692517</v>
      </c>
      <c r="FY97" s="102">
        <v>0.78691907613298595</v>
      </c>
      <c r="FZ97" s="102"/>
      <c r="GA97" s="102"/>
      <c r="GB97" s="102"/>
      <c r="GC97" s="102"/>
      <c r="GD97" s="104"/>
      <c r="GE97" s="104"/>
      <c r="GF97" s="104"/>
      <c r="GG97" s="104"/>
      <c r="GH97" s="104"/>
      <c r="GI97" s="104"/>
      <c r="GJ97" s="104">
        <v>-0.11350839776761108</v>
      </c>
      <c r="GK97" s="104">
        <v>0.55342515672125026</v>
      </c>
      <c r="GL97" s="104">
        <v>22.088627451227431</v>
      </c>
      <c r="GM97" s="122"/>
      <c r="GN97" s="110"/>
      <c r="GO97" s="119"/>
      <c r="GP97" s="98"/>
    </row>
    <row r="98" spans="1:198" x14ac:dyDescent="0.25">
      <c r="A98" s="103" t="s">
        <v>188</v>
      </c>
      <c r="B98" s="102"/>
      <c r="C98" s="102"/>
      <c r="D98" s="102"/>
      <c r="E98" s="102"/>
      <c r="F98" s="102"/>
      <c r="G98" s="102"/>
      <c r="H98" s="102"/>
      <c r="I98" s="102"/>
      <c r="J98" s="102"/>
      <c r="K98" s="102"/>
      <c r="L98" s="102"/>
      <c r="M98" s="102"/>
      <c r="N98" s="102"/>
      <c r="O98" s="102"/>
      <c r="P98" s="102"/>
      <c r="Q98" s="102"/>
      <c r="R98" s="102"/>
      <c r="S98" s="102"/>
      <c r="T98" s="102"/>
      <c r="U98" s="102"/>
      <c r="V98" s="102"/>
      <c r="W98" s="102">
        <v>5.3131970496646312</v>
      </c>
      <c r="X98" s="102"/>
      <c r="Y98" s="102"/>
      <c r="Z98" s="102"/>
      <c r="AA98" s="102"/>
      <c r="AB98" s="102"/>
      <c r="AC98" s="102"/>
      <c r="AD98" s="102">
        <v>0.48537285868896846</v>
      </c>
      <c r="AE98" s="102"/>
      <c r="AF98" s="102"/>
      <c r="AG98" s="102"/>
      <c r="AH98" s="102">
        <v>9.7817230059989331E-3</v>
      </c>
      <c r="AI98" s="102"/>
      <c r="AJ98" s="102"/>
      <c r="AK98" s="102"/>
      <c r="AL98" s="102"/>
      <c r="AM98" s="102"/>
      <c r="AN98" s="102"/>
      <c r="AO98" s="102"/>
      <c r="AP98" s="102"/>
      <c r="AQ98" s="102"/>
      <c r="AR98" s="102"/>
      <c r="AS98" s="102"/>
      <c r="AT98" s="102"/>
      <c r="AU98" s="102"/>
      <c r="AV98" s="102"/>
      <c r="AW98" s="102"/>
      <c r="AX98" s="102"/>
      <c r="AY98" s="102"/>
      <c r="AZ98" s="102"/>
      <c r="BA98" s="102"/>
      <c r="BB98" s="102"/>
      <c r="BC98" s="102"/>
      <c r="BD98" s="102"/>
      <c r="BE98" s="102"/>
      <c r="BF98" s="102"/>
      <c r="BG98" s="102"/>
      <c r="BH98" s="102"/>
      <c r="BI98" s="102"/>
      <c r="BJ98" s="102">
        <v>0.16594463907714632</v>
      </c>
      <c r="BK98" s="102">
        <v>1.1063139343919217E-2</v>
      </c>
      <c r="BL98" s="102"/>
      <c r="BM98" s="102"/>
      <c r="BN98" s="102"/>
      <c r="BO98" s="102">
        <v>0.26671439025456745</v>
      </c>
      <c r="BP98" s="102">
        <v>1.6688613570366869E-3</v>
      </c>
      <c r="BQ98" s="102">
        <v>5.5807848748411206E-3</v>
      </c>
      <c r="BR98" s="102">
        <v>1.0112406952361766E-3</v>
      </c>
      <c r="BS98" s="102">
        <v>9.3164108268277272E-4</v>
      </c>
      <c r="BT98" s="102"/>
      <c r="BU98" s="102">
        <v>2.4150959251139467E-3</v>
      </c>
      <c r="BV98" s="102">
        <v>1.5631389398295016E-4</v>
      </c>
      <c r="BW98" s="102"/>
      <c r="BX98" s="102">
        <v>0.11357368335160102</v>
      </c>
      <c r="BY98" s="102">
        <v>0.20385859527662201</v>
      </c>
      <c r="BZ98" s="102">
        <v>0.51779597328316507</v>
      </c>
      <c r="CA98" s="102"/>
      <c r="CB98" s="102"/>
      <c r="CC98" s="102"/>
      <c r="CD98" s="102"/>
      <c r="CE98" s="102"/>
      <c r="CF98" s="102"/>
      <c r="CG98" s="102"/>
      <c r="CH98" s="102"/>
      <c r="CI98" s="102"/>
      <c r="CJ98" s="102"/>
      <c r="CK98" s="102"/>
      <c r="CL98" s="102"/>
      <c r="CM98" s="102"/>
      <c r="CN98" s="102"/>
      <c r="CO98" s="102"/>
      <c r="CP98" s="102"/>
      <c r="CQ98" s="102"/>
      <c r="CR98" s="102"/>
      <c r="CS98" s="102"/>
      <c r="CT98" s="102"/>
      <c r="CU98" s="102"/>
      <c r="CV98" s="102"/>
      <c r="CW98" s="102"/>
      <c r="CX98" s="102"/>
      <c r="CY98" s="102"/>
      <c r="CZ98" s="102"/>
      <c r="DA98" s="102"/>
      <c r="DB98" s="102"/>
      <c r="DC98" s="102"/>
      <c r="DD98" s="102"/>
      <c r="DE98" s="102"/>
      <c r="DF98" s="102"/>
      <c r="DG98" s="102"/>
      <c r="DH98" s="102"/>
      <c r="DI98" s="102"/>
      <c r="DJ98" s="102"/>
      <c r="DK98" s="102"/>
      <c r="DL98" s="102"/>
      <c r="DM98" s="102"/>
      <c r="DN98" s="102"/>
      <c r="DO98" s="102"/>
      <c r="DP98" s="102"/>
      <c r="DQ98" s="102"/>
      <c r="DR98" s="102"/>
      <c r="DS98" s="102"/>
      <c r="DT98" s="102"/>
      <c r="DU98" s="102"/>
      <c r="DV98" s="102"/>
      <c r="DW98" s="102"/>
      <c r="DX98" s="102"/>
      <c r="DY98" s="102"/>
      <c r="DZ98" s="102"/>
      <c r="EA98" s="102"/>
      <c r="EB98" s="102"/>
      <c r="EC98" s="102"/>
      <c r="ED98" s="102"/>
      <c r="EE98" s="102"/>
      <c r="EF98" s="102"/>
      <c r="EG98" s="102"/>
      <c r="EH98" s="102"/>
      <c r="EI98" s="102"/>
      <c r="EJ98" s="102"/>
      <c r="EK98" s="102"/>
      <c r="EL98" s="102"/>
      <c r="EM98" s="102"/>
      <c r="EN98" s="102"/>
      <c r="EO98" s="102"/>
      <c r="EP98" s="102"/>
      <c r="EQ98" s="102"/>
      <c r="ER98" s="102"/>
      <c r="ES98" s="102"/>
      <c r="ET98" s="102"/>
      <c r="EU98" s="102"/>
      <c r="EV98" s="102"/>
      <c r="EW98" s="102"/>
      <c r="EX98" s="102"/>
      <c r="EY98" s="102"/>
      <c r="EZ98" s="102"/>
      <c r="FA98" s="102"/>
      <c r="FB98" s="102"/>
      <c r="FC98" s="102"/>
      <c r="FD98" s="102"/>
      <c r="FE98" s="102"/>
      <c r="FF98" s="102"/>
      <c r="FG98" s="102"/>
      <c r="FH98" s="102"/>
      <c r="FI98" s="102"/>
      <c r="FJ98" s="102"/>
      <c r="FK98" s="102"/>
      <c r="FL98" s="102"/>
      <c r="FM98" s="102"/>
      <c r="FN98" s="102"/>
      <c r="FO98" s="102"/>
      <c r="FP98" s="102">
        <v>8.8279680097025845E-2</v>
      </c>
      <c r="FQ98" s="102">
        <v>0.16607997272706629</v>
      </c>
      <c r="FR98" s="102">
        <v>0.1752265091814067</v>
      </c>
      <c r="FS98" s="102">
        <v>0.16116676639229749</v>
      </c>
      <c r="FT98" s="102">
        <v>0.14041782857459556</v>
      </c>
      <c r="FU98" s="102">
        <v>8.9707669917565264E-2</v>
      </c>
      <c r="FV98" s="102">
        <v>0.10332213545581016</v>
      </c>
      <c r="FW98" s="102">
        <v>0.21178366351482772</v>
      </c>
      <c r="FX98" s="102">
        <v>0.39104729089700924</v>
      </c>
      <c r="FY98" s="102">
        <v>1.5763816005023865</v>
      </c>
      <c r="FZ98" s="102"/>
      <c r="GA98" s="102"/>
      <c r="GB98" s="102"/>
      <c r="GC98" s="102"/>
      <c r="GD98" s="104"/>
      <c r="GE98" s="104"/>
      <c r="GF98" s="104"/>
      <c r="GG98" s="104"/>
      <c r="GH98" s="104"/>
      <c r="GI98" s="104"/>
      <c r="GJ98" s="104">
        <v>-2.0986451162402633E-2</v>
      </c>
      <c r="GK98" s="104">
        <v>2.6082396527668661</v>
      </c>
      <c r="GL98" s="104">
        <v>12.789732308639969</v>
      </c>
      <c r="GM98" s="122"/>
      <c r="GN98" s="110"/>
      <c r="GO98" s="119"/>
      <c r="GP98" s="98"/>
    </row>
    <row r="99" spans="1:198" x14ac:dyDescent="0.25">
      <c r="A99" s="103" t="s">
        <v>280</v>
      </c>
      <c r="B99" s="102"/>
      <c r="C99" s="102"/>
      <c r="D99" s="102"/>
      <c r="E99" s="102"/>
      <c r="F99" s="102"/>
      <c r="G99" s="102"/>
      <c r="H99" s="102"/>
      <c r="I99" s="102"/>
      <c r="J99" s="102"/>
      <c r="K99" s="102"/>
      <c r="L99" s="102"/>
      <c r="M99" s="102"/>
      <c r="N99" s="102"/>
      <c r="O99" s="102"/>
      <c r="P99" s="102"/>
      <c r="Q99" s="102"/>
      <c r="R99" s="102"/>
      <c r="S99" s="102"/>
      <c r="T99" s="102"/>
      <c r="U99" s="102"/>
      <c r="V99" s="102"/>
      <c r="W99" s="102"/>
      <c r="X99" s="102"/>
      <c r="Y99" s="102"/>
      <c r="Z99" s="102"/>
      <c r="AA99" s="102"/>
      <c r="AB99" s="102"/>
      <c r="AC99" s="102"/>
      <c r="AD99" s="102"/>
      <c r="AE99" s="102"/>
      <c r="AF99" s="102"/>
      <c r="AG99" s="102"/>
      <c r="AH99" s="102"/>
      <c r="AI99" s="102"/>
      <c r="AJ99" s="102"/>
      <c r="AK99" s="102"/>
      <c r="AL99" s="102"/>
      <c r="AM99" s="102"/>
      <c r="AN99" s="102"/>
      <c r="AO99" s="102"/>
      <c r="AP99" s="102"/>
      <c r="AQ99" s="102">
        <v>17.564641824690046</v>
      </c>
      <c r="AR99" s="102"/>
      <c r="AS99" s="102">
        <v>5.0488590626897797E-2</v>
      </c>
      <c r="AT99" s="102">
        <v>0.45439731564207997</v>
      </c>
      <c r="AU99" s="102">
        <v>0.14842646588559053</v>
      </c>
      <c r="AV99" s="102">
        <v>8.6156990661278091E-2</v>
      </c>
      <c r="AW99" s="102">
        <v>1.655771367892445E-2</v>
      </c>
      <c r="AX99" s="102"/>
      <c r="AY99" s="102"/>
      <c r="AZ99" s="102"/>
      <c r="BA99" s="102"/>
      <c r="BB99" s="102"/>
      <c r="BC99" s="102"/>
      <c r="BD99" s="102"/>
      <c r="BE99" s="102"/>
      <c r="BF99" s="102"/>
      <c r="BG99" s="102"/>
      <c r="BH99" s="102"/>
      <c r="BI99" s="102"/>
      <c r="BJ99" s="102"/>
      <c r="BK99" s="102">
        <v>45.18336835924994</v>
      </c>
      <c r="BL99" s="102"/>
      <c r="BM99" s="102"/>
      <c r="BN99" s="102"/>
      <c r="BO99" s="102"/>
      <c r="BP99" s="102"/>
      <c r="BQ99" s="102"/>
      <c r="BR99" s="102"/>
      <c r="BS99" s="102"/>
      <c r="BT99" s="102"/>
      <c r="BU99" s="102"/>
      <c r="BV99" s="102"/>
      <c r="BW99" s="102"/>
      <c r="BX99" s="102"/>
      <c r="BY99" s="102"/>
      <c r="BZ99" s="102"/>
      <c r="CA99" s="102"/>
      <c r="CB99" s="102"/>
      <c r="CC99" s="102"/>
      <c r="CD99" s="102"/>
      <c r="CE99" s="102"/>
      <c r="CF99" s="102"/>
      <c r="CG99" s="102"/>
      <c r="CH99" s="102"/>
      <c r="CI99" s="102"/>
      <c r="CJ99" s="102"/>
      <c r="CK99" s="102"/>
      <c r="CL99" s="102"/>
      <c r="CM99" s="102"/>
      <c r="CN99" s="102"/>
      <c r="CO99" s="102"/>
      <c r="CP99" s="102"/>
      <c r="CQ99" s="102"/>
      <c r="CR99" s="102"/>
      <c r="CS99" s="102"/>
      <c r="CT99" s="102"/>
      <c r="CU99" s="102"/>
      <c r="CV99" s="102"/>
      <c r="CW99" s="102"/>
      <c r="CX99" s="102"/>
      <c r="CY99" s="102"/>
      <c r="CZ99" s="102"/>
      <c r="DA99" s="102"/>
      <c r="DB99" s="102"/>
      <c r="DC99" s="102"/>
      <c r="DD99" s="102"/>
      <c r="DE99" s="102"/>
      <c r="DF99" s="102"/>
      <c r="DG99" s="102"/>
      <c r="DH99" s="102"/>
      <c r="DI99" s="102"/>
      <c r="DJ99" s="102"/>
      <c r="DK99" s="102"/>
      <c r="DL99" s="102"/>
      <c r="DM99" s="102"/>
      <c r="DN99" s="102"/>
      <c r="DO99" s="102"/>
      <c r="DP99" s="102"/>
      <c r="DQ99" s="102"/>
      <c r="DR99" s="102"/>
      <c r="DS99" s="102"/>
      <c r="DT99" s="102"/>
      <c r="DU99" s="102"/>
      <c r="DV99" s="102"/>
      <c r="DW99" s="102"/>
      <c r="DX99" s="102"/>
      <c r="DY99" s="102"/>
      <c r="DZ99" s="102"/>
      <c r="EA99" s="102"/>
      <c r="EB99" s="102"/>
      <c r="EC99" s="102"/>
      <c r="ED99" s="102"/>
      <c r="EE99" s="102"/>
      <c r="EF99" s="102"/>
      <c r="EG99" s="102"/>
      <c r="EH99" s="102"/>
      <c r="EI99" s="102"/>
      <c r="EJ99" s="102"/>
      <c r="EK99" s="102"/>
      <c r="EL99" s="102"/>
      <c r="EM99" s="102"/>
      <c r="EN99" s="102"/>
      <c r="EO99" s="102"/>
      <c r="EP99" s="102"/>
      <c r="EQ99" s="102"/>
      <c r="ER99" s="102"/>
      <c r="ES99" s="102"/>
      <c r="ET99" s="102"/>
      <c r="EU99" s="102"/>
      <c r="EV99" s="102"/>
      <c r="EW99" s="102"/>
      <c r="EX99" s="102"/>
      <c r="EY99" s="102"/>
      <c r="EZ99" s="102"/>
      <c r="FA99" s="102"/>
      <c r="FB99" s="102"/>
      <c r="FC99" s="102"/>
      <c r="FD99" s="102"/>
      <c r="FE99" s="102"/>
      <c r="FF99" s="102"/>
      <c r="FG99" s="102"/>
      <c r="FH99" s="102"/>
      <c r="FI99" s="102"/>
      <c r="FJ99" s="102"/>
      <c r="FK99" s="102"/>
      <c r="FL99" s="102"/>
      <c r="FM99" s="102"/>
      <c r="FN99" s="102"/>
      <c r="FO99" s="102"/>
      <c r="FP99" s="102"/>
      <c r="FQ99" s="102"/>
      <c r="FR99" s="102"/>
      <c r="FS99" s="102"/>
      <c r="FT99" s="102"/>
      <c r="FU99" s="102"/>
      <c r="FV99" s="102"/>
      <c r="FW99" s="102"/>
      <c r="FX99" s="102"/>
      <c r="FY99" s="102"/>
      <c r="FZ99" s="102"/>
      <c r="GA99" s="102"/>
      <c r="GB99" s="102"/>
      <c r="GC99" s="102"/>
      <c r="GD99" s="104"/>
      <c r="GE99" s="104"/>
      <c r="GF99" s="104"/>
      <c r="GG99" s="104"/>
      <c r="GH99" s="104"/>
      <c r="GI99" s="104"/>
      <c r="GJ99" s="104"/>
      <c r="GK99" s="104">
        <v>9.9999999816842398E-7</v>
      </c>
      <c r="GL99" s="104">
        <v>63.504038260434754</v>
      </c>
      <c r="GM99" s="122"/>
      <c r="GN99" s="110"/>
      <c r="GO99" s="119"/>
      <c r="GP99" s="98"/>
    </row>
    <row r="100" spans="1:198" x14ac:dyDescent="0.25">
      <c r="A100" s="103" t="s">
        <v>281</v>
      </c>
      <c r="B100" s="102">
        <v>1.4925252425727264E-3</v>
      </c>
      <c r="C100" s="102">
        <v>5.883217247364088E-3</v>
      </c>
      <c r="D100" s="102">
        <v>2.5205780780986292E-4</v>
      </c>
      <c r="E100" s="102">
        <v>4.2325948790869735E-3</v>
      </c>
      <c r="F100" s="102">
        <v>1.660911884406029E-2</v>
      </c>
      <c r="G100" s="102">
        <v>5.6496027051056788E-3</v>
      </c>
      <c r="H100" s="102">
        <v>2.0482802288904665E-3</v>
      </c>
      <c r="I100" s="102">
        <v>2.6085432569098884E-3</v>
      </c>
      <c r="J100" s="102">
        <v>2.3499103462507138E-4</v>
      </c>
      <c r="K100" s="102">
        <v>2.6096187785138274E-3</v>
      </c>
      <c r="L100" s="102">
        <v>6.1490569951740657E-4</v>
      </c>
      <c r="M100" s="102">
        <v>1.6235155027334884E-3</v>
      </c>
      <c r="N100" s="102"/>
      <c r="O100" s="102"/>
      <c r="P100" s="102"/>
      <c r="Q100" s="102">
        <v>0.17408328672339379</v>
      </c>
      <c r="R100" s="102">
        <v>4.8418050553874674E-3</v>
      </c>
      <c r="S100" s="102"/>
      <c r="T100" s="102">
        <v>1.3723511438658693</v>
      </c>
      <c r="U100" s="102">
        <v>0.29211299125634044</v>
      </c>
      <c r="V100" s="102">
        <v>3.1518113584866392E-2</v>
      </c>
      <c r="W100" s="102">
        <v>4.9159447968897804E-2</v>
      </c>
      <c r="X100" s="102">
        <v>0.10893321438558988</v>
      </c>
      <c r="Y100" s="102">
        <v>2.5910292176087906E-2</v>
      </c>
      <c r="Z100" s="102">
        <v>4.8346969745442538E-2</v>
      </c>
      <c r="AA100" s="102">
        <v>3.5771234212468705E-3</v>
      </c>
      <c r="AB100" s="102"/>
      <c r="AC100" s="102">
        <v>1.2689180988479684E-3</v>
      </c>
      <c r="AD100" s="102">
        <v>0.11179110028062927</v>
      </c>
      <c r="AE100" s="102">
        <v>0.14826061757212289</v>
      </c>
      <c r="AF100" s="102"/>
      <c r="AG100" s="102"/>
      <c r="AH100" s="102">
        <v>5.6049730487889908E-2</v>
      </c>
      <c r="AI100" s="102">
        <v>0.16505619563993501</v>
      </c>
      <c r="AJ100" s="102">
        <v>1.643527161512909</v>
      </c>
      <c r="AK100" s="102">
        <v>0.50769594644303628</v>
      </c>
      <c r="AL100" s="102">
        <v>2.7401477864428547E-2</v>
      </c>
      <c r="AM100" s="102">
        <v>6.8975906446166677E-3</v>
      </c>
      <c r="AN100" s="102">
        <v>1.1232124073888823</v>
      </c>
      <c r="AO100" s="102">
        <v>2.1027633157535743</v>
      </c>
      <c r="AP100" s="102">
        <v>0.17870151582523308</v>
      </c>
      <c r="AQ100" s="102"/>
      <c r="AR100" s="102"/>
      <c r="AS100" s="102"/>
      <c r="AT100" s="102"/>
      <c r="AU100" s="102"/>
      <c r="AV100" s="102"/>
      <c r="AW100" s="102"/>
      <c r="AX100" s="102">
        <v>1.9546622817445873</v>
      </c>
      <c r="AY100" s="102">
        <v>7.3350498788995759</v>
      </c>
      <c r="AZ100" s="102">
        <v>2.1929026897254716E-2</v>
      </c>
      <c r="BA100" s="102">
        <v>0.36878227815739395</v>
      </c>
      <c r="BB100" s="102">
        <v>0.19596163310900538</v>
      </c>
      <c r="BC100" s="102">
        <v>1.4703991986267429E-3</v>
      </c>
      <c r="BD100" s="102">
        <v>3.6210455416665958E-4</v>
      </c>
      <c r="BE100" s="102">
        <v>0.10889430116126039</v>
      </c>
      <c r="BF100" s="102">
        <v>3.7232286257853464E-2</v>
      </c>
      <c r="BG100" s="102">
        <v>2.155354049758516E-2</v>
      </c>
      <c r="BH100" s="102">
        <v>2.9559554328876872E-2</v>
      </c>
      <c r="BI100" s="102">
        <v>0.17679610189042136</v>
      </c>
      <c r="BJ100" s="102">
        <v>6.9404971139383265E-2</v>
      </c>
      <c r="BK100" s="102"/>
      <c r="BL100" s="102">
        <v>0.48470550007684798</v>
      </c>
      <c r="BM100" s="102"/>
      <c r="BN100" s="102"/>
      <c r="BO100" s="102">
        <v>1.3794893482849778E-2</v>
      </c>
      <c r="BP100" s="102"/>
      <c r="BQ100" s="102"/>
      <c r="BR100" s="102"/>
      <c r="BS100" s="102"/>
      <c r="BT100" s="102"/>
      <c r="BU100" s="102">
        <v>4.1248106364136221E-2</v>
      </c>
      <c r="BV100" s="102">
        <v>5.5540072480018152E-4</v>
      </c>
      <c r="BW100" s="102"/>
      <c r="BX100" s="102">
        <v>0.33803743657521945</v>
      </c>
      <c r="BY100" s="102">
        <v>0.22130027142784414</v>
      </c>
      <c r="BZ100" s="102">
        <v>4.0107456343719358E-2</v>
      </c>
      <c r="CA100" s="102"/>
      <c r="CB100" s="102"/>
      <c r="CC100" s="102"/>
      <c r="CD100" s="102"/>
      <c r="CE100" s="102"/>
      <c r="CF100" s="102"/>
      <c r="CG100" s="102"/>
      <c r="CH100" s="102"/>
      <c r="CI100" s="102"/>
      <c r="CJ100" s="102"/>
      <c r="CK100" s="102"/>
      <c r="CL100" s="102"/>
      <c r="CM100" s="102"/>
      <c r="CN100" s="102"/>
      <c r="CO100" s="102"/>
      <c r="CP100" s="102"/>
      <c r="CQ100" s="102"/>
      <c r="CR100" s="102"/>
      <c r="CS100" s="102"/>
      <c r="CT100" s="102"/>
      <c r="CU100" s="102"/>
      <c r="CV100" s="102"/>
      <c r="CW100" s="102"/>
      <c r="CX100" s="102"/>
      <c r="CY100" s="102"/>
      <c r="CZ100" s="102"/>
      <c r="DA100" s="102"/>
      <c r="DB100" s="102"/>
      <c r="DC100" s="102"/>
      <c r="DD100" s="102"/>
      <c r="DE100" s="102"/>
      <c r="DF100" s="102"/>
      <c r="DG100" s="102"/>
      <c r="DH100" s="102"/>
      <c r="DI100" s="102"/>
      <c r="DJ100" s="102"/>
      <c r="DK100" s="102"/>
      <c r="DL100" s="102"/>
      <c r="DM100" s="102"/>
      <c r="DN100" s="102"/>
      <c r="DO100" s="102"/>
      <c r="DP100" s="102"/>
      <c r="DQ100" s="102"/>
      <c r="DR100" s="102"/>
      <c r="DS100" s="102"/>
      <c r="DT100" s="102"/>
      <c r="DU100" s="102"/>
      <c r="DV100" s="102"/>
      <c r="DW100" s="102"/>
      <c r="DX100" s="102"/>
      <c r="DY100" s="102"/>
      <c r="DZ100" s="102"/>
      <c r="EA100" s="102"/>
      <c r="EB100" s="102"/>
      <c r="EC100" s="102"/>
      <c r="ED100" s="102"/>
      <c r="EE100" s="102"/>
      <c r="EF100" s="102"/>
      <c r="EG100" s="102"/>
      <c r="EH100" s="102"/>
      <c r="EI100" s="102"/>
      <c r="EJ100" s="102"/>
      <c r="EK100" s="102"/>
      <c r="EL100" s="102"/>
      <c r="EM100" s="102"/>
      <c r="EN100" s="102"/>
      <c r="EO100" s="102"/>
      <c r="EP100" s="102"/>
      <c r="EQ100" s="102"/>
      <c r="ER100" s="102"/>
      <c r="ES100" s="102"/>
      <c r="ET100" s="102"/>
      <c r="EU100" s="102"/>
      <c r="EV100" s="102"/>
      <c r="EW100" s="102"/>
      <c r="EX100" s="102"/>
      <c r="EY100" s="102"/>
      <c r="EZ100" s="102"/>
      <c r="FA100" s="102"/>
      <c r="FB100" s="102"/>
      <c r="FC100" s="102"/>
      <c r="FD100" s="102"/>
      <c r="FE100" s="102"/>
      <c r="FF100" s="102"/>
      <c r="FG100" s="102"/>
      <c r="FH100" s="102"/>
      <c r="FI100" s="102"/>
      <c r="FJ100" s="102"/>
      <c r="FK100" s="102"/>
      <c r="FL100" s="102"/>
      <c r="FM100" s="102"/>
      <c r="FN100" s="102"/>
      <c r="FO100" s="102"/>
      <c r="FP100" s="102">
        <v>4.7171268594600232E-2</v>
      </c>
      <c r="FQ100" s="102">
        <v>7.0353900601129393E-2</v>
      </c>
      <c r="FR100" s="102">
        <v>3.1236185763103552E-2</v>
      </c>
      <c r="FS100" s="102">
        <v>2.7055028808791425E-2</v>
      </c>
      <c r="FT100" s="102">
        <v>9.1701098546849255E-2</v>
      </c>
      <c r="FU100" s="102">
        <v>0.14834944971390199</v>
      </c>
      <c r="FV100" s="102">
        <v>0.11862342042831489</v>
      </c>
      <c r="FW100" s="102">
        <v>4.4373128620274163E-2</v>
      </c>
      <c r="FX100" s="102">
        <v>2.016616055337983E-2</v>
      </c>
      <c r="FY100" s="102">
        <v>2.3691956396234486E-2</v>
      </c>
      <c r="FZ100" s="102"/>
      <c r="GA100" s="102"/>
      <c r="GB100" s="102"/>
      <c r="GC100" s="102"/>
      <c r="GD100" s="104"/>
      <c r="GE100" s="104"/>
      <c r="GF100" s="104"/>
      <c r="GG100" s="104"/>
      <c r="GH100" s="104"/>
      <c r="GI100" s="104"/>
      <c r="GJ100" s="104"/>
      <c r="GK100" s="104">
        <v>66.703234350474247</v>
      </c>
      <c r="GL100" s="104">
        <v>87.014682708254654</v>
      </c>
      <c r="GM100" s="122"/>
      <c r="GN100" s="110"/>
      <c r="GO100" s="119"/>
      <c r="GP100" s="98"/>
    </row>
    <row r="101" spans="1:198" x14ac:dyDescent="0.25">
      <c r="A101" s="103" t="s">
        <v>114</v>
      </c>
      <c r="B101" s="102"/>
      <c r="C101" s="102"/>
      <c r="D101" s="102"/>
      <c r="E101" s="102"/>
      <c r="F101" s="102"/>
      <c r="G101" s="102"/>
      <c r="H101" s="102"/>
      <c r="I101" s="102"/>
      <c r="J101" s="102"/>
      <c r="K101" s="102"/>
      <c r="L101" s="102"/>
      <c r="M101" s="102"/>
      <c r="N101" s="102"/>
      <c r="O101" s="102"/>
      <c r="P101" s="102"/>
      <c r="Q101" s="102"/>
      <c r="R101" s="102"/>
      <c r="S101" s="102"/>
      <c r="T101" s="102"/>
      <c r="U101" s="102"/>
      <c r="V101" s="102"/>
      <c r="W101" s="102"/>
      <c r="X101" s="102"/>
      <c r="Y101" s="102"/>
      <c r="Z101" s="102"/>
      <c r="AA101" s="102"/>
      <c r="AB101" s="102"/>
      <c r="AC101" s="102"/>
      <c r="AD101" s="102"/>
      <c r="AE101" s="102"/>
      <c r="AF101" s="102"/>
      <c r="AG101" s="102"/>
      <c r="AH101" s="102"/>
      <c r="AI101" s="102"/>
      <c r="AJ101" s="102"/>
      <c r="AK101" s="102"/>
      <c r="AL101" s="102"/>
      <c r="AM101" s="102"/>
      <c r="AN101" s="102"/>
      <c r="AO101" s="102"/>
      <c r="AP101" s="102"/>
      <c r="AQ101" s="102">
        <v>105.82831066257131</v>
      </c>
      <c r="AR101" s="102"/>
      <c r="AS101" s="102"/>
      <c r="AT101" s="102"/>
      <c r="AU101" s="102"/>
      <c r="AV101" s="102"/>
      <c r="AW101" s="102"/>
      <c r="AX101" s="102"/>
      <c r="AY101" s="102"/>
      <c r="AZ101" s="102"/>
      <c r="BA101" s="102"/>
      <c r="BB101" s="102"/>
      <c r="BC101" s="102"/>
      <c r="BD101" s="102"/>
      <c r="BE101" s="102"/>
      <c r="BF101" s="102"/>
      <c r="BG101" s="102"/>
      <c r="BH101" s="102"/>
      <c r="BI101" s="102"/>
      <c r="BJ101" s="102"/>
      <c r="BK101" s="102"/>
      <c r="BL101" s="102"/>
      <c r="BM101" s="102"/>
      <c r="BN101" s="102"/>
      <c r="BO101" s="102"/>
      <c r="BP101" s="102"/>
      <c r="BQ101" s="102"/>
      <c r="BR101" s="102"/>
      <c r="BS101" s="102"/>
      <c r="BT101" s="102"/>
      <c r="BU101" s="102"/>
      <c r="BV101" s="102"/>
      <c r="BW101" s="102"/>
      <c r="BX101" s="102"/>
      <c r="BY101" s="102"/>
      <c r="BZ101" s="102"/>
      <c r="CA101" s="102"/>
      <c r="CB101" s="102"/>
      <c r="CC101" s="102"/>
      <c r="CD101" s="102"/>
      <c r="CE101" s="102"/>
      <c r="CF101" s="102"/>
      <c r="CG101" s="102"/>
      <c r="CH101" s="102"/>
      <c r="CI101" s="102"/>
      <c r="CJ101" s="102"/>
      <c r="CK101" s="102"/>
      <c r="CL101" s="102"/>
      <c r="CM101" s="102"/>
      <c r="CN101" s="102"/>
      <c r="CO101" s="102"/>
      <c r="CP101" s="102"/>
      <c r="CQ101" s="102"/>
      <c r="CR101" s="102"/>
      <c r="CS101" s="102"/>
      <c r="CT101" s="102"/>
      <c r="CU101" s="102"/>
      <c r="CV101" s="102"/>
      <c r="CW101" s="102"/>
      <c r="CX101" s="102"/>
      <c r="CY101" s="102"/>
      <c r="CZ101" s="102"/>
      <c r="DA101" s="102"/>
      <c r="DB101" s="102"/>
      <c r="DC101" s="102"/>
      <c r="DD101" s="102"/>
      <c r="DE101" s="102"/>
      <c r="DF101" s="102"/>
      <c r="DG101" s="102"/>
      <c r="DH101" s="102"/>
      <c r="DI101" s="102"/>
      <c r="DJ101" s="102"/>
      <c r="DK101" s="102"/>
      <c r="DL101" s="102"/>
      <c r="DM101" s="102"/>
      <c r="DN101" s="102"/>
      <c r="DO101" s="102"/>
      <c r="DP101" s="102"/>
      <c r="DQ101" s="102"/>
      <c r="DR101" s="102"/>
      <c r="DS101" s="102"/>
      <c r="DT101" s="102"/>
      <c r="DU101" s="102"/>
      <c r="DV101" s="102"/>
      <c r="DW101" s="102"/>
      <c r="DX101" s="102"/>
      <c r="DY101" s="102"/>
      <c r="DZ101" s="102"/>
      <c r="EA101" s="102"/>
      <c r="EB101" s="102"/>
      <c r="EC101" s="102"/>
      <c r="ED101" s="102"/>
      <c r="EE101" s="102"/>
      <c r="EF101" s="102"/>
      <c r="EG101" s="102"/>
      <c r="EH101" s="102"/>
      <c r="EI101" s="102"/>
      <c r="EJ101" s="102"/>
      <c r="EK101" s="102"/>
      <c r="EL101" s="102"/>
      <c r="EM101" s="102"/>
      <c r="EN101" s="102"/>
      <c r="EO101" s="102"/>
      <c r="EP101" s="102"/>
      <c r="EQ101" s="102"/>
      <c r="ER101" s="102"/>
      <c r="ES101" s="102"/>
      <c r="ET101" s="102"/>
      <c r="EU101" s="102"/>
      <c r="EV101" s="102"/>
      <c r="EW101" s="102"/>
      <c r="EX101" s="102"/>
      <c r="EY101" s="102"/>
      <c r="EZ101" s="102"/>
      <c r="FA101" s="102"/>
      <c r="FB101" s="102"/>
      <c r="FC101" s="102"/>
      <c r="FD101" s="102"/>
      <c r="FE101" s="102"/>
      <c r="FF101" s="102"/>
      <c r="FG101" s="102"/>
      <c r="FH101" s="102"/>
      <c r="FI101" s="102"/>
      <c r="FJ101" s="102"/>
      <c r="FK101" s="102"/>
      <c r="FL101" s="102"/>
      <c r="FM101" s="102"/>
      <c r="FN101" s="102"/>
      <c r="FO101" s="102"/>
      <c r="FP101" s="102"/>
      <c r="FQ101" s="102"/>
      <c r="FR101" s="102"/>
      <c r="FS101" s="102"/>
      <c r="FT101" s="102"/>
      <c r="FU101" s="102"/>
      <c r="FV101" s="102"/>
      <c r="FW101" s="102"/>
      <c r="FX101" s="102"/>
      <c r="FY101" s="102"/>
      <c r="FZ101" s="102"/>
      <c r="GA101" s="102"/>
      <c r="GB101" s="102"/>
      <c r="GC101" s="102"/>
      <c r="GD101" s="104"/>
      <c r="GE101" s="104"/>
      <c r="GF101" s="104"/>
      <c r="GG101" s="104"/>
      <c r="GH101" s="104"/>
      <c r="GI101" s="104"/>
      <c r="GJ101" s="104"/>
      <c r="GK101" s="104"/>
      <c r="GL101" s="104">
        <v>105.82831066257131</v>
      </c>
      <c r="GM101" s="122"/>
      <c r="GN101" s="110"/>
      <c r="GO101" s="119"/>
      <c r="GP101" s="98"/>
    </row>
    <row r="102" spans="1:198" x14ac:dyDescent="0.25">
      <c r="A102" s="103" t="s">
        <v>193</v>
      </c>
      <c r="B102" s="102"/>
      <c r="C102" s="102"/>
      <c r="D102" s="102"/>
      <c r="E102" s="102"/>
      <c r="F102" s="102"/>
      <c r="G102" s="102"/>
      <c r="H102" s="102"/>
      <c r="I102" s="102"/>
      <c r="J102" s="102"/>
      <c r="K102" s="102"/>
      <c r="L102" s="102"/>
      <c r="M102" s="102"/>
      <c r="N102" s="102"/>
      <c r="O102" s="102"/>
      <c r="P102" s="102">
        <v>4.2166367338818379E-2</v>
      </c>
      <c r="Q102" s="102">
        <v>1.4339686075280867E-2</v>
      </c>
      <c r="R102" s="102">
        <v>6.8462234526838535E-4</v>
      </c>
      <c r="S102" s="102"/>
      <c r="T102" s="102">
        <v>0.11385196125173179</v>
      </c>
      <c r="U102" s="102">
        <v>4.198886298890063E-2</v>
      </c>
      <c r="V102" s="102">
        <v>8.5378453792548256E-2</v>
      </c>
      <c r="W102" s="102">
        <v>1.7479103431845684E-4</v>
      </c>
      <c r="X102" s="102">
        <v>8.1187206346245452E-4</v>
      </c>
      <c r="Y102" s="102">
        <v>9.3091183875394261E-5</v>
      </c>
      <c r="Z102" s="102">
        <v>1.6890858892817787E-3</v>
      </c>
      <c r="AA102" s="102"/>
      <c r="AB102" s="102"/>
      <c r="AC102" s="102">
        <v>4.285105668050816E-4</v>
      </c>
      <c r="AD102" s="102">
        <v>5.2977209023261206E-3</v>
      </c>
      <c r="AE102" s="102">
        <v>4.2458189503871719E-3</v>
      </c>
      <c r="AF102" s="102">
        <v>1.8201261341603161E-3</v>
      </c>
      <c r="AG102" s="102"/>
      <c r="AH102" s="102">
        <v>2.3965692600097493E-2</v>
      </c>
      <c r="AI102" s="102">
        <v>4.043688273751855E-5</v>
      </c>
      <c r="AJ102" s="102">
        <v>1.7901814795957431E-4</v>
      </c>
      <c r="AK102" s="102"/>
      <c r="AL102" s="102"/>
      <c r="AM102" s="102"/>
      <c r="AN102" s="102">
        <v>4.1843721475097141E-3</v>
      </c>
      <c r="AO102" s="102">
        <v>0.16151661</v>
      </c>
      <c r="AP102" s="102">
        <v>3.3594145718001873E-3</v>
      </c>
      <c r="AQ102" s="102">
        <v>3.7454811000000001</v>
      </c>
      <c r="AR102" s="102">
        <v>4.8519168091594846E-3</v>
      </c>
      <c r="AS102" s="102">
        <v>9.9717525721424713E-2</v>
      </c>
      <c r="AT102" s="102">
        <v>0.89745773149282215</v>
      </c>
      <c r="AU102" s="102">
        <v>0.55023590265493438</v>
      </c>
      <c r="AV102" s="102"/>
      <c r="AW102" s="102">
        <v>8.2269523321659377E-2</v>
      </c>
      <c r="AX102" s="102">
        <v>0.39894990000000008</v>
      </c>
      <c r="AY102" s="102">
        <v>0.61972800000000006</v>
      </c>
      <c r="AZ102" s="102">
        <v>7.7466000000000007E-2</v>
      </c>
      <c r="BA102" s="102">
        <v>3.171110131878452E-4</v>
      </c>
      <c r="BB102" s="102">
        <v>3.8886828318178443E-3</v>
      </c>
      <c r="BC102" s="102"/>
      <c r="BD102" s="102"/>
      <c r="BE102" s="102"/>
      <c r="BF102" s="102">
        <v>7.4457134359605021E-5</v>
      </c>
      <c r="BG102" s="102">
        <v>8.6249410729620697E-4</v>
      </c>
      <c r="BH102" s="102">
        <v>1.5424678095586778E-6</v>
      </c>
      <c r="BI102" s="102">
        <v>3.4753267946040061E-5</v>
      </c>
      <c r="BJ102" s="102">
        <v>3.5295284957760464E-2</v>
      </c>
      <c r="BK102" s="102">
        <v>0.11619900000000004</v>
      </c>
      <c r="BL102" s="102">
        <v>1.564108173742311E-4</v>
      </c>
      <c r="BM102" s="102">
        <v>9.124166935255297E-2</v>
      </c>
      <c r="BN102" s="102"/>
      <c r="BO102" s="102">
        <v>9.6179898253609557E-5</v>
      </c>
      <c r="BP102" s="102"/>
      <c r="BQ102" s="102"/>
      <c r="BR102" s="102"/>
      <c r="BS102" s="102"/>
      <c r="BT102" s="102">
        <v>1E-10</v>
      </c>
      <c r="BU102" s="102">
        <v>1.0345571671333393E-3</v>
      </c>
      <c r="BV102" s="102">
        <v>6.6937610374530541E-5</v>
      </c>
      <c r="BW102" s="102"/>
      <c r="BX102" s="102">
        <v>6.2365828552883446E-3</v>
      </c>
      <c r="BY102" s="102">
        <v>9.6378064273467245E-3</v>
      </c>
      <c r="BZ102" s="102">
        <v>2.1504525224229222E-2</v>
      </c>
      <c r="CA102" s="102"/>
      <c r="CB102" s="102"/>
      <c r="CC102" s="102"/>
      <c r="CD102" s="102"/>
      <c r="CE102" s="102"/>
      <c r="CF102" s="102"/>
      <c r="CG102" s="102"/>
      <c r="CH102" s="102"/>
      <c r="CI102" s="102"/>
      <c r="CJ102" s="102"/>
      <c r="CK102" s="102"/>
      <c r="CL102" s="102"/>
      <c r="CM102" s="102"/>
      <c r="CN102" s="102"/>
      <c r="CO102" s="102"/>
      <c r="CP102" s="102"/>
      <c r="CQ102" s="102"/>
      <c r="CR102" s="102"/>
      <c r="CS102" s="102"/>
      <c r="CT102" s="102"/>
      <c r="CU102" s="102"/>
      <c r="CV102" s="102"/>
      <c r="CW102" s="102"/>
      <c r="CX102" s="102"/>
      <c r="CY102" s="102"/>
      <c r="CZ102" s="102"/>
      <c r="DA102" s="102"/>
      <c r="DB102" s="102"/>
      <c r="DC102" s="102"/>
      <c r="DD102" s="102"/>
      <c r="DE102" s="102"/>
      <c r="DF102" s="102"/>
      <c r="DG102" s="102"/>
      <c r="DH102" s="102"/>
      <c r="DI102" s="102"/>
      <c r="DJ102" s="102"/>
      <c r="DK102" s="102"/>
      <c r="DL102" s="102"/>
      <c r="DM102" s="102"/>
      <c r="DN102" s="102"/>
      <c r="DO102" s="102"/>
      <c r="DP102" s="102"/>
      <c r="DQ102" s="102"/>
      <c r="DR102" s="102"/>
      <c r="DS102" s="102"/>
      <c r="DT102" s="102"/>
      <c r="DU102" s="102"/>
      <c r="DV102" s="102"/>
      <c r="DW102" s="102"/>
      <c r="DX102" s="102"/>
      <c r="DY102" s="102"/>
      <c r="DZ102" s="102"/>
      <c r="EA102" s="102"/>
      <c r="EB102" s="102"/>
      <c r="EC102" s="102"/>
      <c r="ED102" s="102"/>
      <c r="EE102" s="102"/>
      <c r="EF102" s="102"/>
      <c r="EG102" s="102"/>
      <c r="EH102" s="102"/>
      <c r="EI102" s="102"/>
      <c r="EJ102" s="102"/>
      <c r="EK102" s="102"/>
      <c r="EL102" s="102"/>
      <c r="EM102" s="102"/>
      <c r="EN102" s="102"/>
      <c r="EO102" s="102"/>
      <c r="EP102" s="102"/>
      <c r="EQ102" s="102"/>
      <c r="ER102" s="102"/>
      <c r="ES102" s="102"/>
      <c r="ET102" s="102"/>
      <c r="EU102" s="102"/>
      <c r="EV102" s="102"/>
      <c r="EW102" s="102"/>
      <c r="EX102" s="102"/>
      <c r="EY102" s="102"/>
      <c r="EZ102" s="102"/>
      <c r="FA102" s="102"/>
      <c r="FB102" s="102"/>
      <c r="FC102" s="102"/>
      <c r="FD102" s="102"/>
      <c r="FE102" s="102"/>
      <c r="FF102" s="102"/>
      <c r="FG102" s="102"/>
      <c r="FH102" s="102"/>
      <c r="FI102" s="102"/>
      <c r="FJ102" s="102"/>
      <c r="FK102" s="102"/>
      <c r="FL102" s="102"/>
      <c r="FM102" s="102"/>
      <c r="FN102" s="102"/>
      <c r="FO102" s="102"/>
      <c r="FP102" s="102"/>
      <c r="FQ102" s="102"/>
      <c r="FR102" s="102"/>
      <c r="FS102" s="102"/>
      <c r="FT102" s="102"/>
      <c r="FU102" s="102">
        <v>1.7997330611777529E-3</v>
      </c>
      <c r="FV102" s="102">
        <v>1.4390195927795929E-3</v>
      </c>
      <c r="FW102" s="102">
        <v>5.3821578556787809E-4</v>
      </c>
      <c r="FX102" s="102">
        <v>4.4293586813704241E-5</v>
      </c>
      <c r="FY102" s="102">
        <v>5.2037973661072703E-5</v>
      </c>
      <c r="FZ102" s="102"/>
      <c r="GA102" s="102"/>
      <c r="GB102" s="102"/>
      <c r="GC102" s="102"/>
      <c r="GD102" s="104"/>
      <c r="GE102" s="104"/>
      <c r="GF102" s="104"/>
      <c r="GG102" s="104"/>
      <c r="GH102" s="104"/>
      <c r="GI102" s="104"/>
      <c r="GJ102" s="104"/>
      <c r="GK102" s="104">
        <v>1E-3</v>
      </c>
      <c r="GL102" s="104">
        <v>7.2738954101000006</v>
      </c>
      <c r="GM102" s="122"/>
      <c r="GN102" s="110"/>
      <c r="GO102" s="119"/>
      <c r="GP102" s="98"/>
    </row>
    <row r="103" spans="1:198" x14ac:dyDescent="0.25">
      <c r="A103" s="103" t="s">
        <v>601</v>
      </c>
      <c r="B103" s="102"/>
      <c r="C103" s="102"/>
      <c r="D103" s="102"/>
      <c r="E103" s="102"/>
      <c r="F103" s="102"/>
      <c r="G103" s="102"/>
      <c r="H103" s="102"/>
      <c r="I103" s="102"/>
      <c r="J103" s="102"/>
      <c r="K103" s="102"/>
      <c r="L103" s="102"/>
      <c r="M103" s="102"/>
      <c r="N103" s="102"/>
      <c r="O103" s="102"/>
      <c r="P103" s="102"/>
      <c r="Q103" s="102"/>
      <c r="R103" s="102"/>
      <c r="S103" s="102"/>
      <c r="T103" s="102"/>
      <c r="U103" s="102">
        <v>4.5935408809105186E-5</v>
      </c>
      <c r="V103" s="102"/>
      <c r="W103" s="102"/>
      <c r="X103" s="102"/>
      <c r="Y103" s="102"/>
      <c r="Z103" s="102"/>
      <c r="AA103" s="102"/>
      <c r="AB103" s="102"/>
      <c r="AC103" s="102"/>
      <c r="AD103" s="102"/>
      <c r="AE103" s="102"/>
      <c r="AF103" s="102"/>
      <c r="AG103" s="102"/>
      <c r="AH103" s="102"/>
      <c r="AI103" s="102"/>
      <c r="AJ103" s="102"/>
      <c r="AK103" s="102"/>
      <c r="AL103" s="102"/>
      <c r="AM103" s="102"/>
      <c r="AN103" s="102"/>
      <c r="AO103" s="102"/>
      <c r="AP103" s="102"/>
      <c r="AQ103" s="102">
        <v>1.6977098753973891E-3</v>
      </c>
      <c r="AR103" s="102"/>
      <c r="AS103" s="102"/>
      <c r="AT103" s="102"/>
      <c r="AU103" s="102"/>
      <c r="AV103" s="102"/>
      <c r="AW103" s="102"/>
      <c r="AX103" s="102">
        <v>1.5228360858045797E-4</v>
      </c>
      <c r="AY103" s="102"/>
      <c r="AZ103" s="102">
        <v>2.9484505683372135</v>
      </c>
      <c r="BA103" s="102"/>
      <c r="BB103" s="102">
        <v>1.3506711651144758</v>
      </c>
      <c r="BC103" s="102"/>
      <c r="BD103" s="102"/>
      <c r="BE103" s="102">
        <v>0.5775219049727176</v>
      </c>
      <c r="BF103" s="102">
        <v>0.72728447352317926</v>
      </c>
      <c r="BG103" s="102">
        <v>3.1763807828372572</v>
      </c>
      <c r="BH103" s="102">
        <v>0.24149214178761938</v>
      </c>
      <c r="BI103" s="102"/>
      <c r="BJ103" s="102">
        <v>0.18962872832187122</v>
      </c>
      <c r="BK103" s="102"/>
      <c r="BL103" s="102"/>
      <c r="BM103" s="102"/>
      <c r="BN103" s="102"/>
      <c r="BO103" s="102"/>
      <c r="BP103" s="102"/>
      <c r="BQ103" s="102"/>
      <c r="BR103" s="102"/>
      <c r="BS103" s="102"/>
      <c r="BT103" s="102"/>
      <c r="BU103" s="102"/>
      <c r="BV103" s="102"/>
      <c r="BW103" s="102"/>
      <c r="BX103" s="102"/>
      <c r="BY103" s="102"/>
      <c r="BZ103" s="102">
        <v>4.7117312937845872E-3</v>
      </c>
      <c r="CA103" s="102"/>
      <c r="CB103" s="102"/>
      <c r="CC103" s="102"/>
      <c r="CD103" s="102"/>
      <c r="CE103" s="102"/>
      <c r="CF103" s="102"/>
      <c r="CG103" s="102"/>
      <c r="CH103" s="102"/>
      <c r="CI103" s="102"/>
      <c r="CJ103" s="102"/>
      <c r="CK103" s="102"/>
      <c r="CL103" s="102"/>
      <c r="CM103" s="102"/>
      <c r="CN103" s="102"/>
      <c r="CO103" s="102"/>
      <c r="CP103" s="102"/>
      <c r="CQ103" s="102"/>
      <c r="CR103" s="102"/>
      <c r="CS103" s="102"/>
      <c r="CT103" s="102"/>
      <c r="CU103" s="102"/>
      <c r="CV103" s="102"/>
      <c r="CW103" s="102"/>
      <c r="CX103" s="102"/>
      <c r="CY103" s="102"/>
      <c r="CZ103" s="102"/>
      <c r="DA103" s="102"/>
      <c r="DB103" s="102"/>
      <c r="DC103" s="102"/>
      <c r="DD103" s="102"/>
      <c r="DE103" s="102"/>
      <c r="DF103" s="102"/>
      <c r="DG103" s="102"/>
      <c r="DH103" s="102"/>
      <c r="DI103" s="102"/>
      <c r="DJ103" s="102"/>
      <c r="DK103" s="102"/>
      <c r="DL103" s="102"/>
      <c r="DM103" s="102"/>
      <c r="DN103" s="102"/>
      <c r="DO103" s="102"/>
      <c r="DP103" s="102"/>
      <c r="DQ103" s="102"/>
      <c r="DR103" s="102"/>
      <c r="DS103" s="102"/>
      <c r="DT103" s="102"/>
      <c r="DU103" s="102"/>
      <c r="DV103" s="102"/>
      <c r="DW103" s="102"/>
      <c r="DX103" s="102"/>
      <c r="DY103" s="102"/>
      <c r="DZ103" s="102"/>
      <c r="EA103" s="102"/>
      <c r="EB103" s="102"/>
      <c r="EC103" s="102"/>
      <c r="ED103" s="102"/>
      <c r="EE103" s="102"/>
      <c r="EF103" s="102"/>
      <c r="EG103" s="102"/>
      <c r="EH103" s="102"/>
      <c r="EI103" s="102"/>
      <c r="EJ103" s="102"/>
      <c r="EK103" s="102"/>
      <c r="EL103" s="102"/>
      <c r="EM103" s="102"/>
      <c r="EN103" s="102"/>
      <c r="EO103" s="102"/>
      <c r="EP103" s="102"/>
      <c r="EQ103" s="102"/>
      <c r="ER103" s="102"/>
      <c r="ES103" s="102"/>
      <c r="ET103" s="102"/>
      <c r="EU103" s="102"/>
      <c r="EV103" s="102"/>
      <c r="EW103" s="102"/>
      <c r="EX103" s="102"/>
      <c r="EY103" s="102"/>
      <c r="EZ103" s="102"/>
      <c r="FA103" s="102"/>
      <c r="FB103" s="102"/>
      <c r="FC103" s="102"/>
      <c r="FD103" s="102"/>
      <c r="FE103" s="102"/>
      <c r="FF103" s="102"/>
      <c r="FG103" s="102"/>
      <c r="FH103" s="102"/>
      <c r="FI103" s="102"/>
      <c r="FJ103" s="102"/>
      <c r="FK103" s="102"/>
      <c r="FL103" s="102"/>
      <c r="FM103" s="102"/>
      <c r="FN103" s="102"/>
      <c r="FO103" s="102"/>
      <c r="FP103" s="102"/>
      <c r="FQ103" s="102"/>
      <c r="FR103" s="102"/>
      <c r="FS103" s="102"/>
      <c r="FT103" s="102"/>
      <c r="FU103" s="102"/>
      <c r="FV103" s="102"/>
      <c r="FW103" s="102"/>
      <c r="FX103" s="102"/>
      <c r="FY103" s="102"/>
      <c r="FZ103" s="102"/>
      <c r="GA103" s="102"/>
      <c r="GB103" s="102"/>
      <c r="GC103" s="102"/>
      <c r="GD103" s="104"/>
      <c r="GE103" s="104"/>
      <c r="GF103" s="104"/>
      <c r="GG103" s="104"/>
      <c r="GH103" s="104"/>
      <c r="GI103" s="104"/>
      <c r="GJ103" s="104">
        <v>0.72336977668622815</v>
      </c>
      <c r="GK103" s="104">
        <v>183.2784882432133</v>
      </c>
      <c r="GL103" s="104">
        <v>193.21989544498044</v>
      </c>
      <c r="GM103" s="122"/>
      <c r="GN103" s="110"/>
      <c r="GO103" s="119"/>
      <c r="GP103" s="98"/>
    </row>
    <row r="104" spans="1:198" x14ac:dyDescent="0.25">
      <c r="A104" s="103" t="s">
        <v>314</v>
      </c>
      <c r="B104" s="102"/>
      <c r="C104" s="102"/>
      <c r="D104" s="102"/>
      <c r="E104" s="102"/>
      <c r="F104" s="102"/>
      <c r="G104" s="102"/>
      <c r="H104" s="102"/>
      <c r="I104" s="102"/>
      <c r="J104" s="102"/>
      <c r="K104" s="102"/>
      <c r="L104" s="102"/>
      <c r="M104" s="102"/>
      <c r="N104" s="102"/>
      <c r="O104" s="102"/>
      <c r="P104" s="102">
        <v>1.0612214948497537E-2</v>
      </c>
      <c r="Q104" s="102"/>
      <c r="R104" s="102">
        <v>7.6138446851219258E-7</v>
      </c>
      <c r="S104" s="102"/>
      <c r="T104" s="102"/>
      <c r="U104" s="102"/>
      <c r="V104" s="102"/>
      <c r="W104" s="102"/>
      <c r="X104" s="102"/>
      <c r="Y104" s="102"/>
      <c r="Z104" s="102"/>
      <c r="AA104" s="102"/>
      <c r="AB104" s="102"/>
      <c r="AC104" s="102"/>
      <c r="AD104" s="102"/>
      <c r="AE104" s="102"/>
      <c r="AF104" s="102"/>
      <c r="AG104" s="102"/>
      <c r="AH104" s="102"/>
      <c r="AI104" s="102"/>
      <c r="AJ104" s="102"/>
      <c r="AK104" s="102"/>
      <c r="AL104" s="102"/>
      <c r="AM104" s="102"/>
      <c r="AN104" s="102">
        <v>1.3993547451079422E-2</v>
      </c>
      <c r="AO104" s="102"/>
      <c r="AP104" s="102">
        <v>5.0229844870662652E-4</v>
      </c>
      <c r="AQ104" s="102">
        <v>8.5007814505412942E-3</v>
      </c>
      <c r="AR104" s="102"/>
      <c r="AS104" s="102"/>
      <c r="AT104" s="102"/>
      <c r="AU104" s="102"/>
      <c r="AV104" s="102"/>
      <c r="AW104" s="102"/>
      <c r="AX104" s="102">
        <v>7.6177423409653692E-5</v>
      </c>
      <c r="AY104" s="102">
        <v>42.61546469380238</v>
      </c>
      <c r="AZ104" s="102">
        <v>7.4312726403728941</v>
      </c>
      <c r="BA104" s="102">
        <v>2.3859710820244051</v>
      </c>
      <c r="BB104" s="102">
        <v>1.0963256379792938</v>
      </c>
      <c r="BC104" s="102">
        <v>2.7308353579121994E-2</v>
      </c>
      <c r="BD104" s="102">
        <v>6.7250303230773452E-3</v>
      </c>
      <c r="BE104" s="102">
        <v>1.683659804052644</v>
      </c>
      <c r="BF104" s="102">
        <v>0.13218305910176398</v>
      </c>
      <c r="BG104" s="102">
        <v>0.14227075802168088</v>
      </c>
      <c r="BH104" s="102">
        <v>5.9923405759569642E-2</v>
      </c>
      <c r="BI104" s="102"/>
      <c r="BJ104" s="102">
        <v>8.9684068766604619E-2</v>
      </c>
      <c r="BK104" s="102"/>
      <c r="BL104" s="102"/>
      <c r="BM104" s="102"/>
      <c r="BN104" s="102"/>
      <c r="BO104" s="102"/>
      <c r="BP104" s="102"/>
      <c r="BQ104" s="102"/>
      <c r="BR104" s="102"/>
      <c r="BS104" s="102"/>
      <c r="BT104" s="102"/>
      <c r="BU104" s="102"/>
      <c r="BV104" s="102"/>
      <c r="BW104" s="102"/>
      <c r="BX104" s="102">
        <v>4.4735051378764599</v>
      </c>
      <c r="BY104" s="102"/>
      <c r="BZ104" s="102">
        <v>1.9601538390158543E-3</v>
      </c>
      <c r="CA104" s="102"/>
      <c r="CB104" s="102"/>
      <c r="CC104" s="102"/>
      <c r="CD104" s="102"/>
      <c r="CE104" s="102"/>
      <c r="CF104" s="102"/>
      <c r="CG104" s="102"/>
      <c r="CH104" s="102"/>
      <c r="CI104" s="102"/>
      <c r="CJ104" s="102"/>
      <c r="CK104" s="102"/>
      <c r="CL104" s="102"/>
      <c r="CM104" s="102"/>
      <c r="CN104" s="102"/>
      <c r="CO104" s="102"/>
      <c r="CP104" s="102"/>
      <c r="CQ104" s="102"/>
      <c r="CR104" s="102"/>
      <c r="CS104" s="102"/>
      <c r="CT104" s="102"/>
      <c r="CU104" s="102"/>
      <c r="CV104" s="102"/>
      <c r="CW104" s="102"/>
      <c r="CX104" s="102"/>
      <c r="CY104" s="102"/>
      <c r="CZ104" s="102"/>
      <c r="DA104" s="102"/>
      <c r="DB104" s="102"/>
      <c r="DC104" s="102"/>
      <c r="DD104" s="102"/>
      <c r="DE104" s="102"/>
      <c r="DF104" s="102"/>
      <c r="DG104" s="102"/>
      <c r="DH104" s="102"/>
      <c r="DI104" s="102"/>
      <c r="DJ104" s="102"/>
      <c r="DK104" s="102"/>
      <c r="DL104" s="102"/>
      <c r="DM104" s="102"/>
      <c r="DN104" s="102"/>
      <c r="DO104" s="102"/>
      <c r="DP104" s="102"/>
      <c r="DQ104" s="102"/>
      <c r="DR104" s="102"/>
      <c r="DS104" s="102"/>
      <c r="DT104" s="102"/>
      <c r="DU104" s="102"/>
      <c r="DV104" s="102"/>
      <c r="DW104" s="102"/>
      <c r="DX104" s="102"/>
      <c r="DY104" s="102"/>
      <c r="DZ104" s="102"/>
      <c r="EA104" s="102"/>
      <c r="EB104" s="102"/>
      <c r="EC104" s="102"/>
      <c r="ED104" s="102"/>
      <c r="EE104" s="102"/>
      <c r="EF104" s="102"/>
      <c r="EG104" s="102"/>
      <c r="EH104" s="102"/>
      <c r="EI104" s="102"/>
      <c r="EJ104" s="102"/>
      <c r="EK104" s="102"/>
      <c r="EL104" s="102"/>
      <c r="EM104" s="102"/>
      <c r="EN104" s="102"/>
      <c r="EO104" s="102"/>
      <c r="EP104" s="102"/>
      <c r="EQ104" s="102"/>
      <c r="ER104" s="102"/>
      <c r="ES104" s="102"/>
      <c r="ET104" s="102"/>
      <c r="EU104" s="102"/>
      <c r="EV104" s="102"/>
      <c r="EW104" s="102"/>
      <c r="EX104" s="102"/>
      <c r="EY104" s="102"/>
      <c r="EZ104" s="102"/>
      <c r="FA104" s="102"/>
      <c r="FB104" s="102"/>
      <c r="FC104" s="102"/>
      <c r="FD104" s="102"/>
      <c r="FE104" s="102"/>
      <c r="FF104" s="102"/>
      <c r="FG104" s="102"/>
      <c r="FH104" s="102"/>
      <c r="FI104" s="102"/>
      <c r="FJ104" s="102"/>
      <c r="FK104" s="102"/>
      <c r="FL104" s="102"/>
      <c r="FM104" s="102"/>
      <c r="FN104" s="102"/>
      <c r="FO104" s="102"/>
      <c r="FP104" s="102"/>
      <c r="FQ104" s="102"/>
      <c r="FR104" s="102"/>
      <c r="FS104" s="102"/>
      <c r="FT104" s="102"/>
      <c r="FU104" s="102"/>
      <c r="FV104" s="102"/>
      <c r="FW104" s="102"/>
      <c r="FX104" s="102"/>
      <c r="FY104" s="102"/>
      <c r="FZ104" s="102"/>
      <c r="GA104" s="102"/>
      <c r="GB104" s="102"/>
      <c r="GC104" s="102"/>
      <c r="GD104" s="104"/>
      <c r="GE104" s="104"/>
      <c r="GF104" s="104"/>
      <c r="GG104" s="104"/>
      <c r="GH104" s="104"/>
      <c r="GI104" s="104"/>
      <c r="GJ104" s="104">
        <v>0.75060701564641263</v>
      </c>
      <c r="GK104" s="104">
        <v>158.81934638731451</v>
      </c>
      <c r="GL104" s="104">
        <v>219.74989300956653</v>
      </c>
      <c r="GM104" s="122"/>
      <c r="GN104" s="110"/>
      <c r="GO104" s="119"/>
      <c r="GP104" s="98"/>
    </row>
    <row r="105" spans="1:198" x14ac:dyDescent="0.25">
      <c r="A105" s="103" t="s">
        <v>292</v>
      </c>
      <c r="B105" s="102">
        <v>0.12318568814719595</v>
      </c>
      <c r="C105" s="102">
        <v>0.47806758159539764</v>
      </c>
      <c r="D105" s="102">
        <v>2.0586749273393018E-2</v>
      </c>
      <c r="E105" s="102">
        <v>0.35573739441798563</v>
      </c>
      <c r="F105" s="102">
        <v>1.3864114437510267</v>
      </c>
      <c r="G105" s="102">
        <v>0.46610430262189229</v>
      </c>
      <c r="H105" s="102">
        <v>0.16730964976800836</v>
      </c>
      <c r="I105" s="102">
        <v>0.21452663494286467</v>
      </c>
      <c r="J105" s="102">
        <v>1.9457286499679795E-2</v>
      </c>
      <c r="K105" s="102">
        <v>0.21455317437025334</v>
      </c>
      <c r="L105" s="102">
        <v>5.0575124966230137E-2</v>
      </c>
      <c r="M105" s="102">
        <v>0.13378403785315968</v>
      </c>
      <c r="N105" s="102">
        <v>0.40891980429028291</v>
      </c>
      <c r="O105" s="102">
        <v>4.7127281635113524E-2</v>
      </c>
      <c r="P105" s="102">
        <v>0.28401821283587608</v>
      </c>
      <c r="Q105" s="102">
        <v>9.6587215564557558E-2</v>
      </c>
      <c r="R105" s="102">
        <v>4.6113817063777882E-3</v>
      </c>
      <c r="S105" s="102"/>
      <c r="T105" s="102">
        <v>0.76686782863573144</v>
      </c>
      <c r="U105" s="102">
        <v>0.27752660025980719</v>
      </c>
      <c r="V105" s="102">
        <v>0.65351249024789926</v>
      </c>
      <c r="W105" s="102">
        <v>1.3379034057938216E-3</v>
      </c>
      <c r="X105" s="102">
        <v>6.2143141552459995E-3</v>
      </c>
      <c r="Y105" s="102">
        <v>7.1254805740981586E-4</v>
      </c>
      <c r="Z105" s="102">
        <v>1.2928773908569712E-2</v>
      </c>
      <c r="AA105" s="102"/>
      <c r="AB105" s="102"/>
      <c r="AC105" s="102">
        <v>3.2799493920416837E-3</v>
      </c>
      <c r="AD105" s="102">
        <v>4.0550356977999774E-2</v>
      </c>
      <c r="AE105" s="102">
        <v>3.2498781509339249E-2</v>
      </c>
      <c r="AF105" s="102">
        <v>1.3931795548682169E-2</v>
      </c>
      <c r="AG105" s="102"/>
      <c r="AH105" s="102">
        <v>0.18344065459021366</v>
      </c>
      <c r="AI105" s="102">
        <v>3.0951612218075176E-4</v>
      </c>
      <c r="AJ105" s="102">
        <v>3.6718181584183565E-2</v>
      </c>
      <c r="AK105" s="102"/>
      <c r="AL105" s="102"/>
      <c r="AM105" s="102"/>
      <c r="AN105" s="102">
        <v>0.85825117776750326</v>
      </c>
      <c r="AO105" s="102">
        <v>5.5691994094942965E-3</v>
      </c>
      <c r="AP105" s="102">
        <v>0.68904519273524534</v>
      </c>
      <c r="AQ105" s="102">
        <v>4.1579188766871829</v>
      </c>
      <c r="AR105" s="102">
        <v>4.5732422425854451E-2</v>
      </c>
      <c r="AS105" s="102">
        <v>0.93990152529907089</v>
      </c>
      <c r="AT105" s="102">
        <v>8.4591137276916353</v>
      </c>
      <c r="AU105" s="102">
        <v>5.186325677839883</v>
      </c>
      <c r="AV105" s="102"/>
      <c r="AW105" s="102">
        <v>0.7754429313827379</v>
      </c>
      <c r="AX105" s="102">
        <v>24.6513714508284</v>
      </c>
      <c r="AY105" s="102">
        <v>0.37382807737127466</v>
      </c>
      <c r="AZ105" s="102">
        <v>0.20321893750770451</v>
      </c>
      <c r="BA105" s="102">
        <v>6.5042231177618412E-2</v>
      </c>
      <c r="BB105" s="102">
        <v>0.79760272335198334</v>
      </c>
      <c r="BC105" s="102"/>
      <c r="BD105" s="102"/>
      <c r="BE105" s="102"/>
      <c r="BF105" s="102">
        <v>1.527180685765615E-2</v>
      </c>
      <c r="BG105" s="102">
        <v>0.17690505464363276</v>
      </c>
      <c r="BH105" s="102">
        <v>3.1637358426880294E-4</v>
      </c>
      <c r="BI105" s="102">
        <v>7.1281979935053702E-3</v>
      </c>
      <c r="BJ105" s="102">
        <v>7.2393704041514724</v>
      </c>
      <c r="BK105" s="102">
        <v>0.68400467119348585</v>
      </c>
      <c r="BL105" s="102">
        <v>6.363193731609762E-2</v>
      </c>
      <c r="BM105" s="102">
        <v>18.714461195786821</v>
      </c>
      <c r="BN105" s="102"/>
      <c r="BO105" s="102">
        <v>3.9128452619100168E-2</v>
      </c>
      <c r="BP105" s="102">
        <v>0.29134984744027814</v>
      </c>
      <c r="BQ105" s="102">
        <v>0.97589191335332293</v>
      </c>
      <c r="BR105" s="102">
        <v>0.17550604578560758</v>
      </c>
      <c r="BS105" s="102">
        <v>0.16164855826582261</v>
      </c>
      <c r="BT105" s="102"/>
      <c r="BU105" s="102">
        <v>0.42088442419836053</v>
      </c>
      <c r="BV105" s="102">
        <v>2.7231938934571612E-2</v>
      </c>
      <c r="BW105" s="102"/>
      <c r="BX105" s="102">
        <v>2.537202068095183</v>
      </c>
      <c r="BY105" s="102">
        <v>3.920907164510778</v>
      </c>
      <c r="BZ105" s="102">
        <v>8.7485931219616262</v>
      </c>
      <c r="CA105" s="102"/>
      <c r="CB105" s="102"/>
      <c r="CC105" s="102"/>
      <c r="CD105" s="102"/>
      <c r="CE105" s="102"/>
      <c r="CF105" s="102"/>
      <c r="CG105" s="102"/>
      <c r="CH105" s="102"/>
      <c r="CI105" s="102"/>
      <c r="CJ105" s="102"/>
      <c r="CK105" s="102"/>
      <c r="CL105" s="102"/>
      <c r="CM105" s="102"/>
      <c r="CN105" s="102"/>
      <c r="CO105" s="102"/>
      <c r="CP105" s="102"/>
      <c r="CQ105" s="102"/>
      <c r="CR105" s="102"/>
      <c r="CS105" s="102"/>
      <c r="CT105" s="102"/>
      <c r="CU105" s="102"/>
      <c r="CV105" s="102"/>
      <c r="CW105" s="102"/>
      <c r="CX105" s="102"/>
      <c r="CY105" s="102"/>
      <c r="CZ105" s="102"/>
      <c r="DA105" s="102"/>
      <c r="DB105" s="102"/>
      <c r="DC105" s="102"/>
      <c r="DD105" s="102"/>
      <c r="DE105" s="102"/>
      <c r="DF105" s="102"/>
      <c r="DG105" s="102"/>
      <c r="DH105" s="102"/>
      <c r="DI105" s="102"/>
      <c r="DJ105" s="102"/>
      <c r="DK105" s="102"/>
      <c r="DL105" s="102"/>
      <c r="DM105" s="102"/>
      <c r="DN105" s="102"/>
      <c r="DO105" s="102"/>
      <c r="DP105" s="102"/>
      <c r="DQ105" s="102"/>
      <c r="DR105" s="102"/>
      <c r="DS105" s="102"/>
      <c r="DT105" s="102"/>
      <c r="DU105" s="102"/>
      <c r="DV105" s="102"/>
      <c r="DW105" s="102"/>
      <c r="DX105" s="102"/>
      <c r="DY105" s="102"/>
      <c r="DZ105" s="102"/>
      <c r="EA105" s="102"/>
      <c r="EB105" s="102"/>
      <c r="EC105" s="102"/>
      <c r="ED105" s="102"/>
      <c r="EE105" s="102"/>
      <c r="EF105" s="102"/>
      <c r="EG105" s="102"/>
      <c r="EH105" s="102"/>
      <c r="EI105" s="102"/>
      <c r="EJ105" s="102"/>
      <c r="EK105" s="102"/>
      <c r="EL105" s="102"/>
      <c r="EM105" s="102"/>
      <c r="EN105" s="102"/>
      <c r="EO105" s="102"/>
      <c r="EP105" s="102"/>
      <c r="EQ105" s="102"/>
      <c r="ER105" s="102"/>
      <c r="ES105" s="102"/>
      <c r="ET105" s="102"/>
      <c r="EU105" s="102"/>
      <c r="EV105" s="102"/>
      <c r="EW105" s="102"/>
      <c r="EX105" s="102"/>
      <c r="EY105" s="102"/>
      <c r="EZ105" s="102"/>
      <c r="FA105" s="102"/>
      <c r="FB105" s="102"/>
      <c r="FC105" s="102"/>
      <c r="FD105" s="102"/>
      <c r="FE105" s="102"/>
      <c r="FF105" s="102"/>
      <c r="FG105" s="102"/>
      <c r="FH105" s="102"/>
      <c r="FI105" s="102"/>
      <c r="FJ105" s="102"/>
      <c r="FK105" s="102"/>
      <c r="FL105" s="102"/>
      <c r="FM105" s="102"/>
      <c r="FN105" s="102"/>
      <c r="FO105" s="102"/>
      <c r="FP105" s="102">
        <v>0.51943149381978038</v>
      </c>
      <c r="FQ105" s="102">
        <v>0.77475524263475826</v>
      </c>
      <c r="FR105" s="102">
        <v>0.34394925220375933</v>
      </c>
      <c r="FS105" s="102">
        <v>0.29790668354298022</v>
      </c>
      <c r="FT105" s="102">
        <v>1.0099431877826168</v>
      </c>
      <c r="FU105" s="102">
        <v>0.2995647415577089</v>
      </c>
      <c r="FV105" s="102">
        <v>0.23952415039005728</v>
      </c>
      <c r="FW105" s="102">
        <v>8.9585770347748533E-2</v>
      </c>
      <c r="FX105" s="102">
        <v>7.3726471845930843E-3</v>
      </c>
      <c r="FY105" s="102">
        <v>8.6616968189520104E-3</v>
      </c>
      <c r="FZ105" s="102"/>
      <c r="GA105" s="102"/>
      <c r="GB105" s="102"/>
      <c r="GC105" s="102"/>
      <c r="GD105" s="104"/>
      <c r="GE105" s="104"/>
      <c r="GF105" s="104"/>
      <c r="GG105" s="104"/>
      <c r="GH105" s="104"/>
      <c r="GI105" s="104"/>
      <c r="GJ105" s="104">
        <v>1.4625232366085319</v>
      </c>
      <c r="GK105" s="104">
        <v>106.42329705751364</v>
      </c>
      <c r="GL105" s="104">
        <v>209.38570514720669</v>
      </c>
      <c r="GM105" s="122"/>
      <c r="GN105" s="110"/>
      <c r="GO105" s="119"/>
      <c r="GP105" s="98"/>
    </row>
    <row r="106" spans="1:198" x14ac:dyDescent="0.25">
      <c r="A106" s="103" t="s">
        <v>468</v>
      </c>
      <c r="B106" s="102"/>
      <c r="C106" s="102"/>
      <c r="D106" s="102"/>
      <c r="E106" s="102"/>
      <c r="F106" s="102"/>
      <c r="G106" s="102"/>
      <c r="H106" s="102"/>
      <c r="I106" s="102"/>
      <c r="J106" s="102"/>
      <c r="K106" s="102"/>
      <c r="L106" s="102"/>
      <c r="M106" s="102"/>
      <c r="N106" s="102"/>
      <c r="O106" s="102"/>
      <c r="P106" s="102"/>
      <c r="Q106" s="102"/>
      <c r="R106" s="102"/>
      <c r="S106" s="102"/>
      <c r="T106" s="102"/>
      <c r="U106" s="102"/>
      <c r="V106" s="102">
        <v>5.1293283856483534</v>
      </c>
      <c r="W106" s="102">
        <v>3.9582594967030198E-2</v>
      </c>
      <c r="X106" s="102">
        <v>8.2724741436753374E-2</v>
      </c>
      <c r="Y106" s="102"/>
      <c r="Z106" s="102">
        <v>6.7703272707903836E-3</v>
      </c>
      <c r="AA106" s="102"/>
      <c r="AB106" s="102"/>
      <c r="AC106" s="102">
        <v>0.11248519138254694</v>
      </c>
      <c r="AD106" s="102">
        <v>0.66681766260638464</v>
      </c>
      <c r="AE106" s="102"/>
      <c r="AF106" s="102">
        <v>1.0662880941676414E-2</v>
      </c>
      <c r="AG106" s="102"/>
      <c r="AH106" s="102">
        <v>0.51966467304923136</v>
      </c>
      <c r="AI106" s="102">
        <v>5.5475591309494302E-5</v>
      </c>
      <c r="AJ106" s="102"/>
      <c r="AK106" s="102"/>
      <c r="AL106" s="102"/>
      <c r="AM106" s="102"/>
      <c r="AN106" s="102"/>
      <c r="AO106" s="102">
        <v>4.7873644232819826E-2</v>
      </c>
      <c r="AP106" s="102"/>
      <c r="AQ106" s="102"/>
      <c r="AR106" s="102"/>
      <c r="AS106" s="102"/>
      <c r="AT106" s="102"/>
      <c r="AU106" s="102">
        <v>4.6470958443832503E-3</v>
      </c>
      <c r="AV106" s="102"/>
      <c r="AW106" s="102"/>
      <c r="AX106" s="102"/>
      <c r="AY106" s="102"/>
      <c r="AZ106" s="102"/>
      <c r="BA106" s="102"/>
      <c r="BB106" s="102">
        <v>2.2394166594077041E-2</v>
      </c>
      <c r="BC106" s="102"/>
      <c r="BD106" s="102"/>
      <c r="BE106" s="102"/>
      <c r="BF106" s="102"/>
      <c r="BG106" s="102"/>
      <c r="BH106" s="102"/>
      <c r="BI106" s="102"/>
      <c r="BJ106" s="102">
        <v>0.12473406454412551</v>
      </c>
      <c r="BK106" s="102">
        <v>0.11398114760060453</v>
      </c>
      <c r="BL106" s="102"/>
      <c r="BM106" s="102"/>
      <c r="BN106" s="102"/>
      <c r="BO106" s="102">
        <v>2.0747107202020798</v>
      </c>
      <c r="BP106" s="102">
        <v>6.9709975297206749E-3</v>
      </c>
      <c r="BQ106" s="102">
        <v>2.3312245943181487E-2</v>
      </c>
      <c r="BR106" s="102">
        <v>4.2234855670540824E-3</v>
      </c>
      <c r="BS106" s="102">
        <v>3.8910159078817982E-3</v>
      </c>
      <c r="BT106" s="102"/>
      <c r="BU106" s="102">
        <v>1.0087990160899164E-2</v>
      </c>
      <c r="BV106" s="102">
        <v>1.7063162576806012E-2</v>
      </c>
      <c r="BW106" s="102"/>
      <c r="BX106" s="102">
        <v>1.6848056001434406</v>
      </c>
      <c r="BY106" s="102">
        <v>1.0042749144205418</v>
      </c>
      <c r="BZ106" s="102">
        <v>1.616154973550743</v>
      </c>
      <c r="CA106" s="102"/>
      <c r="CB106" s="102"/>
      <c r="CC106" s="102"/>
      <c r="CD106" s="102"/>
      <c r="CE106" s="102"/>
      <c r="CF106" s="102"/>
      <c r="CG106" s="102"/>
      <c r="CH106" s="102"/>
      <c r="CI106" s="102"/>
      <c r="CJ106" s="102"/>
      <c r="CK106" s="102"/>
      <c r="CL106" s="102"/>
      <c r="CM106" s="102"/>
      <c r="CN106" s="102"/>
      <c r="CO106" s="102"/>
      <c r="CP106" s="102"/>
      <c r="CQ106" s="102"/>
      <c r="CR106" s="102"/>
      <c r="CS106" s="102"/>
      <c r="CT106" s="102"/>
      <c r="CU106" s="102"/>
      <c r="CV106" s="102"/>
      <c r="CW106" s="102"/>
      <c r="CX106" s="102"/>
      <c r="CY106" s="102"/>
      <c r="CZ106" s="102"/>
      <c r="DA106" s="102"/>
      <c r="DB106" s="102"/>
      <c r="DC106" s="102"/>
      <c r="DD106" s="102"/>
      <c r="DE106" s="102"/>
      <c r="DF106" s="102"/>
      <c r="DG106" s="102"/>
      <c r="DH106" s="102"/>
      <c r="DI106" s="102"/>
      <c r="DJ106" s="102"/>
      <c r="DK106" s="102"/>
      <c r="DL106" s="102"/>
      <c r="DM106" s="102"/>
      <c r="DN106" s="102"/>
      <c r="DO106" s="102"/>
      <c r="DP106" s="102"/>
      <c r="DQ106" s="102"/>
      <c r="DR106" s="102"/>
      <c r="DS106" s="102"/>
      <c r="DT106" s="102"/>
      <c r="DU106" s="102"/>
      <c r="DV106" s="102"/>
      <c r="DW106" s="102"/>
      <c r="DX106" s="102"/>
      <c r="DY106" s="102"/>
      <c r="DZ106" s="102"/>
      <c r="EA106" s="102"/>
      <c r="EB106" s="102"/>
      <c r="EC106" s="102"/>
      <c r="ED106" s="102"/>
      <c r="EE106" s="102"/>
      <c r="EF106" s="102"/>
      <c r="EG106" s="102"/>
      <c r="EH106" s="102"/>
      <c r="EI106" s="102"/>
      <c r="EJ106" s="102"/>
      <c r="EK106" s="102"/>
      <c r="EL106" s="102"/>
      <c r="EM106" s="102"/>
      <c r="EN106" s="102"/>
      <c r="EO106" s="102"/>
      <c r="EP106" s="102"/>
      <c r="EQ106" s="102"/>
      <c r="ER106" s="102"/>
      <c r="ES106" s="102"/>
      <c r="ET106" s="102"/>
      <c r="EU106" s="102"/>
      <c r="EV106" s="102"/>
      <c r="EW106" s="102"/>
      <c r="EX106" s="102"/>
      <c r="EY106" s="102"/>
      <c r="EZ106" s="102"/>
      <c r="FA106" s="102"/>
      <c r="FB106" s="102"/>
      <c r="FC106" s="102"/>
      <c r="FD106" s="102"/>
      <c r="FE106" s="102"/>
      <c r="FF106" s="102"/>
      <c r="FG106" s="102"/>
      <c r="FH106" s="102"/>
      <c r="FI106" s="102"/>
      <c r="FJ106" s="102"/>
      <c r="FK106" s="102"/>
      <c r="FL106" s="102"/>
      <c r="FM106" s="102"/>
      <c r="FN106" s="102"/>
      <c r="FO106" s="102"/>
      <c r="FP106" s="102">
        <v>3.2762381746531237</v>
      </c>
      <c r="FQ106" s="102">
        <v>4.7010647937591461</v>
      </c>
      <c r="FR106" s="102">
        <v>5.5016987493372804</v>
      </c>
      <c r="FS106" s="102">
        <v>6.1827006388423866</v>
      </c>
      <c r="FT106" s="102">
        <v>6.7042682348216829</v>
      </c>
      <c r="FU106" s="102">
        <v>7.4926591961975788</v>
      </c>
      <c r="FV106" s="102">
        <v>7.5220419678725294</v>
      </c>
      <c r="FW106" s="102">
        <v>9.8286659078700982</v>
      </c>
      <c r="FX106" s="102">
        <v>10.866081555485666</v>
      </c>
      <c r="FY106" s="102">
        <v>12.811501036163241</v>
      </c>
      <c r="FZ106" s="102"/>
      <c r="GA106" s="102"/>
      <c r="GB106" s="102"/>
      <c r="GC106" s="102"/>
      <c r="GD106" s="104"/>
      <c r="GE106" s="104"/>
      <c r="GF106" s="104"/>
      <c r="GG106" s="104"/>
      <c r="GH106" s="104"/>
      <c r="GI106" s="104"/>
      <c r="GJ106" s="104">
        <v>-0.29376665030652988</v>
      </c>
      <c r="GK106" s="104">
        <v>6.4338948913753491</v>
      </c>
      <c r="GL106" s="104">
        <v>94.354265653783983</v>
      </c>
      <c r="GM106" s="122"/>
      <c r="GN106" s="110"/>
      <c r="GO106" s="119"/>
      <c r="GP106" s="98"/>
    </row>
    <row r="107" spans="1:198" x14ac:dyDescent="0.25">
      <c r="A107" s="103" t="s">
        <v>469</v>
      </c>
      <c r="B107" s="102"/>
      <c r="C107" s="102"/>
      <c r="D107" s="102"/>
      <c r="E107" s="102"/>
      <c r="F107" s="102"/>
      <c r="G107" s="102"/>
      <c r="H107" s="102"/>
      <c r="I107" s="102"/>
      <c r="J107" s="102"/>
      <c r="K107" s="102"/>
      <c r="L107" s="102"/>
      <c r="M107" s="102"/>
      <c r="N107" s="102"/>
      <c r="O107" s="102"/>
      <c r="P107" s="102"/>
      <c r="Q107" s="102"/>
      <c r="R107" s="102"/>
      <c r="S107" s="102"/>
      <c r="T107" s="102"/>
      <c r="U107" s="102"/>
      <c r="V107" s="102">
        <v>0.20676049787897643</v>
      </c>
      <c r="W107" s="102">
        <v>4.2713933598950966</v>
      </c>
      <c r="X107" s="102"/>
      <c r="Y107" s="102"/>
      <c r="Z107" s="102"/>
      <c r="AA107" s="102">
        <v>3.1409095878978035</v>
      </c>
      <c r="AB107" s="102"/>
      <c r="AC107" s="102">
        <v>6.5380494179057598</v>
      </c>
      <c r="AD107" s="102">
        <v>5.6137465993320826E-2</v>
      </c>
      <c r="AE107" s="102"/>
      <c r="AF107" s="102"/>
      <c r="AG107" s="102"/>
      <c r="AH107" s="102">
        <v>2.1136632292550961</v>
      </c>
      <c r="AI107" s="102"/>
      <c r="AJ107" s="102"/>
      <c r="AK107" s="102"/>
      <c r="AL107" s="102"/>
      <c r="AM107" s="102"/>
      <c r="AN107" s="102"/>
      <c r="AO107" s="102"/>
      <c r="AP107" s="102"/>
      <c r="AQ107" s="102"/>
      <c r="AR107" s="102"/>
      <c r="AS107" s="102"/>
      <c r="AT107" s="102"/>
      <c r="AU107" s="102"/>
      <c r="AV107" s="102"/>
      <c r="AW107" s="102"/>
      <c r="AX107" s="102"/>
      <c r="AY107" s="102"/>
      <c r="AZ107" s="102"/>
      <c r="BA107" s="102"/>
      <c r="BB107" s="102"/>
      <c r="BC107" s="102"/>
      <c r="BD107" s="102"/>
      <c r="BE107" s="102"/>
      <c r="BF107" s="102"/>
      <c r="BG107" s="102"/>
      <c r="BH107" s="102"/>
      <c r="BI107" s="102"/>
      <c r="BJ107" s="102">
        <v>0.16564202367292763</v>
      </c>
      <c r="BK107" s="102"/>
      <c r="BL107" s="102"/>
      <c r="BM107" s="102"/>
      <c r="BN107" s="102"/>
      <c r="BO107" s="102"/>
      <c r="BP107" s="102"/>
      <c r="BQ107" s="102"/>
      <c r="BR107" s="102"/>
      <c r="BS107" s="102"/>
      <c r="BT107" s="102"/>
      <c r="BU107" s="102"/>
      <c r="BV107" s="102">
        <v>9.3844019725854231E-4</v>
      </c>
      <c r="BW107" s="102"/>
      <c r="BX107" s="102"/>
      <c r="BY107" s="102"/>
      <c r="BZ107" s="102">
        <v>0.32539458024244783</v>
      </c>
      <c r="CA107" s="102"/>
      <c r="CB107" s="102"/>
      <c r="CC107" s="102"/>
      <c r="CD107" s="102"/>
      <c r="CE107" s="102"/>
      <c r="CF107" s="102"/>
      <c r="CG107" s="102"/>
      <c r="CH107" s="102"/>
      <c r="CI107" s="102"/>
      <c r="CJ107" s="102"/>
      <c r="CK107" s="102"/>
      <c r="CL107" s="102"/>
      <c r="CM107" s="102"/>
      <c r="CN107" s="102"/>
      <c r="CO107" s="102"/>
      <c r="CP107" s="102"/>
      <c r="CQ107" s="102"/>
      <c r="CR107" s="102"/>
      <c r="CS107" s="102"/>
      <c r="CT107" s="102"/>
      <c r="CU107" s="102"/>
      <c r="CV107" s="102"/>
      <c r="CW107" s="102"/>
      <c r="CX107" s="102"/>
      <c r="CY107" s="102"/>
      <c r="CZ107" s="102"/>
      <c r="DA107" s="102"/>
      <c r="DB107" s="102"/>
      <c r="DC107" s="102"/>
      <c r="DD107" s="102"/>
      <c r="DE107" s="102"/>
      <c r="DF107" s="102"/>
      <c r="DG107" s="102"/>
      <c r="DH107" s="102"/>
      <c r="DI107" s="102"/>
      <c r="DJ107" s="102"/>
      <c r="DK107" s="102"/>
      <c r="DL107" s="102"/>
      <c r="DM107" s="102"/>
      <c r="DN107" s="102"/>
      <c r="DO107" s="102"/>
      <c r="DP107" s="102"/>
      <c r="DQ107" s="102"/>
      <c r="DR107" s="102"/>
      <c r="DS107" s="102"/>
      <c r="DT107" s="102"/>
      <c r="DU107" s="102"/>
      <c r="DV107" s="102"/>
      <c r="DW107" s="102"/>
      <c r="DX107" s="102"/>
      <c r="DY107" s="102"/>
      <c r="DZ107" s="102"/>
      <c r="EA107" s="102"/>
      <c r="EB107" s="102"/>
      <c r="EC107" s="102"/>
      <c r="ED107" s="102"/>
      <c r="EE107" s="102"/>
      <c r="EF107" s="102"/>
      <c r="EG107" s="102"/>
      <c r="EH107" s="102"/>
      <c r="EI107" s="102"/>
      <c r="EJ107" s="102"/>
      <c r="EK107" s="102"/>
      <c r="EL107" s="102"/>
      <c r="EM107" s="102"/>
      <c r="EN107" s="102"/>
      <c r="EO107" s="102"/>
      <c r="EP107" s="102"/>
      <c r="EQ107" s="102"/>
      <c r="ER107" s="102"/>
      <c r="ES107" s="102"/>
      <c r="ET107" s="102"/>
      <c r="EU107" s="102"/>
      <c r="EV107" s="102"/>
      <c r="EW107" s="102"/>
      <c r="EX107" s="102"/>
      <c r="EY107" s="102"/>
      <c r="EZ107" s="102"/>
      <c r="FA107" s="102"/>
      <c r="FB107" s="102"/>
      <c r="FC107" s="102"/>
      <c r="FD107" s="102"/>
      <c r="FE107" s="102"/>
      <c r="FF107" s="102"/>
      <c r="FG107" s="102"/>
      <c r="FH107" s="102"/>
      <c r="FI107" s="102"/>
      <c r="FJ107" s="102"/>
      <c r="FK107" s="102"/>
      <c r="FL107" s="102"/>
      <c r="FM107" s="102"/>
      <c r="FN107" s="102"/>
      <c r="FO107" s="102"/>
      <c r="FP107" s="102">
        <v>0.68438969280723727</v>
      </c>
      <c r="FQ107" s="102">
        <v>0.78879716356337393</v>
      </c>
      <c r="FR107" s="102">
        <v>0.88986555773204734</v>
      </c>
      <c r="FS107" s="102">
        <v>0.88450603812862127</v>
      </c>
      <c r="FT107" s="102">
        <v>0.94198435685694537</v>
      </c>
      <c r="FU107" s="102">
        <v>1.1494281178246171</v>
      </c>
      <c r="FV107" s="102">
        <v>1.0555570347616638</v>
      </c>
      <c r="FW107" s="102">
        <v>1.2426738617531674</v>
      </c>
      <c r="FX107" s="102">
        <v>1.7081998728637542</v>
      </c>
      <c r="FY107" s="102">
        <v>2.4045157195142282</v>
      </c>
      <c r="FZ107" s="102"/>
      <c r="GA107" s="102"/>
      <c r="GB107" s="102"/>
      <c r="GC107" s="102"/>
      <c r="GD107" s="104"/>
      <c r="GE107" s="104"/>
      <c r="GF107" s="104"/>
      <c r="GG107" s="104"/>
      <c r="GH107" s="104"/>
      <c r="GI107" s="104"/>
      <c r="GJ107" s="104">
        <v>-9.1360711879241788E-2</v>
      </c>
      <c r="GK107" s="104">
        <v>5.4572516184902744</v>
      </c>
      <c r="GL107" s="104">
        <v>33.934696925355375</v>
      </c>
      <c r="GM107" s="122"/>
      <c r="GN107" s="110"/>
      <c r="GO107" s="119"/>
      <c r="GP107" s="98"/>
    </row>
    <row r="108" spans="1:198" x14ac:dyDescent="0.25">
      <c r="A108" s="103" t="s">
        <v>470</v>
      </c>
      <c r="B108" s="102"/>
      <c r="C108" s="102"/>
      <c r="D108" s="102"/>
      <c r="E108" s="102"/>
      <c r="F108" s="102"/>
      <c r="G108" s="102"/>
      <c r="H108" s="102"/>
      <c r="I108" s="102"/>
      <c r="J108" s="102"/>
      <c r="K108" s="102"/>
      <c r="L108" s="102"/>
      <c r="M108" s="102"/>
      <c r="N108" s="102"/>
      <c r="O108" s="102"/>
      <c r="P108" s="102"/>
      <c r="Q108" s="102"/>
      <c r="R108" s="102"/>
      <c r="S108" s="102"/>
      <c r="T108" s="102"/>
      <c r="U108" s="102"/>
      <c r="V108" s="102">
        <v>0.32792982018586297</v>
      </c>
      <c r="W108" s="102"/>
      <c r="X108" s="102">
        <v>10.525894182217716</v>
      </c>
      <c r="Y108" s="102"/>
      <c r="Z108" s="102">
        <v>1.2215501361853551</v>
      </c>
      <c r="AA108" s="102"/>
      <c r="AB108" s="102"/>
      <c r="AC108" s="102"/>
      <c r="AD108" s="102">
        <v>2.369798431385095</v>
      </c>
      <c r="AE108" s="102"/>
      <c r="AF108" s="102">
        <v>1.7532102976127666E-2</v>
      </c>
      <c r="AG108" s="102"/>
      <c r="AH108" s="102">
        <v>0.19466425429985953</v>
      </c>
      <c r="AI108" s="102">
        <v>4.1697742342052972</v>
      </c>
      <c r="AJ108" s="102"/>
      <c r="AK108" s="102"/>
      <c r="AL108" s="102">
        <v>5.3394363819532433E-4</v>
      </c>
      <c r="AM108" s="102"/>
      <c r="AN108" s="102"/>
      <c r="AO108" s="102"/>
      <c r="AP108" s="102"/>
      <c r="AQ108" s="102"/>
      <c r="AR108" s="102"/>
      <c r="AS108" s="102"/>
      <c r="AT108" s="102"/>
      <c r="AU108" s="102">
        <v>5.6514414934735642E-3</v>
      </c>
      <c r="AV108" s="102"/>
      <c r="AW108" s="102"/>
      <c r="AX108" s="102"/>
      <c r="AY108" s="102"/>
      <c r="AZ108" s="102"/>
      <c r="BA108" s="102"/>
      <c r="BB108" s="102"/>
      <c r="BC108" s="102"/>
      <c r="BD108" s="102"/>
      <c r="BE108" s="102"/>
      <c r="BF108" s="102"/>
      <c r="BG108" s="102"/>
      <c r="BH108" s="102"/>
      <c r="BI108" s="102"/>
      <c r="BJ108" s="102">
        <v>0.25596093958569838</v>
      </c>
      <c r="BK108" s="102">
        <v>3.0127350251210099E-2</v>
      </c>
      <c r="BL108" s="102"/>
      <c r="BM108" s="102"/>
      <c r="BN108" s="102"/>
      <c r="BO108" s="102">
        <v>0.10853261083774461</v>
      </c>
      <c r="BP108" s="102">
        <v>1.5315877804537238E-3</v>
      </c>
      <c r="BQ108" s="102">
        <v>5.1217353736155383E-3</v>
      </c>
      <c r="BR108" s="102">
        <v>9.2789456383882184E-4</v>
      </c>
      <c r="BS108" s="102">
        <v>8.5485560941229717E-4</v>
      </c>
      <c r="BT108" s="102"/>
      <c r="BU108" s="102">
        <v>2.2160833697914399E-3</v>
      </c>
      <c r="BV108" s="102">
        <v>3.0851963092788639E-3</v>
      </c>
      <c r="BW108" s="102"/>
      <c r="BX108" s="102"/>
      <c r="BY108" s="102">
        <v>0.37973206909877183</v>
      </c>
      <c r="BZ108" s="102">
        <v>0.81139684571947046</v>
      </c>
      <c r="CA108" s="102"/>
      <c r="CB108" s="102"/>
      <c r="CC108" s="102"/>
      <c r="CD108" s="102"/>
      <c r="CE108" s="102"/>
      <c r="CF108" s="102"/>
      <c r="CG108" s="102"/>
      <c r="CH108" s="102"/>
      <c r="CI108" s="102"/>
      <c r="CJ108" s="102"/>
      <c r="CK108" s="102"/>
      <c r="CL108" s="102"/>
      <c r="CM108" s="102"/>
      <c r="CN108" s="102"/>
      <c r="CO108" s="102"/>
      <c r="CP108" s="102"/>
      <c r="CQ108" s="102"/>
      <c r="CR108" s="102"/>
      <c r="CS108" s="102"/>
      <c r="CT108" s="102"/>
      <c r="CU108" s="102"/>
      <c r="CV108" s="102"/>
      <c r="CW108" s="102"/>
      <c r="CX108" s="102"/>
      <c r="CY108" s="102"/>
      <c r="CZ108" s="102"/>
      <c r="DA108" s="102"/>
      <c r="DB108" s="102"/>
      <c r="DC108" s="102"/>
      <c r="DD108" s="102"/>
      <c r="DE108" s="102"/>
      <c r="DF108" s="102"/>
      <c r="DG108" s="102"/>
      <c r="DH108" s="102"/>
      <c r="DI108" s="102"/>
      <c r="DJ108" s="102"/>
      <c r="DK108" s="102"/>
      <c r="DL108" s="102"/>
      <c r="DM108" s="102"/>
      <c r="DN108" s="102"/>
      <c r="DO108" s="102"/>
      <c r="DP108" s="102"/>
      <c r="DQ108" s="102"/>
      <c r="DR108" s="102"/>
      <c r="DS108" s="102"/>
      <c r="DT108" s="102"/>
      <c r="DU108" s="102"/>
      <c r="DV108" s="102"/>
      <c r="DW108" s="102"/>
      <c r="DX108" s="102"/>
      <c r="DY108" s="102"/>
      <c r="DZ108" s="102"/>
      <c r="EA108" s="102"/>
      <c r="EB108" s="102"/>
      <c r="EC108" s="102"/>
      <c r="ED108" s="102"/>
      <c r="EE108" s="102"/>
      <c r="EF108" s="102"/>
      <c r="EG108" s="102"/>
      <c r="EH108" s="102"/>
      <c r="EI108" s="102"/>
      <c r="EJ108" s="102"/>
      <c r="EK108" s="102"/>
      <c r="EL108" s="102"/>
      <c r="EM108" s="102"/>
      <c r="EN108" s="102"/>
      <c r="EO108" s="102"/>
      <c r="EP108" s="102"/>
      <c r="EQ108" s="102"/>
      <c r="ER108" s="102"/>
      <c r="ES108" s="102"/>
      <c r="ET108" s="102"/>
      <c r="EU108" s="102"/>
      <c r="EV108" s="102"/>
      <c r="EW108" s="102"/>
      <c r="EX108" s="102"/>
      <c r="EY108" s="102"/>
      <c r="EZ108" s="102"/>
      <c r="FA108" s="102"/>
      <c r="FB108" s="102"/>
      <c r="FC108" s="102"/>
      <c r="FD108" s="102"/>
      <c r="FE108" s="102"/>
      <c r="FF108" s="102"/>
      <c r="FG108" s="102"/>
      <c r="FH108" s="102"/>
      <c r="FI108" s="102"/>
      <c r="FJ108" s="102"/>
      <c r="FK108" s="102"/>
      <c r="FL108" s="102"/>
      <c r="FM108" s="102"/>
      <c r="FN108" s="102"/>
      <c r="FO108" s="102"/>
      <c r="FP108" s="102">
        <v>1.2807603220733168</v>
      </c>
      <c r="FQ108" s="102">
        <v>1.6335827296926106</v>
      </c>
      <c r="FR108" s="102">
        <v>1.7675985480211327</v>
      </c>
      <c r="FS108" s="102">
        <v>1.8916538306214459</v>
      </c>
      <c r="FT108" s="102">
        <v>1.9433628386105322</v>
      </c>
      <c r="FU108" s="102">
        <v>2.163964638646557</v>
      </c>
      <c r="FV108" s="102">
        <v>2.1793352672379149</v>
      </c>
      <c r="FW108" s="102">
        <v>2.9804849901877115</v>
      </c>
      <c r="FX108" s="102">
        <v>3.8778747079921163</v>
      </c>
      <c r="FY108" s="102">
        <v>6.5378953684473808</v>
      </c>
      <c r="FZ108" s="102"/>
      <c r="GA108" s="102"/>
      <c r="GB108" s="102"/>
      <c r="GC108" s="102"/>
      <c r="GD108" s="104"/>
      <c r="GE108" s="104"/>
      <c r="GF108" s="104"/>
      <c r="GG108" s="104"/>
      <c r="GH108" s="104"/>
      <c r="GI108" s="104"/>
      <c r="GJ108" s="104">
        <v>0.87996044743577417</v>
      </c>
      <c r="GK108" s="104">
        <v>9.2910121261703438</v>
      </c>
      <c r="GL108" s="104">
        <v>56.860301530223104</v>
      </c>
      <c r="GM108" s="122"/>
      <c r="GN108" s="110"/>
      <c r="GO108" s="119"/>
      <c r="GP108" s="98"/>
    </row>
    <row r="109" spans="1:198" x14ac:dyDescent="0.25">
      <c r="A109" s="103" t="s">
        <v>471</v>
      </c>
      <c r="B109" s="102"/>
      <c r="C109" s="102"/>
      <c r="D109" s="102"/>
      <c r="E109" s="102"/>
      <c r="F109" s="102"/>
      <c r="G109" s="102"/>
      <c r="H109" s="102"/>
      <c r="I109" s="102"/>
      <c r="J109" s="102"/>
      <c r="K109" s="102"/>
      <c r="L109" s="102"/>
      <c r="M109" s="102"/>
      <c r="N109" s="102"/>
      <c r="O109" s="102"/>
      <c r="P109" s="102"/>
      <c r="Q109" s="102"/>
      <c r="R109" s="102"/>
      <c r="S109" s="102"/>
      <c r="T109" s="102"/>
      <c r="U109" s="102"/>
      <c r="V109" s="102">
        <v>4.8309108386384629E-2</v>
      </c>
      <c r="W109" s="102">
        <v>8.1223254122995511E-2</v>
      </c>
      <c r="X109" s="102">
        <v>7.4215722559854633E-2</v>
      </c>
      <c r="Y109" s="102">
        <v>4.3748356093177412</v>
      </c>
      <c r="Z109" s="102">
        <v>1.3737172815409024E-2</v>
      </c>
      <c r="AA109" s="102">
        <v>6.4474433896869215E-2</v>
      </c>
      <c r="AB109" s="102"/>
      <c r="AC109" s="102">
        <v>5.5196079490801089E-2</v>
      </c>
      <c r="AD109" s="102">
        <v>2.7596974912201495</v>
      </c>
      <c r="AE109" s="102">
        <v>6.0655205441318895E-2</v>
      </c>
      <c r="AF109" s="102">
        <v>0.18084971647465647</v>
      </c>
      <c r="AG109" s="102"/>
      <c r="AH109" s="102">
        <v>2.2996499837481257</v>
      </c>
      <c r="AI109" s="102"/>
      <c r="AJ109" s="102">
        <v>2.2813193801671582E-2</v>
      </c>
      <c r="AK109" s="102"/>
      <c r="AL109" s="102"/>
      <c r="AM109" s="102"/>
      <c r="AN109" s="102"/>
      <c r="AO109" s="102"/>
      <c r="AP109" s="102"/>
      <c r="AQ109" s="102"/>
      <c r="AR109" s="102">
        <v>2.5954447870062338E-3</v>
      </c>
      <c r="AS109" s="102">
        <v>5.3342079529938732E-2</v>
      </c>
      <c r="AT109" s="102">
        <v>0.48007871576944838</v>
      </c>
      <c r="AU109" s="102">
        <v>2.7776766998355074</v>
      </c>
      <c r="AV109" s="102"/>
      <c r="AW109" s="102"/>
      <c r="AX109" s="102"/>
      <c r="AY109" s="102"/>
      <c r="AZ109" s="102"/>
      <c r="BA109" s="102"/>
      <c r="BB109" s="102"/>
      <c r="BC109" s="102"/>
      <c r="BD109" s="102"/>
      <c r="BE109" s="102"/>
      <c r="BF109" s="102"/>
      <c r="BG109" s="102"/>
      <c r="BH109" s="102"/>
      <c r="BI109" s="102"/>
      <c r="BJ109" s="102">
        <v>5.0727204678358645E-2</v>
      </c>
      <c r="BK109" s="102"/>
      <c r="BL109" s="102"/>
      <c r="BM109" s="102"/>
      <c r="BN109" s="102"/>
      <c r="BO109" s="102">
        <v>0.1562651648230351</v>
      </c>
      <c r="BP109" s="102"/>
      <c r="BQ109" s="102"/>
      <c r="BR109" s="102"/>
      <c r="BS109" s="102"/>
      <c r="BT109" s="102"/>
      <c r="BU109" s="102"/>
      <c r="BV109" s="102">
        <v>1.8598287753344074E-3</v>
      </c>
      <c r="BW109" s="102"/>
      <c r="BX109" s="102"/>
      <c r="BY109" s="102">
        <v>0.16259088599548915</v>
      </c>
      <c r="BZ109" s="102">
        <v>0.390361974928987</v>
      </c>
      <c r="CA109" s="102"/>
      <c r="CB109" s="102"/>
      <c r="CC109" s="102"/>
      <c r="CD109" s="102"/>
      <c r="CE109" s="102"/>
      <c r="CF109" s="102"/>
      <c r="CG109" s="102"/>
      <c r="CH109" s="102"/>
      <c r="CI109" s="102"/>
      <c r="CJ109" s="102"/>
      <c r="CK109" s="102"/>
      <c r="CL109" s="102"/>
      <c r="CM109" s="102"/>
      <c r="CN109" s="102"/>
      <c r="CO109" s="102"/>
      <c r="CP109" s="102"/>
      <c r="CQ109" s="102"/>
      <c r="CR109" s="102"/>
      <c r="CS109" s="102"/>
      <c r="CT109" s="102"/>
      <c r="CU109" s="102"/>
      <c r="CV109" s="102"/>
      <c r="CW109" s="102"/>
      <c r="CX109" s="102"/>
      <c r="CY109" s="102"/>
      <c r="CZ109" s="102"/>
      <c r="DA109" s="102"/>
      <c r="DB109" s="102"/>
      <c r="DC109" s="102"/>
      <c r="DD109" s="102"/>
      <c r="DE109" s="102"/>
      <c r="DF109" s="102"/>
      <c r="DG109" s="102"/>
      <c r="DH109" s="102"/>
      <c r="DI109" s="102"/>
      <c r="DJ109" s="102"/>
      <c r="DK109" s="102"/>
      <c r="DL109" s="102"/>
      <c r="DM109" s="102"/>
      <c r="DN109" s="102"/>
      <c r="DO109" s="102"/>
      <c r="DP109" s="102"/>
      <c r="DQ109" s="102"/>
      <c r="DR109" s="102"/>
      <c r="DS109" s="102"/>
      <c r="DT109" s="102"/>
      <c r="DU109" s="102"/>
      <c r="DV109" s="102"/>
      <c r="DW109" s="102"/>
      <c r="DX109" s="102"/>
      <c r="DY109" s="102"/>
      <c r="DZ109" s="102"/>
      <c r="EA109" s="102"/>
      <c r="EB109" s="102"/>
      <c r="EC109" s="102"/>
      <c r="ED109" s="102"/>
      <c r="EE109" s="102"/>
      <c r="EF109" s="102"/>
      <c r="EG109" s="102"/>
      <c r="EH109" s="102"/>
      <c r="EI109" s="102"/>
      <c r="EJ109" s="102"/>
      <c r="EK109" s="102"/>
      <c r="EL109" s="102"/>
      <c r="EM109" s="102"/>
      <c r="EN109" s="102"/>
      <c r="EO109" s="102"/>
      <c r="EP109" s="102"/>
      <c r="EQ109" s="102"/>
      <c r="ER109" s="102"/>
      <c r="ES109" s="102"/>
      <c r="ET109" s="102"/>
      <c r="EU109" s="102"/>
      <c r="EV109" s="102"/>
      <c r="EW109" s="102"/>
      <c r="EX109" s="102"/>
      <c r="EY109" s="102"/>
      <c r="EZ109" s="102"/>
      <c r="FA109" s="102"/>
      <c r="FB109" s="102"/>
      <c r="FC109" s="102"/>
      <c r="FD109" s="102"/>
      <c r="FE109" s="102"/>
      <c r="FF109" s="102"/>
      <c r="FG109" s="102"/>
      <c r="FH109" s="102"/>
      <c r="FI109" s="102"/>
      <c r="FJ109" s="102"/>
      <c r="FK109" s="102"/>
      <c r="FL109" s="102"/>
      <c r="FM109" s="102"/>
      <c r="FN109" s="102"/>
      <c r="FO109" s="102"/>
      <c r="FP109" s="102">
        <v>1.3681527973107175</v>
      </c>
      <c r="FQ109" s="102">
        <v>1.6667097905523676</v>
      </c>
      <c r="FR109" s="102">
        <v>1.694489736232067</v>
      </c>
      <c r="FS109" s="102">
        <v>1.8475354861423754</v>
      </c>
      <c r="FT109" s="102">
        <v>1.7862257522796123</v>
      </c>
      <c r="FU109" s="102">
        <v>1.7462141124343793</v>
      </c>
      <c r="FV109" s="102">
        <v>1.7729669209890009</v>
      </c>
      <c r="FW109" s="102">
        <v>1.9249925394959628</v>
      </c>
      <c r="FX109" s="102">
        <v>2.5265133102156661</v>
      </c>
      <c r="FY109" s="102">
        <v>2.0861386981281318</v>
      </c>
      <c r="FZ109" s="102"/>
      <c r="GA109" s="102"/>
      <c r="GB109" s="102"/>
      <c r="GC109" s="102"/>
      <c r="GD109" s="104"/>
      <c r="GE109" s="104"/>
      <c r="GF109" s="104"/>
      <c r="GG109" s="104"/>
      <c r="GH109" s="104"/>
      <c r="GI109" s="104"/>
      <c r="GJ109" s="104">
        <v>-0.12050646040536762</v>
      </c>
      <c r="GK109" s="104">
        <v>5.6564676255450088</v>
      </c>
      <c r="GL109" s="104">
        <v>38.067055279319007</v>
      </c>
      <c r="GM109" s="122"/>
      <c r="GN109" s="110"/>
      <c r="GO109" s="119"/>
      <c r="GP109" s="98"/>
    </row>
    <row r="110" spans="1:198" x14ac:dyDescent="0.25">
      <c r="A110" s="103" t="s">
        <v>472</v>
      </c>
      <c r="B110" s="102"/>
      <c r="C110" s="102"/>
      <c r="D110" s="102"/>
      <c r="E110" s="102"/>
      <c r="F110" s="102"/>
      <c r="G110" s="102"/>
      <c r="H110" s="102"/>
      <c r="I110" s="102"/>
      <c r="J110" s="102"/>
      <c r="K110" s="102"/>
      <c r="L110" s="102"/>
      <c r="M110" s="102"/>
      <c r="N110" s="102"/>
      <c r="O110" s="102"/>
      <c r="P110" s="102"/>
      <c r="Q110" s="102"/>
      <c r="R110" s="102"/>
      <c r="S110" s="102"/>
      <c r="T110" s="102"/>
      <c r="U110" s="102"/>
      <c r="V110" s="102"/>
      <c r="W110" s="102"/>
      <c r="X110" s="102">
        <v>1.4605529631226359</v>
      </c>
      <c r="Y110" s="102"/>
      <c r="Z110" s="102">
        <v>4.2984166554702794</v>
      </c>
      <c r="AA110" s="102">
        <v>2.5076095961632593E-2</v>
      </c>
      <c r="AB110" s="102"/>
      <c r="AC110" s="102"/>
      <c r="AD110" s="102">
        <v>3.1149146273531056</v>
      </c>
      <c r="AE110" s="102">
        <v>0.11173871047378121</v>
      </c>
      <c r="AF110" s="102">
        <v>1.1411272399586161</v>
      </c>
      <c r="AG110" s="102"/>
      <c r="AH110" s="102">
        <v>1.3588823645427615</v>
      </c>
      <c r="AI110" s="102">
        <v>2.5569594492247882E-2</v>
      </c>
      <c r="AJ110" s="102"/>
      <c r="AK110" s="102"/>
      <c r="AL110" s="102"/>
      <c r="AM110" s="102"/>
      <c r="AN110" s="102"/>
      <c r="AO110" s="102"/>
      <c r="AP110" s="102"/>
      <c r="AQ110" s="102"/>
      <c r="AR110" s="102"/>
      <c r="AS110" s="102"/>
      <c r="AT110" s="102"/>
      <c r="AU110" s="102">
        <v>0.24762795405010765</v>
      </c>
      <c r="AV110" s="102"/>
      <c r="AW110" s="102"/>
      <c r="AX110" s="102"/>
      <c r="AY110" s="102"/>
      <c r="AZ110" s="102"/>
      <c r="BA110" s="102"/>
      <c r="BB110" s="102"/>
      <c r="BC110" s="102"/>
      <c r="BD110" s="102"/>
      <c r="BE110" s="102"/>
      <c r="BF110" s="102"/>
      <c r="BG110" s="102"/>
      <c r="BH110" s="102"/>
      <c r="BI110" s="102"/>
      <c r="BJ110" s="102">
        <v>4.3368944223363872E-3</v>
      </c>
      <c r="BK110" s="102">
        <v>1.2640778820497143E-2</v>
      </c>
      <c r="BL110" s="102"/>
      <c r="BM110" s="102"/>
      <c r="BN110" s="102">
        <v>0.34900558683892352</v>
      </c>
      <c r="BO110" s="102">
        <v>0.56835031883843201</v>
      </c>
      <c r="BP110" s="102">
        <v>1.6348772388459472E-3</v>
      </c>
      <c r="BQ110" s="102">
        <v>5.467146530064102E-3</v>
      </c>
      <c r="BR110" s="102">
        <v>9.9044277628356479E-4</v>
      </c>
      <c r="BS110" s="102">
        <v>9.1248026930142005E-4</v>
      </c>
      <c r="BT110" s="102"/>
      <c r="BU110" s="102">
        <v>2.3654794800353116E-3</v>
      </c>
      <c r="BV110" s="102">
        <v>2.5433657113798662E-3</v>
      </c>
      <c r="BW110" s="102"/>
      <c r="BX110" s="102">
        <v>0.18302974931148364</v>
      </c>
      <c r="BY110" s="102">
        <v>0.13008882254550805</v>
      </c>
      <c r="BZ110" s="102">
        <v>0.34799637937939859</v>
      </c>
      <c r="CA110" s="102"/>
      <c r="CB110" s="102"/>
      <c r="CC110" s="102"/>
      <c r="CD110" s="102"/>
      <c r="CE110" s="102"/>
      <c r="CF110" s="102"/>
      <c r="CG110" s="102"/>
      <c r="CH110" s="102"/>
      <c r="CI110" s="102"/>
      <c r="CJ110" s="102"/>
      <c r="CK110" s="102"/>
      <c r="CL110" s="102"/>
      <c r="CM110" s="102"/>
      <c r="CN110" s="102"/>
      <c r="CO110" s="102"/>
      <c r="CP110" s="102"/>
      <c r="CQ110" s="102"/>
      <c r="CR110" s="102"/>
      <c r="CS110" s="102"/>
      <c r="CT110" s="102"/>
      <c r="CU110" s="102"/>
      <c r="CV110" s="102"/>
      <c r="CW110" s="102"/>
      <c r="CX110" s="102"/>
      <c r="CY110" s="102"/>
      <c r="CZ110" s="102"/>
      <c r="DA110" s="102"/>
      <c r="DB110" s="102"/>
      <c r="DC110" s="102"/>
      <c r="DD110" s="102"/>
      <c r="DE110" s="102"/>
      <c r="DF110" s="102"/>
      <c r="DG110" s="102"/>
      <c r="DH110" s="102"/>
      <c r="DI110" s="102"/>
      <c r="DJ110" s="102"/>
      <c r="DK110" s="102"/>
      <c r="DL110" s="102"/>
      <c r="DM110" s="102"/>
      <c r="DN110" s="102"/>
      <c r="DO110" s="102"/>
      <c r="DP110" s="102"/>
      <c r="DQ110" s="102"/>
      <c r="DR110" s="102"/>
      <c r="DS110" s="102"/>
      <c r="DT110" s="102"/>
      <c r="DU110" s="102"/>
      <c r="DV110" s="102"/>
      <c r="DW110" s="102"/>
      <c r="DX110" s="102"/>
      <c r="DY110" s="102"/>
      <c r="DZ110" s="102"/>
      <c r="EA110" s="102"/>
      <c r="EB110" s="102"/>
      <c r="EC110" s="102"/>
      <c r="ED110" s="102"/>
      <c r="EE110" s="102"/>
      <c r="EF110" s="102"/>
      <c r="EG110" s="102"/>
      <c r="EH110" s="102"/>
      <c r="EI110" s="102"/>
      <c r="EJ110" s="102"/>
      <c r="EK110" s="102"/>
      <c r="EL110" s="102"/>
      <c r="EM110" s="102"/>
      <c r="EN110" s="102"/>
      <c r="EO110" s="102"/>
      <c r="EP110" s="102"/>
      <c r="EQ110" s="102"/>
      <c r="ER110" s="102"/>
      <c r="ES110" s="102"/>
      <c r="ET110" s="102"/>
      <c r="EU110" s="102"/>
      <c r="EV110" s="102"/>
      <c r="EW110" s="102"/>
      <c r="EX110" s="102"/>
      <c r="EY110" s="102"/>
      <c r="EZ110" s="102"/>
      <c r="FA110" s="102"/>
      <c r="FB110" s="102"/>
      <c r="FC110" s="102"/>
      <c r="FD110" s="102"/>
      <c r="FE110" s="102"/>
      <c r="FF110" s="102"/>
      <c r="FG110" s="102"/>
      <c r="FH110" s="102"/>
      <c r="FI110" s="102"/>
      <c r="FJ110" s="102"/>
      <c r="FK110" s="102"/>
      <c r="FL110" s="102"/>
      <c r="FM110" s="102"/>
      <c r="FN110" s="102"/>
      <c r="FO110" s="102"/>
      <c r="FP110" s="102">
        <v>1.8882709135077353</v>
      </c>
      <c r="FQ110" s="102">
        <v>2.555558352886083</v>
      </c>
      <c r="FR110" s="102">
        <v>3.1347143596160056</v>
      </c>
      <c r="FS110" s="102">
        <v>3.3638384183933159</v>
      </c>
      <c r="FT110" s="102">
        <v>3.5618762501260841</v>
      </c>
      <c r="FU110" s="102">
        <v>4.1048986796907405</v>
      </c>
      <c r="FV110" s="102">
        <v>4.3086783564945685</v>
      </c>
      <c r="FW110" s="102">
        <v>5.6116710130101319</v>
      </c>
      <c r="FX110" s="102">
        <v>7.1343781185060937</v>
      </c>
      <c r="FY110" s="102">
        <v>9.9569975138010207</v>
      </c>
      <c r="FZ110" s="102"/>
      <c r="GA110" s="102"/>
      <c r="GB110" s="102"/>
      <c r="GC110" s="102"/>
      <c r="GD110" s="104"/>
      <c r="GE110" s="104"/>
      <c r="GF110" s="104"/>
      <c r="GG110" s="104"/>
      <c r="GH110" s="104"/>
      <c r="GI110" s="104"/>
      <c r="GJ110" s="104">
        <v>2.9918062701270025</v>
      </c>
      <c r="GK110" s="104">
        <v>6.2488392635016696</v>
      </c>
      <c r="GL110" s="104">
        <v>68.254796037248099</v>
      </c>
      <c r="GM110" s="122"/>
      <c r="GN110" s="110"/>
      <c r="GO110" s="119"/>
      <c r="GP110" s="98"/>
    </row>
    <row r="111" spans="1:198" x14ac:dyDescent="0.25">
      <c r="A111" s="103" t="s">
        <v>473</v>
      </c>
      <c r="B111" s="102"/>
      <c r="C111" s="102"/>
      <c r="D111" s="102"/>
      <c r="E111" s="102"/>
      <c r="F111" s="102"/>
      <c r="G111" s="102"/>
      <c r="H111" s="102"/>
      <c r="I111" s="102"/>
      <c r="J111" s="102"/>
      <c r="K111" s="102"/>
      <c r="L111" s="102"/>
      <c r="M111" s="102"/>
      <c r="N111" s="102"/>
      <c r="O111" s="102"/>
      <c r="P111" s="102"/>
      <c r="Q111" s="102"/>
      <c r="R111" s="102"/>
      <c r="S111" s="102"/>
      <c r="T111" s="102"/>
      <c r="U111" s="102"/>
      <c r="V111" s="102"/>
      <c r="W111" s="102"/>
      <c r="X111" s="102">
        <v>5.1355043319111539E-3</v>
      </c>
      <c r="Y111" s="102"/>
      <c r="Z111" s="102">
        <v>7.3144327163344146E-3</v>
      </c>
      <c r="AA111" s="102">
        <v>5.9337941887449341E-2</v>
      </c>
      <c r="AB111" s="102"/>
      <c r="AC111" s="102">
        <v>0.36646675645174165</v>
      </c>
      <c r="AD111" s="102">
        <v>8.5466187059004373</v>
      </c>
      <c r="AE111" s="102">
        <v>1.0487800535282941E-2</v>
      </c>
      <c r="AF111" s="102">
        <v>4.8309077916508812E-2</v>
      </c>
      <c r="AG111" s="102">
        <v>0.19899844263345956</v>
      </c>
      <c r="AH111" s="102">
        <v>0.34177438702995938</v>
      </c>
      <c r="AI111" s="102">
        <v>1.98850231271104E-2</v>
      </c>
      <c r="AJ111" s="102"/>
      <c r="AK111" s="102"/>
      <c r="AL111" s="102"/>
      <c r="AM111" s="102"/>
      <c r="AN111" s="102"/>
      <c r="AO111" s="102"/>
      <c r="AP111" s="102"/>
      <c r="AQ111" s="102"/>
      <c r="AR111" s="102"/>
      <c r="AS111" s="102"/>
      <c r="AT111" s="102"/>
      <c r="AU111" s="102"/>
      <c r="AV111" s="102"/>
      <c r="AW111" s="102"/>
      <c r="AX111" s="102"/>
      <c r="AY111" s="102"/>
      <c r="AZ111" s="102"/>
      <c r="BA111" s="102"/>
      <c r="BB111" s="102"/>
      <c r="BC111" s="102"/>
      <c r="BD111" s="102"/>
      <c r="BE111" s="102"/>
      <c r="BF111" s="102"/>
      <c r="BG111" s="102"/>
      <c r="BH111" s="102"/>
      <c r="BI111" s="102"/>
      <c r="BJ111" s="102">
        <v>0.15767550929196034</v>
      </c>
      <c r="BK111" s="102">
        <v>5.1302673378485755E-3</v>
      </c>
      <c r="BL111" s="102"/>
      <c r="BM111" s="102"/>
      <c r="BN111" s="102"/>
      <c r="BO111" s="102">
        <v>4.9434098635743426E-2</v>
      </c>
      <c r="BP111" s="102">
        <v>3.1943244153242588E-4</v>
      </c>
      <c r="BQ111" s="102">
        <v>1.0681967845778135E-3</v>
      </c>
      <c r="BR111" s="102">
        <v>1.935194320795368E-4</v>
      </c>
      <c r="BS111" s="102">
        <v>1.7828680060384726E-4</v>
      </c>
      <c r="BT111" s="102"/>
      <c r="BU111" s="102">
        <v>4.6217086421368355E-4</v>
      </c>
      <c r="BV111" s="102">
        <v>6.2882274959732054E-4</v>
      </c>
      <c r="BW111" s="102"/>
      <c r="BX111" s="102">
        <v>9.552309337472456E-2</v>
      </c>
      <c r="BY111" s="102">
        <v>4.9285184091861244E-2</v>
      </c>
      <c r="BZ111" s="102">
        <v>0.37636108936580642</v>
      </c>
      <c r="CA111" s="102"/>
      <c r="CB111" s="102"/>
      <c r="CC111" s="102"/>
      <c r="CD111" s="102"/>
      <c r="CE111" s="102"/>
      <c r="CF111" s="102"/>
      <c r="CG111" s="102"/>
      <c r="CH111" s="102"/>
      <c r="CI111" s="102"/>
      <c r="CJ111" s="102"/>
      <c r="CK111" s="102"/>
      <c r="CL111" s="102"/>
      <c r="CM111" s="102"/>
      <c r="CN111" s="102"/>
      <c r="CO111" s="102"/>
      <c r="CP111" s="102"/>
      <c r="CQ111" s="102"/>
      <c r="CR111" s="102"/>
      <c r="CS111" s="102"/>
      <c r="CT111" s="102"/>
      <c r="CU111" s="102"/>
      <c r="CV111" s="102"/>
      <c r="CW111" s="102"/>
      <c r="CX111" s="102"/>
      <c r="CY111" s="102"/>
      <c r="CZ111" s="102"/>
      <c r="DA111" s="102"/>
      <c r="DB111" s="102"/>
      <c r="DC111" s="102"/>
      <c r="DD111" s="102"/>
      <c r="DE111" s="102"/>
      <c r="DF111" s="102"/>
      <c r="DG111" s="102"/>
      <c r="DH111" s="102"/>
      <c r="DI111" s="102"/>
      <c r="DJ111" s="102"/>
      <c r="DK111" s="102"/>
      <c r="DL111" s="102"/>
      <c r="DM111" s="102"/>
      <c r="DN111" s="102"/>
      <c r="DO111" s="102"/>
      <c r="DP111" s="102"/>
      <c r="DQ111" s="102"/>
      <c r="DR111" s="102"/>
      <c r="DS111" s="102"/>
      <c r="DT111" s="102"/>
      <c r="DU111" s="102"/>
      <c r="DV111" s="102"/>
      <c r="DW111" s="102"/>
      <c r="DX111" s="102"/>
      <c r="DY111" s="102"/>
      <c r="DZ111" s="102"/>
      <c r="EA111" s="102"/>
      <c r="EB111" s="102"/>
      <c r="EC111" s="102"/>
      <c r="ED111" s="102"/>
      <c r="EE111" s="102"/>
      <c r="EF111" s="102"/>
      <c r="EG111" s="102"/>
      <c r="EH111" s="102"/>
      <c r="EI111" s="102"/>
      <c r="EJ111" s="102"/>
      <c r="EK111" s="102"/>
      <c r="EL111" s="102"/>
      <c r="EM111" s="102"/>
      <c r="EN111" s="102"/>
      <c r="EO111" s="102"/>
      <c r="EP111" s="102"/>
      <c r="EQ111" s="102"/>
      <c r="ER111" s="102"/>
      <c r="ES111" s="102"/>
      <c r="ET111" s="102"/>
      <c r="EU111" s="102"/>
      <c r="EV111" s="102"/>
      <c r="EW111" s="102"/>
      <c r="EX111" s="102"/>
      <c r="EY111" s="102"/>
      <c r="EZ111" s="102"/>
      <c r="FA111" s="102"/>
      <c r="FB111" s="102"/>
      <c r="FC111" s="102"/>
      <c r="FD111" s="102"/>
      <c r="FE111" s="102"/>
      <c r="FF111" s="102"/>
      <c r="FG111" s="102"/>
      <c r="FH111" s="102"/>
      <c r="FI111" s="102"/>
      <c r="FJ111" s="102"/>
      <c r="FK111" s="102"/>
      <c r="FL111" s="102"/>
      <c r="FM111" s="102"/>
      <c r="FN111" s="102"/>
      <c r="FO111" s="102"/>
      <c r="FP111" s="102">
        <v>5.773099672902382</v>
      </c>
      <c r="FQ111" s="102">
        <v>6.5629587391188133</v>
      </c>
      <c r="FR111" s="102">
        <v>5.9823389080613456</v>
      </c>
      <c r="FS111" s="102">
        <v>5.3904505458930929</v>
      </c>
      <c r="FT111" s="102">
        <v>4.7895151829758991</v>
      </c>
      <c r="FU111" s="102">
        <v>4.2776898596934538</v>
      </c>
      <c r="FV111" s="102">
        <v>3.737386062318365</v>
      </c>
      <c r="FW111" s="102">
        <v>3.7095608221126879</v>
      </c>
      <c r="FX111" s="102">
        <v>3.4025997783911048</v>
      </c>
      <c r="FY111" s="102">
        <v>3.0372186356390793</v>
      </c>
      <c r="FZ111" s="102"/>
      <c r="GA111" s="102"/>
      <c r="GB111" s="102"/>
      <c r="GC111" s="102"/>
      <c r="GD111" s="104"/>
      <c r="GE111" s="104"/>
      <c r="GF111" s="104"/>
      <c r="GG111" s="104"/>
      <c r="GH111" s="104"/>
      <c r="GI111" s="104"/>
      <c r="GJ111" s="104">
        <v>-0.13202872830090531</v>
      </c>
      <c r="GK111" s="104">
        <v>5.0830875656253722</v>
      </c>
      <c r="GL111" s="104">
        <v>61.954464788131432</v>
      </c>
      <c r="GM111" s="122"/>
      <c r="GN111" s="110"/>
      <c r="GO111" s="119"/>
      <c r="GP111" s="98"/>
    </row>
    <row r="112" spans="1:198" x14ac:dyDescent="0.25">
      <c r="A112" s="103" t="s">
        <v>474</v>
      </c>
      <c r="B112" s="102"/>
      <c r="C112" s="102"/>
      <c r="D112" s="102"/>
      <c r="E112" s="102"/>
      <c r="F112" s="102"/>
      <c r="G112" s="102"/>
      <c r="H112" s="102"/>
      <c r="I112" s="102"/>
      <c r="J112" s="102"/>
      <c r="K112" s="102"/>
      <c r="L112" s="102"/>
      <c r="M112" s="102"/>
      <c r="N112" s="102"/>
      <c r="O112" s="102"/>
      <c r="P112" s="102"/>
      <c r="Q112" s="102"/>
      <c r="R112" s="102"/>
      <c r="S112" s="102"/>
      <c r="T112" s="102"/>
      <c r="U112" s="102"/>
      <c r="V112" s="102"/>
      <c r="W112" s="102"/>
      <c r="X112" s="102">
        <v>3.1822747276879705E-2</v>
      </c>
      <c r="Y112" s="102"/>
      <c r="Z112" s="102"/>
      <c r="AA112" s="102"/>
      <c r="AB112" s="102"/>
      <c r="AC112" s="102"/>
      <c r="AD112" s="102">
        <v>0.27054978039915978</v>
      </c>
      <c r="AE112" s="102">
        <v>2.1700579337474768E-2</v>
      </c>
      <c r="AF112" s="102">
        <v>7.1745453061400649E-2</v>
      </c>
      <c r="AG112" s="102"/>
      <c r="AH112" s="102">
        <v>0.16731340718806428</v>
      </c>
      <c r="AI112" s="102">
        <v>5.691112131132179E-2</v>
      </c>
      <c r="AJ112" s="102">
        <v>1.0934081100652691E-2</v>
      </c>
      <c r="AK112" s="102"/>
      <c r="AL112" s="102"/>
      <c r="AM112" s="102"/>
      <c r="AN112" s="102">
        <v>1.5693673102611695E-3</v>
      </c>
      <c r="AO112" s="102">
        <v>0.27574737142376426</v>
      </c>
      <c r="AP112" s="102"/>
      <c r="AQ112" s="102"/>
      <c r="AR112" s="102">
        <v>9.5361111336505727E-5</v>
      </c>
      <c r="AS112" s="102">
        <v>1.9598798673897632E-3</v>
      </c>
      <c r="AT112" s="102">
        <v>1.7638918806507864E-2</v>
      </c>
      <c r="AU112" s="102">
        <v>0.29604279709930115</v>
      </c>
      <c r="AV112" s="102"/>
      <c r="AW112" s="102"/>
      <c r="AX112" s="102"/>
      <c r="AY112" s="102"/>
      <c r="AZ112" s="102"/>
      <c r="BA112" s="102"/>
      <c r="BB112" s="102"/>
      <c r="BC112" s="102"/>
      <c r="BD112" s="102"/>
      <c r="BE112" s="102"/>
      <c r="BF112" s="102"/>
      <c r="BG112" s="102"/>
      <c r="BH112" s="102"/>
      <c r="BI112" s="102"/>
      <c r="BJ112" s="102">
        <v>3.0913286036605122E-3</v>
      </c>
      <c r="BK112" s="102"/>
      <c r="BL112" s="102"/>
      <c r="BM112" s="102"/>
      <c r="BN112" s="102"/>
      <c r="BO112" s="102"/>
      <c r="BP112" s="102"/>
      <c r="BQ112" s="102"/>
      <c r="BR112" s="102"/>
      <c r="BS112" s="102"/>
      <c r="BT112" s="102"/>
      <c r="BU112" s="102"/>
      <c r="BV112" s="102">
        <v>3.1321325730865662E-3</v>
      </c>
      <c r="BW112" s="102"/>
      <c r="BX112" s="102"/>
      <c r="BY112" s="102"/>
      <c r="BZ112" s="102">
        <v>6.2762092621898441E-3</v>
      </c>
      <c r="CA112" s="102"/>
      <c r="CB112" s="102"/>
      <c r="CC112" s="102"/>
      <c r="CD112" s="102"/>
      <c r="CE112" s="102"/>
      <c r="CF112" s="102"/>
      <c r="CG112" s="102"/>
      <c r="CH112" s="102"/>
      <c r="CI112" s="102"/>
      <c r="CJ112" s="102"/>
      <c r="CK112" s="102"/>
      <c r="CL112" s="102"/>
      <c r="CM112" s="102"/>
      <c r="CN112" s="102"/>
      <c r="CO112" s="102"/>
      <c r="CP112" s="102"/>
      <c r="CQ112" s="102"/>
      <c r="CR112" s="102"/>
      <c r="CS112" s="102"/>
      <c r="CT112" s="102"/>
      <c r="CU112" s="102"/>
      <c r="CV112" s="102"/>
      <c r="CW112" s="102"/>
      <c r="CX112" s="102"/>
      <c r="CY112" s="102"/>
      <c r="CZ112" s="102"/>
      <c r="DA112" s="102"/>
      <c r="DB112" s="102"/>
      <c r="DC112" s="102"/>
      <c r="DD112" s="102"/>
      <c r="DE112" s="102"/>
      <c r="DF112" s="102"/>
      <c r="DG112" s="102"/>
      <c r="DH112" s="102"/>
      <c r="DI112" s="102"/>
      <c r="DJ112" s="102"/>
      <c r="DK112" s="102"/>
      <c r="DL112" s="102"/>
      <c r="DM112" s="102"/>
      <c r="DN112" s="102"/>
      <c r="DO112" s="102"/>
      <c r="DP112" s="102"/>
      <c r="DQ112" s="102"/>
      <c r="DR112" s="102"/>
      <c r="DS112" s="102"/>
      <c r="DT112" s="102"/>
      <c r="DU112" s="102"/>
      <c r="DV112" s="102"/>
      <c r="DW112" s="102"/>
      <c r="DX112" s="102"/>
      <c r="DY112" s="102"/>
      <c r="DZ112" s="102"/>
      <c r="EA112" s="102"/>
      <c r="EB112" s="102"/>
      <c r="EC112" s="102"/>
      <c r="ED112" s="102"/>
      <c r="EE112" s="102"/>
      <c r="EF112" s="102"/>
      <c r="EG112" s="102"/>
      <c r="EH112" s="102"/>
      <c r="EI112" s="102"/>
      <c r="EJ112" s="102"/>
      <c r="EK112" s="102"/>
      <c r="EL112" s="102"/>
      <c r="EM112" s="102"/>
      <c r="EN112" s="102"/>
      <c r="EO112" s="102"/>
      <c r="EP112" s="102"/>
      <c r="EQ112" s="102"/>
      <c r="ER112" s="102"/>
      <c r="ES112" s="102"/>
      <c r="ET112" s="102"/>
      <c r="EU112" s="102"/>
      <c r="EV112" s="102"/>
      <c r="EW112" s="102"/>
      <c r="EX112" s="102"/>
      <c r="EY112" s="102"/>
      <c r="EZ112" s="102"/>
      <c r="FA112" s="102"/>
      <c r="FB112" s="102"/>
      <c r="FC112" s="102"/>
      <c r="FD112" s="102"/>
      <c r="FE112" s="102"/>
      <c r="FF112" s="102"/>
      <c r="FG112" s="102"/>
      <c r="FH112" s="102"/>
      <c r="FI112" s="102"/>
      <c r="FJ112" s="102"/>
      <c r="FK112" s="102"/>
      <c r="FL112" s="102"/>
      <c r="FM112" s="102"/>
      <c r="FN112" s="102"/>
      <c r="FO112" s="102"/>
      <c r="FP112" s="102">
        <v>2.5878239851039706</v>
      </c>
      <c r="FQ112" s="102">
        <v>2.9336756061832792</v>
      </c>
      <c r="FR112" s="102">
        <v>2.6811144685781532</v>
      </c>
      <c r="FS112" s="102">
        <v>2.4211481295039476</v>
      </c>
      <c r="FT112" s="102">
        <v>2.1562304600278042</v>
      </c>
      <c r="FU112" s="102">
        <v>1.9283908622913601</v>
      </c>
      <c r="FV112" s="102">
        <v>1.6878281040758165</v>
      </c>
      <c r="FW112" s="102">
        <v>1.6753364601737002</v>
      </c>
      <c r="FX112" s="102">
        <v>1.5374522085179503</v>
      </c>
      <c r="FY112" s="102">
        <v>1.3740496072455008</v>
      </c>
      <c r="FZ112" s="102"/>
      <c r="GA112" s="102"/>
      <c r="GB112" s="102"/>
      <c r="GC112" s="102"/>
      <c r="GD112" s="104"/>
      <c r="GE112" s="104"/>
      <c r="GF112" s="104"/>
      <c r="GG112" s="104"/>
      <c r="GH112" s="104"/>
      <c r="GI112" s="104"/>
      <c r="GJ112" s="104">
        <v>-7.2860753294705968E-2</v>
      </c>
      <c r="GK112" s="104">
        <v>3.251607350995442</v>
      </c>
      <c r="GL112" s="104">
        <v>25.398327025134673</v>
      </c>
      <c r="GM112" s="122"/>
      <c r="GN112" s="110"/>
      <c r="GO112" s="119"/>
      <c r="GP112" s="98"/>
    </row>
    <row r="113" spans="1:198" x14ac:dyDescent="0.25">
      <c r="A113" s="103" t="s">
        <v>475</v>
      </c>
      <c r="B113" s="102"/>
      <c r="C113" s="102"/>
      <c r="D113" s="102"/>
      <c r="E113" s="102"/>
      <c r="F113" s="102"/>
      <c r="G113" s="102"/>
      <c r="H113" s="102"/>
      <c r="I113" s="102"/>
      <c r="J113" s="102"/>
      <c r="K113" s="102"/>
      <c r="L113" s="102"/>
      <c r="M113" s="102">
        <v>15.425851023424386</v>
      </c>
      <c r="N113" s="102">
        <v>1.0224521895528165</v>
      </c>
      <c r="O113" s="102">
        <v>0.12360811413356192</v>
      </c>
      <c r="P113" s="102">
        <v>3.6046142602379565E-3</v>
      </c>
      <c r="Q113" s="102"/>
      <c r="R113" s="102">
        <v>1.9422501066864329E-5</v>
      </c>
      <c r="S113" s="102"/>
      <c r="T113" s="102"/>
      <c r="U113" s="102">
        <v>1.171787137114956E-3</v>
      </c>
      <c r="V113" s="102"/>
      <c r="W113" s="102"/>
      <c r="X113" s="102"/>
      <c r="Y113" s="102"/>
      <c r="Z113" s="102"/>
      <c r="AA113" s="102">
        <v>0.11310806764142783</v>
      </c>
      <c r="AB113" s="102"/>
      <c r="AC113" s="102">
        <v>0.31478178426093356</v>
      </c>
      <c r="AD113" s="102">
        <v>4.9120679053979302E-3</v>
      </c>
      <c r="AE113" s="102">
        <v>8.4146466811895609E-3</v>
      </c>
      <c r="AF113" s="102"/>
      <c r="AG113" s="102"/>
      <c r="AH113" s="102"/>
      <c r="AI113" s="102"/>
      <c r="AJ113" s="102"/>
      <c r="AK113" s="102"/>
      <c r="AL113" s="102"/>
      <c r="AM113" s="102"/>
      <c r="AN113" s="102"/>
      <c r="AO113" s="102"/>
      <c r="AP113" s="102"/>
      <c r="AQ113" s="102"/>
      <c r="AR113" s="102"/>
      <c r="AS113" s="102"/>
      <c r="AT113" s="102"/>
      <c r="AU113" s="102"/>
      <c r="AV113" s="102"/>
      <c r="AW113" s="102"/>
      <c r="AX113" s="102"/>
      <c r="AY113" s="102"/>
      <c r="AZ113" s="102"/>
      <c r="BA113" s="102"/>
      <c r="BB113" s="102"/>
      <c r="BC113" s="102"/>
      <c r="BD113" s="102"/>
      <c r="BE113" s="102"/>
      <c r="BF113" s="102"/>
      <c r="BG113" s="102"/>
      <c r="BH113" s="102"/>
      <c r="BI113" s="102"/>
      <c r="BJ113" s="102">
        <v>7.8229729740276357E-5</v>
      </c>
      <c r="BK113" s="102">
        <v>5.8434790224202717E-3</v>
      </c>
      <c r="BL113" s="102"/>
      <c r="BM113" s="102"/>
      <c r="BN113" s="102"/>
      <c r="BO113" s="102"/>
      <c r="BP113" s="102"/>
      <c r="BQ113" s="102"/>
      <c r="BR113" s="102"/>
      <c r="BS113" s="102"/>
      <c r="BT113" s="102"/>
      <c r="BU113" s="102"/>
      <c r="BV113" s="102"/>
      <c r="BW113" s="102"/>
      <c r="BX113" s="102"/>
      <c r="BY113" s="102">
        <v>2.8627819550907816E-3</v>
      </c>
      <c r="BZ113" s="102">
        <v>1.5437059336258693E-4</v>
      </c>
      <c r="CA113" s="102"/>
      <c r="CB113" s="102"/>
      <c r="CC113" s="102"/>
      <c r="CD113" s="102"/>
      <c r="CE113" s="102"/>
      <c r="CF113" s="102"/>
      <c r="CG113" s="102"/>
      <c r="CH113" s="102"/>
      <c r="CI113" s="102"/>
      <c r="CJ113" s="102"/>
      <c r="CK113" s="102"/>
      <c r="CL113" s="102"/>
      <c r="CM113" s="102"/>
      <c r="CN113" s="102"/>
      <c r="CO113" s="102"/>
      <c r="CP113" s="102"/>
      <c r="CQ113" s="102"/>
      <c r="CR113" s="102"/>
      <c r="CS113" s="102"/>
      <c r="CT113" s="102"/>
      <c r="CU113" s="102"/>
      <c r="CV113" s="102"/>
      <c r="CW113" s="102"/>
      <c r="CX113" s="102"/>
      <c r="CY113" s="102"/>
      <c r="CZ113" s="102"/>
      <c r="DA113" s="102"/>
      <c r="DB113" s="102"/>
      <c r="DC113" s="102"/>
      <c r="DD113" s="102"/>
      <c r="DE113" s="102"/>
      <c r="DF113" s="102"/>
      <c r="DG113" s="102"/>
      <c r="DH113" s="102"/>
      <c r="DI113" s="102"/>
      <c r="DJ113" s="102"/>
      <c r="DK113" s="102"/>
      <c r="DL113" s="102"/>
      <c r="DM113" s="102"/>
      <c r="DN113" s="102"/>
      <c r="DO113" s="102"/>
      <c r="DP113" s="102"/>
      <c r="DQ113" s="102"/>
      <c r="DR113" s="102"/>
      <c r="DS113" s="102"/>
      <c r="DT113" s="102"/>
      <c r="DU113" s="102"/>
      <c r="DV113" s="102"/>
      <c r="DW113" s="102"/>
      <c r="DX113" s="102"/>
      <c r="DY113" s="102"/>
      <c r="DZ113" s="102"/>
      <c r="EA113" s="102"/>
      <c r="EB113" s="102"/>
      <c r="EC113" s="102"/>
      <c r="ED113" s="102"/>
      <c r="EE113" s="102"/>
      <c r="EF113" s="102"/>
      <c r="EG113" s="102"/>
      <c r="EH113" s="102"/>
      <c r="EI113" s="102"/>
      <c r="EJ113" s="102"/>
      <c r="EK113" s="102"/>
      <c r="EL113" s="102"/>
      <c r="EM113" s="102"/>
      <c r="EN113" s="102"/>
      <c r="EO113" s="102"/>
      <c r="EP113" s="102"/>
      <c r="EQ113" s="102"/>
      <c r="ER113" s="102"/>
      <c r="ES113" s="102"/>
      <c r="ET113" s="102"/>
      <c r="EU113" s="102"/>
      <c r="EV113" s="102"/>
      <c r="EW113" s="102"/>
      <c r="EX113" s="102"/>
      <c r="EY113" s="102"/>
      <c r="EZ113" s="102"/>
      <c r="FA113" s="102"/>
      <c r="FB113" s="102"/>
      <c r="FC113" s="102"/>
      <c r="FD113" s="102"/>
      <c r="FE113" s="102"/>
      <c r="FF113" s="102"/>
      <c r="FG113" s="102"/>
      <c r="FH113" s="102"/>
      <c r="FI113" s="102"/>
      <c r="FJ113" s="102"/>
      <c r="FK113" s="102"/>
      <c r="FL113" s="102"/>
      <c r="FM113" s="102"/>
      <c r="FN113" s="102"/>
      <c r="FO113" s="102"/>
      <c r="FP113" s="102">
        <v>4.370342597028095E-2</v>
      </c>
      <c r="FQ113" s="102">
        <v>6.7929317951927692E-2</v>
      </c>
      <c r="FR113" s="102">
        <v>0.13101462958525278</v>
      </c>
      <c r="FS113" s="102">
        <v>0.2364332255285404</v>
      </c>
      <c r="FT113" s="102">
        <v>0.28116390543421355</v>
      </c>
      <c r="FU113" s="102">
        <v>0.53790261651169524</v>
      </c>
      <c r="FV113" s="102">
        <v>0.71473521035093057</v>
      </c>
      <c r="FW113" s="102">
        <v>1.4643054220123004</v>
      </c>
      <c r="FX113" s="102">
        <v>3.6927799730441619</v>
      </c>
      <c r="FY113" s="102">
        <v>7.2089271261995442</v>
      </c>
      <c r="FZ113" s="102"/>
      <c r="GA113" s="102"/>
      <c r="GB113" s="102"/>
      <c r="GC113" s="102"/>
      <c r="GD113" s="104"/>
      <c r="GE113" s="104"/>
      <c r="GF113" s="104"/>
      <c r="GG113" s="104"/>
      <c r="GH113" s="104"/>
      <c r="GI113" s="104"/>
      <c r="GJ113" s="104">
        <v>0.41211305535259385</v>
      </c>
      <c r="GK113" s="104">
        <v>2.858552667131828</v>
      </c>
      <c r="GL113" s="104">
        <v>34.676423153872008</v>
      </c>
      <c r="GM113" s="122"/>
      <c r="GN113" s="110"/>
      <c r="GO113" s="119"/>
      <c r="GP113" s="98"/>
    </row>
    <row r="114" spans="1:198" x14ac:dyDescent="0.25">
      <c r="A114" s="103" t="s">
        <v>476</v>
      </c>
      <c r="B114" s="102"/>
      <c r="C114" s="102"/>
      <c r="D114" s="102"/>
      <c r="E114" s="102"/>
      <c r="F114" s="102"/>
      <c r="G114" s="102"/>
      <c r="H114" s="102"/>
      <c r="I114" s="102"/>
      <c r="J114" s="102"/>
      <c r="K114" s="102"/>
      <c r="L114" s="102"/>
      <c r="M114" s="102"/>
      <c r="N114" s="102"/>
      <c r="O114" s="102"/>
      <c r="P114" s="102"/>
      <c r="Q114" s="102"/>
      <c r="R114" s="102"/>
      <c r="S114" s="102"/>
      <c r="T114" s="102"/>
      <c r="U114" s="102"/>
      <c r="V114" s="102"/>
      <c r="W114" s="102">
        <v>0.48939881215988995</v>
      </c>
      <c r="X114" s="102"/>
      <c r="Y114" s="102"/>
      <c r="Z114" s="102"/>
      <c r="AA114" s="102"/>
      <c r="AB114" s="102"/>
      <c r="AC114" s="102"/>
      <c r="AD114" s="102">
        <v>2.0659910384860845</v>
      </c>
      <c r="AE114" s="102"/>
      <c r="AF114" s="102">
        <v>1.3046255136260157E-4</v>
      </c>
      <c r="AG114" s="102"/>
      <c r="AH114" s="102">
        <v>0.54294941912211259</v>
      </c>
      <c r="AI114" s="102">
        <v>1.0274831998765459E-2</v>
      </c>
      <c r="AJ114" s="102"/>
      <c r="AK114" s="102"/>
      <c r="AL114" s="102"/>
      <c r="AM114" s="102"/>
      <c r="AN114" s="102"/>
      <c r="AO114" s="102"/>
      <c r="AP114" s="102"/>
      <c r="AQ114" s="102"/>
      <c r="AR114" s="102"/>
      <c r="AS114" s="102"/>
      <c r="AT114" s="102"/>
      <c r="AU114" s="102"/>
      <c r="AV114" s="102"/>
      <c r="AW114" s="102"/>
      <c r="AX114" s="102"/>
      <c r="AY114" s="102"/>
      <c r="AZ114" s="102"/>
      <c r="BA114" s="102"/>
      <c r="BB114" s="102"/>
      <c r="BC114" s="102"/>
      <c r="BD114" s="102"/>
      <c r="BE114" s="102"/>
      <c r="BF114" s="102"/>
      <c r="BG114" s="102"/>
      <c r="BH114" s="102"/>
      <c r="BI114" s="102"/>
      <c r="BJ114" s="102">
        <v>7.3856700703207059E-2</v>
      </c>
      <c r="BK114" s="102">
        <v>0.18871911166266736</v>
      </c>
      <c r="BL114" s="102"/>
      <c r="BM114" s="102"/>
      <c r="BN114" s="102"/>
      <c r="BO114" s="102">
        <v>1.6741580108595231</v>
      </c>
      <c r="BP114" s="102">
        <v>1.1653020626639535E-2</v>
      </c>
      <c r="BQ114" s="102">
        <v>3.8970903867003762E-2</v>
      </c>
      <c r="BR114" s="102">
        <v>7.0579200912736402E-3</v>
      </c>
      <c r="BS114" s="102">
        <v>6.5022979939240505E-3</v>
      </c>
      <c r="BT114" s="102"/>
      <c r="BU114" s="102">
        <v>1.6860388842031816E-2</v>
      </c>
      <c r="BV114" s="102">
        <v>9.1459232395547221E-2</v>
      </c>
      <c r="BW114" s="102"/>
      <c r="BX114" s="102">
        <v>6.4026531406732108</v>
      </c>
      <c r="BY114" s="102">
        <v>3.196119990429906</v>
      </c>
      <c r="BZ114" s="102">
        <v>4.1714449127220252</v>
      </c>
      <c r="CA114" s="102"/>
      <c r="CB114" s="102"/>
      <c r="CC114" s="102"/>
      <c r="CD114" s="102"/>
      <c r="CE114" s="102"/>
      <c r="CF114" s="102"/>
      <c r="CG114" s="102"/>
      <c r="CH114" s="102"/>
      <c r="CI114" s="102"/>
      <c r="CJ114" s="102"/>
      <c r="CK114" s="102"/>
      <c r="CL114" s="102"/>
      <c r="CM114" s="102"/>
      <c r="CN114" s="102"/>
      <c r="CO114" s="102"/>
      <c r="CP114" s="102"/>
      <c r="CQ114" s="102"/>
      <c r="CR114" s="102"/>
      <c r="CS114" s="102"/>
      <c r="CT114" s="102"/>
      <c r="CU114" s="102"/>
      <c r="CV114" s="102"/>
      <c r="CW114" s="102"/>
      <c r="CX114" s="102"/>
      <c r="CY114" s="102"/>
      <c r="CZ114" s="102"/>
      <c r="DA114" s="102"/>
      <c r="DB114" s="102"/>
      <c r="DC114" s="102"/>
      <c r="DD114" s="102"/>
      <c r="DE114" s="102"/>
      <c r="DF114" s="102"/>
      <c r="DG114" s="102"/>
      <c r="DH114" s="102"/>
      <c r="DI114" s="102"/>
      <c r="DJ114" s="102"/>
      <c r="DK114" s="102"/>
      <c r="DL114" s="102"/>
      <c r="DM114" s="102"/>
      <c r="DN114" s="102"/>
      <c r="DO114" s="102"/>
      <c r="DP114" s="102"/>
      <c r="DQ114" s="102"/>
      <c r="DR114" s="102"/>
      <c r="DS114" s="102"/>
      <c r="DT114" s="102"/>
      <c r="DU114" s="102"/>
      <c r="DV114" s="102"/>
      <c r="DW114" s="102"/>
      <c r="DX114" s="102"/>
      <c r="DY114" s="102"/>
      <c r="DZ114" s="102"/>
      <c r="EA114" s="102"/>
      <c r="EB114" s="102"/>
      <c r="EC114" s="102"/>
      <c r="ED114" s="102"/>
      <c r="EE114" s="102"/>
      <c r="EF114" s="102"/>
      <c r="EG114" s="102"/>
      <c r="EH114" s="102"/>
      <c r="EI114" s="102"/>
      <c r="EJ114" s="102"/>
      <c r="EK114" s="102"/>
      <c r="EL114" s="102"/>
      <c r="EM114" s="102"/>
      <c r="EN114" s="102"/>
      <c r="EO114" s="102"/>
      <c r="EP114" s="102"/>
      <c r="EQ114" s="102"/>
      <c r="ER114" s="102"/>
      <c r="ES114" s="102"/>
      <c r="ET114" s="102"/>
      <c r="EU114" s="102"/>
      <c r="EV114" s="102"/>
      <c r="EW114" s="102"/>
      <c r="EX114" s="102"/>
      <c r="EY114" s="102"/>
      <c r="EZ114" s="102"/>
      <c r="FA114" s="102"/>
      <c r="FB114" s="102"/>
      <c r="FC114" s="102"/>
      <c r="FD114" s="102"/>
      <c r="FE114" s="102"/>
      <c r="FF114" s="102"/>
      <c r="FG114" s="102"/>
      <c r="FH114" s="102"/>
      <c r="FI114" s="102"/>
      <c r="FJ114" s="102"/>
      <c r="FK114" s="102"/>
      <c r="FL114" s="102"/>
      <c r="FM114" s="102"/>
      <c r="FN114" s="102"/>
      <c r="FO114" s="102"/>
      <c r="FP114" s="102">
        <v>6.2839718513882357</v>
      </c>
      <c r="FQ114" s="102">
        <v>7.765575824534876</v>
      </c>
      <c r="FR114" s="102">
        <v>8.4320490584919714</v>
      </c>
      <c r="FS114" s="102">
        <v>8.9688981458698454</v>
      </c>
      <c r="FT114" s="102">
        <v>9.1558931265565651</v>
      </c>
      <c r="FU114" s="102">
        <v>9.6342883794377414</v>
      </c>
      <c r="FV114" s="102">
        <v>9.4377197478388588</v>
      </c>
      <c r="FW114" s="102">
        <v>9.8094164352522348</v>
      </c>
      <c r="FX114" s="102">
        <v>10.709401854823261</v>
      </c>
      <c r="FY114" s="102">
        <v>10.785134172936896</v>
      </c>
      <c r="FZ114" s="102"/>
      <c r="GA114" s="102"/>
      <c r="GB114" s="102"/>
      <c r="GC114" s="102"/>
      <c r="GD114" s="104"/>
      <c r="GE114" s="104"/>
      <c r="GF114" s="104"/>
      <c r="GG114" s="104"/>
      <c r="GH114" s="104"/>
      <c r="GI114" s="104"/>
      <c r="GJ114" s="104">
        <v>1.6858880009464559</v>
      </c>
      <c r="GK114" s="104">
        <v>3.8407702041308145</v>
      </c>
      <c r="GL114" s="104">
        <v>115.49720699739292</v>
      </c>
      <c r="GM114" s="122"/>
      <c r="GN114" s="110"/>
      <c r="GO114" s="119"/>
      <c r="GP114" s="98"/>
    </row>
    <row r="115" spans="1:198" x14ac:dyDescent="0.25">
      <c r="A115" s="103" t="s">
        <v>477</v>
      </c>
      <c r="B115" s="102"/>
      <c r="C115" s="102"/>
      <c r="D115" s="102"/>
      <c r="E115" s="102"/>
      <c r="F115" s="102"/>
      <c r="G115" s="102"/>
      <c r="H115" s="102"/>
      <c r="I115" s="102"/>
      <c r="J115" s="102"/>
      <c r="K115" s="102"/>
      <c r="L115" s="102"/>
      <c r="M115" s="102"/>
      <c r="N115" s="102"/>
      <c r="O115" s="102"/>
      <c r="P115" s="102"/>
      <c r="Q115" s="102"/>
      <c r="R115" s="102"/>
      <c r="S115" s="102"/>
      <c r="T115" s="102"/>
      <c r="U115" s="102"/>
      <c r="V115" s="102">
        <v>0.32827921829420598</v>
      </c>
      <c r="W115" s="102"/>
      <c r="X115" s="102">
        <v>0.90591704255723005</v>
      </c>
      <c r="Y115" s="102">
        <v>1.4835924333363268E-3</v>
      </c>
      <c r="Z115" s="102">
        <v>0.4135523751151513</v>
      </c>
      <c r="AA115" s="102">
        <v>0.77495529299777277</v>
      </c>
      <c r="AB115" s="102"/>
      <c r="AC115" s="102">
        <v>9.0618415990957862E-3</v>
      </c>
      <c r="AD115" s="102">
        <v>0.94013182898312464</v>
      </c>
      <c r="AE115" s="102">
        <v>3.4350683854458094E-2</v>
      </c>
      <c r="AF115" s="102">
        <v>0.48749698443994227</v>
      </c>
      <c r="AG115" s="102"/>
      <c r="AH115" s="102">
        <v>0.65658312462183566</v>
      </c>
      <c r="AI115" s="102">
        <v>2.6517651792078438</v>
      </c>
      <c r="AJ115" s="102"/>
      <c r="AK115" s="102"/>
      <c r="AL115" s="102">
        <v>1.5847703853043777E-3</v>
      </c>
      <c r="AM115" s="102"/>
      <c r="AN115" s="102"/>
      <c r="AO115" s="102"/>
      <c r="AP115" s="102"/>
      <c r="AQ115" s="102"/>
      <c r="AR115" s="102">
        <v>2.3774638266069975E-3</v>
      </c>
      <c r="AS115" s="102">
        <v>4.8862092984341458E-2</v>
      </c>
      <c r="AT115" s="102">
        <v>0.43975883685907297</v>
      </c>
      <c r="AU115" s="102">
        <v>0.95112298271618201</v>
      </c>
      <c r="AV115" s="102"/>
      <c r="AW115" s="102"/>
      <c r="AX115" s="102"/>
      <c r="AY115" s="102"/>
      <c r="AZ115" s="102"/>
      <c r="BA115" s="102"/>
      <c r="BB115" s="102"/>
      <c r="BC115" s="102"/>
      <c r="BD115" s="102"/>
      <c r="BE115" s="102"/>
      <c r="BF115" s="102"/>
      <c r="BG115" s="102"/>
      <c r="BH115" s="102"/>
      <c r="BI115" s="102"/>
      <c r="BJ115" s="102">
        <v>4.5520316245910415E-2</v>
      </c>
      <c r="BK115" s="102">
        <v>4.3081942702748136E-2</v>
      </c>
      <c r="BL115" s="102"/>
      <c r="BM115" s="102"/>
      <c r="BN115" s="102">
        <v>0.62536432110050411</v>
      </c>
      <c r="BO115" s="102"/>
      <c r="BP115" s="102">
        <v>4.1746355066010921E-3</v>
      </c>
      <c r="BQ115" s="102">
        <v>1.3960426901744694E-2</v>
      </c>
      <c r="BR115" s="102">
        <v>2.5289111555232332E-3</v>
      </c>
      <c r="BS115" s="102">
        <v>2.3298432591627501E-3</v>
      </c>
      <c r="BT115" s="102"/>
      <c r="BU115" s="102">
        <v>6.0401611630440171E-3</v>
      </c>
      <c r="BV115" s="102">
        <v>2.5061035177762364E-3</v>
      </c>
      <c r="BW115" s="102"/>
      <c r="BX115" s="102">
        <v>0.90288333080570515</v>
      </c>
      <c r="BY115" s="102">
        <v>0.13506920944317807</v>
      </c>
      <c r="BZ115" s="102">
        <v>0.19506993094001321</v>
      </c>
      <c r="CA115" s="102"/>
      <c r="CB115" s="102"/>
      <c r="CC115" s="102"/>
      <c r="CD115" s="102"/>
      <c r="CE115" s="102"/>
      <c r="CF115" s="102"/>
      <c r="CG115" s="102"/>
      <c r="CH115" s="102"/>
      <c r="CI115" s="102"/>
      <c r="CJ115" s="102"/>
      <c r="CK115" s="102"/>
      <c r="CL115" s="102"/>
      <c r="CM115" s="102"/>
      <c r="CN115" s="102"/>
      <c r="CO115" s="102"/>
      <c r="CP115" s="102"/>
      <c r="CQ115" s="102"/>
      <c r="CR115" s="102"/>
      <c r="CS115" s="102"/>
      <c r="CT115" s="102"/>
      <c r="CU115" s="102"/>
      <c r="CV115" s="102"/>
      <c r="CW115" s="102"/>
      <c r="CX115" s="102"/>
      <c r="CY115" s="102"/>
      <c r="CZ115" s="102"/>
      <c r="DA115" s="102"/>
      <c r="DB115" s="102"/>
      <c r="DC115" s="102"/>
      <c r="DD115" s="102"/>
      <c r="DE115" s="102"/>
      <c r="DF115" s="102"/>
      <c r="DG115" s="102"/>
      <c r="DH115" s="102"/>
      <c r="DI115" s="102"/>
      <c r="DJ115" s="102"/>
      <c r="DK115" s="102"/>
      <c r="DL115" s="102"/>
      <c r="DM115" s="102"/>
      <c r="DN115" s="102"/>
      <c r="DO115" s="102"/>
      <c r="DP115" s="102"/>
      <c r="DQ115" s="102"/>
      <c r="DR115" s="102"/>
      <c r="DS115" s="102"/>
      <c r="DT115" s="102"/>
      <c r="DU115" s="102"/>
      <c r="DV115" s="102"/>
      <c r="DW115" s="102"/>
      <c r="DX115" s="102"/>
      <c r="DY115" s="102"/>
      <c r="DZ115" s="102"/>
      <c r="EA115" s="102"/>
      <c r="EB115" s="102"/>
      <c r="EC115" s="102"/>
      <c r="ED115" s="102"/>
      <c r="EE115" s="102"/>
      <c r="EF115" s="102"/>
      <c r="EG115" s="102"/>
      <c r="EH115" s="102"/>
      <c r="EI115" s="102"/>
      <c r="EJ115" s="102"/>
      <c r="EK115" s="102"/>
      <c r="EL115" s="102"/>
      <c r="EM115" s="102"/>
      <c r="EN115" s="102"/>
      <c r="EO115" s="102"/>
      <c r="EP115" s="102"/>
      <c r="EQ115" s="102"/>
      <c r="ER115" s="102"/>
      <c r="ES115" s="102"/>
      <c r="ET115" s="102"/>
      <c r="EU115" s="102"/>
      <c r="EV115" s="102"/>
      <c r="EW115" s="102"/>
      <c r="EX115" s="102"/>
      <c r="EY115" s="102"/>
      <c r="EZ115" s="102"/>
      <c r="FA115" s="102"/>
      <c r="FB115" s="102"/>
      <c r="FC115" s="102"/>
      <c r="FD115" s="102"/>
      <c r="FE115" s="102"/>
      <c r="FF115" s="102"/>
      <c r="FG115" s="102"/>
      <c r="FH115" s="102"/>
      <c r="FI115" s="102"/>
      <c r="FJ115" s="102"/>
      <c r="FK115" s="102"/>
      <c r="FL115" s="102"/>
      <c r="FM115" s="102"/>
      <c r="FN115" s="102"/>
      <c r="FO115" s="102"/>
      <c r="FP115" s="102">
        <v>2.2702369609884641</v>
      </c>
      <c r="FQ115" s="102">
        <v>2.8389782780521209</v>
      </c>
      <c r="FR115" s="102">
        <v>2.6952255712782791</v>
      </c>
      <c r="FS115" s="102">
        <v>2.5166496242126657</v>
      </c>
      <c r="FT115" s="102">
        <v>2.4917226989952912</v>
      </c>
      <c r="FU115" s="102">
        <v>2.2081844458925057</v>
      </c>
      <c r="FV115" s="102">
        <v>1.8959086242643095</v>
      </c>
      <c r="FW115" s="102">
        <v>1.8059888181114692</v>
      </c>
      <c r="FX115" s="102">
        <v>1.7345707893380311</v>
      </c>
      <c r="FY115" s="102">
        <v>1.5229384148127818</v>
      </c>
      <c r="FZ115" s="102"/>
      <c r="GA115" s="102"/>
      <c r="GB115" s="102"/>
      <c r="GC115" s="102"/>
      <c r="GD115" s="104"/>
      <c r="GE115" s="104"/>
      <c r="GF115" s="104"/>
      <c r="GG115" s="104"/>
      <c r="GH115" s="104"/>
      <c r="GI115" s="104"/>
      <c r="GJ115" s="104">
        <v>-5.0581323103669598E-2</v>
      </c>
      <c r="GK115" s="104">
        <v>3.2151392871539888</v>
      </c>
      <c r="GL115" s="104">
        <v>35.770774633613655</v>
      </c>
      <c r="GM115" s="122"/>
      <c r="GN115" s="110"/>
      <c r="GO115" s="119"/>
      <c r="GP115" s="98"/>
    </row>
    <row r="116" spans="1:198" x14ac:dyDescent="0.25">
      <c r="A116" s="103" t="s">
        <v>478</v>
      </c>
      <c r="B116" s="102"/>
      <c r="C116" s="102"/>
      <c r="D116" s="102"/>
      <c r="E116" s="102"/>
      <c r="F116" s="102"/>
      <c r="G116" s="102"/>
      <c r="H116" s="102"/>
      <c r="I116" s="102"/>
      <c r="J116" s="102"/>
      <c r="K116" s="102"/>
      <c r="L116" s="102"/>
      <c r="M116" s="102"/>
      <c r="N116" s="102"/>
      <c r="O116" s="102"/>
      <c r="P116" s="102"/>
      <c r="Q116" s="102"/>
      <c r="R116" s="102"/>
      <c r="S116" s="102"/>
      <c r="T116" s="102"/>
      <c r="U116" s="102"/>
      <c r="V116" s="102"/>
      <c r="W116" s="102"/>
      <c r="X116" s="102"/>
      <c r="Y116" s="102">
        <v>9.1178173664852868E-3</v>
      </c>
      <c r="Z116" s="102"/>
      <c r="AA116" s="102"/>
      <c r="AB116" s="102"/>
      <c r="AC116" s="102"/>
      <c r="AD116" s="102">
        <v>1.5230441328457225</v>
      </c>
      <c r="AE116" s="102">
        <v>1.1651887482843185E-2</v>
      </c>
      <c r="AF116" s="102">
        <v>2.2793731588522985</v>
      </c>
      <c r="AG116" s="102"/>
      <c r="AH116" s="102">
        <v>2.7614994256379727E-2</v>
      </c>
      <c r="AI116" s="102"/>
      <c r="AJ116" s="102"/>
      <c r="AK116" s="102"/>
      <c r="AL116" s="102"/>
      <c r="AM116" s="102"/>
      <c r="AN116" s="102"/>
      <c r="AO116" s="102"/>
      <c r="AP116" s="102"/>
      <c r="AQ116" s="102"/>
      <c r="AR116" s="102"/>
      <c r="AS116" s="102"/>
      <c r="AT116" s="102"/>
      <c r="AU116" s="102"/>
      <c r="AV116" s="102"/>
      <c r="AW116" s="102"/>
      <c r="AX116" s="102"/>
      <c r="AY116" s="102"/>
      <c r="AZ116" s="102"/>
      <c r="BA116" s="102"/>
      <c r="BB116" s="102"/>
      <c r="BC116" s="102"/>
      <c r="BD116" s="102"/>
      <c r="BE116" s="102"/>
      <c r="BF116" s="102"/>
      <c r="BG116" s="102"/>
      <c r="BH116" s="102"/>
      <c r="BI116" s="102"/>
      <c r="BJ116" s="102">
        <v>2.740935972655216E-2</v>
      </c>
      <c r="BK116" s="102"/>
      <c r="BL116" s="102"/>
      <c r="BM116" s="102"/>
      <c r="BN116" s="102"/>
      <c r="BO116" s="102">
        <v>0.50172736106617555</v>
      </c>
      <c r="BP116" s="102">
        <v>1.7501098120618064E-2</v>
      </c>
      <c r="BQ116" s="102">
        <v>5.8530240346042248E-2</v>
      </c>
      <c r="BR116" s="102">
        <v>1.0590083288739834E-2</v>
      </c>
      <c r="BS116" s="102">
        <v>9.7563472140522953E-3</v>
      </c>
      <c r="BT116" s="102"/>
      <c r="BU116" s="102">
        <v>2.5303842684406493E-2</v>
      </c>
      <c r="BV116" s="102">
        <v>2.2501503600728255E-3</v>
      </c>
      <c r="BW116" s="102"/>
      <c r="BX116" s="102"/>
      <c r="BY116" s="102"/>
      <c r="BZ116" s="102">
        <v>0.37918973166469128</v>
      </c>
      <c r="CA116" s="102"/>
      <c r="CB116" s="102"/>
      <c r="CC116" s="102"/>
      <c r="CD116" s="102"/>
      <c r="CE116" s="102"/>
      <c r="CF116" s="102"/>
      <c r="CG116" s="102"/>
      <c r="CH116" s="102"/>
      <c r="CI116" s="102"/>
      <c r="CJ116" s="102"/>
      <c r="CK116" s="102"/>
      <c r="CL116" s="102"/>
      <c r="CM116" s="102"/>
      <c r="CN116" s="102"/>
      <c r="CO116" s="102"/>
      <c r="CP116" s="102"/>
      <c r="CQ116" s="102"/>
      <c r="CR116" s="102"/>
      <c r="CS116" s="102"/>
      <c r="CT116" s="102"/>
      <c r="CU116" s="102"/>
      <c r="CV116" s="102"/>
      <c r="CW116" s="102"/>
      <c r="CX116" s="102"/>
      <c r="CY116" s="102"/>
      <c r="CZ116" s="102"/>
      <c r="DA116" s="102"/>
      <c r="DB116" s="102"/>
      <c r="DC116" s="102"/>
      <c r="DD116" s="102"/>
      <c r="DE116" s="102"/>
      <c r="DF116" s="102"/>
      <c r="DG116" s="102"/>
      <c r="DH116" s="102"/>
      <c r="DI116" s="102"/>
      <c r="DJ116" s="102"/>
      <c r="DK116" s="102"/>
      <c r="DL116" s="102"/>
      <c r="DM116" s="102"/>
      <c r="DN116" s="102"/>
      <c r="DO116" s="102"/>
      <c r="DP116" s="102"/>
      <c r="DQ116" s="102"/>
      <c r="DR116" s="102"/>
      <c r="DS116" s="102"/>
      <c r="DT116" s="102"/>
      <c r="DU116" s="102"/>
      <c r="DV116" s="102"/>
      <c r="DW116" s="102"/>
      <c r="DX116" s="102"/>
      <c r="DY116" s="102"/>
      <c r="DZ116" s="102"/>
      <c r="EA116" s="102"/>
      <c r="EB116" s="102"/>
      <c r="EC116" s="102"/>
      <c r="ED116" s="102"/>
      <c r="EE116" s="102"/>
      <c r="EF116" s="102"/>
      <c r="EG116" s="102"/>
      <c r="EH116" s="102"/>
      <c r="EI116" s="102"/>
      <c r="EJ116" s="102"/>
      <c r="EK116" s="102"/>
      <c r="EL116" s="102"/>
      <c r="EM116" s="102"/>
      <c r="EN116" s="102"/>
      <c r="EO116" s="102"/>
      <c r="EP116" s="102"/>
      <c r="EQ116" s="102"/>
      <c r="ER116" s="102"/>
      <c r="ES116" s="102"/>
      <c r="ET116" s="102"/>
      <c r="EU116" s="102"/>
      <c r="EV116" s="102"/>
      <c r="EW116" s="102"/>
      <c r="EX116" s="102"/>
      <c r="EY116" s="102"/>
      <c r="EZ116" s="102"/>
      <c r="FA116" s="102"/>
      <c r="FB116" s="102"/>
      <c r="FC116" s="102"/>
      <c r="FD116" s="102"/>
      <c r="FE116" s="102"/>
      <c r="FF116" s="102"/>
      <c r="FG116" s="102"/>
      <c r="FH116" s="102"/>
      <c r="FI116" s="102"/>
      <c r="FJ116" s="102"/>
      <c r="FK116" s="102"/>
      <c r="FL116" s="102"/>
      <c r="FM116" s="102"/>
      <c r="FN116" s="102"/>
      <c r="FO116" s="102"/>
      <c r="FP116" s="102">
        <v>0.19929313445490671</v>
      </c>
      <c r="FQ116" s="102">
        <v>0.36099153888975921</v>
      </c>
      <c r="FR116" s="102">
        <v>0.33209928299757746</v>
      </c>
      <c r="FS116" s="102">
        <v>0.44161587345433345</v>
      </c>
      <c r="FT116" s="102">
        <v>0.49458840461825315</v>
      </c>
      <c r="FU116" s="102">
        <v>0.72315647533732785</v>
      </c>
      <c r="FV116" s="102">
        <v>0.71133741526687078</v>
      </c>
      <c r="FW116" s="102">
        <v>1.1807304695089349</v>
      </c>
      <c r="FX116" s="102">
        <v>2.1478695741527676</v>
      </c>
      <c r="FY116" s="102">
        <v>4.9012798580752461</v>
      </c>
      <c r="FZ116" s="102"/>
      <c r="GA116" s="102"/>
      <c r="GB116" s="102"/>
      <c r="GC116" s="102"/>
      <c r="GD116" s="104"/>
      <c r="GE116" s="104"/>
      <c r="GF116" s="104"/>
      <c r="GG116" s="104"/>
      <c r="GH116" s="104"/>
      <c r="GI116" s="104"/>
      <c r="GJ116" s="104">
        <v>-5.5548931228522551E-2</v>
      </c>
      <c r="GK116" s="104">
        <v>1.3554346866194096</v>
      </c>
      <c r="GL116" s="104">
        <v>17.675907987421947</v>
      </c>
      <c r="GM116" s="122"/>
      <c r="GN116" s="110"/>
      <c r="GO116" s="119"/>
      <c r="GP116" s="98"/>
    </row>
    <row r="117" spans="1:198" x14ac:dyDescent="0.25">
      <c r="A117" s="103" t="s">
        <v>479</v>
      </c>
      <c r="B117" s="102"/>
      <c r="C117" s="102"/>
      <c r="D117" s="102"/>
      <c r="E117" s="102"/>
      <c r="F117" s="102"/>
      <c r="G117" s="102"/>
      <c r="H117" s="102"/>
      <c r="I117" s="102"/>
      <c r="J117" s="102"/>
      <c r="K117" s="102"/>
      <c r="L117" s="102"/>
      <c r="M117" s="102"/>
      <c r="N117" s="102"/>
      <c r="O117" s="102"/>
      <c r="P117" s="102"/>
      <c r="Q117" s="102"/>
      <c r="R117" s="102"/>
      <c r="S117" s="102"/>
      <c r="T117" s="102"/>
      <c r="U117" s="102"/>
      <c r="V117" s="102">
        <v>0.24535340660175797</v>
      </c>
      <c r="W117" s="102"/>
      <c r="X117" s="102">
        <v>6.9157180146744001E-3</v>
      </c>
      <c r="Y117" s="102"/>
      <c r="Z117" s="102">
        <v>7.0841160001593712E-2</v>
      </c>
      <c r="AA117" s="102"/>
      <c r="AB117" s="102"/>
      <c r="AC117" s="102"/>
      <c r="AD117" s="102"/>
      <c r="AE117" s="102"/>
      <c r="AF117" s="102">
        <v>0.14841357629141982</v>
      </c>
      <c r="AG117" s="102"/>
      <c r="AH117" s="102">
        <v>1.2614458429337064E-2</v>
      </c>
      <c r="AI117" s="102"/>
      <c r="AJ117" s="102"/>
      <c r="AK117" s="102"/>
      <c r="AL117" s="102"/>
      <c r="AM117" s="102"/>
      <c r="AN117" s="102"/>
      <c r="AO117" s="102"/>
      <c r="AP117" s="102"/>
      <c r="AQ117" s="102"/>
      <c r="AR117" s="102"/>
      <c r="AS117" s="102"/>
      <c r="AT117" s="102"/>
      <c r="AU117" s="102"/>
      <c r="AV117" s="102"/>
      <c r="AW117" s="102"/>
      <c r="AX117" s="102"/>
      <c r="AY117" s="102"/>
      <c r="AZ117" s="102"/>
      <c r="BA117" s="102"/>
      <c r="BB117" s="102"/>
      <c r="BC117" s="102"/>
      <c r="BD117" s="102"/>
      <c r="BE117" s="102"/>
      <c r="BF117" s="102"/>
      <c r="BG117" s="102"/>
      <c r="BH117" s="102"/>
      <c r="BI117" s="102"/>
      <c r="BJ117" s="102">
        <v>7.2310247092426177E-3</v>
      </c>
      <c r="BK117" s="102"/>
      <c r="BL117" s="102"/>
      <c r="BM117" s="102"/>
      <c r="BN117" s="102"/>
      <c r="BO117" s="102"/>
      <c r="BP117" s="102"/>
      <c r="BQ117" s="102"/>
      <c r="BR117" s="102"/>
      <c r="BS117" s="102"/>
      <c r="BT117" s="102"/>
      <c r="BU117" s="102"/>
      <c r="BV117" s="102">
        <v>1.4519628165668923E-2</v>
      </c>
      <c r="BW117" s="102"/>
      <c r="BX117" s="102"/>
      <c r="BY117" s="102"/>
      <c r="BZ117" s="102">
        <v>1.4269215245713783E-2</v>
      </c>
      <c r="CA117" s="102"/>
      <c r="CB117" s="102"/>
      <c r="CC117" s="102"/>
      <c r="CD117" s="102"/>
      <c r="CE117" s="102"/>
      <c r="CF117" s="102"/>
      <c r="CG117" s="102"/>
      <c r="CH117" s="102"/>
      <c r="CI117" s="102"/>
      <c r="CJ117" s="102"/>
      <c r="CK117" s="102"/>
      <c r="CL117" s="102"/>
      <c r="CM117" s="102"/>
      <c r="CN117" s="102"/>
      <c r="CO117" s="102"/>
      <c r="CP117" s="102"/>
      <c r="CQ117" s="102"/>
      <c r="CR117" s="102"/>
      <c r="CS117" s="102"/>
      <c r="CT117" s="102"/>
      <c r="CU117" s="102"/>
      <c r="CV117" s="102"/>
      <c r="CW117" s="102"/>
      <c r="CX117" s="102"/>
      <c r="CY117" s="102"/>
      <c r="CZ117" s="102"/>
      <c r="DA117" s="102"/>
      <c r="DB117" s="102"/>
      <c r="DC117" s="102"/>
      <c r="DD117" s="102"/>
      <c r="DE117" s="102"/>
      <c r="DF117" s="102"/>
      <c r="DG117" s="102"/>
      <c r="DH117" s="102"/>
      <c r="DI117" s="102"/>
      <c r="DJ117" s="102"/>
      <c r="DK117" s="102"/>
      <c r="DL117" s="102"/>
      <c r="DM117" s="102"/>
      <c r="DN117" s="102"/>
      <c r="DO117" s="102"/>
      <c r="DP117" s="102"/>
      <c r="DQ117" s="102"/>
      <c r="DR117" s="102"/>
      <c r="DS117" s="102"/>
      <c r="DT117" s="102"/>
      <c r="DU117" s="102"/>
      <c r="DV117" s="102"/>
      <c r="DW117" s="102"/>
      <c r="DX117" s="102"/>
      <c r="DY117" s="102"/>
      <c r="DZ117" s="102"/>
      <c r="EA117" s="102"/>
      <c r="EB117" s="102"/>
      <c r="EC117" s="102"/>
      <c r="ED117" s="102"/>
      <c r="EE117" s="102"/>
      <c r="EF117" s="102"/>
      <c r="EG117" s="102"/>
      <c r="EH117" s="102"/>
      <c r="EI117" s="102"/>
      <c r="EJ117" s="102"/>
      <c r="EK117" s="102"/>
      <c r="EL117" s="102"/>
      <c r="EM117" s="102"/>
      <c r="EN117" s="102"/>
      <c r="EO117" s="102"/>
      <c r="EP117" s="102"/>
      <c r="EQ117" s="102"/>
      <c r="ER117" s="102"/>
      <c r="ES117" s="102"/>
      <c r="ET117" s="102"/>
      <c r="EU117" s="102"/>
      <c r="EV117" s="102"/>
      <c r="EW117" s="102"/>
      <c r="EX117" s="102"/>
      <c r="EY117" s="102"/>
      <c r="EZ117" s="102"/>
      <c r="FA117" s="102"/>
      <c r="FB117" s="102"/>
      <c r="FC117" s="102"/>
      <c r="FD117" s="102"/>
      <c r="FE117" s="102"/>
      <c r="FF117" s="102"/>
      <c r="FG117" s="102"/>
      <c r="FH117" s="102"/>
      <c r="FI117" s="102"/>
      <c r="FJ117" s="102"/>
      <c r="FK117" s="102"/>
      <c r="FL117" s="102"/>
      <c r="FM117" s="102"/>
      <c r="FN117" s="102"/>
      <c r="FO117" s="102"/>
      <c r="FP117" s="102">
        <v>3.7921946412142561E-2</v>
      </c>
      <c r="FQ117" s="102">
        <v>6.3082077181891488E-2</v>
      </c>
      <c r="FR117" s="102">
        <v>9.3247485757447679E-2</v>
      </c>
      <c r="FS117" s="102">
        <v>9.5453125656404014E-2</v>
      </c>
      <c r="FT117" s="102">
        <v>0.13120527387642189</v>
      </c>
      <c r="FU117" s="102">
        <v>0.17057082426260692</v>
      </c>
      <c r="FV117" s="102">
        <v>0.1595754765987486</v>
      </c>
      <c r="FW117" s="102">
        <v>0.23690784659208675</v>
      </c>
      <c r="FX117" s="102">
        <v>0.2776188875041069</v>
      </c>
      <c r="FY117" s="102">
        <v>0.38488864901116804</v>
      </c>
      <c r="FZ117" s="102"/>
      <c r="GA117" s="102"/>
      <c r="GB117" s="102"/>
      <c r="GC117" s="102"/>
      <c r="GD117" s="104"/>
      <c r="GE117" s="104"/>
      <c r="GF117" s="104"/>
      <c r="GG117" s="104"/>
      <c r="GH117" s="104"/>
      <c r="GI117" s="104"/>
      <c r="GJ117" s="104">
        <v>-6.039045541242803E-3</v>
      </c>
      <c r="GK117" s="104">
        <v>0.4105055082085014</v>
      </c>
      <c r="GL117" s="104">
        <v>2.5750962429796918</v>
      </c>
      <c r="GM117" s="122"/>
      <c r="GN117" s="110"/>
      <c r="GO117" s="119"/>
      <c r="GP117" s="98"/>
    </row>
    <row r="118" spans="1:198" x14ac:dyDescent="0.25">
      <c r="A118" s="103" t="s">
        <v>480</v>
      </c>
      <c r="B118" s="102"/>
      <c r="C118" s="102"/>
      <c r="D118" s="102"/>
      <c r="E118" s="102"/>
      <c r="F118" s="102"/>
      <c r="G118" s="102"/>
      <c r="H118" s="102"/>
      <c r="I118" s="102"/>
      <c r="J118" s="102"/>
      <c r="K118" s="102"/>
      <c r="L118" s="102"/>
      <c r="M118" s="102"/>
      <c r="N118" s="102"/>
      <c r="O118" s="102"/>
      <c r="P118" s="102"/>
      <c r="Q118" s="102"/>
      <c r="R118" s="102"/>
      <c r="S118" s="102"/>
      <c r="T118" s="102"/>
      <c r="U118" s="102"/>
      <c r="V118" s="102">
        <v>1.041153783240325</v>
      </c>
      <c r="W118" s="102">
        <v>0.19645332907322063</v>
      </c>
      <c r="X118" s="102">
        <v>0.41409902837952528</v>
      </c>
      <c r="Y118" s="102">
        <v>0.15289186728409401</v>
      </c>
      <c r="Z118" s="102">
        <v>1.7304472181303971</v>
      </c>
      <c r="AA118" s="102">
        <v>0.41227855093314447</v>
      </c>
      <c r="AB118" s="102"/>
      <c r="AC118" s="102"/>
      <c r="AD118" s="102">
        <v>4.4972374175644143</v>
      </c>
      <c r="AE118" s="102">
        <v>0.12105667742926095</v>
      </c>
      <c r="AF118" s="102">
        <v>0.64665137895248725</v>
      </c>
      <c r="AG118" s="102"/>
      <c r="AH118" s="102">
        <v>4.1171897947286658</v>
      </c>
      <c r="AI118" s="102">
        <v>1.5271266650022075</v>
      </c>
      <c r="AJ118" s="102"/>
      <c r="AK118" s="102">
        <v>6.7082181984655341E-3</v>
      </c>
      <c r="AL118" s="102">
        <v>0.44632241291881042</v>
      </c>
      <c r="AM118" s="102"/>
      <c r="AN118" s="102"/>
      <c r="AO118" s="102"/>
      <c r="AP118" s="102"/>
      <c r="AQ118" s="102">
        <v>4.2208138956323308E-5</v>
      </c>
      <c r="AR118" s="102">
        <v>5.6509754435664023E-3</v>
      </c>
      <c r="AS118" s="102">
        <v>0.11613993217715318</v>
      </c>
      <c r="AT118" s="102">
        <v>1.0452593895943783</v>
      </c>
      <c r="AU118" s="102">
        <v>0.54543957039930968</v>
      </c>
      <c r="AV118" s="102"/>
      <c r="AW118" s="102">
        <v>1.6839288610832578E-4</v>
      </c>
      <c r="AX118" s="102">
        <v>0.14962630928302031</v>
      </c>
      <c r="AY118" s="102"/>
      <c r="AZ118" s="102"/>
      <c r="BA118" s="102"/>
      <c r="BB118" s="102"/>
      <c r="BC118" s="102"/>
      <c r="BD118" s="102"/>
      <c r="BE118" s="102"/>
      <c r="BF118" s="102"/>
      <c r="BG118" s="102"/>
      <c r="BH118" s="102"/>
      <c r="BI118" s="102"/>
      <c r="BJ118" s="102">
        <v>1.5132692051022514</v>
      </c>
      <c r="BK118" s="102">
        <v>1.6847175543843747E-2</v>
      </c>
      <c r="BL118" s="102"/>
      <c r="BM118" s="102"/>
      <c r="BN118" s="102">
        <v>1.5835675063714985</v>
      </c>
      <c r="BO118" s="102">
        <v>0.46645193214986741</v>
      </c>
      <c r="BP118" s="102">
        <v>7.630967049441017E-3</v>
      </c>
      <c r="BQ118" s="102">
        <v>2.5519362098535493E-2</v>
      </c>
      <c r="BR118" s="102">
        <v>4.6226547197972681E-3</v>
      </c>
      <c r="BS118" s="102">
        <v>4.2587603420275776E-3</v>
      </c>
      <c r="BT118" s="102"/>
      <c r="BU118" s="102">
        <v>1.104174941442532E-2</v>
      </c>
      <c r="BV118" s="102">
        <v>6.2261985903665435E-3</v>
      </c>
      <c r="BW118" s="102"/>
      <c r="BX118" s="102">
        <v>2.7614254705046188</v>
      </c>
      <c r="BY118" s="102">
        <v>0.29342286499014231</v>
      </c>
      <c r="BZ118" s="102">
        <v>0.93956383229034124</v>
      </c>
      <c r="CA118" s="102"/>
      <c r="CB118" s="102"/>
      <c r="CC118" s="102"/>
      <c r="CD118" s="102"/>
      <c r="CE118" s="102"/>
      <c r="CF118" s="102"/>
      <c r="CG118" s="102"/>
      <c r="CH118" s="102"/>
      <c r="CI118" s="102"/>
      <c r="CJ118" s="102"/>
      <c r="CK118" s="102"/>
      <c r="CL118" s="102"/>
      <c r="CM118" s="102"/>
      <c r="CN118" s="102"/>
      <c r="CO118" s="102"/>
      <c r="CP118" s="102"/>
      <c r="CQ118" s="102"/>
      <c r="CR118" s="102"/>
      <c r="CS118" s="102"/>
      <c r="CT118" s="102"/>
      <c r="CU118" s="102"/>
      <c r="CV118" s="102"/>
      <c r="CW118" s="102"/>
      <c r="CX118" s="102"/>
      <c r="CY118" s="102"/>
      <c r="CZ118" s="102"/>
      <c r="DA118" s="102"/>
      <c r="DB118" s="102"/>
      <c r="DC118" s="102"/>
      <c r="DD118" s="102"/>
      <c r="DE118" s="102"/>
      <c r="DF118" s="102"/>
      <c r="DG118" s="102"/>
      <c r="DH118" s="102"/>
      <c r="DI118" s="102"/>
      <c r="DJ118" s="102"/>
      <c r="DK118" s="102"/>
      <c r="DL118" s="102"/>
      <c r="DM118" s="102"/>
      <c r="DN118" s="102"/>
      <c r="DO118" s="102"/>
      <c r="DP118" s="102"/>
      <c r="DQ118" s="102"/>
      <c r="DR118" s="102"/>
      <c r="DS118" s="102"/>
      <c r="DT118" s="102"/>
      <c r="DU118" s="102"/>
      <c r="DV118" s="102"/>
      <c r="DW118" s="102"/>
      <c r="DX118" s="102"/>
      <c r="DY118" s="102"/>
      <c r="DZ118" s="102"/>
      <c r="EA118" s="102"/>
      <c r="EB118" s="102"/>
      <c r="EC118" s="102"/>
      <c r="ED118" s="102"/>
      <c r="EE118" s="102"/>
      <c r="EF118" s="102"/>
      <c r="EG118" s="102"/>
      <c r="EH118" s="102"/>
      <c r="EI118" s="102"/>
      <c r="EJ118" s="102"/>
      <c r="EK118" s="102"/>
      <c r="EL118" s="102"/>
      <c r="EM118" s="102"/>
      <c r="EN118" s="102"/>
      <c r="EO118" s="102"/>
      <c r="EP118" s="102"/>
      <c r="EQ118" s="102"/>
      <c r="ER118" s="102"/>
      <c r="ES118" s="102"/>
      <c r="ET118" s="102"/>
      <c r="EU118" s="102"/>
      <c r="EV118" s="102"/>
      <c r="EW118" s="102"/>
      <c r="EX118" s="102"/>
      <c r="EY118" s="102"/>
      <c r="EZ118" s="102"/>
      <c r="FA118" s="102"/>
      <c r="FB118" s="102"/>
      <c r="FC118" s="102"/>
      <c r="FD118" s="102"/>
      <c r="FE118" s="102"/>
      <c r="FF118" s="102"/>
      <c r="FG118" s="102"/>
      <c r="FH118" s="102"/>
      <c r="FI118" s="102"/>
      <c r="FJ118" s="102"/>
      <c r="FK118" s="102"/>
      <c r="FL118" s="102"/>
      <c r="FM118" s="102"/>
      <c r="FN118" s="102"/>
      <c r="FO118" s="102"/>
      <c r="FP118" s="102">
        <v>1.3768018798139769</v>
      </c>
      <c r="FQ118" s="102">
        <v>1.8843223270398892</v>
      </c>
      <c r="FR118" s="102">
        <v>2.2916336578331822</v>
      </c>
      <c r="FS118" s="102">
        <v>2.5058068925295642</v>
      </c>
      <c r="FT118" s="102">
        <v>2.6519546118513206</v>
      </c>
      <c r="FU118" s="102">
        <v>2.6344016388855711</v>
      </c>
      <c r="FV118" s="102">
        <v>2.4170185801013577</v>
      </c>
      <c r="FW118" s="102">
        <v>3.6025870247633609</v>
      </c>
      <c r="FX118" s="102">
        <v>4.2153972919873475</v>
      </c>
      <c r="FY118" s="102">
        <v>6.8831723798728044</v>
      </c>
      <c r="FZ118" s="102"/>
      <c r="GA118" s="102"/>
      <c r="GB118" s="102"/>
      <c r="GC118" s="102"/>
      <c r="GD118" s="104"/>
      <c r="GE118" s="104"/>
      <c r="GF118" s="104"/>
      <c r="GG118" s="104"/>
      <c r="GH118" s="104"/>
      <c r="GI118" s="104"/>
      <c r="GJ118" s="104">
        <v>-0.17493915514637767</v>
      </c>
      <c r="GK118" s="104">
        <v>9.0962225521396149</v>
      </c>
      <c r="GL118" s="104">
        <v>64.190170480596265</v>
      </c>
      <c r="GM118" s="122"/>
      <c r="GN118" s="110"/>
      <c r="GO118" s="119"/>
      <c r="GP118" s="98"/>
    </row>
    <row r="119" spans="1:198" x14ac:dyDescent="0.25">
      <c r="A119" s="103" t="s">
        <v>152</v>
      </c>
      <c r="B119" s="102"/>
      <c r="C119" s="102"/>
      <c r="D119" s="102"/>
      <c r="E119" s="102"/>
      <c r="F119" s="102"/>
      <c r="G119" s="102"/>
      <c r="H119" s="102"/>
      <c r="I119" s="102"/>
      <c r="J119" s="102"/>
      <c r="K119" s="102"/>
      <c r="L119" s="102"/>
      <c r="M119" s="102"/>
      <c r="N119" s="102"/>
      <c r="O119" s="102"/>
      <c r="P119" s="102">
        <v>1.0630688927053165</v>
      </c>
      <c r="Q119" s="102">
        <v>6.0659367471833502E-2</v>
      </c>
      <c r="R119" s="102">
        <v>7.8937493589307257E-3</v>
      </c>
      <c r="S119" s="102">
        <v>0.26443055703434187</v>
      </c>
      <c r="T119" s="102">
        <v>5.5714031622180527E-2</v>
      </c>
      <c r="U119" s="102">
        <v>0.47624113550365682</v>
      </c>
      <c r="V119" s="102"/>
      <c r="W119" s="102">
        <v>2.9822281106464465E-4</v>
      </c>
      <c r="X119" s="102">
        <v>0.23691408753191592</v>
      </c>
      <c r="Y119" s="102">
        <v>1.6914050971292647E-2</v>
      </c>
      <c r="Z119" s="102">
        <v>0.35288409517844732</v>
      </c>
      <c r="AA119" s="102">
        <v>8.8599218881314709E-3</v>
      </c>
      <c r="AB119" s="102">
        <v>4.6400968421668699E-3</v>
      </c>
      <c r="AC119" s="102"/>
      <c r="AD119" s="102">
        <v>1.8620727987294452E-3</v>
      </c>
      <c r="AE119" s="102">
        <v>3.4883617294149969E-3</v>
      </c>
      <c r="AF119" s="102">
        <v>6.6630687565484136E-3</v>
      </c>
      <c r="AG119" s="102"/>
      <c r="AH119" s="102">
        <v>0.12013286722361173</v>
      </c>
      <c r="AI119" s="102">
        <v>21.745937741782598</v>
      </c>
      <c r="AJ119" s="102"/>
      <c r="AK119" s="102"/>
      <c r="AL119" s="102"/>
      <c r="AM119" s="102"/>
      <c r="AN119" s="102"/>
      <c r="AO119" s="102"/>
      <c r="AP119" s="102"/>
      <c r="AQ119" s="102"/>
      <c r="AR119" s="102">
        <v>2.2945918629937853E-5</v>
      </c>
      <c r="AS119" s="102">
        <v>4.7158892478598043E-4</v>
      </c>
      <c r="AT119" s="102">
        <v>4.2443003230738224E-3</v>
      </c>
      <c r="AU119" s="102">
        <v>9.2202074382619732E-4</v>
      </c>
      <c r="AV119" s="102"/>
      <c r="AW119" s="102"/>
      <c r="AX119" s="102"/>
      <c r="AY119" s="102"/>
      <c r="AZ119" s="102"/>
      <c r="BA119" s="102"/>
      <c r="BB119" s="102"/>
      <c r="BC119" s="102"/>
      <c r="BD119" s="102"/>
      <c r="BE119" s="102"/>
      <c r="BF119" s="102"/>
      <c r="BG119" s="102"/>
      <c r="BH119" s="102"/>
      <c r="BI119" s="102"/>
      <c r="BJ119" s="102">
        <v>1.1625221011203392E-2</v>
      </c>
      <c r="BK119" s="102"/>
      <c r="BL119" s="102"/>
      <c r="BM119" s="102"/>
      <c r="BN119" s="102"/>
      <c r="BO119" s="102">
        <v>29.447401957840743</v>
      </c>
      <c r="BP119" s="102">
        <v>1.24058812112059</v>
      </c>
      <c r="BQ119" s="102">
        <v>4.1784309541138995</v>
      </c>
      <c r="BR119" s="102">
        <v>0.73330173700598789</v>
      </c>
      <c r="BS119" s="102">
        <v>0.67479304543011576</v>
      </c>
      <c r="BT119" s="102"/>
      <c r="BU119" s="102">
        <v>1.8019631324594614</v>
      </c>
      <c r="BV119" s="102">
        <v>0.18617141921658062</v>
      </c>
      <c r="BW119" s="102"/>
      <c r="BX119" s="102">
        <v>0.22523697935622058</v>
      </c>
      <c r="BY119" s="102">
        <v>4.6567885795614723</v>
      </c>
      <c r="BZ119" s="102">
        <v>12.802936884725311</v>
      </c>
      <c r="CA119" s="102"/>
      <c r="CB119" s="102"/>
      <c r="CC119" s="102"/>
      <c r="CD119" s="102"/>
      <c r="CE119" s="102"/>
      <c r="CF119" s="102"/>
      <c r="CG119" s="102"/>
      <c r="CH119" s="102"/>
      <c r="CI119" s="102"/>
      <c r="CJ119" s="102"/>
      <c r="CK119" s="102"/>
      <c r="CL119" s="102"/>
      <c r="CM119" s="102"/>
      <c r="CN119" s="102"/>
      <c r="CO119" s="102"/>
      <c r="CP119" s="102"/>
      <c r="CQ119" s="102"/>
      <c r="CR119" s="102"/>
      <c r="CS119" s="102"/>
      <c r="CT119" s="102"/>
      <c r="CU119" s="102"/>
      <c r="CV119" s="102"/>
      <c r="CW119" s="102"/>
      <c r="CX119" s="102"/>
      <c r="CY119" s="102"/>
      <c r="CZ119" s="102"/>
      <c r="DA119" s="102"/>
      <c r="DB119" s="102"/>
      <c r="DC119" s="102"/>
      <c r="DD119" s="102"/>
      <c r="DE119" s="102"/>
      <c r="DF119" s="102"/>
      <c r="DG119" s="102"/>
      <c r="DH119" s="102"/>
      <c r="DI119" s="102"/>
      <c r="DJ119" s="102"/>
      <c r="DK119" s="102"/>
      <c r="DL119" s="102"/>
      <c r="DM119" s="102"/>
      <c r="DN119" s="102"/>
      <c r="DO119" s="102"/>
      <c r="DP119" s="102"/>
      <c r="DQ119" s="102"/>
      <c r="DR119" s="102"/>
      <c r="DS119" s="102"/>
      <c r="DT119" s="102"/>
      <c r="DU119" s="102"/>
      <c r="DV119" s="102"/>
      <c r="DW119" s="102"/>
      <c r="DX119" s="102"/>
      <c r="DY119" s="102"/>
      <c r="DZ119" s="102"/>
      <c r="EA119" s="102"/>
      <c r="EB119" s="102"/>
      <c r="EC119" s="102"/>
      <c r="ED119" s="102"/>
      <c r="EE119" s="102"/>
      <c r="EF119" s="102"/>
      <c r="EG119" s="102"/>
      <c r="EH119" s="102"/>
      <c r="EI119" s="102"/>
      <c r="EJ119" s="102"/>
      <c r="EK119" s="102"/>
      <c r="EL119" s="102"/>
      <c r="EM119" s="102"/>
      <c r="EN119" s="102"/>
      <c r="EO119" s="102"/>
      <c r="EP119" s="102"/>
      <c r="EQ119" s="102"/>
      <c r="ER119" s="102"/>
      <c r="ES119" s="102"/>
      <c r="ET119" s="102"/>
      <c r="EU119" s="102"/>
      <c r="EV119" s="102"/>
      <c r="EW119" s="102"/>
      <c r="EX119" s="102"/>
      <c r="EY119" s="102"/>
      <c r="EZ119" s="102"/>
      <c r="FA119" s="102"/>
      <c r="FB119" s="102"/>
      <c r="FC119" s="102"/>
      <c r="FD119" s="102"/>
      <c r="FE119" s="102"/>
      <c r="FF119" s="102"/>
      <c r="FG119" s="102"/>
      <c r="FH119" s="102"/>
      <c r="FI119" s="102"/>
      <c r="FJ119" s="102"/>
      <c r="FK119" s="102"/>
      <c r="FL119" s="102"/>
      <c r="FM119" s="102"/>
      <c r="FN119" s="102"/>
      <c r="FO119" s="102"/>
      <c r="FP119" s="102">
        <v>3.9326880582137407</v>
      </c>
      <c r="FQ119" s="102">
        <v>6.1411328685159354</v>
      </c>
      <c r="FR119" s="102">
        <v>8.266899969532151</v>
      </c>
      <c r="FS119" s="102">
        <v>11.450208213639863</v>
      </c>
      <c r="FT119" s="102">
        <v>13.77948543125289</v>
      </c>
      <c r="FU119" s="102">
        <v>18.893827621391338</v>
      </c>
      <c r="FV119" s="102">
        <v>19.176128578827424</v>
      </c>
      <c r="FW119" s="102">
        <v>23.192032533386303</v>
      </c>
      <c r="FX119" s="102">
        <v>28.239606108155041</v>
      </c>
      <c r="FY119" s="102">
        <v>37.546854000285421</v>
      </c>
      <c r="FZ119" s="102"/>
      <c r="GA119" s="102"/>
      <c r="GB119" s="102"/>
      <c r="GC119" s="102"/>
      <c r="GD119" s="104"/>
      <c r="GE119" s="104"/>
      <c r="GF119" s="104"/>
      <c r="GG119" s="104"/>
      <c r="GH119" s="104"/>
      <c r="GI119" s="104"/>
      <c r="GJ119" s="104">
        <v>-0.71466056017071877</v>
      </c>
      <c r="GK119" s="104">
        <v>38.891877192415123</v>
      </c>
      <c r="GL119" s="104">
        <v>289.18758122440659</v>
      </c>
      <c r="GM119" s="122"/>
      <c r="GN119" s="110"/>
      <c r="GO119" s="119"/>
      <c r="GP119" s="98"/>
    </row>
    <row r="120" spans="1:198" x14ac:dyDescent="0.25">
      <c r="A120" s="103" t="s">
        <v>29</v>
      </c>
      <c r="B120" s="102">
        <v>3.3500344757087852E-2</v>
      </c>
      <c r="C120" s="102">
        <v>0.13151707292415732</v>
      </c>
      <c r="D120" s="102">
        <v>5.6413316217085729E-3</v>
      </c>
      <c r="E120" s="102">
        <v>9.548156259246432E-2</v>
      </c>
      <c r="F120" s="102">
        <v>0.37411628636969596</v>
      </c>
      <c r="G120" s="102">
        <v>0.12681015867421105</v>
      </c>
      <c r="H120" s="102">
        <v>4.5846513776345063E-2</v>
      </c>
      <c r="I120" s="102">
        <v>5.8495124462245744E-2</v>
      </c>
      <c r="J120" s="102">
        <v>5.2788611131535119E-3</v>
      </c>
      <c r="K120" s="102">
        <v>5.8514289060107368E-2</v>
      </c>
      <c r="L120" s="102">
        <v>1.3788446608866302E-2</v>
      </c>
      <c r="M120" s="102">
        <v>3.6424854385075089E-2</v>
      </c>
      <c r="N120" s="102">
        <v>0.29604137643271877</v>
      </c>
      <c r="O120" s="102">
        <v>3.5613104683956627E-2</v>
      </c>
      <c r="P120" s="102">
        <v>0.11876493552030722</v>
      </c>
      <c r="Q120" s="102">
        <v>7.8892877974684486E-2</v>
      </c>
      <c r="R120" s="102">
        <v>3.3288054886237853E-3</v>
      </c>
      <c r="S120" s="102">
        <v>0.33621480409520671</v>
      </c>
      <c r="T120" s="102">
        <v>0.33523802412935827</v>
      </c>
      <c r="U120" s="102">
        <v>0.20083157365256665</v>
      </c>
      <c r="V120" s="102"/>
      <c r="W120" s="102"/>
      <c r="X120" s="102"/>
      <c r="Y120" s="102">
        <v>7.1055206555604711E-2</v>
      </c>
      <c r="Z120" s="102"/>
      <c r="AA120" s="102"/>
      <c r="AB120" s="102"/>
      <c r="AC120" s="102"/>
      <c r="AD120" s="102"/>
      <c r="AE120" s="102"/>
      <c r="AF120" s="102"/>
      <c r="AG120" s="102"/>
      <c r="AH120" s="102"/>
      <c r="AI120" s="102">
        <v>0.56498134236256925</v>
      </c>
      <c r="AJ120" s="102">
        <v>12.348767889687029</v>
      </c>
      <c r="AK120" s="102">
        <v>16.844304334021636</v>
      </c>
      <c r="AL120" s="102">
        <v>3.5906542592774787E-2</v>
      </c>
      <c r="AM120" s="102">
        <v>0.5575067920138661</v>
      </c>
      <c r="AN120" s="102">
        <v>0.11767063319898381</v>
      </c>
      <c r="AO120" s="102">
        <v>1.1957797146846139</v>
      </c>
      <c r="AP120" s="102">
        <v>1.0642258638061892</v>
      </c>
      <c r="AQ120" s="102">
        <v>4.3745576796555927E-2</v>
      </c>
      <c r="AR120" s="102">
        <v>1.3724665157674698E-4</v>
      </c>
      <c r="AS120" s="102">
        <v>2.820719531494716E-3</v>
      </c>
      <c r="AT120" s="102">
        <v>2.5386475783452433E-2</v>
      </c>
      <c r="AU120" s="102">
        <v>1.5573644968670561</v>
      </c>
      <c r="AV120" s="102">
        <v>1.4184890981836247</v>
      </c>
      <c r="AW120" s="102">
        <v>0.19366303161066034</v>
      </c>
      <c r="AX120" s="102">
        <v>0.16913607862672209</v>
      </c>
      <c r="AY120" s="102"/>
      <c r="AZ120" s="102"/>
      <c r="BA120" s="102">
        <v>0.26452976073658041</v>
      </c>
      <c r="BB120" s="102">
        <v>0.21415542083160616</v>
      </c>
      <c r="BC120" s="102">
        <v>8.1853435573205568E-4</v>
      </c>
      <c r="BD120" s="102">
        <v>2.0157452359145984E-4</v>
      </c>
      <c r="BE120" s="102">
        <v>6.7814117792152795E-2</v>
      </c>
      <c r="BF120" s="102">
        <v>0.17106944125948539</v>
      </c>
      <c r="BG120" s="102">
        <v>3.4580305312665969</v>
      </c>
      <c r="BH120" s="102">
        <v>3.7019075733075203E-2</v>
      </c>
      <c r="BI120" s="102">
        <v>1.0269491360852903</v>
      </c>
      <c r="BJ120" s="102">
        <v>0.61904528405207049</v>
      </c>
      <c r="BK120" s="102"/>
      <c r="BL120" s="102"/>
      <c r="BM120" s="102">
        <v>3.4241167255127998</v>
      </c>
      <c r="BN120" s="102"/>
      <c r="BO120" s="102">
        <v>0.11937440223336268</v>
      </c>
      <c r="BP120" s="102">
        <v>0.19272207690529061</v>
      </c>
      <c r="BQ120" s="102">
        <v>0.64516184994928394</v>
      </c>
      <c r="BR120" s="102">
        <v>0.11622171791203792</v>
      </c>
      <c r="BS120" s="102">
        <v>0.1070548598521484</v>
      </c>
      <c r="BT120" s="102"/>
      <c r="BU120" s="102">
        <v>0.27879767382200416</v>
      </c>
      <c r="BV120" s="102">
        <v>1.8034765801458085E-2</v>
      </c>
      <c r="BW120" s="102">
        <v>1.4216449291532934E-2</v>
      </c>
      <c r="BX120" s="102">
        <v>0.11057645805838699</v>
      </c>
      <c r="BY120" s="102">
        <v>1.0475883376817043</v>
      </c>
      <c r="BZ120" s="102">
        <v>3.0559369659033764</v>
      </c>
      <c r="CA120" s="102"/>
      <c r="CB120" s="102"/>
      <c r="CC120" s="102"/>
      <c r="CD120" s="102"/>
      <c r="CE120" s="102"/>
      <c r="CF120" s="102"/>
      <c r="CG120" s="102"/>
      <c r="CH120" s="102"/>
      <c r="CI120" s="102"/>
      <c r="CJ120" s="102"/>
      <c r="CK120" s="102"/>
      <c r="CL120" s="102"/>
      <c r="CM120" s="102"/>
      <c r="CN120" s="102"/>
      <c r="CO120" s="102"/>
      <c r="CP120" s="102"/>
      <c r="CQ120" s="102"/>
      <c r="CR120" s="102"/>
      <c r="CS120" s="102"/>
      <c r="CT120" s="102"/>
      <c r="CU120" s="102"/>
      <c r="CV120" s="102"/>
      <c r="CW120" s="102"/>
      <c r="CX120" s="102"/>
      <c r="CY120" s="102"/>
      <c r="CZ120" s="102"/>
      <c r="DA120" s="102"/>
      <c r="DB120" s="102"/>
      <c r="DC120" s="102"/>
      <c r="DD120" s="102"/>
      <c r="DE120" s="102"/>
      <c r="DF120" s="102"/>
      <c r="DG120" s="102"/>
      <c r="DH120" s="102"/>
      <c r="DI120" s="102"/>
      <c r="DJ120" s="102"/>
      <c r="DK120" s="102"/>
      <c r="DL120" s="102"/>
      <c r="DM120" s="102"/>
      <c r="DN120" s="102"/>
      <c r="DO120" s="102"/>
      <c r="DP120" s="102"/>
      <c r="DQ120" s="102"/>
      <c r="DR120" s="102"/>
      <c r="DS120" s="102"/>
      <c r="DT120" s="102"/>
      <c r="DU120" s="102"/>
      <c r="DV120" s="102"/>
      <c r="DW120" s="102"/>
      <c r="DX120" s="102"/>
      <c r="DY120" s="102"/>
      <c r="DZ120" s="102"/>
      <c r="EA120" s="102"/>
      <c r="EB120" s="102"/>
      <c r="EC120" s="102"/>
      <c r="ED120" s="102"/>
      <c r="EE120" s="102"/>
      <c r="EF120" s="102"/>
      <c r="EG120" s="102"/>
      <c r="EH120" s="102"/>
      <c r="EI120" s="102"/>
      <c r="EJ120" s="102"/>
      <c r="EK120" s="102"/>
      <c r="EL120" s="102"/>
      <c r="EM120" s="102"/>
      <c r="EN120" s="102"/>
      <c r="EO120" s="102"/>
      <c r="EP120" s="102"/>
      <c r="EQ120" s="102"/>
      <c r="ER120" s="102"/>
      <c r="ES120" s="102"/>
      <c r="ET120" s="102"/>
      <c r="EU120" s="102"/>
      <c r="EV120" s="102"/>
      <c r="EW120" s="102"/>
      <c r="EX120" s="102"/>
      <c r="EY120" s="102"/>
      <c r="EZ120" s="102"/>
      <c r="FA120" s="102"/>
      <c r="FB120" s="102"/>
      <c r="FC120" s="102"/>
      <c r="FD120" s="102"/>
      <c r="FE120" s="102"/>
      <c r="FF120" s="102"/>
      <c r="FG120" s="102"/>
      <c r="FH120" s="102"/>
      <c r="FI120" s="102"/>
      <c r="FJ120" s="102"/>
      <c r="FK120" s="102"/>
      <c r="FL120" s="102"/>
      <c r="FM120" s="102"/>
      <c r="FN120" s="102"/>
      <c r="FO120" s="102"/>
      <c r="FP120" s="102">
        <v>0.60656487406445014</v>
      </c>
      <c r="FQ120" s="102">
        <v>0.775646239841144</v>
      </c>
      <c r="FR120" s="102">
        <v>1.0655482781570351</v>
      </c>
      <c r="FS120" s="102">
        <v>1.0898972401540723</v>
      </c>
      <c r="FT120" s="102">
        <v>1.3478441310513747</v>
      </c>
      <c r="FU120" s="102">
        <v>1.4845597921131923</v>
      </c>
      <c r="FV120" s="102">
        <v>2.1475821540986497</v>
      </c>
      <c r="FW120" s="102">
        <v>2.6215107688489625</v>
      </c>
      <c r="FX120" s="102">
        <v>3.5211830139702371</v>
      </c>
      <c r="FY120" s="102">
        <v>7.7302063342829834</v>
      </c>
      <c r="FZ120" s="102"/>
      <c r="GA120" s="102"/>
      <c r="GB120" s="102"/>
      <c r="GC120" s="102"/>
      <c r="GD120" s="104"/>
      <c r="GE120" s="104"/>
      <c r="GF120" s="104"/>
      <c r="GG120" s="104"/>
      <c r="GH120" s="104">
        <v>3.1350035422432018E-2</v>
      </c>
      <c r="GI120" s="104">
        <v>1.1184615876341144E-3</v>
      </c>
      <c r="GJ120" s="104">
        <v>-0.16225387133442901</v>
      </c>
      <c r="GK120" s="104">
        <v>8.3654075262727687</v>
      </c>
      <c r="GL120" s="104">
        <v>84.216881529387052</v>
      </c>
      <c r="GM120" s="122"/>
      <c r="GN120" s="110"/>
      <c r="GO120" s="119"/>
      <c r="GP120" s="98"/>
    </row>
    <row r="121" spans="1:198" x14ac:dyDescent="0.25">
      <c r="A121" s="103" t="s">
        <v>153</v>
      </c>
      <c r="B121" s="102"/>
      <c r="C121" s="102"/>
      <c r="D121" s="102"/>
      <c r="E121" s="102"/>
      <c r="F121" s="102"/>
      <c r="G121" s="102"/>
      <c r="H121" s="102"/>
      <c r="I121" s="102"/>
      <c r="J121" s="102"/>
      <c r="K121" s="102"/>
      <c r="L121" s="102"/>
      <c r="M121" s="102"/>
      <c r="N121" s="102"/>
      <c r="O121" s="102"/>
      <c r="P121" s="102">
        <v>0.38051337315897849</v>
      </c>
      <c r="Q121" s="102">
        <v>0.15999045211289709</v>
      </c>
      <c r="R121" s="102">
        <v>7.0133434415213716E-3</v>
      </c>
      <c r="S121" s="102">
        <v>0.66388954355959462</v>
      </c>
      <c r="T121" s="102">
        <v>0.62980547352064464</v>
      </c>
      <c r="U121" s="102">
        <v>0.42312499325665176</v>
      </c>
      <c r="V121" s="102"/>
      <c r="W121" s="102"/>
      <c r="X121" s="102"/>
      <c r="Y121" s="102"/>
      <c r="Z121" s="102"/>
      <c r="AA121" s="102"/>
      <c r="AB121" s="102"/>
      <c r="AC121" s="102"/>
      <c r="AD121" s="102"/>
      <c r="AE121" s="102"/>
      <c r="AF121" s="102"/>
      <c r="AG121" s="102"/>
      <c r="AH121" s="102"/>
      <c r="AI121" s="102"/>
      <c r="AJ121" s="102">
        <v>2.0808379569600222</v>
      </c>
      <c r="AK121" s="102">
        <v>1.5789220815637806</v>
      </c>
      <c r="AL121" s="102">
        <v>7.8764810698522536E-2</v>
      </c>
      <c r="AM121" s="102">
        <v>2.9033771455832091E-2</v>
      </c>
      <c r="AN121" s="102"/>
      <c r="AO121" s="102"/>
      <c r="AP121" s="102"/>
      <c r="AQ121" s="102"/>
      <c r="AR121" s="102"/>
      <c r="AS121" s="102"/>
      <c r="AT121" s="102"/>
      <c r="AU121" s="102">
        <v>0.21600172057913172</v>
      </c>
      <c r="AV121" s="102"/>
      <c r="AW121" s="102">
        <v>2.7857679359811444E-2</v>
      </c>
      <c r="AX121" s="102"/>
      <c r="AY121" s="102"/>
      <c r="AZ121" s="102"/>
      <c r="BA121" s="102"/>
      <c r="BB121" s="102"/>
      <c r="BC121" s="102"/>
      <c r="BD121" s="102"/>
      <c r="BE121" s="102"/>
      <c r="BF121" s="102">
        <v>5.3283419124392217E-2</v>
      </c>
      <c r="BG121" s="102"/>
      <c r="BH121" s="102"/>
      <c r="BI121" s="102"/>
      <c r="BJ121" s="102">
        <v>5.1685608667858755E-2</v>
      </c>
      <c r="BK121" s="102">
        <v>0.17319626726726639</v>
      </c>
      <c r="BL121" s="102"/>
      <c r="BM121" s="102"/>
      <c r="BN121" s="102">
        <v>5.1504176221569145</v>
      </c>
      <c r="BO121" s="102">
        <v>5.6594238785484814E-2</v>
      </c>
      <c r="BP121" s="102">
        <v>8.6366241253748394E-2</v>
      </c>
      <c r="BQ121" s="102">
        <v>0.28895642057869508</v>
      </c>
      <c r="BR121" s="102">
        <v>5.2233551152135606E-2</v>
      </c>
      <c r="BS121" s="102">
        <v>4.8118301751755542E-2</v>
      </c>
      <c r="BT121" s="102"/>
      <c r="BU121" s="102">
        <v>0.12498950548427136</v>
      </c>
      <c r="BV121" s="102">
        <v>8.0883463190773129E-3</v>
      </c>
      <c r="BW121" s="102">
        <v>7.9197735106519892E-3</v>
      </c>
      <c r="BX121" s="102">
        <v>0.74586508323001754</v>
      </c>
      <c r="BY121" s="102">
        <v>2.0543567836689198</v>
      </c>
      <c r="BZ121" s="102">
        <v>1.2172263968817263</v>
      </c>
      <c r="CA121" s="102"/>
      <c r="CB121" s="102"/>
      <c r="CC121" s="102"/>
      <c r="CD121" s="102"/>
      <c r="CE121" s="102"/>
      <c r="CF121" s="102"/>
      <c r="CG121" s="102"/>
      <c r="CH121" s="102"/>
      <c r="CI121" s="102"/>
      <c r="CJ121" s="102"/>
      <c r="CK121" s="102"/>
      <c r="CL121" s="102"/>
      <c r="CM121" s="102"/>
      <c r="CN121" s="102"/>
      <c r="CO121" s="102"/>
      <c r="CP121" s="102"/>
      <c r="CQ121" s="102"/>
      <c r="CR121" s="102"/>
      <c r="CS121" s="102"/>
      <c r="CT121" s="102"/>
      <c r="CU121" s="102"/>
      <c r="CV121" s="102"/>
      <c r="CW121" s="102"/>
      <c r="CX121" s="102"/>
      <c r="CY121" s="102"/>
      <c r="CZ121" s="102"/>
      <c r="DA121" s="102"/>
      <c r="DB121" s="102"/>
      <c r="DC121" s="102"/>
      <c r="DD121" s="102"/>
      <c r="DE121" s="102"/>
      <c r="DF121" s="102"/>
      <c r="DG121" s="102"/>
      <c r="DH121" s="102"/>
      <c r="DI121" s="102"/>
      <c r="DJ121" s="102"/>
      <c r="DK121" s="102"/>
      <c r="DL121" s="102"/>
      <c r="DM121" s="102"/>
      <c r="DN121" s="102"/>
      <c r="DO121" s="102"/>
      <c r="DP121" s="102"/>
      <c r="DQ121" s="102"/>
      <c r="DR121" s="102"/>
      <c r="DS121" s="102"/>
      <c r="DT121" s="102"/>
      <c r="DU121" s="102"/>
      <c r="DV121" s="102"/>
      <c r="DW121" s="102"/>
      <c r="DX121" s="102"/>
      <c r="DY121" s="102"/>
      <c r="DZ121" s="102"/>
      <c r="EA121" s="102"/>
      <c r="EB121" s="102"/>
      <c r="EC121" s="102"/>
      <c r="ED121" s="102"/>
      <c r="EE121" s="102"/>
      <c r="EF121" s="102"/>
      <c r="EG121" s="102"/>
      <c r="EH121" s="102"/>
      <c r="EI121" s="102"/>
      <c r="EJ121" s="102"/>
      <c r="EK121" s="102"/>
      <c r="EL121" s="102"/>
      <c r="EM121" s="102"/>
      <c r="EN121" s="102"/>
      <c r="EO121" s="102"/>
      <c r="EP121" s="102"/>
      <c r="EQ121" s="102"/>
      <c r="ER121" s="102"/>
      <c r="ES121" s="102"/>
      <c r="ET121" s="102"/>
      <c r="EU121" s="102"/>
      <c r="EV121" s="102"/>
      <c r="EW121" s="102"/>
      <c r="EX121" s="102"/>
      <c r="EY121" s="102"/>
      <c r="EZ121" s="102"/>
      <c r="FA121" s="102"/>
      <c r="FB121" s="102"/>
      <c r="FC121" s="102"/>
      <c r="FD121" s="102"/>
      <c r="FE121" s="102"/>
      <c r="FF121" s="102"/>
      <c r="FG121" s="102"/>
      <c r="FH121" s="102"/>
      <c r="FI121" s="102"/>
      <c r="FJ121" s="102"/>
      <c r="FK121" s="102"/>
      <c r="FL121" s="102"/>
      <c r="FM121" s="102"/>
      <c r="FN121" s="102"/>
      <c r="FO121" s="102"/>
      <c r="FP121" s="102">
        <v>3.336597565132208</v>
      </c>
      <c r="FQ121" s="102">
        <v>4.4509449136997628</v>
      </c>
      <c r="FR121" s="102">
        <v>5.2166618767232524</v>
      </c>
      <c r="FS121" s="102">
        <v>5.2286929334387935</v>
      </c>
      <c r="FT121" s="102">
        <v>5.3944416402029818</v>
      </c>
      <c r="FU121" s="102">
        <v>6.8339592667372626</v>
      </c>
      <c r="FV121" s="102">
        <v>7.3249513774791835</v>
      </c>
      <c r="FW121" s="102">
        <v>9.1291410283414596</v>
      </c>
      <c r="FX121" s="102">
        <v>11.721756362628897</v>
      </c>
      <c r="FY121" s="102">
        <v>14.97764711679727</v>
      </c>
      <c r="FZ121" s="102"/>
      <c r="GA121" s="102"/>
      <c r="GB121" s="102"/>
      <c r="GC121" s="102"/>
      <c r="GD121" s="104"/>
      <c r="GE121" s="104"/>
      <c r="GF121" s="104"/>
      <c r="GG121" s="104"/>
      <c r="GH121" s="104"/>
      <c r="GI121" s="104"/>
      <c r="GJ121" s="104">
        <v>-0.2557612677584567</v>
      </c>
      <c r="GK121" s="104">
        <v>5.5341941434182997</v>
      </c>
      <c r="GL121" s="104">
        <v>95.288279716341208</v>
      </c>
      <c r="GM121" s="122"/>
      <c r="GN121" s="110"/>
      <c r="GO121" s="119"/>
      <c r="GP121" s="98"/>
    </row>
    <row r="122" spans="1:198" x14ac:dyDescent="0.25">
      <c r="A122" s="103" t="s">
        <v>154</v>
      </c>
      <c r="B122" s="102"/>
      <c r="C122" s="102"/>
      <c r="D122" s="102"/>
      <c r="E122" s="102"/>
      <c r="F122" s="102"/>
      <c r="G122" s="102"/>
      <c r="H122" s="102"/>
      <c r="I122" s="102"/>
      <c r="J122" s="102"/>
      <c r="K122" s="102"/>
      <c r="L122" s="102"/>
      <c r="M122" s="102"/>
      <c r="N122" s="102"/>
      <c r="O122" s="102"/>
      <c r="P122" s="102">
        <v>0.11406002579575816</v>
      </c>
      <c r="Q122" s="102">
        <v>2.2988106216992283E-2</v>
      </c>
      <c r="R122" s="102">
        <v>7.7671792311832615E-4</v>
      </c>
      <c r="S122" s="102">
        <v>0.10633577120786886</v>
      </c>
      <c r="T122" s="102">
        <v>9.8771797199929928E-2</v>
      </c>
      <c r="U122" s="102">
        <v>4.6860497952524352E-2</v>
      </c>
      <c r="V122" s="102"/>
      <c r="W122" s="102"/>
      <c r="X122" s="102"/>
      <c r="Y122" s="102"/>
      <c r="Z122" s="102"/>
      <c r="AA122" s="102"/>
      <c r="AB122" s="102"/>
      <c r="AC122" s="102"/>
      <c r="AD122" s="102"/>
      <c r="AE122" s="102"/>
      <c r="AF122" s="102"/>
      <c r="AG122" s="102"/>
      <c r="AH122" s="102"/>
      <c r="AI122" s="102"/>
      <c r="AJ122" s="102">
        <v>1.7950190582179639</v>
      </c>
      <c r="AK122" s="102">
        <v>0.10694788257635532</v>
      </c>
      <c r="AL122" s="102">
        <v>0.48308901345043986</v>
      </c>
      <c r="AM122" s="102">
        <v>2.5498196859282842</v>
      </c>
      <c r="AN122" s="102"/>
      <c r="AO122" s="102">
        <v>9.7701974065021902E-2</v>
      </c>
      <c r="AP122" s="102">
        <v>3.9784845399205631E-3</v>
      </c>
      <c r="AQ122" s="102"/>
      <c r="AR122" s="102"/>
      <c r="AS122" s="102"/>
      <c r="AT122" s="102"/>
      <c r="AU122" s="102"/>
      <c r="AV122" s="102"/>
      <c r="AW122" s="102">
        <v>3.3912295411114866E-2</v>
      </c>
      <c r="AX122" s="102"/>
      <c r="AY122" s="102"/>
      <c r="AZ122" s="102"/>
      <c r="BA122" s="102"/>
      <c r="BB122" s="102"/>
      <c r="BC122" s="102"/>
      <c r="BD122" s="102"/>
      <c r="BE122" s="102"/>
      <c r="BF122" s="102"/>
      <c r="BG122" s="102">
        <v>6.6289788040321929</v>
      </c>
      <c r="BH122" s="102"/>
      <c r="BI122" s="102">
        <v>0.82801531484657909</v>
      </c>
      <c r="BJ122" s="102">
        <v>6.3277657947094806E-2</v>
      </c>
      <c r="BK122" s="102"/>
      <c r="BL122" s="102"/>
      <c r="BM122" s="102"/>
      <c r="BN122" s="102"/>
      <c r="BO122" s="102"/>
      <c r="BP122" s="102"/>
      <c r="BQ122" s="102"/>
      <c r="BR122" s="102"/>
      <c r="BS122" s="102"/>
      <c r="BT122" s="102"/>
      <c r="BU122" s="102"/>
      <c r="BV122" s="102"/>
      <c r="BW122" s="102"/>
      <c r="BX122" s="102">
        <v>3.831590537585158E-3</v>
      </c>
      <c r="BY122" s="102">
        <v>0.16936762147613674</v>
      </c>
      <c r="BZ122" s="102">
        <v>0.46241211780602026</v>
      </c>
      <c r="CA122" s="102"/>
      <c r="CB122" s="102"/>
      <c r="CC122" s="102"/>
      <c r="CD122" s="102"/>
      <c r="CE122" s="102"/>
      <c r="CF122" s="102"/>
      <c r="CG122" s="102"/>
      <c r="CH122" s="102"/>
      <c r="CI122" s="102"/>
      <c r="CJ122" s="102"/>
      <c r="CK122" s="102"/>
      <c r="CL122" s="102"/>
      <c r="CM122" s="102"/>
      <c r="CN122" s="102"/>
      <c r="CO122" s="102"/>
      <c r="CP122" s="102"/>
      <c r="CQ122" s="102"/>
      <c r="CR122" s="102"/>
      <c r="CS122" s="102"/>
      <c r="CT122" s="102"/>
      <c r="CU122" s="102"/>
      <c r="CV122" s="102"/>
      <c r="CW122" s="102"/>
      <c r="CX122" s="102"/>
      <c r="CY122" s="102"/>
      <c r="CZ122" s="102"/>
      <c r="DA122" s="102"/>
      <c r="DB122" s="102"/>
      <c r="DC122" s="102"/>
      <c r="DD122" s="102"/>
      <c r="DE122" s="102"/>
      <c r="DF122" s="102"/>
      <c r="DG122" s="102"/>
      <c r="DH122" s="102"/>
      <c r="DI122" s="102"/>
      <c r="DJ122" s="102"/>
      <c r="DK122" s="102"/>
      <c r="DL122" s="102"/>
      <c r="DM122" s="102"/>
      <c r="DN122" s="102"/>
      <c r="DO122" s="102"/>
      <c r="DP122" s="102"/>
      <c r="DQ122" s="102"/>
      <c r="DR122" s="102"/>
      <c r="DS122" s="102"/>
      <c r="DT122" s="102"/>
      <c r="DU122" s="102"/>
      <c r="DV122" s="102"/>
      <c r="DW122" s="102"/>
      <c r="DX122" s="102"/>
      <c r="DY122" s="102"/>
      <c r="DZ122" s="102"/>
      <c r="EA122" s="102"/>
      <c r="EB122" s="102"/>
      <c r="EC122" s="102"/>
      <c r="ED122" s="102"/>
      <c r="EE122" s="102"/>
      <c r="EF122" s="102"/>
      <c r="EG122" s="102"/>
      <c r="EH122" s="102"/>
      <c r="EI122" s="102"/>
      <c r="EJ122" s="102"/>
      <c r="EK122" s="102"/>
      <c r="EL122" s="102"/>
      <c r="EM122" s="102"/>
      <c r="EN122" s="102"/>
      <c r="EO122" s="102"/>
      <c r="EP122" s="102"/>
      <c r="EQ122" s="102"/>
      <c r="ER122" s="102"/>
      <c r="ES122" s="102"/>
      <c r="ET122" s="102"/>
      <c r="EU122" s="102"/>
      <c r="EV122" s="102"/>
      <c r="EW122" s="102"/>
      <c r="EX122" s="102"/>
      <c r="EY122" s="102"/>
      <c r="EZ122" s="102"/>
      <c r="FA122" s="102"/>
      <c r="FB122" s="102"/>
      <c r="FC122" s="102"/>
      <c r="FD122" s="102"/>
      <c r="FE122" s="102"/>
      <c r="FF122" s="102"/>
      <c r="FG122" s="102"/>
      <c r="FH122" s="102"/>
      <c r="FI122" s="102"/>
      <c r="FJ122" s="102"/>
      <c r="FK122" s="102"/>
      <c r="FL122" s="102"/>
      <c r="FM122" s="102"/>
      <c r="FN122" s="102"/>
      <c r="FO122" s="102"/>
      <c r="FP122" s="102">
        <v>0.28204252268182034</v>
      </c>
      <c r="FQ122" s="102">
        <v>0.31650083781037258</v>
      </c>
      <c r="FR122" s="102">
        <v>0.3640791500209421</v>
      </c>
      <c r="FS122" s="102">
        <v>0.30463046825602025</v>
      </c>
      <c r="FT122" s="102">
        <v>0.35666070076259504</v>
      </c>
      <c r="FU122" s="102">
        <v>0.42467510816444065</v>
      </c>
      <c r="FV122" s="102">
        <v>0.56135748434668853</v>
      </c>
      <c r="FW122" s="102">
        <v>0.54530532116912089</v>
      </c>
      <c r="FX122" s="102">
        <v>0.79450287184939339</v>
      </c>
      <c r="FY122" s="102">
        <v>1.5702120803934034</v>
      </c>
      <c r="FZ122" s="102"/>
      <c r="GA122" s="102"/>
      <c r="GB122" s="102"/>
      <c r="GC122" s="102"/>
      <c r="GD122" s="104"/>
      <c r="GE122" s="104"/>
      <c r="GF122" s="104"/>
      <c r="GG122" s="104"/>
      <c r="GH122" s="104">
        <v>3.8791106824414306E-5</v>
      </c>
      <c r="GI122" s="104">
        <v>1.3839334578191428E-6</v>
      </c>
      <c r="GJ122" s="104">
        <v>-7.9139517088859246E-2</v>
      </c>
      <c r="GK122" s="104">
        <v>7.0124319361339138</v>
      </c>
      <c r="GL122" s="104">
        <v>26.06944355667104</v>
      </c>
      <c r="GM122" s="122"/>
      <c r="GN122" s="110"/>
      <c r="GO122" s="119"/>
      <c r="GP122" s="98"/>
    </row>
    <row r="123" spans="1:198" x14ac:dyDescent="0.25">
      <c r="A123" s="103" t="s">
        <v>155</v>
      </c>
      <c r="B123" s="102"/>
      <c r="C123" s="102"/>
      <c r="D123" s="102"/>
      <c r="E123" s="102"/>
      <c r="F123" s="102"/>
      <c r="G123" s="102"/>
      <c r="H123" s="102"/>
      <c r="I123" s="102"/>
      <c r="J123" s="102"/>
      <c r="K123" s="102"/>
      <c r="L123" s="102"/>
      <c r="M123" s="102"/>
      <c r="N123" s="102"/>
      <c r="O123" s="102"/>
      <c r="P123" s="102">
        <v>0.11429964906312205</v>
      </c>
      <c r="Q123" s="102">
        <v>0.19688752225708167</v>
      </c>
      <c r="R123" s="102">
        <v>6.7201130028667275E-3</v>
      </c>
      <c r="S123" s="102">
        <v>0.81568265834820264</v>
      </c>
      <c r="T123" s="102">
        <v>0.76704113560144371</v>
      </c>
      <c r="U123" s="102">
        <v>0.40543398348179371</v>
      </c>
      <c r="V123" s="102"/>
      <c r="W123" s="102"/>
      <c r="X123" s="102"/>
      <c r="Y123" s="102"/>
      <c r="Z123" s="102"/>
      <c r="AA123" s="102"/>
      <c r="AB123" s="102"/>
      <c r="AC123" s="102"/>
      <c r="AD123" s="102"/>
      <c r="AE123" s="102"/>
      <c r="AF123" s="102"/>
      <c r="AG123" s="102"/>
      <c r="AH123" s="102"/>
      <c r="AI123" s="102"/>
      <c r="AJ123" s="102">
        <v>1.3292678929777348E-2</v>
      </c>
      <c r="AK123" s="102">
        <v>3.909760449836399E-2</v>
      </c>
      <c r="AL123" s="102">
        <v>8.8273721126378504E-2</v>
      </c>
      <c r="AM123" s="102">
        <v>1.9255750501307021</v>
      </c>
      <c r="AN123" s="102"/>
      <c r="AO123" s="102"/>
      <c r="AP123" s="102"/>
      <c r="AQ123" s="102"/>
      <c r="AR123" s="102"/>
      <c r="AS123" s="102"/>
      <c r="AT123" s="102"/>
      <c r="AU123" s="102"/>
      <c r="AV123" s="102"/>
      <c r="AW123" s="102"/>
      <c r="AX123" s="102"/>
      <c r="AY123" s="102"/>
      <c r="AZ123" s="102"/>
      <c r="BA123" s="102"/>
      <c r="BB123" s="102"/>
      <c r="BC123" s="102"/>
      <c r="BD123" s="102"/>
      <c r="BE123" s="102"/>
      <c r="BF123" s="102"/>
      <c r="BG123" s="102"/>
      <c r="BH123" s="102"/>
      <c r="BI123" s="102"/>
      <c r="BJ123" s="102">
        <v>5.4213288571539162E-4</v>
      </c>
      <c r="BK123" s="102"/>
      <c r="BL123" s="102">
        <v>4.5917407221811271E-2</v>
      </c>
      <c r="BM123" s="102">
        <v>1.3685978744481713</v>
      </c>
      <c r="BN123" s="102">
        <v>0.55609796134955614</v>
      </c>
      <c r="BO123" s="102"/>
      <c r="BP123" s="102"/>
      <c r="BQ123" s="102"/>
      <c r="BR123" s="102"/>
      <c r="BS123" s="102"/>
      <c r="BT123" s="102"/>
      <c r="BU123" s="102"/>
      <c r="BV123" s="102"/>
      <c r="BW123" s="102"/>
      <c r="BX123" s="102">
        <v>3.8227250863828209E-3</v>
      </c>
      <c r="BY123" s="102">
        <v>1.0629362354744123</v>
      </c>
      <c r="BZ123" s="102">
        <v>1.6819733218106945</v>
      </c>
      <c r="CA123" s="102"/>
      <c r="CB123" s="102"/>
      <c r="CC123" s="102"/>
      <c r="CD123" s="102"/>
      <c r="CE123" s="102"/>
      <c r="CF123" s="102"/>
      <c r="CG123" s="102"/>
      <c r="CH123" s="102"/>
      <c r="CI123" s="102"/>
      <c r="CJ123" s="102"/>
      <c r="CK123" s="102"/>
      <c r="CL123" s="102"/>
      <c r="CM123" s="102"/>
      <c r="CN123" s="102"/>
      <c r="CO123" s="102"/>
      <c r="CP123" s="102"/>
      <c r="CQ123" s="102"/>
      <c r="CR123" s="102"/>
      <c r="CS123" s="102"/>
      <c r="CT123" s="102"/>
      <c r="CU123" s="102"/>
      <c r="CV123" s="102"/>
      <c r="CW123" s="102"/>
      <c r="CX123" s="102"/>
      <c r="CY123" s="102"/>
      <c r="CZ123" s="102"/>
      <c r="DA123" s="102"/>
      <c r="DB123" s="102"/>
      <c r="DC123" s="102"/>
      <c r="DD123" s="102"/>
      <c r="DE123" s="102"/>
      <c r="DF123" s="102"/>
      <c r="DG123" s="102"/>
      <c r="DH123" s="102"/>
      <c r="DI123" s="102"/>
      <c r="DJ123" s="102"/>
      <c r="DK123" s="102"/>
      <c r="DL123" s="102"/>
      <c r="DM123" s="102"/>
      <c r="DN123" s="102"/>
      <c r="DO123" s="102"/>
      <c r="DP123" s="102"/>
      <c r="DQ123" s="102"/>
      <c r="DR123" s="102"/>
      <c r="DS123" s="102"/>
      <c r="DT123" s="102"/>
      <c r="DU123" s="102"/>
      <c r="DV123" s="102"/>
      <c r="DW123" s="102"/>
      <c r="DX123" s="102"/>
      <c r="DY123" s="102"/>
      <c r="DZ123" s="102"/>
      <c r="EA123" s="102"/>
      <c r="EB123" s="102"/>
      <c r="EC123" s="102"/>
      <c r="ED123" s="102"/>
      <c r="EE123" s="102"/>
      <c r="EF123" s="102"/>
      <c r="EG123" s="102"/>
      <c r="EH123" s="102"/>
      <c r="EI123" s="102"/>
      <c r="EJ123" s="102"/>
      <c r="EK123" s="102"/>
      <c r="EL123" s="102"/>
      <c r="EM123" s="102"/>
      <c r="EN123" s="102"/>
      <c r="EO123" s="102"/>
      <c r="EP123" s="102"/>
      <c r="EQ123" s="102"/>
      <c r="ER123" s="102"/>
      <c r="ES123" s="102"/>
      <c r="ET123" s="102"/>
      <c r="EU123" s="102"/>
      <c r="EV123" s="102"/>
      <c r="EW123" s="102"/>
      <c r="EX123" s="102"/>
      <c r="EY123" s="102"/>
      <c r="EZ123" s="102"/>
      <c r="FA123" s="102"/>
      <c r="FB123" s="102"/>
      <c r="FC123" s="102"/>
      <c r="FD123" s="102"/>
      <c r="FE123" s="102"/>
      <c r="FF123" s="102"/>
      <c r="FG123" s="102"/>
      <c r="FH123" s="102"/>
      <c r="FI123" s="102"/>
      <c r="FJ123" s="102"/>
      <c r="FK123" s="102"/>
      <c r="FL123" s="102"/>
      <c r="FM123" s="102"/>
      <c r="FN123" s="102"/>
      <c r="FO123" s="102"/>
      <c r="FP123" s="102">
        <v>1.2232345667473032</v>
      </c>
      <c r="FQ123" s="102">
        <v>1.6388367067505483</v>
      </c>
      <c r="FR123" s="102">
        <v>1.9826324787237171</v>
      </c>
      <c r="FS123" s="102">
        <v>1.9838681069826922</v>
      </c>
      <c r="FT123" s="102">
        <v>2.1010478947270097</v>
      </c>
      <c r="FU123" s="102">
        <v>2.4096332964462364</v>
      </c>
      <c r="FV123" s="102">
        <v>2.746016254057563</v>
      </c>
      <c r="FW123" s="102">
        <v>3.3179651199942475</v>
      </c>
      <c r="FX123" s="102">
        <v>4.1529379846929366</v>
      </c>
      <c r="FY123" s="102">
        <v>5.2945338542703029</v>
      </c>
      <c r="FZ123" s="102"/>
      <c r="GA123" s="102"/>
      <c r="GB123" s="102"/>
      <c r="GC123" s="102"/>
      <c r="GD123" s="104"/>
      <c r="GE123" s="104"/>
      <c r="GF123" s="104"/>
      <c r="GG123" s="104"/>
      <c r="GH123" s="104"/>
      <c r="GI123" s="104"/>
      <c r="GJ123" s="104">
        <v>0.34167678413727426</v>
      </c>
      <c r="GK123" s="104">
        <v>3.0493744970595187</v>
      </c>
      <c r="GL123" s="104">
        <v>39.33394931930583</v>
      </c>
      <c r="GM123" s="122"/>
      <c r="GN123" s="110"/>
      <c r="GO123" s="119"/>
      <c r="GP123" s="98"/>
    </row>
    <row r="124" spans="1:198" x14ac:dyDescent="0.25">
      <c r="A124" s="103" t="s">
        <v>156</v>
      </c>
      <c r="B124" s="102">
        <v>1.3615955161873064E-2</v>
      </c>
      <c r="C124" s="102">
        <v>5.3584863625155243E-2</v>
      </c>
      <c r="D124" s="102">
        <v>2.2968223314483133E-3</v>
      </c>
      <c r="E124" s="102">
        <v>3.8691004907802931E-2</v>
      </c>
      <c r="F124" s="102">
        <v>0.15173690975270951</v>
      </c>
      <c r="G124" s="102">
        <v>5.1540527145740408E-2</v>
      </c>
      <c r="H124" s="102">
        <v>1.866518366782885E-2</v>
      </c>
      <c r="I124" s="102">
        <v>2.3788220538574743E-2</v>
      </c>
      <c r="J124" s="102">
        <v>2.1444802942488911E-3</v>
      </c>
      <c r="K124" s="102">
        <v>2.3797294017146982E-2</v>
      </c>
      <c r="L124" s="102">
        <v>5.6074590703205475E-3</v>
      </c>
      <c r="M124" s="102">
        <v>1.4808408186140347E-2</v>
      </c>
      <c r="N124" s="102">
        <v>8.3851115594660769E-2</v>
      </c>
      <c r="O124" s="102">
        <v>4.8297670812199895E-3</v>
      </c>
      <c r="P124" s="102">
        <v>0.16056104010440631</v>
      </c>
      <c r="Q124" s="102">
        <v>0.15478918680330636</v>
      </c>
      <c r="R124" s="102">
        <v>2.3844476152997746E-2</v>
      </c>
      <c r="S124" s="102">
        <v>0.87288643131120336</v>
      </c>
      <c r="T124" s="102">
        <v>0.44329546257084218</v>
      </c>
      <c r="U124" s="102">
        <v>1.4385711887021126</v>
      </c>
      <c r="V124" s="102">
        <v>8.4707954757134996E-2</v>
      </c>
      <c r="W124" s="102">
        <v>0.15025402288769263</v>
      </c>
      <c r="X124" s="102">
        <v>1.1125301927685129</v>
      </c>
      <c r="Y124" s="102">
        <v>6.2292759507015225E-2</v>
      </c>
      <c r="Z124" s="102">
        <v>1.9902700135113973</v>
      </c>
      <c r="AA124" s="102">
        <v>0.43088698111257645</v>
      </c>
      <c r="AB124" s="102">
        <v>0.20077884984185751</v>
      </c>
      <c r="AC124" s="102">
        <v>1.1386940145610177E-2</v>
      </c>
      <c r="AD124" s="102">
        <v>1.0577562596474208</v>
      </c>
      <c r="AE124" s="102">
        <v>0.13046832650351894</v>
      </c>
      <c r="AF124" s="102">
        <v>0.1059546415427922</v>
      </c>
      <c r="AG124" s="102">
        <v>3.9331373825352435E-2</v>
      </c>
      <c r="AH124" s="102">
        <v>0.4789691170458017</v>
      </c>
      <c r="AI124" s="102">
        <v>3.6639392793692083</v>
      </c>
      <c r="AJ124" s="102">
        <v>0.26451970903398431</v>
      </c>
      <c r="AK124" s="102">
        <v>0.11773541047941191</v>
      </c>
      <c r="AL124" s="102">
        <v>1.2092472404734043E-2</v>
      </c>
      <c r="AM124" s="102">
        <v>6.973465469514728E-2</v>
      </c>
      <c r="AN124" s="102">
        <v>13.972314554853412</v>
      </c>
      <c r="AO124" s="102">
        <v>2.6284854161836404</v>
      </c>
      <c r="AP124" s="102">
        <v>0.1668627130919112</v>
      </c>
      <c r="AQ124" s="102">
        <v>1.2486569465029156</v>
      </c>
      <c r="AR124" s="102">
        <v>7.5736882305113525E-3</v>
      </c>
      <c r="AS124" s="102">
        <v>0.15565589449232509</v>
      </c>
      <c r="AT124" s="102">
        <v>1.4009030504309252</v>
      </c>
      <c r="AU124" s="102">
        <v>3.5129383676305248</v>
      </c>
      <c r="AV124" s="102">
        <v>1.9714452895983437E-2</v>
      </c>
      <c r="AW124" s="102">
        <v>0.12878221709571769</v>
      </c>
      <c r="AX124" s="102">
        <v>0.98326689517360222</v>
      </c>
      <c r="AY124" s="102">
        <v>0.56013109296109698</v>
      </c>
      <c r="AZ124" s="102">
        <v>7.319366605560948E-2</v>
      </c>
      <c r="BA124" s="102">
        <v>0.8494671378591061</v>
      </c>
      <c r="BB124" s="102">
        <v>0.35605233847883044</v>
      </c>
      <c r="BC124" s="102">
        <v>1.267219772764794E-3</v>
      </c>
      <c r="BD124" s="102">
        <v>3.1206902946949542E-4</v>
      </c>
      <c r="BE124" s="102">
        <v>0.10498506754274499</v>
      </c>
      <c r="BF124" s="102">
        <v>0.24594648428781168</v>
      </c>
      <c r="BG124" s="102">
        <v>1.4877210935500265</v>
      </c>
      <c r="BH124" s="102">
        <v>0.22921737384224045</v>
      </c>
      <c r="BI124" s="102">
        <v>7.3164294734897553</v>
      </c>
      <c r="BJ124" s="102">
        <v>0.59763206370576361</v>
      </c>
      <c r="BK124" s="102">
        <v>0.53129839834353509</v>
      </c>
      <c r="BL124" s="102">
        <v>8.4038027719147423E-2</v>
      </c>
      <c r="BM124" s="102">
        <v>6.6203828484694132</v>
      </c>
      <c r="BN124" s="102">
        <v>4.1283981563709338</v>
      </c>
      <c r="BO124" s="102">
        <v>0.10680660356094625</v>
      </c>
      <c r="BP124" s="102">
        <v>0.37481173613330615</v>
      </c>
      <c r="BQ124" s="102">
        <v>1.2558768681040426</v>
      </c>
      <c r="BR124" s="102">
        <v>0.13287512444449115</v>
      </c>
      <c r="BS124" s="102">
        <v>0.12239180873204657</v>
      </c>
      <c r="BT124" s="102"/>
      <c r="BU124" s="102">
        <v>0.51679350203483232</v>
      </c>
      <c r="BV124" s="102">
        <v>5.6844800670947895E-2</v>
      </c>
      <c r="BW124" s="102"/>
      <c r="BX124" s="102">
        <v>1.4652053602459627</v>
      </c>
      <c r="BY124" s="102">
        <v>1.6057588946732526</v>
      </c>
      <c r="BZ124" s="102">
        <v>4.0795141105113029</v>
      </c>
      <c r="CA124" s="102"/>
      <c r="CB124" s="102"/>
      <c r="CC124" s="102"/>
      <c r="CD124" s="102"/>
      <c r="CE124" s="102"/>
      <c r="CF124" s="102"/>
      <c r="CG124" s="102"/>
      <c r="CH124" s="102"/>
      <c r="CI124" s="102"/>
      <c r="CJ124" s="102"/>
      <c r="CK124" s="102"/>
      <c r="CL124" s="102"/>
      <c r="CM124" s="102"/>
      <c r="CN124" s="102"/>
      <c r="CO124" s="102"/>
      <c r="CP124" s="102"/>
      <c r="CQ124" s="102"/>
      <c r="CR124" s="102"/>
      <c r="CS124" s="102"/>
      <c r="CT124" s="102"/>
      <c r="CU124" s="102"/>
      <c r="CV124" s="102"/>
      <c r="CW124" s="102"/>
      <c r="CX124" s="102"/>
      <c r="CY124" s="102"/>
      <c r="CZ124" s="102"/>
      <c r="DA124" s="102"/>
      <c r="DB124" s="102"/>
      <c r="DC124" s="102"/>
      <c r="DD124" s="102"/>
      <c r="DE124" s="102"/>
      <c r="DF124" s="102"/>
      <c r="DG124" s="102"/>
      <c r="DH124" s="102"/>
      <c r="DI124" s="102"/>
      <c r="DJ124" s="102"/>
      <c r="DK124" s="102"/>
      <c r="DL124" s="102"/>
      <c r="DM124" s="102"/>
      <c r="DN124" s="102"/>
      <c r="DO124" s="102"/>
      <c r="DP124" s="102"/>
      <c r="DQ124" s="102"/>
      <c r="DR124" s="102"/>
      <c r="DS124" s="102"/>
      <c r="DT124" s="102"/>
      <c r="DU124" s="102"/>
      <c r="DV124" s="102"/>
      <c r="DW124" s="102"/>
      <c r="DX124" s="102"/>
      <c r="DY124" s="102"/>
      <c r="DZ124" s="102"/>
      <c r="EA124" s="102"/>
      <c r="EB124" s="102"/>
      <c r="EC124" s="102"/>
      <c r="ED124" s="102"/>
      <c r="EE124" s="102"/>
      <c r="EF124" s="102"/>
      <c r="EG124" s="102"/>
      <c r="EH124" s="102"/>
      <c r="EI124" s="102"/>
      <c r="EJ124" s="102"/>
      <c r="EK124" s="102"/>
      <c r="EL124" s="102"/>
      <c r="EM124" s="102"/>
      <c r="EN124" s="102"/>
      <c r="EO124" s="102"/>
      <c r="EP124" s="102"/>
      <c r="EQ124" s="102"/>
      <c r="ER124" s="102"/>
      <c r="ES124" s="102"/>
      <c r="ET124" s="102"/>
      <c r="EU124" s="102"/>
      <c r="EV124" s="102"/>
      <c r="EW124" s="102"/>
      <c r="EX124" s="102"/>
      <c r="EY124" s="102"/>
      <c r="EZ124" s="102"/>
      <c r="FA124" s="102"/>
      <c r="FB124" s="102"/>
      <c r="FC124" s="102"/>
      <c r="FD124" s="102"/>
      <c r="FE124" s="102"/>
      <c r="FF124" s="102"/>
      <c r="FG124" s="102"/>
      <c r="FH124" s="102"/>
      <c r="FI124" s="102"/>
      <c r="FJ124" s="102"/>
      <c r="FK124" s="102"/>
      <c r="FL124" s="102"/>
      <c r="FM124" s="102"/>
      <c r="FN124" s="102"/>
      <c r="FO124" s="102"/>
      <c r="FP124" s="102">
        <v>8.8205842263807108E-2</v>
      </c>
      <c r="FQ124" s="102">
        <v>0.1177651416637156</v>
      </c>
      <c r="FR124" s="102">
        <v>0.1472185442041426</v>
      </c>
      <c r="FS124" s="102">
        <v>0.16050070651701689</v>
      </c>
      <c r="FT124" s="102">
        <v>0.21316652846464013</v>
      </c>
      <c r="FU124" s="102">
        <v>0.19262157137413635</v>
      </c>
      <c r="FV124" s="102">
        <v>0.19300062235036403</v>
      </c>
      <c r="FW124" s="102">
        <v>0.29746673565652643</v>
      </c>
      <c r="FX124" s="102">
        <v>0.47067571734332453</v>
      </c>
      <c r="FY124" s="102">
        <v>0.90814336648813265</v>
      </c>
      <c r="FZ124" s="102"/>
      <c r="GA124" s="102"/>
      <c r="GB124" s="102"/>
      <c r="GC124" s="102"/>
      <c r="GD124" s="104"/>
      <c r="GE124" s="104"/>
      <c r="GF124" s="104"/>
      <c r="GG124" s="104"/>
      <c r="GH124" s="104"/>
      <c r="GI124" s="104"/>
      <c r="GJ124" s="104">
        <v>5.3309433674331934E-2</v>
      </c>
      <c r="GK124" s="104">
        <v>8.6063617184135293</v>
      </c>
      <c r="GL124" s="104">
        <v>82.143456201683406</v>
      </c>
      <c r="GM124" s="122"/>
      <c r="GN124" s="110"/>
      <c r="GO124" s="119"/>
      <c r="GP124" s="98"/>
    </row>
    <row r="125" spans="1:198" x14ac:dyDescent="0.25">
      <c r="A125" s="103" t="s">
        <v>157</v>
      </c>
      <c r="B125" s="102">
        <v>8.2008578974785654E-4</v>
      </c>
      <c r="C125" s="102">
        <v>3.2324367106298353E-3</v>
      </c>
      <c r="D125" s="102">
        <v>1.384904198072383E-4</v>
      </c>
      <c r="E125" s="102">
        <v>2.3258206658520802E-3</v>
      </c>
      <c r="F125" s="102">
        <v>9.1266790385439462E-3</v>
      </c>
      <c r="G125" s="102">
        <v>3.1042559761406186E-3</v>
      </c>
      <c r="H125" s="102">
        <v>1.1254087808436853E-3</v>
      </c>
      <c r="I125" s="102">
        <v>1.4332780210515913E-3</v>
      </c>
      <c r="J125" s="102">
        <v>1.2911995569862684E-4</v>
      </c>
      <c r="K125" s="102">
        <v>1.4338674502155822E-3</v>
      </c>
      <c r="L125" s="102">
        <v>3.3786235511525786E-4</v>
      </c>
      <c r="M125" s="102">
        <v>8.9205467674492982E-4</v>
      </c>
      <c r="N125" s="102">
        <v>3.1301465383461138E-2</v>
      </c>
      <c r="O125" s="102">
        <v>8.1155182033819159E-3</v>
      </c>
      <c r="P125" s="102">
        <v>4.687018229325627E-2</v>
      </c>
      <c r="Q125" s="102">
        <v>3.4414774750030491E-2</v>
      </c>
      <c r="R125" s="102">
        <v>1.9702613223639364E-3</v>
      </c>
      <c r="S125" s="102">
        <v>0.27793398807918912</v>
      </c>
      <c r="T125" s="102">
        <v>4.3193316474566423E-2</v>
      </c>
      <c r="U125" s="102">
        <v>0.11886867022702641</v>
      </c>
      <c r="V125" s="102">
        <v>0.26245295767169252</v>
      </c>
      <c r="W125" s="102">
        <v>0.20037285100521121</v>
      </c>
      <c r="X125" s="102">
        <v>0.78875245979013708</v>
      </c>
      <c r="Y125" s="102">
        <v>6.9871736581567354E-2</v>
      </c>
      <c r="Z125" s="102">
        <v>0.86511805163098021</v>
      </c>
      <c r="AA125" s="102">
        <v>0.6134635908950008</v>
      </c>
      <c r="AB125" s="102">
        <v>0.1241370093111588</v>
      </c>
      <c r="AC125" s="102">
        <v>1.4065896404527328E-2</v>
      </c>
      <c r="AD125" s="102">
        <v>1.1486783669932927</v>
      </c>
      <c r="AE125" s="102">
        <v>0.1891850543449351</v>
      </c>
      <c r="AF125" s="102">
        <v>0.15782902305268129</v>
      </c>
      <c r="AG125" s="102">
        <v>4.4463858216167544E-2</v>
      </c>
      <c r="AH125" s="102">
        <v>0.72450535427777518</v>
      </c>
      <c r="AI125" s="102">
        <v>3.241654715487015</v>
      </c>
      <c r="AJ125" s="102">
        <v>0.35288538455689333</v>
      </c>
      <c r="AK125" s="102">
        <v>0.20023988932024236</v>
      </c>
      <c r="AL125" s="102">
        <v>1.8187239747866162E-2</v>
      </c>
      <c r="AM125" s="102">
        <v>0.11993068979854214</v>
      </c>
      <c r="AN125" s="102">
        <v>0.6100746654118524</v>
      </c>
      <c r="AO125" s="102">
        <v>30.033696229553971</v>
      </c>
      <c r="AP125" s="102">
        <v>19.28645836729828</v>
      </c>
      <c r="AQ125" s="102">
        <v>0.21921994694047767</v>
      </c>
      <c r="AR125" s="102">
        <v>1.6615196628145727E-3</v>
      </c>
      <c r="AS125" s="102">
        <v>3.414787108480264E-2</v>
      </c>
      <c r="AT125" s="102">
        <v>0.30733083976322362</v>
      </c>
      <c r="AU125" s="102">
        <v>4.8246258489382834</v>
      </c>
      <c r="AV125" s="102">
        <v>2.3002304205795122E-2</v>
      </c>
      <c r="AW125" s="102">
        <v>6.6766440782599572</v>
      </c>
      <c r="AX125" s="102">
        <v>0.63052020971469303</v>
      </c>
      <c r="AY125" s="102">
        <v>0.15922609147028613</v>
      </c>
      <c r="AZ125" s="102">
        <v>0.13726848848807005</v>
      </c>
      <c r="BA125" s="102">
        <v>0.18216148685905495</v>
      </c>
      <c r="BB125" s="102">
        <v>0.33405712944123866</v>
      </c>
      <c r="BC125" s="102">
        <v>2.1847254905451763E-3</v>
      </c>
      <c r="BD125" s="102">
        <v>5.3801651311373997E-4</v>
      </c>
      <c r="BE125" s="102">
        <v>0.18099697688684591</v>
      </c>
      <c r="BF125" s="102">
        <v>0.15238097603146475</v>
      </c>
      <c r="BG125" s="102">
        <v>1.1880477695538849</v>
      </c>
      <c r="BH125" s="102">
        <v>7.1257985386359527E-3</v>
      </c>
      <c r="BI125" s="102">
        <v>0.221447461498817</v>
      </c>
      <c r="BJ125" s="102">
        <v>1.1420025945566925</v>
      </c>
      <c r="BK125" s="102">
        <v>0.17399559422192215</v>
      </c>
      <c r="BL125" s="102">
        <v>1.5631542060499118E-2</v>
      </c>
      <c r="BM125" s="102">
        <v>0.7716296990962046</v>
      </c>
      <c r="BN125" s="102">
        <v>26.747225997310533</v>
      </c>
      <c r="BO125" s="102">
        <v>7.5500927335144366E-2</v>
      </c>
      <c r="BP125" s="102">
        <v>0.40414215033770118</v>
      </c>
      <c r="BQ125" s="102">
        <v>1.354480374478825</v>
      </c>
      <c r="BR125" s="102">
        <v>0.1948272649539389</v>
      </c>
      <c r="BS125" s="102">
        <v>0.17943908651837628</v>
      </c>
      <c r="BT125" s="102"/>
      <c r="BU125" s="102">
        <v>0.57329238200324251</v>
      </c>
      <c r="BV125" s="102">
        <v>9.6629761254391794E-2</v>
      </c>
      <c r="BW125" s="102">
        <v>0.35907687194769727</v>
      </c>
      <c r="BX125" s="102">
        <v>16.966843434356871</v>
      </c>
      <c r="BY125" s="102">
        <v>2.204901975113168</v>
      </c>
      <c r="BZ125" s="102">
        <v>4.8222018037738668</v>
      </c>
      <c r="CA125" s="102"/>
      <c r="CB125" s="102"/>
      <c r="CC125" s="102"/>
      <c r="CD125" s="102"/>
      <c r="CE125" s="102"/>
      <c r="CF125" s="102"/>
      <c r="CG125" s="102"/>
      <c r="CH125" s="102"/>
      <c r="CI125" s="102"/>
      <c r="CJ125" s="102"/>
      <c r="CK125" s="102"/>
      <c r="CL125" s="102"/>
      <c r="CM125" s="102"/>
      <c r="CN125" s="102"/>
      <c r="CO125" s="102"/>
      <c r="CP125" s="102"/>
      <c r="CQ125" s="102"/>
      <c r="CR125" s="102"/>
      <c r="CS125" s="102"/>
      <c r="CT125" s="102"/>
      <c r="CU125" s="102"/>
      <c r="CV125" s="102"/>
      <c r="CW125" s="102"/>
      <c r="CX125" s="102"/>
      <c r="CY125" s="102"/>
      <c r="CZ125" s="102"/>
      <c r="DA125" s="102"/>
      <c r="DB125" s="102"/>
      <c r="DC125" s="102"/>
      <c r="DD125" s="102"/>
      <c r="DE125" s="102"/>
      <c r="DF125" s="102"/>
      <c r="DG125" s="102"/>
      <c r="DH125" s="102"/>
      <c r="DI125" s="102"/>
      <c r="DJ125" s="102"/>
      <c r="DK125" s="102"/>
      <c r="DL125" s="102"/>
      <c r="DM125" s="102"/>
      <c r="DN125" s="102"/>
      <c r="DO125" s="102"/>
      <c r="DP125" s="102"/>
      <c r="DQ125" s="102"/>
      <c r="DR125" s="102"/>
      <c r="DS125" s="102"/>
      <c r="DT125" s="102"/>
      <c r="DU125" s="102"/>
      <c r="DV125" s="102"/>
      <c r="DW125" s="102"/>
      <c r="DX125" s="102"/>
      <c r="DY125" s="102"/>
      <c r="DZ125" s="102"/>
      <c r="EA125" s="102"/>
      <c r="EB125" s="102"/>
      <c r="EC125" s="102"/>
      <c r="ED125" s="102"/>
      <c r="EE125" s="102"/>
      <c r="EF125" s="102"/>
      <c r="EG125" s="102"/>
      <c r="EH125" s="102"/>
      <c r="EI125" s="102"/>
      <c r="EJ125" s="102"/>
      <c r="EK125" s="102"/>
      <c r="EL125" s="102"/>
      <c r="EM125" s="102"/>
      <c r="EN125" s="102"/>
      <c r="EO125" s="102"/>
      <c r="EP125" s="102"/>
      <c r="EQ125" s="102"/>
      <c r="ER125" s="102"/>
      <c r="ES125" s="102"/>
      <c r="ET125" s="102"/>
      <c r="EU125" s="102"/>
      <c r="EV125" s="102"/>
      <c r="EW125" s="102"/>
      <c r="EX125" s="102"/>
      <c r="EY125" s="102"/>
      <c r="EZ125" s="102"/>
      <c r="FA125" s="102"/>
      <c r="FB125" s="102"/>
      <c r="FC125" s="102"/>
      <c r="FD125" s="102"/>
      <c r="FE125" s="102"/>
      <c r="FF125" s="102"/>
      <c r="FG125" s="102"/>
      <c r="FH125" s="102"/>
      <c r="FI125" s="102"/>
      <c r="FJ125" s="102"/>
      <c r="FK125" s="102"/>
      <c r="FL125" s="102"/>
      <c r="FM125" s="102"/>
      <c r="FN125" s="102"/>
      <c r="FO125" s="102"/>
      <c r="FP125" s="102">
        <v>0.54445895659746324</v>
      </c>
      <c r="FQ125" s="102">
        <v>1.0321361973085332</v>
      </c>
      <c r="FR125" s="102">
        <v>0.98459082154281186</v>
      </c>
      <c r="FS125" s="102">
        <v>1.1087291918539723</v>
      </c>
      <c r="FT125" s="102">
        <v>1.0070018697560703</v>
      </c>
      <c r="FU125" s="102">
        <v>1.1858406822856737</v>
      </c>
      <c r="FV125" s="102">
        <v>1.1978632911390197</v>
      </c>
      <c r="FW125" s="102">
        <v>1.3650132698471258</v>
      </c>
      <c r="FX125" s="102">
        <v>1.8352475896183593</v>
      </c>
      <c r="FY125" s="102">
        <v>2.2348121978307516</v>
      </c>
      <c r="FZ125" s="102"/>
      <c r="GA125" s="102"/>
      <c r="GB125" s="102"/>
      <c r="GC125" s="102"/>
      <c r="GD125" s="104"/>
      <c r="GE125" s="104"/>
      <c r="GF125" s="104"/>
      <c r="GG125" s="104"/>
      <c r="GH125" s="104"/>
      <c r="GI125" s="104"/>
      <c r="GJ125" s="104">
        <v>-0.24704984592469104</v>
      </c>
      <c r="GK125" s="104">
        <v>18.597131091311418</v>
      </c>
      <c r="GL125" s="104">
        <v>161.86297523975108</v>
      </c>
      <c r="GM125" s="122"/>
      <c r="GN125" s="110"/>
      <c r="GO125" s="119"/>
      <c r="GP125" s="98"/>
    </row>
    <row r="126" spans="1:198" x14ac:dyDescent="0.25">
      <c r="A126" s="103" t="s">
        <v>158</v>
      </c>
      <c r="B126" s="102">
        <v>1.9813869430742876E-4</v>
      </c>
      <c r="C126" s="102">
        <v>7.8104133323446119E-4</v>
      </c>
      <c r="D126" s="102">
        <v>3.3462070929668747E-5</v>
      </c>
      <c r="E126" s="102">
        <v>5.6188283751112413E-4</v>
      </c>
      <c r="F126" s="102">
        <v>2.2049454393018759E-3</v>
      </c>
      <c r="G126" s="102">
        <v>7.5001243850388976E-4</v>
      </c>
      <c r="H126" s="102">
        <v>2.7192124782246134E-4</v>
      </c>
      <c r="I126" s="102">
        <v>3.462967251184984E-4</v>
      </c>
      <c r="J126" s="102">
        <v>3.1195808769264026E-5</v>
      </c>
      <c r="K126" s="102">
        <v>3.4643964064035851E-4</v>
      </c>
      <c r="L126" s="102">
        <v>8.1631447297355017E-5</v>
      </c>
      <c r="M126" s="102">
        <v>2.1552865231770974E-4</v>
      </c>
      <c r="N126" s="102">
        <v>7.9157204365202342E-3</v>
      </c>
      <c r="O126" s="102">
        <v>3.1922533517680885E-3</v>
      </c>
      <c r="P126" s="102">
        <v>8.6386943827354255E-3</v>
      </c>
      <c r="Q126" s="102">
        <v>6.0171775666250042E-3</v>
      </c>
      <c r="R126" s="102">
        <v>1.8913510797368723E-4</v>
      </c>
      <c r="S126" s="102"/>
      <c r="T126" s="102">
        <v>4.7894234926990763E-2</v>
      </c>
      <c r="U126" s="102">
        <v>1.1410790296133346E-2</v>
      </c>
      <c r="V126" s="102">
        <v>5.5755885883763305E-3</v>
      </c>
      <c r="W126" s="102">
        <v>1.4872680690116444E-3</v>
      </c>
      <c r="X126" s="102">
        <v>1.9570591868438084E-2</v>
      </c>
      <c r="Y126" s="102">
        <v>6.2353605256225788E-4</v>
      </c>
      <c r="Z126" s="102">
        <v>6.9347625459627469E-3</v>
      </c>
      <c r="AA126" s="102">
        <v>5.93254526465098E-3</v>
      </c>
      <c r="AB126" s="102">
        <v>1.0463545267215291E-2</v>
      </c>
      <c r="AC126" s="102"/>
      <c r="AD126" s="102">
        <v>7.5423465031562123E-2</v>
      </c>
      <c r="AE126" s="102">
        <v>1.2102697043002357E-3</v>
      </c>
      <c r="AF126" s="102"/>
      <c r="AG126" s="102"/>
      <c r="AH126" s="102">
        <v>4.3489439952798144E-3</v>
      </c>
      <c r="AI126" s="102">
        <v>1.2032730840875279E-2</v>
      </c>
      <c r="AJ126" s="102">
        <v>4.2884844938328351E-2</v>
      </c>
      <c r="AK126" s="102">
        <v>1.4575901798577921E-2</v>
      </c>
      <c r="AL126" s="102">
        <v>1.2742247714455394E-3</v>
      </c>
      <c r="AM126" s="102">
        <v>6.9758314292035469E-3</v>
      </c>
      <c r="AN126" s="102">
        <v>2.3115719859777922E-2</v>
      </c>
      <c r="AO126" s="102">
        <v>2.1868595578412449</v>
      </c>
      <c r="AP126" s="102">
        <v>4.6108188597346533</v>
      </c>
      <c r="AQ126" s="102">
        <v>1.9497046095789079E-2</v>
      </c>
      <c r="AR126" s="102">
        <v>8.3116154939714469E-5</v>
      </c>
      <c r="AS126" s="102">
        <v>1.7082191727649761E-3</v>
      </c>
      <c r="AT126" s="102">
        <v>1.537397255488478E-2</v>
      </c>
      <c r="AU126" s="102">
        <v>0.21056298088666522</v>
      </c>
      <c r="AV126" s="102">
        <v>7.9793264243222164E-3</v>
      </c>
      <c r="AW126" s="102">
        <v>5.4318128029963296E-2</v>
      </c>
      <c r="AX126" s="102">
        <v>1.7437237541653765E-2</v>
      </c>
      <c r="AY126" s="102">
        <v>2.5624974873555709E-2</v>
      </c>
      <c r="AZ126" s="102">
        <v>7.7810264561668169E-3</v>
      </c>
      <c r="BA126" s="102">
        <v>3.5479138934413658E-2</v>
      </c>
      <c r="BB126" s="102">
        <v>6.3101102620021846E-2</v>
      </c>
      <c r="BC126" s="102">
        <v>3.2877515099261068E-4</v>
      </c>
      <c r="BD126" s="102">
        <v>8.0965073690492586E-5</v>
      </c>
      <c r="BE126" s="102">
        <v>2.7238604010356618E-2</v>
      </c>
      <c r="BF126" s="102">
        <v>3.0919216386011219</v>
      </c>
      <c r="BG126" s="102">
        <v>5.8239042472101522E-2</v>
      </c>
      <c r="BH126" s="102">
        <v>3.556273246712397E-3</v>
      </c>
      <c r="BI126" s="102">
        <v>1.204978497066915E-2</v>
      </c>
      <c r="BJ126" s="102">
        <v>0.35665312943599881</v>
      </c>
      <c r="BK126" s="102">
        <v>0.15645573393521775</v>
      </c>
      <c r="BL126" s="102">
        <v>1.2298817207516287E-2</v>
      </c>
      <c r="BM126" s="102">
        <v>0.18382175390844094</v>
      </c>
      <c r="BN126" s="102">
        <v>31.408152397677892</v>
      </c>
      <c r="BO126" s="102">
        <v>0.22522521870691659</v>
      </c>
      <c r="BP126" s="102">
        <v>0.11034174610362198</v>
      </c>
      <c r="BQ126" s="102">
        <v>0.3692154719354811</v>
      </c>
      <c r="BR126" s="102">
        <v>6.2017496495409781E-2</v>
      </c>
      <c r="BS126" s="102">
        <v>5.7130593101498837E-2</v>
      </c>
      <c r="BT126" s="102"/>
      <c r="BU126" s="102">
        <v>0.18426910610094654</v>
      </c>
      <c r="BV126" s="102">
        <v>0.14971783527623259</v>
      </c>
      <c r="BW126" s="102">
        <v>1.1962569740991982</v>
      </c>
      <c r="BX126" s="102">
        <v>29.847308449744858</v>
      </c>
      <c r="BY126" s="102">
        <v>4.0349746308888417</v>
      </c>
      <c r="BZ126" s="102">
        <v>8.2332636349360246</v>
      </c>
      <c r="CA126" s="102"/>
      <c r="CB126" s="102"/>
      <c r="CC126" s="102"/>
      <c r="CD126" s="102"/>
      <c r="CE126" s="102"/>
      <c r="CF126" s="102"/>
      <c r="CG126" s="102"/>
      <c r="CH126" s="102"/>
      <c r="CI126" s="102"/>
      <c r="CJ126" s="102"/>
      <c r="CK126" s="102"/>
      <c r="CL126" s="102"/>
      <c r="CM126" s="102"/>
      <c r="CN126" s="102"/>
      <c r="CO126" s="102"/>
      <c r="CP126" s="102"/>
      <c r="CQ126" s="102"/>
      <c r="CR126" s="102"/>
      <c r="CS126" s="102"/>
      <c r="CT126" s="102"/>
      <c r="CU126" s="102"/>
      <c r="CV126" s="102"/>
      <c r="CW126" s="102"/>
      <c r="CX126" s="102"/>
      <c r="CY126" s="102"/>
      <c r="CZ126" s="102"/>
      <c r="DA126" s="102"/>
      <c r="DB126" s="102"/>
      <c r="DC126" s="102"/>
      <c r="DD126" s="102"/>
      <c r="DE126" s="102"/>
      <c r="DF126" s="102"/>
      <c r="DG126" s="102"/>
      <c r="DH126" s="102"/>
      <c r="DI126" s="102"/>
      <c r="DJ126" s="102"/>
      <c r="DK126" s="102"/>
      <c r="DL126" s="102"/>
      <c r="DM126" s="102"/>
      <c r="DN126" s="102"/>
      <c r="DO126" s="102"/>
      <c r="DP126" s="102"/>
      <c r="DQ126" s="102"/>
      <c r="DR126" s="102"/>
      <c r="DS126" s="102"/>
      <c r="DT126" s="102"/>
      <c r="DU126" s="102"/>
      <c r="DV126" s="102"/>
      <c r="DW126" s="102"/>
      <c r="DX126" s="102"/>
      <c r="DY126" s="102"/>
      <c r="DZ126" s="102"/>
      <c r="EA126" s="102"/>
      <c r="EB126" s="102"/>
      <c r="EC126" s="102"/>
      <c r="ED126" s="102"/>
      <c r="EE126" s="102"/>
      <c r="EF126" s="102"/>
      <c r="EG126" s="102"/>
      <c r="EH126" s="102"/>
      <c r="EI126" s="102"/>
      <c r="EJ126" s="102"/>
      <c r="EK126" s="102"/>
      <c r="EL126" s="102"/>
      <c r="EM126" s="102"/>
      <c r="EN126" s="102"/>
      <c r="EO126" s="102"/>
      <c r="EP126" s="102"/>
      <c r="EQ126" s="102"/>
      <c r="ER126" s="102"/>
      <c r="ES126" s="102"/>
      <c r="ET126" s="102"/>
      <c r="EU126" s="102"/>
      <c r="EV126" s="102"/>
      <c r="EW126" s="102"/>
      <c r="EX126" s="102"/>
      <c r="EY126" s="102"/>
      <c r="EZ126" s="102"/>
      <c r="FA126" s="102"/>
      <c r="FB126" s="102"/>
      <c r="FC126" s="102"/>
      <c r="FD126" s="102"/>
      <c r="FE126" s="102"/>
      <c r="FF126" s="102"/>
      <c r="FG126" s="102"/>
      <c r="FH126" s="102"/>
      <c r="FI126" s="102"/>
      <c r="FJ126" s="102"/>
      <c r="FK126" s="102"/>
      <c r="FL126" s="102"/>
      <c r="FM126" s="102"/>
      <c r="FN126" s="102"/>
      <c r="FO126" s="102"/>
      <c r="FP126" s="102">
        <v>2.7237383971011785E-2</v>
      </c>
      <c r="FQ126" s="102">
        <v>5.4480512693760787E-2</v>
      </c>
      <c r="FR126" s="102">
        <v>0.11291949870355197</v>
      </c>
      <c r="FS126" s="102">
        <v>0.20783915684619197</v>
      </c>
      <c r="FT126" s="102">
        <v>0.24030034032177056</v>
      </c>
      <c r="FU126" s="102">
        <v>0.58188507574538129</v>
      </c>
      <c r="FV126" s="102">
        <v>0.88780347739619847</v>
      </c>
      <c r="FW126" s="102">
        <v>1.0503398202882226</v>
      </c>
      <c r="FX126" s="102">
        <v>2.0581590194812667</v>
      </c>
      <c r="FY126" s="102">
        <v>4.1335562862052511</v>
      </c>
      <c r="FZ126" s="102"/>
      <c r="GA126" s="102"/>
      <c r="GB126" s="102"/>
      <c r="GC126" s="102"/>
      <c r="GD126" s="104"/>
      <c r="GE126" s="104"/>
      <c r="GF126" s="104"/>
      <c r="GG126" s="104"/>
      <c r="GH126" s="104">
        <v>1.6316530800324243E-3</v>
      </c>
      <c r="GI126" s="104">
        <v>5.8211777746680002E-5</v>
      </c>
      <c r="GJ126" s="104">
        <v>0.27501663216011024</v>
      </c>
      <c r="GK126" s="104">
        <v>1.638243033937872</v>
      </c>
      <c r="GL126" s="104">
        <v>98.630123135439206</v>
      </c>
      <c r="GM126" s="122"/>
      <c r="GN126" s="110"/>
      <c r="GO126" s="119"/>
      <c r="GP126" s="98"/>
    </row>
    <row r="127" spans="1:198" x14ac:dyDescent="0.25">
      <c r="A127" s="103" t="s">
        <v>605</v>
      </c>
      <c r="B127" s="102"/>
      <c r="C127" s="102"/>
      <c r="D127" s="102"/>
      <c r="E127" s="102"/>
      <c r="F127" s="102"/>
      <c r="G127" s="102"/>
      <c r="H127" s="102"/>
      <c r="I127" s="102"/>
      <c r="J127" s="102"/>
      <c r="K127" s="102"/>
      <c r="L127" s="102"/>
      <c r="M127" s="102"/>
      <c r="N127" s="102"/>
      <c r="O127" s="102"/>
      <c r="P127" s="102"/>
      <c r="Q127" s="102"/>
      <c r="R127" s="102"/>
      <c r="S127" s="102"/>
      <c r="T127" s="102"/>
      <c r="U127" s="102"/>
      <c r="V127" s="102"/>
      <c r="W127" s="102"/>
      <c r="X127" s="102"/>
      <c r="Y127" s="102"/>
      <c r="Z127" s="102"/>
      <c r="AA127" s="102"/>
      <c r="AB127" s="102"/>
      <c r="AC127" s="102"/>
      <c r="AD127" s="102"/>
      <c r="AE127" s="102"/>
      <c r="AF127" s="102"/>
      <c r="AG127" s="102"/>
      <c r="AH127" s="102"/>
      <c r="AI127" s="102"/>
      <c r="AJ127" s="102"/>
      <c r="AK127" s="102"/>
      <c r="AL127" s="102"/>
      <c r="AM127" s="102"/>
      <c r="AN127" s="102"/>
      <c r="AO127" s="102"/>
      <c r="AP127" s="102"/>
      <c r="AQ127" s="102"/>
      <c r="AR127" s="102"/>
      <c r="AS127" s="102"/>
      <c r="AT127" s="102"/>
      <c r="AU127" s="102"/>
      <c r="AV127" s="102"/>
      <c r="AW127" s="102"/>
      <c r="AX127" s="102"/>
      <c r="AY127" s="102"/>
      <c r="AZ127" s="102"/>
      <c r="BA127" s="102"/>
      <c r="BB127" s="102"/>
      <c r="BC127" s="102"/>
      <c r="BD127" s="102"/>
      <c r="BE127" s="102"/>
      <c r="BF127" s="102"/>
      <c r="BG127" s="102"/>
      <c r="BH127" s="102"/>
      <c r="BI127" s="102"/>
      <c r="BJ127" s="102"/>
      <c r="BK127" s="102"/>
      <c r="BL127" s="102"/>
      <c r="BM127" s="102"/>
      <c r="BN127" s="102"/>
      <c r="BO127" s="102"/>
      <c r="BP127" s="102">
        <v>11.526734279108515</v>
      </c>
      <c r="BQ127" s="102">
        <v>47.873233515499642</v>
      </c>
      <c r="BR127" s="102"/>
      <c r="BS127" s="102"/>
      <c r="BT127" s="102">
        <v>121.9457804433903</v>
      </c>
      <c r="BU127" s="102"/>
      <c r="BV127" s="102"/>
      <c r="BW127" s="102"/>
      <c r="BX127" s="102"/>
      <c r="BY127" s="102"/>
      <c r="BZ127" s="102"/>
      <c r="CA127" s="102"/>
      <c r="CB127" s="102"/>
      <c r="CC127" s="102"/>
      <c r="CD127" s="102"/>
      <c r="CE127" s="102"/>
      <c r="CF127" s="102"/>
      <c r="CG127" s="102"/>
      <c r="CH127" s="102"/>
      <c r="CI127" s="102"/>
      <c r="CJ127" s="102"/>
      <c r="CK127" s="102"/>
      <c r="CL127" s="102"/>
      <c r="CM127" s="102"/>
      <c r="CN127" s="102"/>
      <c r="CO127" s="102"/>
      <c r="CP127" s="102"/>
      <c r="CQ127" s="102"/>
      <c r="CR127" s="102"/>
      <c r="CS127" s="102"/>
      <c r="CT127" s="102"/>
      <c r="CU127" s="102"/>
      <c r="CV127" s="102"/>
      <c r="CW127" s="102"/>
      <c r="CX127" s="102"/>
      <c r="CY127" s="102"/>
      <c r="CZ127" s="102"/>
      <c r="DA127" s="102"/>
      <c r="DB127" s="102"/>
      <c r="DC127" s="102"/>
      <c r="DD127" s="102"/>
      <c r="DE127" s="102"/>
      <c r="DF127" s="102"/>
      <c r="DG127" s="102"/>
      <c r="DH127" s="102"/>
      <c r="DI127" s="102"/>
      <c r="DJ127" s="102"/>
      <c r="DK127" s="102"/>
      <c r="DL127" s="102"/>
      <c r="DM127" s="102"/>
      <c r="DN127" s="102"/>
      <c r="DO127" s="102"/>
      <c r="DP127" s="102"/>
      <c r="DQ127" s="102"/>
      <c r="DR127" s="102"/>
      <c r="DS127" s="102"/>
      <c r="DT127" s="102"/>
      <c r="DU127" s="102"/>
      <c r="DV127" s="102"/>
      <c r="DW127" s="102"/>
      <c r="DX127" s="102"/>
      <c r="DY127" s="102"/>
      <c r="DZ127" s="102"/>
      <c r="EA127" s="102"/>
      <c r="EB127" s="102"/>
      <c r="EC127" s="102"/>
      <c r="ED127" s="102"/>
      <c r="EE127" s="102"/>
      <c r="EF127" s="102"/>
      <c r="EG127" s="102"/>
      <c r="EH127" s="102"/>
      <c r="EI127" s="102"/>
      <c r="EJ127" s="102"/>
      <c r="EK127" s="102"/>
      <c r="EL127" s="102"/>
      <c r="EM127" s="102"/>
      <c r="EN127" s="102"/>
      <c r="EO127" s="102"/>
      <c r="EP127" s="102"/>
      <c r="EQ127" s="102"/>
      <c r="ER127" s="102"/>
      <c r="ES127" s="102"/>
      <c r="ET127" s="102"/>
      <c r="EU127" s="102"/>
      <c r="EV127" s="102"/>
      <c r="EW127" s="102"/>
      <c r="EX127" s="102"/>
      <c r="EY127" s="102"/>
      <c r="EZ127" s="102"/>
      <c r="FA127" s="102"/>
      <c r="FB127" s="102"/>
      <c r="FC127" s="102"/>
      <c r="FD127" s="102"/>
      <c r="FE127" s="102"/>
      <c r="FF127" s="102"/>
      <c r="FG127" s="102"/>
      <c r="FH127" s="102"/>
      <c r="FI127" s="102"/>
      <c r="FJ127" s="102"/>
      <c r="FK127" s="102"/>
      <c r="FL127" s="102"/>
      <c r="FM127" s="102"/>
      <c r="FN127" s="102"/>
      <c r="FO127" s="102"/>
      <c r="FP127" s="102"/>
      <c r="FQ127" s="102"/>
      <c r="FR127" s="102"/>
      <c r="FS127" s="102"/>
      <c r="FT127" s="102"/>
      <c r="FU127" s="102"/>
      <c r="FV127" s="102"/>
      <c r="FW127" s="102"/>
      <c r="FX127" s="102"/>
      <c r="FY127" s="102"/>
      <c r="FZ127" s="102"/>
      <c r="GA127" s="102"/>
      <c r="GB127" s="102"/>
      <c r="GC127" s="102"/>
      <c r="GD127" s="104"/>
      <c r="GE127" s="104"/>
      <c r="GF127" s="104"/>
      <c r="GG127" s="104"/>
      <c r="GH127" s="104"/>
      <c r="GI127" s="104"/>
      <c r="GJ127" s="104">
        <v>-1E-3</v>
      </c>
      <c r="GK127" s="104">
        <v>1E-3</v>
      </c>
      <c r="GL127" s="104">
        <v>181.34574823799846</v>
      </c>
      <c r="GM127" s="122"/>
      <c r="GN127" s="110"/>
      <c r="GO127" s="119"/>
      <c r="GP127" s="98"/>
    </row>
    <row r="128" spans="1:198" x14ac:dyDescent="0.25">
      <c r="A128" s="103" t="s">
        <v>606</v>
      </c>
      <c r="B128" s="102">
        <v>0.55527572078084031</v>
      </c>
      <c r="C128" s="102">
        <v>2.7384954318112138</v>
      </c>
      <c r="D128" s="102">
        <v>0.13014073735748932</v>
      </c>
      <c r="E128" s="102">
        <v>1.3227086344574672</v>
      </c>
      <c r="F128" s="102">
        <v>3.5435254069206494</v>
      </c>
      <c r="G128" s="102">
        <v>1.3524542991446762</v>
      </c>
      <c r="H128" s="102">
        <v>1.2151620046915863</v>
      </c>
      <c r="I128" s="102">
        <v>0.71687905945391628</v>
      </c>
      <c r="J128" s="102">
        <v>0.13563025373381682</v>
      </c>
      <c r="K128" s="102">
        <v>1.3936612987183303</v>
      </c>
      <c r="L128" s="102">
        <v>0.4008799786127959</v>
      </c>
      <c r="M128" s="102">
        <v>2.0533368411524466</v>
      </c>
      <c r="N128" s="102">
        <v>1.9151299708534966</v>
      </c>
      <c r="O128" s="102">
        <v>0.23646858641909038</v>
      </c>
      <c r="P128" s="102">
        <v>1.369395329927467</v>
      </c>
      <c r="Q128" s="102">
        <v>0.9977957083454706</v>
      </c>
      <c r="R128" s="102">
        <v>3.4014808349733749E-2</v>
      </c>
      <c r="S128" s="102">
        <v>5.8785933624457662</v>
      </c>
      <c r="T128" s="102">
        <v>2.1523696342612304</v>
      </c>
      <c r="U128" s="102">
        <v>1.7879273304437553</v>
      </c>
      <c r="V128" s="102"/>
      <c r="W128" s="102"/>
      <c r="X128" s="102"/>
      <c r="Y128" s="102"/>
      <c r="Z128" s="102"/>
      <c r="AA128" s="102"/>
      <c r="AB128" s="102"/>
      <c r="AC128" s="102"/>
      <c r="AD128" s="102"/>
      <c r="AE128" s="102"/>
      <c r="AF128" s="102"/>
      <c r="AG128" s="102"/>
      <c r="AH128" s="102"/>
      <c r="AI128" s="102"/>
      <c r="AJ128" s="102"/>
      <c r="AK128" s="102"/>
      <c r="AL128" s="102"/>
      <c r="AM128" s="102"/>
      <c r="AN128" s="102">
        <v>3.6538125211473239E-2</v>
      </c>
      <c r="AO128" s="102"/>
      <c r="AP128" s="102">
        <v>7.2929828236906025E-2</v>
      </c>
      <c r="AQ128" s="102"/>
      <c r="AR128" s="102"/>
      <c r="AS128" s="102"/>
      <c r="AT128" s="102"/>
      <c r="AU128" s="102"/>
      <c r="AV128" s="102"/>
      <c r="AW128" s="102"/>
      <c r="AX128" s="102"/>
      <c r="AY128" s="102"/>
      <c r="AZ128" s="102"/>
      <c r="BA128" s="102">
        <v>5.0145601464912197E-3</v>
      </c>
      <c r="BB128" s="102">
        <v>4.7022764694156824E-2</v>
      </c>
      <c r="BC128" s="102">
        <v>1.1891434451711157E-2</v>
      </c>
      <c r="BD128" s="102">
        <v>2.9284173811849157E-3</v>
      </c>
      <c r="BE128" s="102">
        <v>1.4570371372559237</v>
      </c>
      <c r="BF128" s="102"/>
      <c r="BG128" s="102">
        <v>2.8112016144970525E-2</v>
      </c>
      <c r="BH128" s="102"/>
      <c r="BI128" s="102"/>
      <c r="BJ128" s="102">
        <v>4.6852083162049259E-2</v>
      </c>
      <c r="BK128" s="102">
        <v>9.6259858321316329</v>
      </c>
      <c r="BL128" s="102">
        <v>1.5730576174098367E-3</v>
      </c>
      <c r="BM128" s="102">
        <v>9.0814985439393953E-2</v>
      </c>
      <c r="BN128" s="102">
        <v>0.10467275055133611</v>
      </c>
      <c r="BO128" s="102">
        <v>1.3945573530332826E-3</v>
      </c>
      <c r="BP128" s="102">
        <v>8.7521506203598634</v>
      </c>
      <c r="BQ128" s="102">
        <v>140.53436103141195</v>
      </c>
      <c r="BR128" s="102"/>
      <c r="BS128" s="102"/>
      <c r="BT128" s="102">
        <v>24.734439622049969</v>
      </c>
      <c r="BU128" s="102">
        <v>5.8932896879283929E-2</v>
      </c>
      <c r="BV128" s="102">
        <v>9.2315404204994424E-3</v>
      </c>
      <c r="BW128" s="102">
        <v>4.7914202440264226E-3</v>
      </c>
      <c r="BX128" s="102">
        <v>0.15528748056258257</v>
      </c>
      <c r="BY128" s="102">
        <v>4.9728312654414707E-2</v>
      </c>
      <c r="BZ128" s="102">
        <v>5.2860218054622508E-2</v>
      </c>
      <c r="CA128" s="102"/>
      <c r="CB128" s="102"/>
      <c r="CC128" s="102"/>
      <c r="CD128" s="102"/>
      <c r="CE128" s="102"/>
      <c r="CF128" s="102"/>
      <c r="CG128" s="102"/>
      <c r="CH128" s="102"/>
      <c r="CI128" s="102"/>
      <c r="CJ128" s="102"/>
      <c r="CK128" s="102"/>
      <c r="CL128" s="102"/>
      <c r="CM128" s="102"/>
      <c r="CN128" s="102"/>
      <c r="CO128" s="102"/>
      <c r="CP128" s="102"/>
      <c r="CQ128" s="102"/>
      <c r="CR128" s="102"/>
      <c r="CS128" s="102"/>
      <c r="CT128" s="102"/>
      <c r="CU128" s="102"/>
      <c r="CV128" s="102"/>
      <c r="CW128" s="102"/>
      <c r="CX128" s="102"/>
      <c r="CY128" s="102"/>
      <c r="CZ128" s="102"/>
      <c r="DA128" s="102"/>
      <c r="DB128" s="102"/>
      <c r="DC128" s="102"/>
      <c r="DD128" s="102"/>
      <c r="DE128" s="102"/>
      <c r="DF128" s="102"/>
      <c r="DG128" s="102"/>
      <c r="DH128" s="102"/>
      <c r="DI128" s="102"/>
      <c r="DJ128" s="102"/>
      <c r="DK128" s="102"/>
      <c r="DL128" s="102"/>
      <c r="DM128" s="102"/>
      <c r="DN128" s="102"/>
      <c r="DO128" s="102"/>
      <c r="DP128" s="102"/>
      <c r="DQ128" s="102"/>
      <c r="DR128" s="102"/>
      <c r="DS128" s="102"/>
      <c r="DT128" s="102"/>
      <c r="DU128" s="102"/>
      <c r="DV128" s="102"/>
      <c r="DW128" s="102"/>
      <c r="DX128" s="102"/>
      <c r="DY128" s="102"/>
      <c r="DZ128" s="102"/>
      <c r="EA128" s="102"/>
      <c r="EB128" s="102"/>
      <c r="EC128" s="102"/>
      <c r="ED128" s="102"/>
      <c r="EE128" s="102"/>
      <c r="EF128" s="102"/>
      <c r="EG128" s="102"/>
      <c r="EH128" s="102"/>
      <c r="EI128" s="102"/>
      <c r="EJ128" s="102"/>
      <c r="EK128" s="102"/>
      <c r="EL128" s="102"/>
      <c r="EM128" s="102"/>
      <c r="EN128" s="102"/>
      <c r="EO128" s="102"/>
      <c r="EP128" s="102"/>
      <c r="EQ128" s="102"/>
      <c r="ER128" s="102"/>
      <c r="ES128" s="102"/>
      <c r="ET128" s="102"/>
      <c r="EU128" s="102"/>
      <c r="EV128" s="102"/>
      <c r="EW128" s="102"/>
      <c r="EX128" s="102"/>
      <c r="EY128" s="102"/>
      <c r="EZ128" s="102"/>
      <c r="FA128" s="102"/>
      <c r="FB128" s="102"/>
      <c r="FC128" s="102"/>
      <c r="FD128" s="102"/>
      <c r="FE128" s="102"/>
      <c r="FF128" s="102"/>
      <c r="FG128" s="102"/>
      <c r="FH128" s="102"/>
      <c r="FI128" s="102"/>
      <c r="FJ128" s="102"/>
      <c r="FK128" s="102"/>
      <c r="FL128" s="102"/>
      <c r="FM128" s="102"/>
      <c r="FN128" s="102"/>
      <c r="FO128" s="102"/>
      <c r="FP128" s="102"/>
      <c r="FQ128" s="102"/>
      <c r="FR128" s="102"/>
      <c r="FS128" s="102"/>
      <c r="FT128" s="102"/>
      <c r="FU128" s="102"/>
      <c r="FV128" s="102"/>
      <c r="FW128" s="102"/>
      <c r="FX128" s="102"/>
      <c r="FY128" s="102"/>
      <c r="FZ128" s="102"/>
      <c r="GA128" s="102"/>
      <c r="GB128" s="102"/>
      <c r="GC128" s="102"/>
      <c r="GD128" s="104"/>
      <c r="GE128" s="104"/>
      <c r="GF128" s="104"/>
      <c r="GG128" s="104"/>
      <c r="GH128" s="104"/>
      <c r="GI128" s="104"/>
      <c r="GJ128" s="104">
        <v>-1E-3</v>
      </c>
      <c r="GK128" s="104">
        <v>1E-3</v>
      </c>
      <c r="GL128" s="104">
        <v>215.81439509029613</v>
      </c>
      <c r="GM128" s="122"/>
      <c r="GN128" s="110"/>
      <c r="GO128" s="119"/>
      <c r="GP128" s="98"/>
    </row>
    <row r="129" spans="1:198" x14ac:dyDescent="0.25">
      <c r="A129" s="103" t="s">
        <v>607</v>
      </c>
      <c r="B129" s="102">
        <v>2.3075529043226667E-3</v>
      </c>
      <c r="C129" s="102">
        <v>1.1368985990626437E-2</v>
      </c>
      <c r="D129" s="102">
        <v>5.4034281817668609E-4</v>
      </c>
      <c r="E129" s="102">
        <v>5.4845275340341323E-3</v>
      </c>
      <c r="F129" s="102">
        <v>1.4701265663496948E-2</v>
      </c>
      <c r="G129" s="102">
        <v>5.6087454768147934E-3</v>
      </c>
      <c r="H129" s="102">
        <v>5.0403259878207037E-3</v>
      </c>
      <c r="I129" s="102">
        <v>2.9696983655270745E-3</v>
      </c>
      <c r="J129" s="102">
        <v>5.6311177483465134E-4</v>
      </c>
      <c r="K129" s="102">
        <v>5.7683566360671448E-3</v>
      </c>
      <c r="L129" s="102">
        <v>1.6666485311275191E-3</v>
      </c>
      <c r="M129" s="102">
        <v>8.5493348690437992E-3</v>
      </c>
      <c r="N129" s="102">
        <v>7.9410936900477219E-3</v>
      </c>
      <c r="O129" s="102">
        <v>9.833819423327758E-4</v>
      </c>
      <c r="P129" s="102">
        <v>1.3296148674717154E-2</v>
      </c>
      <c r="Q129" s="102">
        <v>9.728844798610992E-3</v>
      </c>
      <c r="R129" s="102">
        <v>2.8986001907440652E-4</v>
      </c>
      <c r="S129" s="102"/>
      <c r="T129" s="102">
        <v>7.8718484607600628E-2</v>
      </c>
      <c r="U129" s="102">
        <v>1.7487667563821169E-2</v>
      </c>
      <c r="V129" s="102"/>
      <c r="W129" s="102"/>
      <c r="X129" s="102"/>
      <c r="Y129" s="102">
        <v>9.1866494194752582E-3</v>
      </c>
      <c r="Z129" s="102"/>
      <c r="AA129" s="102"/>
      <c r="AB129" s="102"/>
      <c r="AC129" s="102"/>
      <c r="AD129" s="102"/>
      <c r="AE129" s="102"/>
      <c r="AF129" s="102"/>
      <c r="AG129" s="102"/>
      <c r="AH129" s="102"/>
      <c r="AI129" s="102"/>
      <c r="AJ129" s="102"/>
      <c r="AK129" s="102"/>
      <c r="AL129" s="102"/>
      <c r="AM129" s="102"/>
      <c r="AN129" s="102">
        <v>1.5700803421165371E-3</v>
      </c>
      <c r="AO129" s="102">
        <v>2.755702982493028E-3</v>
      </c>
      <c r="AP129" s="102">
        <v>3.1340475048513569E-3</v>
      </c>
      <c r="AQ129" s="102"/>
      <c r="AR129" s="102">
        <v>6.7356591671207376E-4</v>
      </c>
      <c r="AS129" s="102">
        <v>1.384325602986723E-2</v>
      </c>
      <c r="AT129" s="102">
        <v>0.12458930426880503</v>
      </c>
      <c r="AU129" s="102">
        <v>4.1407880494113633E-2</v>
      </c>
      <c r="AV129" s="102">
        <v>2.8796878678570208E-3</v>
      </c>
      <c r="AW129" s="102">
        <v>6.5983156484828278E-4</v>
      </c>
      <c r="AX129" s="102"/>
      <c r="AY129" s="102"/>
      <c r="AZ129" s="102"/>
      <c r="BA129" s="102">
        <v>2.1547227327184358E-4</v>
      </c>
      <c r="BB129" s="102">
        <v>2.0206515212311299E-3</v>
      </c>
      <c r="BC129" s="102">
        <v>2.5548166664268078E-4</v>
      </c>
      <c r="BD129" s="102">
        <v>6.2915618482247814E-5</v>
      </c>
      <c r="BE129" s="102">
        <v>6.3067944464247197E-2</v>
      </c>
      <c r="BF129" s="102"/>
      <c r="BG129" s="102">
        <v>1.2079925202331935E-3</v>
      </c>
      <c r="BH129" s="102"/>
      <c r="BI129" s="102"/>
      <c r="BJ129" s="102">
        <v>2.0133174878689646E-3</v>
      </c>
      <c r="BK129" s="102">
        <v>0.95563162427465942</v>
      </c>
      <c r="BL129" s="102">
        <v>3.5486448241540632E-4</v>
      </c>
      <c r="BM129" s="102">
        <v>2.04949239749413E-2</v>
      </c>
      <c r="BN129" s="102">
        <v>2.3623740482084748E-2</v>
      </c>
      <c r="BO129" s="102">
        <v>3.1459654454784518E-4</v>
      </c>
      <c r="BP129" s="102"/>
      <c r="BQ129" s="102"/>
      <c r="BR129" s="102">
        <v>4.5337483148258571</v>
      </c>
      <c r="BS129" s="102">
        <v>4.1034769368175565</v>
      </c>
      <c r="BT129" s="102"/>
      <c r="BU129" s="102">
        <v>1.3297596499892973E-2</v>
      </c>
      <c r="BV129" s="102">
        <v>2.08260416344663E-3</v>
      </c>
      <c r="BW129" s="102">
        <v>1.0809071198597589E-3</v>
      </c>
      <c r="BX129" s="102">
        <v>3.5054948549923741E-2</v>
      </c>
      <c r="BY129" s="102">
        <v>1.1220570641876782E-2</v>
      </c>
      <c r="BZ129" s="102">
        <v>1.1927387995584838E-2</v>
      </c>
      <c r="CA129" s="102"/>
      <c r="CB129" s="102"/>
      <c r="CC129" s="102"/>
      <c r="CD129" s="102"/>
      <c r="CE129" s="102"/>
      <c r="CF129" s="102"/>
      <c r="CG129" s="102"/>
      <c r="CH129" s="102"/>
      <c r="CI129" s="102"/>
      <c r="CJ129" s="102"/>
      <c r="CK129" s="102"/>
      <c r="CL129" s="102"/>
      <c r="CM129" s="102"/>
      <c r="CN129" s="102"/>
      <c r="CO129" s="102"/>
      <c r="CP129" s="102"/>
      <c r="CQ129" s="102"/>
      <c r="CR129" s="102"/>
      <c r="CS129" s="102"/>
      <c r="CT129" s="102"/>
      <c r="CU129" s="102"/>
      <c r="CV129" s="102"/>
      <c r="CW129" s="102"/>
      <c r="CX129" s="102"/>
      <c r="CY129" s="102"/>
      <c r="CZ129" s="102"/>
      <c r="DA129" s="102"/>
      <c r="DB129" s="102"/>
      <c r="DC129" s="102"/>
      <c r="DD129" s="102"/>
      <c r="DE129" s="102"/>
      <c r="DF129" s="102"/>
      <c r="DG129" s="102"/>
      <c r="DH129" s="102"/>
      <c r="DI129" s="102"/>
      <c r="DJ129" s="102"/>
      <c r="DK129" s="102"/>
      <c r="DL129" s="102"/>
      <c r="DM129" s="102"/>
      <c r="DN129" s="102"/>
      <c r="DO129" s="102"/>
      <c r="DP129" s="102"/>
      <c r="DQ129" s="102"/>
      <c r="DR129" s="102"/>
      <c r="DS129" s="102"/>
      <c r="DT129" s="102"/>
      <c r="DU129" s="102"/>
      <c r="DV129" s="102"/>
      <c r="DW129" s="102"/>
      <c r="DX129" s="102"/>
      <c r="DY129" s="102"/>
      <c r="DZ129" s="102"/>
      <c r="EA129" s="102"/>
      <c r="EB129" s="102"/>
      <c r="EC129" s="102"/>
      <c r="ED129" s="102"/>
      <c r="EE129" s="102"/>
      <c r="EF129" s="102"/>
      <c r="EG129" s="102"/>
      <c r="EH129" s="102"/>
      <c r="EI129" s="102"/>
      <c r="EJ129" s="102"/>
      <c r="EK129" s="102"/>
      <c r="EL129" s="102"/>
      <c r="EM129" s="102"/>
      <c r="EN129" s="102"/>
      <c r="EO129" s="102"/>
      <c r="EP129" s="102"/>
      <c r="EQ129" s="102"/>
      <c r="ER129" s="102"/>
      <c r="ES129" s="102"/>
      <c r="ET129" s="102"/>
      <c r="EU129" s="102"/>
      <c r="EV129" s="102"/>
      <c r="EW129" s="102"/>
      <c r="EX129" s="102"/>
      <c r="EY129" s="102"/>
      <c r="EZ129" s="102"/>
      <c r="FA129" s="102"/>
      <c r="FB129" s="102"/>
      <c r="FC129" s="102"/>
      <c r="FD129" s="102"/>
      <c r="FE129" s="102"/>
      <c r="FF129" s="102"/>
      <c r="FG129" s="102"/>
      <c r="FH129" s="102"/>
      <c r="FI129" s="102"/>
      <c r="FJ129" s="102"/>
      <c r="FK129" s="102"/>
      <c r="FL129" s="102"/>
      <c r="FM129" s="102"/>
      <c r="FN129" s="102"/>
      <c r="FO129" s="102"/>
      <c r="FP129" s="102"/>
      <c r="FQ129" s="102"/>
      <c r="FR129" s="102"/>
      <c r="FS129" s="102"/>
      <c r="FT129" s="102"/>
      <c r="FU129" s="102"/>
      <c r="FV129" s="102"/>
      <c r="FW129" s="102"/>
      <c r="FX129" s="102"/>
      <c r="FY129" s="102"/>
      <c r="FZ129" s="102"/>
      <c r="GA129" s="102"/>
      <c r="GB129" s="102"/>
      <c r="GC129" s="102"/>
      <c r="GD129" s="104"/>
      <c r="GE129" s="104"/>
      <c r="GF129" s="104"/>
      <c r="GG129" s="104"/>
      <c r="GH129" s="104"/>
      <c r="GI129" s="104"/>
      <c r="GJ129" s="104"/>
      <c r="GK129" s="104">
        <v>1E-3</v>
      </c>
      <c r="GL129" s="104">
        <v>10.175867176163859</v>
      </c>
      <c r="GM129" s="122"/>
      <c r="GN129" s="110"/>
      <c r="GO129" s="119"/>
      <c r="GP129" s="98"/>
    </row>
    <row r="130" spans="1:198" x14ac:dyDescent="0.25">
      <c r="A130" s="103" t="s">
        <v>608</v>
      </c>
      <c r="B130" s="102">
        <v>2.2351161044038784E-2</v>
      </c>
      <c r="C130" s="102">
        <v>0.11030921569256005</v>
      </c>
      <c r="D130" s="102">
        <v>5.2322690800256358E-3</v>
      </c>
      <c r="E130" s="102">
        <v>5.3159079889837334E-2</v>
      </c>
      <c r="F130" s="102">
        <v>0.14273216775282116</v>
      </c>
      <c r="G130" s="102">
        <v>5.436400567130581E-2</v>
      </c>
      <c r="H130" s="102">
        <v>4.8849018101565771E-2</v>
      </c>
      <c r="I130" s="102">
        <v>2.8771588187479553E-2</v>
      </c>
      <c r="J130" s="102">
        <v>5.4527775300891208E-3</v>
      </c>
      <c r="K130" s="102">
        <v>5.5916686200637236E-2</v>
      </c>
      <c r="L130" s="102">
        <v>1.6141142411726137E-2</v>
      </c>
      <c r="M130" s="102">
        <v>8.2899325217397402E-2</v>
      </c>
      <c r="N130" s="102">
        <v>7.7004320783388314E-2</v>
      </c>
      <c r="O130" s="102">
        <v>9.5225517358437217E-3</v>
      </c>
      <c r="P130" s="102"/>
      <c r="Q130" s="102"/>
      <c r="R130" s="102"/>
      <c r="S130" s="102"/>
      <c r="T130" s="102"/>
      <c r="U130" s="102"/>
      <c r="V130" s="102"/>
      <c r="W130" s="102"/>
      <c r="X130" s="102"/>
      <c r="Y130" s="102"/>
      <c r="Z130" s="102"/>
      <c r="AA130" s="102"/>
      <c r="AB130" s="102"/>
      <c r="AC130" s="102"/>
      <c r="AD130" s="102"/>
      <c r="AE130" s="102"/>
      <c r="AF130" s="102"/>
      <c r="AG130" s="102"/>
      <c r="AH130" s="102"/>
      <c r="AI130" s="102"/>
      <c r="AJ130" s="102"/>
      <c r="AK130" s="102"/>
      <c r="AL130" s="102"/>
      <c r="AM130" s="102"/>
      <c r="AN130" s="102"/>
      <c r="AO130" s="102"/>
      <c r="AP130" s="102"/>
      <c r="AQ130" s="102"/>
      <c r="AR130" s="102"/>
      <c r="AS130" s="102"/>
      <c r="AT130" s="102"/>
      <c r="AU130" s="102"/>
      <c r="AV130" s="102"/>
      <c r="AW130" s="102"/>
      <c r="AX130" s="102"/>
      <c r="AY130" s="102"/>
      <c r="AZ130" s="102"/>
      <c r="BA130" s="102"/>
      <c r="BB130" s="102"/>
      <c r="BC130" s="102"/>
      <c r="BD130" s="102"/>
      <c r="BE130" s="102"/>
      <c r="BF130" s="102"/>
      <c r="BG130" s="102"/>
      <c r="BH130" s="102"/>
      <c r="BI130" s="102"/>
      <c r="BJ130" s="102"/>
      <c r="BK130" s="102">
        <v>0.64122410531544716</v>
      </c>
      <c r="BL130" s="102">
        <v>6.4359379761026812E-4</v>
      </c>
      <c r="BM130" s="102">
        <v>3.7185220240285907E-2</v>
      </c>
      <c r="BN130" s="102">
        <v>4.2864710787649606E-2</v>
      </c>
      <c r="BO130" s="102">
        <v>5.7056209104410914E-4</v>
      </c>
      <c r="BP130" s="102"/>
      <c r="BQ130" s="102"/>
      <c r="BR130" s="102">
        <v>11.577332886300848</v>
      </c>
      <c r="BS130" s="102">
        <v>8.7048564683510801</v>
      </c>
      <c r="BT130" s="102"/>
      <c r="BU130" s="102">
        <v>2.412335586671854E-2</v>
      </c>
      <c r="BV130" s="102">
        <v>3.7772093216214969E-3</v>
      </c>
      <c r="BW130" s="102">
        <v>1.9603968080479425E-3</v>
      </c>
      <c r="BX130" s="102">
        <v>6.3620834406341656E-2</v>
      </c>
      <c r="BY130" s="102">
        <v>2.035440001420722E-2</v>
      </c>
      <c r="BZ130" s="102">
        <v>2.1636899804137199E-2</v>
      </c>
      <c r="CA130" s="102"/>
      <c r="CB130" s="102"/>
      <c r="CC130" s="102"/>
      <c r="CD130" s="102"/>
      <c r="CE130" s="102"/>
      <c r="CF130" s="102"/>
      <c r="CG130" s="102"/>
      <c r="CH130" s="102"/>
      <c r="CI130" s="102"/>
      <c r="CJ130" s="102"/>
      <c r="CK130" s="102"/>
      <c r="CL130" s="102"/>
      <c r="CM130" s="102"/>
      <c r="CN130" s="102"/>
      <c r="CO130" s="102"/>
      <c r="CP130" s="102"/>
      <c r="CQ130" s="102"/>
      <c r="CR130" s="102"/>
      <c r="CS130" s="102"/>
      <c r="CT130" s="102"/>
      <c r="CU130" s="102"/>
      <c r="CV130" s="102"/>
      <c r="CW130" s="102"/>
      <c r="CX130" s="102"/>
      <c r="CY130" s="102"/>
      <c r="CZ130" s="102"/>
      <c r="DA130" s="102"/>
      <c r="DB130" s="102"/>
      <c r="DC130" s="102"/>
      <c r="DD130" s="102"/>
      <c r="DE130" s="102"/>
      <c r="DF130" s="102"/>
      <c r="DG130" s="102"/>
      <c r="DH130" s="102"/>
      <c r="DI130" s="102"/>
      <c r="DJ130" s="102"/>
      <c r="DK130" s="102"/>
      <c r="DL130" s="102"/>
      <c r="DM130" s="102"/>
      <c r="DN130" s="102"/>
      <c r="DO130" s="102"/>
      <c r="DP130" s="102"/>
      <c r="DQ130" s="102"/>
      <c r="DR130" s="102"/>
      <c r="DS130" s="102"/>
      <c r="DT130" s="102"/>
      <c r="DU130" s="102"/>
      <c r="DV130" s="102"/>
      <c r="DW130" s="102"/>
      <c r="DX130" s="102"/>
      <c r="DY130" s="102"/>
      <c r="DZ130" s="102"/>
      <c r="EA130" s="102"/>
      <c r="EB130" s="102"/>
      <c r="EC130" s="102"/>
      <c r="ED130" s="102"/>
      <c r="EE130" s="102"/>
      <c r="EF130" s="102"/>
      <c r="EG130" s="102"/>
      <c r="EH130" s="102"/>
      <c r="EI130" s="102"/>
      <c r="EJ130" s="102"/>
      <c r="EK130" s="102"/>
      <c r="EL130" s="102"/>
      <c r="EM130" s="102"/>
      <c r="EN130" s="102"/>
      <c r="EO130" s="102"/>
      <c r="EP130" s="102"/>
      <c r="EQ130" s="102"/>
      <c r="ER130" s="102"/>
      <c r="ES130" s="102"/>
      <c r="ET130" s="102"/>
      <c r="EU130" s="102"/>
      <c r="EV130" s="102"/>
      <c r="EW130" s="102"/>
      <c r="EX130" s="102"/>
      <c r="EY130" s="102"/>
      <c r="EZ130" s="102"/>
      <c r="FA130" s="102"/>
      <c r="FB130" s="102"/>
      <c r="FC130" s="102"/>
      <c r="FD130" s="102"/>
      <c r="FE130" s="102"/>
      <c r="FF130" s="102"/>
      <c r="FG130" s="102"/>
      <c r="FH130" s="102"/>
      <c r="FI130" s="102"/>
      <c r="FJ130" s="102"/>
      <c r="FK130" s="102"/>
      <c r="FL130" s="102"/>
      <c r="FM130" s="102"/>
      <c r="FN130" s="102"/>
      <c r="FO130" s="102"/>
      <c r="FP130" s="102">
        <v>0.10805454536636978</v>
      </c>
      <c r="FQ130" s="102">
        <v>0.17917267822505348</v>
      </c>
      <c r="FR130" s="102">
        <v>0.32385414547958535</v>
      </c>
      <c r="FS130" s="102">
        <v>0.48295355349227187</v>
      </c>
      <c r="FT130" s="102">
        <v>0.53787038479032756</v>
      </c>
      <c r="FU130" s="102">
        <v>0.67511454632145329</v>
      </c>
      <c r="FV130" s="102">
        <v>0.94939799511915968</v>
      </c>
      <c r="FW130" s="102">
        <v>1.8387887826038636</v>
      </c>
      <c r="FX130" s="102">
        <v>6.8060845939340323E-2</v>
      </c>
      <c r="FY130" s="102">
        <v>0.1109576967701129</v>
      </c>
      <c r="FZ130" s="102"/>
      <c r="GA130" s="102"/>
      <c r="GB130" s="102"/>
      <c r="GC130" s="102"/>
      <c r="GD130" s="104"/>
      <c r="GE130" s="104"/>
      <c r="GF130" s="104"/>
      <c r="GG130" s="104"/>
      <c r="GH130" s="104"/>
      <c r="GI130" s="104"/>
      <c r="GJ130" s="104">
        <v>1E-3</v>
      </c>
      <c r="GK130" s="104">
        <v>1.5556367352165912</v>
      </c>
      <c r="GL130" s="104">
        <v>28.683717861727885</v>
      </c>
      <c r="GM130" s="122"/>
      <c r="GN130" s="110"/>
      <c r="GO130" s="119"/>
      <c r="GP130" s="98"/>
    </row>
    <row r="131" spans="1:198" x14ac:dyDescent="0.25">
      <c r="A131" s="103" t="s">
        <v>609</v>
      </c>
      <c r="B131" s="102">
        <v>6.5994773268641276E-4</v>
      </c>
      <c r="C131" s="102">
        <v>3.250962124717953E-3</v>
      </c>
      <c r="D131" s="102">
        <v>1.5453934150045905E-4</v>
      </c>
      <c r="E131" s="102">
        <v>1.5684508740728134E-3</v>
      </c>
      <c r="F131" s="102">
        <v>4.2035829796233043E-3</v>
      </c>
      <c r="G131" s="102">
        <v>1.6039717864767449E-3</v>
      </c>
      <c r="H131" s="102">
        <v>1.4414315615754161E-3</v>
      </c>
      <c r="I131" s="102">
        <v>8.4930024359938772E-4</v>
      </c>
      <c r="J131" s="102">
        <v>1.6105123576820739E-4</v>
      </c>
      <c r="K131" s="102">
        <v>1.6496028136608286E-3</v>
      </c>
      <c r="L131" s="102">
        <v>4.7665829249843989E-4</v>
      </c>
      <c r="M131" s="102">
        <v>2.444820223810389E-3</v>
      </c>
      <c r="N131" s="102">
        <v>2.2708792314857307E-3</v>
      </c>
      <c r="O131" s="102">
        <v>2.8124882829760531E-4</v>
      </c>
      <c r="P131" s="102">
        <v>0.19775773631119598</v>
      </c>
      <c r="Q131" s="102">
        <v>0.14461599833544556</v>
      </c>
      <c r="R131" s="102"/>
      <c r="S131" s="102"/>
      <c r="T131" s="102">
        <v>1.1694347114008292</v>
      </c>
      <c r="U131" s="102">
        <v>0.26423447706146741</v>
      </c>
      <c r="V131" s="102"/>
      <c r="W131" s="102"/>
      <c r="X131" s="102"/>
      <c r="Y131" s="102"/>
      <c r="Z131" s="102"/>
      <c r="AA131" s="102"/>
      <c r="AB131" s="102"/>
      <c r="AC131" s="102"/>
      <c r="AD131" s="102"/>
      <c r="AE131" s="102"/>
      <c r="AF131" s="102"/>
      <c r="AG131" s="102"/>
      <c r="AH131" s="102"/>
      <c r="AI131" s="102"/>
      <c r="AJ131" s="102"/>
      <c r="AK131" s="102"/>
      <c r="AL131" s="102"/>
      <c r="AM131" s="102"/>
      <c r="AN131" s="102"/>
      <c r="AO131" s="102"/>
      <c r="AP131" s="102"/>
      <c r="AQ131" s="102"/>
      <c r="AR131" s="102"/>
      <c r="AS131" s="102"/>
      <c r="AT131" s="102"/>
      <c r="AU131" s="102"/>
      <c r="AV131" s="102"/>
      <c r="AW131" s="102"/>
      <c r="AX131" s="102"/>
      <c r="AY131" s="102">
        <v>0.59190867377319212</v>
      </c>
      <c r="AZ131" s="102">
        <v>2.3606514061942026</v>
      </c>
      <c r="BA131" s="102"/>
      <c r="BB131" s="102"/>
      <c r="BC131" s="102"/>
      <c r="BD131" s="102"/>
      <c r="BE131" s="102"/>
      <c r="BF131" s="102"/>
      <c r="BG131" s="102"/>
      <c r="BH131" s="102"/>
      <c r="BI131" s="102"/>
      <c r="BJ131" s="102"/>
      <c r="BK131" s="102"/>
      <c r="BL131" s="102">
        <v>1.3279141129043618E-3</v>
      </c>
      <c r="BM131" s="102">
        <v>7.6669704670821404E-2</v>
      </c>
      <c r="BN131" s="102">
        <v>8.8370274182970249E-2</v>
      </c>
      <c r="BO131" s="102">
        <v>1.1772309076441428E-3</v>
      </c>
      <c r="BP131" s="102"/>
      <c r="BQ131" s="102"/>
      <c r="BR131" s="102"/>
      <c r="BS131" s="102"/>
      <c r="BT131" s="102"/>
      <c r="BU131" s="102">
        <v>4.9751588528704635E-2</v>
      </c>
      <c r="BV131" s="102">
        <v>7.7929706465537721E-3</v>
      </c>
      <c r="BW131" s="102">
        <v>4.0447446088048358E-3</v>
      </c>
      <c r="BX131" s="102">
        <v>0.13110897189601939</v>
      </c>
      <c r="BY131" s="102">
        <v>4.1980864649909196E-2</v>
      </c>
      <c r="BZ131" s="102">
        <v>4.4624963795160552E-2</v>
      </c>
      <c r="CA131" s="102"/>
      <c r="CB131" s="102"/>
      <c r="CC131" s="102"/>
      <c r="CD131" s="102"/>
      <c r="CE131" s="102"/>
      <c r="CF131" s="102"/>
      <c r="CG131" s="102"/>
      <c r="CH131" s="102"/>
      <c r="CI131" s="102"/>
      <c r="CJ131" s="102"/>
      <c r="CK131" s="102"/>
      <c r="CL131" s="102"/>
      <c r="CM131" s="102"/>
      <c r="CN131" s="102"/>
      <c r="CO131" s="102"/>
      <c r="CP131" s="102"/>
      <c r="CQ131" s="102"/>
      <c r="CR131" s="102"/>
      <c r="CS131" s="102"/>
      <c r="CT131" s="102"/>
      <c r="CU131" s="102"/>
      <c r="CV131" s="102"/>
      <c r="CW131" s="102"/>
      <c r="CX131" s="102"/>
      <c r="CY131" s="102"/>
      <c r="CZ131" s="102"/>
      <c r="DA131" s="102"/>
      <c r="DB131" s="102"/>
      <c r="DC131" s="102"/>
      <c r="DD131" s="102"/>
      <c r="DE131" s="102"/>
      <c r="DF131" s="102"/>
      <c r="DG131" s="102"/>
      <c r="DH131" s="102"/>
      <c r="DI131" s="102"/>
      <c r="DJ131" s="102"/>
      <c r="DK131" s="102"/>
      <c r="DL131" s="102"/>
      <c r="DM131" s="102"/>
      <c r="DN131" s="102"/>
      <c r="DO131" s="102"/>
      <c r="DP131" s="102"/>
      <c r="DQ131" s="102"/>
      <c r="DR131" s="102"/>
      <c r="DS131" s="102"/>
      <c r="DT131" s="102"/>
      <c r="DU131" s="102"/>
      <c r="DV131" s="102"/>
      <c r="DW131" s="102"/>
      <c r="DX131" s="102"/>
      <c r="DY131" s="102"/>
      <c r="DZ131" s="102"/>
      <c r="EA131" s="102"/>
      <c r="EB131" s="102"/>
      <c r="EC131" s="102"/>
      <c r="ED131" s="102"/>
      <c r="EE131" s="102"/>
      <c r="EF131" s="102"/>
      <c r="EG131" s="102"/>
      <c r="EH131" s="102"/>
      <c r="EI131" s="102"/>
      <c r="EJ131" s="102"/>
      <c r="EK131" s="102"/>
      <c r="EL131" s="102"/>
      <c r="EM131" s="102"/>
      <c r="EN131" s="102"/>
      <c r="EO131" s="102"/>
      <c r="EP131" s="102"/>
      <c r="EQ131" s="102"/>
      <c r="ER131" s="102"/>
      <c r="ES131" s="102"/>
      <c r="ET131" s="102"/>
      <c r="EU131" s="102"/>
      <c r="EV131" s="102"/>
      <c r="EW131" s="102"/>
      <c r="EX131" s="102"/>
      <c r="EY131" s="102"/>
      <c r="EZ131" s="102"/>
      <c r="FA131" s="102"/>
      <c r="FB131" s="102"/>
      <c r="FC131" s="102"/>
      <c r="FD131" s="102"/>
      <c r="FE131" s="102"/>
      <c r="FF131" s="102"/>
      <c r="FG131" s="102"/>
      <c r="FH131" s="102"/>
      <c r="FI131" s="102"/>
      <c r="FJ131" s="102"/>
      <c r="FK131" s="102"/>
      <c r="FL131" s="102"/>
      <c r="FM131" s="102"/>
      <c r="FN131" s="102"/>
      <c r="FO131" s="102"/>
      <c r="FP131" s="102">
        <v>0.17887276749908956</v>
      </c>
      <c r="FQ131" s="102">
        <v>0.2961897076432099</v>
      </c>
      <c r="FR131" s="102">
        <v>0.53384215795214363</v>
      </c>
      <c r="FS131" s="102">
        <v>0.79364472821316123</v>
      </c>
      <c r="FT131" s="102">
        <v>0.88292709242448808</v>
      </c>
      <c r="FU131" s="102">
        <v>0.60563048848198342</v>
      </c>
      <c r="FV131" s="102">
        <v>0.84729508058653313</v>
      </c>
      <c r="FW131" s="102">
        <v>1.6144741973731009</v>
      </c>
      <c r="FX131" s="102">
        <v>1.8620556258642693</v>
      </c>
      <c r="FY131" s="102">
        <v>3.0347464421668562</v>
      </c>
      <c r="FZ131" s="102"/>
      <c r="GA131" s="102"/>
      <c r="GB131" s="102"/>
      <c r="GC131" s="102"/>
      <c r="GD131" s="104"/>
      <c r="GE131" s="104"/>
      <c r="GF131" s="104"/>
      <c r="GG131" s="104"/>
      <c r="GH131" s="104"/>
      <c r="GI131" s="104"/>
      <c r="GJ131" s="104">
        <v>1E-3</v>
      </c>
      <c r="GK131" s="104">
        <v>1.2815641103142947</v>
      </c>
      <c r="GL131" s="104">
        <v>17.128711076864729</v>
      </c>
      <c r="GM131" s="122"/>
      <c r="GN131" s="110"/>
      <c r="GO131" s="119"/>
      <c r="GP131" s="98"/>
    </row>
    <row r="132" spans="1:198" x14ac:dyDescent="0.25">
      <c r="A132" s="103" t="s">
        <v>311</v>
      </c>
      <c r="B132" s="102"/>
      <c r="C132" s="102"/>
      <c r="D132" s="102"/>
      <c r="E132" s="102"/>
      <c r="F132" s="102"/>
      <c r="G132" s="102"/>
      <c r="H132" s="102"/>
      <c r="I132" s="102"/>
      <c r="J132" s="102"/>
      <c r="K132" s="102"/>
      <c r="L132" s="102"/>
      <c r="M132" s="102"/>
      <c r="N132" s="102"/>
      <c r="O132" s="102"/>
      <c r="P132" s="102"/>
      <c r="Q132" s="102">
        <v>8.333341666666666E-2</v>
      </c>
      <c r="R132" s="102"/>
      <c r="S132" s="102"/>
      <c r="T132" s="102">
        <v>8.333341666666666E-2</v>
      </c>
      <c r="U132" s="102">
        <v>8.333341666666666E-2</v>
      </c>
      <c r="V132" s="102"/>
      <c r="W132" s="102"/>
      <c r="X132" s="102"/>
      <c r="Y132" s="102"/>
      <c r="Z132" s="102"/>
      <c r="AA132" s="102"/>
      <c r="AB132" s="102"/>
      <c r="AC132" s="102"/>
      <c r="AD132" s="102"/>
      <c r="AE132" s="102"/>
      <c r="AF132" s="102"/>
      <c r="AG132" s="102"/>
      <c r="AH132" s="102">
        <v>8.333341666666666E-2</v>
      </c>
      <c r="AI132" s="102"/>
      <c r="AJ132" s="102"/>
      <c r="AK132" s="102"/>
      <c r="AL132" s="102"/>
      <c r="AM132" s="102"/>
      <c r="AN132" s="102"/>
      <c r="AO132" s="102"/>
      <c r="AP132" s="102"/>
      <c r="AQ132" s="102">
        <v>8.333341666666666E-2</v>
      </c>
      <c r="AR132" s="102"/>
      <c r="AS132" s="102">
        <v>8.333341666666666E-2</v>
      </c>
      <c r="AT132" s="102">
        <v>8.333341666666666E-2</v>
      </c>
      <c r="AU132" s="102">
        <v>8.333341666666666E-2</v>
      </c>
      <c r="AV132" s="102"/>
      <c r="AW132" s="102"/>
      <c r="AX132" s="102"/>
      <c r="AY132" s="102">
        <v>8.333341666666666E-2</v>
      </c>
      <c r="AZ132" s="102"/>
      <c r="BA132" s="102"/>
      <c r="BB132" s="102">
        <v>8.333341666666666E-2</v>
      </c>
      <c r="BC132" s="102"/>
      <c r="BD132" s="102"/>
      <c r="BE132" s="102"/>
      <c r="BF132" s="102"/>
      <c r="BG132" s="102"/>
      <c r="BH132" s="102"/>
      <c r="BI132" s="102"/>
      <c r="BJ132" s="102"/>
      <c r="BK132" s="102">
        <v>8.333341666666666E-2</v>
      </c>
      <c r="BL132" s="102"/>
      <c r="BM132" s="102"/>
      <c r="BN132" s="102"/>
      <c r="BO132" s="102"/>
      <c r="BP132" s="102"/>
      <c r="BQ132" s="102">
        <v>8.333341666666666E-2</v>
      </c>
      <c r="BR132" s="102"/>
      <c r="BS132" s="102"/>
      <c r="BT132" s="102">
        <v>1E-10</v>
      </c>
      <c r="BU132" s="102"/>
      <c r="BV132" s="102"/>
      <c r="BW132" s="102"/>
      <c r="BX132" s="102"/>
      <c r="BY132" s="102"/>
      <c r="BZ132" s="102"/>
      <c r="CA132" s="102"/>
      <c r="CB132" s="102"/>
      <c r="CC132" s="102"/>
      <c r="CD132" s="102"/>
      <c r="CE132" s="102"/>
      <c r="CF132" s="102"/>
      <c r="CG132" s="102"/>
      <c r="CH132" s="102"/>
      <c r="CI132" s="102"/>
      <c r="CJ132" s="102"/>
      <c r="CK132" s="102"/>
      <c r="CL132" s="102"/>
      <c r="CM132" s="102"/>
      <c r="CN132" s="102"/>
      <c r="CO132" s="102"/>
      <c r="CP132" s="102"/>
      <c r="CQ132" s="102"/>
      <c r="CR132" s="102"/>
      <c r="CS132" s="102"/>
      <c r="CT132" s="102"/>
      <c r="CU132" s="102"/>
      <c r="CV132" s="102"/>
      <c r="CW132" s="102"/>
      <c r="CX132" s="102"/>
      <c r="CY132" s="102"/>
      <c r="CZ132" s="102"/>
      <c r="DA132" s="102"/>
      <c r="DB132" s="102"/>
      <c r="DC132" s="102"/>
      <c r="DD132" s="102"/>
      <c r="DE132" s="102"/>
      <c r="DF132" s="102"/>
      <c r="DG132" s="102"/>
      <c r="DH132" s="102"/>
      <c r="DI132" s="102"/>
      <c r="DJ132" s="102"/>
      <c r="DK132" s="102"/>
      <c r="DL132" s="102"/>
      <c r="DM132" s="102"/>
      <c r="DN132" s="102"/>
      <c r="DO132" s="102"/>
      <c r="DP132" s="102"/>
      <c r="DQ132" s="102"/>
      <c r="DR132" s="102"/>
      <c r="DS132" s="102"/>
      <c r="DT132" s="102"/>
      <c r="DU132" s="102"/>
      <c r="DV132" s="102"/>
      <c r="DW132" s="102"/>
      <c r="DX132" s="102"/>
      <c r="DY132" s="102"/>
      <c r="DZ132" s="102"/>
      <c r="EA132" s="102"/>
      <c r="EB132" s="102"/>
      <c r="EC132" s="102"/>
      <c r="ED132" s="102"/>
      <c r="EE132" s="102"/>
      <c r="EF132" s="102"/>
      <c r="EG132" s="102"/>
      <c r="EH132" s="102"/>
      <c r="EI132" s="102"/>
      <c r="EJ132" s="102"/>
      <c r="EK132" s="102"/>
      <c r="EL132" s="102"/>
      <c r="EM132" s="102"/>
      <c r="EN132" s="102"/>
      <c r="EO132" s="102"/>
      <c r="EP132" s="102"/>
      <c r="EQ132" s="102"/>
      <c r="ER132" s="102"/>
      <c r="ES132" s="102"/>
      <c r="ET132" s="102"/>
      <c r="EU132" s="102"/>
      <c r="EV132" s="102"/>
      <c r="EW132" s="102"/>
      <c r="EX132" s="102"/>
      <c r="EY132" s="102"/>
      <c r="EZ132" s="102"/>
      <c r="FA132" s="102"/>
      <c r="FB132" s="102"/>
      <c r="FC132" s="102"/>
      <c r="FD132" s="102"/>
      <c r="FE132" s="102"/>
      <c r="FF132" s="102"/>
      <c r="FG132" s="102"/>
      <c r="FH132" s="102"/>
      <c r="FI132" s="102"/>
      <c r="FJ132" s="102"/>
      <c r="FK132" s="102"/>
      <c r="FL132" s="102"/>
      <c r="FM132" s="102"/>
      <c r="FN132" s="102"/>
      <c r="FO132" s="102"/>
      <c r="FP132" s="102"/>
      <c r="FQ132" s="102"/>
      <c r="FR132" s="102"/>
      <c r="FS132" s="102"/>
      <c r="FT132" s="102"/>
      <c r="FU132" s="102"/>
      <c r="FV132" s="102"/>
      <c r="FW132" s="102"/>
      <c r="FX132" s="102"/>
      <c r="FY132" s="102"/>
      <c r="FZ132" s="102"/>
      <c r="GA132" s="102"/>
      <c r="GB132" s="102"/>
      <c r="GC132" s="102"/>
      <c r="GD132" s="104"/>
      <c r="GE132" s="104"/>
      <c r="GF132" s="104"/>
      <c r="GG132" s="104"/>
      <c r="GH132" s="104"/>
      <c r="GI132" s="104"/>
      <c r="GJ132" s="104"/>
      <c r="GK132" s="104">
        <v>9.9999999999999995E-7</v>
      </c>
      <c r="GL132" s="104">
        <v>1.0000020000999996</v>
      </c>
      <c r="GM132" s="122"/>
      <c r="GN132" s="110"/>
      <c r="GO132" s="119"/>
      <c r="GP132" s="98"/>
    </row>
    <row r="133" spans="1:198" x14ac:dyDescent="0.25">
      <c r="A133" s="103" t="s">
        <v>602</v>
      </c>
      <c r="B133" s="102"/>
      <c r="C133" s="102"/>
      <c r="D133" s="102"/>
      <c r="E133" s="102"/>
      <c r="F133" s="102"/>
      <c r="G133" s="102"/>
      <c r="H133" s="102"/>
      <c r="I133" s="102"/>
      <c r="J133" s="102"/>
      <c r="K133" s="102"/>
      <c r="L133" s="102"/>
      <c r="M133" s="102"/>
      <c r="N133" s="102"/>
      <c r="O133" s="102"/>
      <c r="P133" s="102">
        <v>1.8734492360254179E-2</v>
      </c>
      <c r="Q133" s="102">
        <v>2.7641917524652709E-2</v>
      </c>
      <c r="R133" s="102">
        <v>1.3208126225232406E-3</v>
      </c>
      <c r="S133" s="102">
        <v>0.11645754854173619</v>
      </c>
      <c r="T133" s="102">
        <v>0.10642015159031717</v>
      </c>
      <c r="U133" s="102">
        <v>7.9686505681406353E-2</v>
      </c>
      <c r="V133" s="102">
        <v>9.663937033208914E-3</v>
      </c>
      <c r="W133" s="102">
        <v>3.1987568036105141E-2</v>
      </c>
      <c r="X133" s="102">
        <v>0.11488448726455741</v>
      </c>
      <c r="Y133" s="102">
        <v>2.3710945872811497E-3</v>
      </c>
      <c r="Z133" s="102">
        <v>0.10574930092199571</v>
      </c>
      <c r="AA133" s="102">
        <v>6.4317522298469789E-3</v>
      </c>
      <c r="AB133" s="102"/>
      <c r="AC133" s="102">
        <v>3.7317275486677352E-3</v>
      </c>
      <c r="AD133" s="102">
        <v>1.6543743259440889E-2</v>
      </c>
      <c r="AE133" s="102">
        <v>3.1798532476912958E-2</v>
      </c>
      <c r="AF133" s="102">
        <v>2.4053845538469024E-3</v>
      </c>
      <c r="AG133" s="102"/>
      <c r="AH133" s="102">
        <v>7.1873522626433414E-2</v>
      </c>
      <c r="AI133" s="102">
        <v>0.27991706090402241</v>
      </c>
      <c r="AJ133" s="102">
        <v>0.36428443659746351</v>
      </c>
      <c r="AK133" s="102">
        <v>6.4588115312468247E-2</v>
      </c>
      <c r="AL133" s="102">
        <v>3.3913517763818637E-2</v>
      </c>
      <c r="AM133" s="102">
        <v>7.660696569206854E-2</v>
      </c>
      <c r="AN133" s="102">
        <v>6.9607235360721179E-2</v>
      </c>
      <c r="AO133" s="102">
        <v>0.64052963543395369</v>
      </c>
      <c r="AP133" s="102">
        <v>4.2605852736740113E-2</v>
      </c>
      <c r="AQ133" s="102">
        <v>1.4812147280801868</v>
      </c>
      <c r="AR133" s="102">
        <v>2.9531100974091649E-2</v>
      </c>
      <c r="AS133" s="102"/>
      <c r="AT133" s="102">
        <v>6.0692885653084936</v>
      </c>
      <c r="AU133" s="102">
        <v>4.713038644975259</v>
      </c>
      <c r="AV133" s="102">
        <v>0.67876776590981203</v>
      </c>
      <c r="AW133" s="102">
        <v>1.6242631820859204</v>
      </c>
      <c r="AX133" s="102">
        <v>7.2367239625992855E-2</v>
      </c>
      <c r="AY133" s="102">
        <v>0.26802703747446488</v>
      </c>
      <c r="AZ133" s="102">
        <v>0.95487879449933666</v>
      </c>
      <c r="BA133" s="102">
        <v>3.6134459098489773E-2</v>
      </c>
      <c r="BB133" s="102">
        <v>0.17282844109101508</v>
      </c>
      <c r="BC133" s="102">
        <v>2.0112766781383699E-3</v>
      </c>
      <c r="BD133" s="102">
        <v>4.9530253112438599E-4</v>
      </c>
      <c r="BE133" s="102">
        <v>0.16656213450838203</v>
      </c>
      <c r="BF133" s="102">
        <v>5.6662664388282873E-2</v>
      </c>
      <c r="BG133" s="102">
        <v>0.20994212497608991</v>
      </c>
      <c r="BH133" s="102">
        <v>2.0554171031163544E-3</v>
      </c>
      <c r="BI133" s="102">
        <v>9.0515402837537992E-2</v>
      </c>
      <c r="BJ133" s="102">
        <v>0.16378801647727706</v>
      </c>
      <c r="BK133" s="102">
        <v>2.4978174069167521E-2</v>
      </c>
      <c r="BL133" s="102">
        <v>4.2906503503603796E-2</v>
      </c>
      <c r="BM133" s="102"/>
      <c r="BN133" s="102"/>
      <c r="BO133" s="102"/>
      <c r="BP133" s="102">
        <v>3.3769868178056832E-3</v>
      </c>
      <c r="BQ133" s="102">
        <v>1.1294702494711964E-2</v>
      </c>
      <c r="BR133" s="102">
        <v>2.0445652505161503E-3</v>
      </c>
      <c r="BS133" s="102">
        <v>1.8835735211794847E-3</v>
      </c>
      <c r="BT133" s="102"/>
      <c r="BU133" s="102">
        <v>4.8865659451116676E-3</v>
      </c>
      <c r="BV133" s="102">
        <v>3.1624444433162594E-4</v>
      </c>
      <c r="BW133" s="102">
        <v>2.713349087960024E-4</v>
      </c>
      <c r="BX133" s="102">
        <v>1.283735516288192E-2</v>
      </c>
      <c r="BY133" s="102">
        <v>4.7894953170737886E-2</v>
      </c>
      <c r="BZ133" s="102">
        <v>0.33260459309747198</v>
      </c>
      <c r="CA133" s="102"/>
      <c r="CB133" s="102"/>
      <c r="CC133" s="102"/>
      <c r="CD133" s="102"/>
      <c r="CE133" s="102"/>
      <c r="CF133" s="102"/>
      <c r="CG133" s="102"/>
      <c r="CH133" s="102"/>
      <c r="CI133" s="102"/>
      <c r="CJ133" s="102"/>
      <c r="CK133" s="102"/>
      <c r="CL133" s="102"/>
      <c r="CM133" s="102"/>
      <c r="CN133" s="102"/>
      <c r="CO133" s="102"/>
      <c r="CP133" s="102"/>
      <c r="CQ133" s="102"/>
      <c r="CR133" s="102"/>
      <c r="CS133" s="102"/>
      <c r="CT133" s="102"/>
      <c r="CU133" s="102"/>
      <c r="CV133" s="102"/>
      <c r="CW133" s="102"/>
      <c r="CX133" s="102"/>
      <c r="CY133" s="102"/>
      <c r="CZ133" s="102"/>
      <c r="DA133" s="102"/>
      <c r="DB133" s="102"/>
      <c r="DC133" s="102"/>
      <c r="DD133" s="102"/>
      <c r="DE133" s="102"/>
      <c r="DF133" s="102"/>
      <c r="DG133" s="102"/>
      <c r="DH133" s="102"/>
      <c r="DI133" s="102"/>
      <c r="DJ133" s="102"/>
      <c r="DK133" s="102"/>
      <c r="DL133" s="102"/>
      <c r="DM133" s="102"/>
      <c r="DN133" s="102"/>
      <c r="DO133" s="102"/>
      <c r="DP133" s="102"/>
      <c r="DQ133" s="102"/>
      <c r="DR133" s="102"/>
      <c r="DS133" s="102"/>
      <c r="DT133" s="102"/>
      <c r="DU133" s="102"/>
      <c r="DV133" s="102"/>
      <c r="DW133" s="102"/>
      <c r="DX133" s="102"/>
      <c r="DY133" s="102"/>
      <c r="DZ133" s="102"/>
      <c r="EA133" s="102"/>
      <c r="EB133" s="102"/>
      <c r="EC133" s="102"/>
      <c r="ED133" s="102"/>
      <c r="EE133" s="102"/>
      <c r="EF133" s="102"/>
      <c r="EG133" s="102"/>
      <c r="EH133" s="102"/>
      <c r="EI133" s="102"/>
      <c r="EJ133" s="102"/>
      <c r="EK133" s="102"/>
      <c r="EL133" s="102"/>
      <c r="EM133" s="102"/>
      <c r="EN133" s="102"/>
      <c r="EO133" s="102"/>
      <c r="EP133" s="102"/>
      <c r="EQ133" s="102"/>
      <c r="ER133" s="102"/>
      <c r="ES133" s="102"/>
      <c r="ET133" s="102"/>
      <c r="EU133" s="102"/>
      <c r="EV133" s="102"/>
      <c r="EW133" s="102"/>
      <c r="EX133" s="102"/>
      <c r="EY133" s="102"/>
      <c r="EZ133" s="102"/>
      <c r="FA133" s="102"/>
      <c r="FB133" s="102"/>
      <c r="FC133" s="102"/>
      <c r="FD133" s="102"/>
      <c r="FE133" s="102"/>
      <c r="FF133" s="102"/>
      <c r="FG133" s="102"/>
      <c r="FH133" s="102"/>
      <c r="FI133" s="102"/>
      <c r="FJ133" s="102"/>
      <c r="FK133" s="102"/>
      <c r="FL133" s="102"/>
      <c r="FM133" s="102"/>
      <c r="FN133" s="102"/>
      <c r="FO133" s="102"/>
      <c r="FP133" s="102">
        <v>4.2582164189123873E-4</v>
      </c>
      <c r="FQ133" s="102">
        <v>1.5002741949875949E-3</v>
      </c>
      <c r="FR133" s="102">
        <v>4.4216976791577878E-3</v>
      </c>
      <c r="FS133" s="102">
        <v>6.5813293453583777E-3</v>
      </c>
      <c r="FT133" s="102">
        <v>2.8738972496024739E-3</v>
      </c>
      <c r="FU133" s="102">
        <v>1.1043183816245701E-2</v>
      </c>
      <c r="FV133" s="102">
        <v>8.8291142527002694E-3</v>
      </c>
      <c r="FW133" s="102">
        <v>8.5363111575839663E-3</v>
      </c>
      <c r="FX133" s="102">
        <v>2.4234340070833707E-2</v>
      </c>
      <c r="FY133" s="102">
        <v>4.7453375310159793E-2</v>
      </c>
      <c r="FZ133" s="102"/>
      <c r="GA133" s="102"/>
      <c r="GB133" s="102"/>
      <c r="GC133" s="102"/>
      <c r="GD133" s="104"/>
      <c r="GE133" s="104"/>
      <c r="GF133" s="104"/>
      <c r="GG133" s="104"/>
      <c r="GH133" s="104"/>
      <c r="GI133" s="104"/>
      <c r="GJ133" s="104">
        <v>-0.14218733232070802</v>
      </c>
      <c r="GK133" s="104">
        <v>5.5808875414628547</v>
      </c>
      <c r="GL133" s="104">
        <v>25.152022703530445</v>
      </c>
      <c r="GM133" s="122"/>
      <c r="GN133" s="110"/>
      <c r="GO133" s="119"/>
      <c r="GP133" s="98"/>
    </row>
    <row r="134" spans="1:198" x14ac:dyDescent="0.25">
      <c r="A134" s="103" t="s">
        <v>159</v>
      </c>
      <c r="B134" s="102"/>
      <c r="C134" s="102"/>
      <c r="D134" s="102"/>
      <c r="E134" s="102"/>
      <c r="F134" s="102"/>
      <c r="G134" s="102"/>
      <c r="H134" s="102"/>
      <c r="I134" s="102"/>
      <c r="J134" s="102"/>
      <c r="K134" s="102"/>
      <c r="L134" s="102"/>
      <c r="M134" s="102"/>
      <c r="N134" s="102"/>
      <c r="O134" s="102"/>
      <c r="P134" s="102">
        <v>0.16861043124228758</v>
      </c>
      <c r="Q134" s="102">
        <v>0.16544384105520768</v>
      </c>
      <c r="R134" s="102">
        <v>1.1887313602709162E-2</v>
      </c>
      <c r="S134" s="102">
        <v>1.0481179368756253</v>
      </c>
      <c r="T134" s="102">
        <v>0.87444794764618772</v>
      </c>
      <c r="U134" s="102">
        <v>0.63384513446599033</v>
      </c>
      <c r="V134" s="102">
        <v>8.6975433298880189E-2</v>
      </c>
      <c r="W134" s="102">
        <v>0.28788811232494621</v>
      </c>
      <c r="X134" s="102">
        <v>1.0339603853810166</v>
      </c>
      <c r="Y134" s="102">
        <v>2.1339851285530342E-2</v>
      </c>
      <c r="Z134" s="102">
        <v>0.95174370829796107</v>
      </c>
      <c r="AA134" s="102">
        <v>5.7885770068622798E-2</v>
      </c>
      <c r="AB134" s="102"/>
      <c r="AC134" s="102">
        <v>3.3585547938009615E-2</v>
      </c>
      <c r="AD134" s="102">
        <v>0.14889368933496797</v>
      </c>
      <c r="AE134" s="102">
        <v>0.28618679229221661</v>
      </c>
      <c r="AF134" s="102">
        <v>2.1648460984622118E-2</v>
      </c>
      <c r="AG134" s="102"/>
      <c r="AH134" s="102">
        <v>0.56352828697123392</v>
      </c>
      <c r="AI134" s="102">
        <v>2.5192535481362008</v>
      </c>
      <c r="AJ134" s="102">
        <v>3.2785599293771708</v>
      </c>
      <c r="AK134" s="102">
        <v>0.58129303781221409</v>
      </c>
      <c r="AL134" s="102">
        <v>0.30522165987436767</v>
      </c>
      <c r="AM134" s="102">
        <v>0.68946269122861681</v>
      </c>
      <c r="AN134" s="102">
        <v>0.62646511824649043</v>
      </c>
      <c r="AO134" s="102">
        <v>5.764766718905582</v>
      </c>
      <c r="AP134" s="102">
        <v>0.38345267463066091</v>
      </c>
      <c r="AQ134" s="102">
        <v>13.24759913605501</v>
      </c>
      <c r="AR134" s="102">
        <v>0.26577990876682478</v>
      </c>
      <c r="AS134" s="102">
        <v>5.9859551486418265</v>
      </c>
      <c r="AT134" s="102">
        <v>48.470975105801266</v>
      </c>
      <c r="AU134" s="102">
        <v>42.33401438811066</v>
      </c>
      <c r="AV134" s="102">
        <v>6.108909893188307</v>
      </c>
      <c r="AW134" s="102">
        <v>14.618368638773282</v>
      </c>
      <c r="AX134" s="102">
        <v>0.65130515663393551</v>
      </c>
      <c r="AY134" s="102">
        <v>2.3289099206035169</v>
      </c>
      <c r="AZ134" s="102">
        <v>8.5939091504940279</v>
      </c>
      <c r="BA134" s="102">
        <v>0.32521013188640785</v>
      </c>
      <c r="BB134" s="102">
        <v>1.4721225531524689</v>
      </c>
      <c r="BC134" s="102">
        <v>1.8101490103245323E-2</v>
      </c>
      <c r="BD134" s="102">
        <v>4.4577227801194733E-3</v>
      </c>
      <c r="BE134" s="102">
        <v>1.4990592105754381</v>
      </c>
      <c r="BF134" s="102">
        <v>0.50996397949454586</v>
      </c>
      <c r="BG134" s="102">
        <v>1.8894791247848086</v>
      </c>
      <c r="BH134" s="102">
        <v>1.8498753928047187E-2</v>
      </c>
      <c r="BI134" s="102">
        <v>0.81463862553784172</v>
      </c>
      <c r="BJ134" s="102">
        <v>1.4740921482954932</v>
      </c>
      <c r="BK134" s="102">
        <v>0.14147014995584098</v>
      </c>
      <c r="BL134" s="102">
        <v>0.38615853153243407</v>
      </c>
      <c r="BM134" s="102"/>
      <c r="BN134" s="102"/>
      <c r="BO134" s="102"/>
      <c r="BP134" s="102">
        <v>3.0392881360251145E-2</v>
      </c>
      <c r="BQ134" s="102">
        <v>1.0183199057857411</v>
      </c>
      <c r="BR134" s="102">
        <v>1.840108725464535E-2</v>
      </c>
      <c r="BS134" s="102">
        <v>1.6952161690615357E-2</v>
      </c>
      <c r="BT134" s="102"/>
      <c r="BU134" s="102">
        <v>4.3979093506005006E-2</v>
      </c>
      <c r="BV134" s="102">
        <v>2.8461999989846326E-3</v>
      </c>
      <c r="BW134" s="102">
        <v>2.442014179164021E-3</v>
      </c>
      <c r="BX134" s="102">
        <v>0.11553619646593724</v>
      </c>
      <c r="BY134" s="102">
        <v>0.43105457853664086</v>
      </c>
      <c r="BZ134" s="102">
        <v>2.9934413378772473</v>
      </c>
      <c r="CA134" s="102"/>
      <c r="CB134" s="102"/>
      <c r="CC134" s="102"/>
      <c r="CD134" s="102"/>
      <c r="CE134" s="102"/>
      <c r="CF134" s="102"/>
      <c r="CG134" s="102"/>
      <c r="CH134" s="102"/>
      <c r="CI134" s="102"/>
      <c r="CJ134" s="102"/>
      <c r="CK134" s="102"/>
      <c r="CL134" s="102"/>
      <c r="CM134" s="102"/>
      <c r="CN134" s="102"/>
      <c r="CO134" s="102"/>
      <c r="CP134" s="102"/>
      <c r="CQ134" s="102"/>
      <c r="CR134" s="102"/>
      <c r="CS134" s="102"/>
      <c r="CT134" s="102"/>
      <c r="CU134" s="102"/>
      <c r="CV134" s="102"/>
      <c r="CW134" s="102"/>
      <c r="CX134" s="102"/>
      <c r="CY134" s="102"/>
      <c r="CZ134" s="102"/>
      <c r="DA134" s="102"/>
      <c r="DB134" s="102"/>
      <c r="DC134" s="102"/>
      <c r="DD134" s="102"/>
      <c r="DE134" s="102"/>
      <c r="DF134" s="102"/>
      <c r="DG134" s="102"/>
      <c r="DH134" s="102"/>
      <c r="DI134" s="102"/>
      <c r="DJ134" s="102"/>
      <c r="DK134" s="102"/>
      <c r="DL134" s="102"/>
      <c r="DM134" s="102"/>
      <c r="DN134" s="102"/>
      <c r="DO134" s="102"/>
      <c r="DP134" s="102"/>
      <c r="DQ134" s="102"/>
      <c r="DR134" s="102"/>
      <c r="DS134" s="102"/>
      <c r="DT134" s="102"/>
      <c r="DU134" s="102"/>
      <c r="DV134" s="102"/>
      <c r="DW134" s="102"/>
      <c r="DX134" s="102"/>
      <c r="DY134" s="102"/>
      <c r="DZ134" s="102"/>
      <c r="EA134" s="102"/>
      <c r="EB134" s="102"/>
      <c r="EC134" s="102"/>
      <c r="ED134" s="102"/>
      <c r="EE134" s="102"/>
      <c r="EF134" s="102"/>
      <c r="EG134" s="102"/>
      <c r="EH134" s="102"/>
      <c r="EI134" s="102"/>
      <c r="EJ134" s="102"/>
      <c r="EK134" s="102"/>
      <c r="EL134" s="102"/>
      <c r="EM134" s="102"/>
      <c r="EN134" s="102"/>
      <c r="EO134" s="102"/>
      <c r="EP134" s="102"/>
      <c r="EQ134" s="102"/>
      <c r="ER134" s="102"/>
      <c r="ES134" s="102"/>
      <c r="ET134" s="102"/>
      <c r="EU134" s="102"/>
      <c r="EV134" s="102"/>
      <c r="EW134" s="102"/>
      <c r="EX134" s="102"/>
      <c r="EY134" s="102"/>
      <c r="EZ134" s="102"/>
      <c r="FA134" s="102"/>
      <c r="FB134" s="102"/>
      <c r="FC134" s="102"/>
      <c r="FD134" s="102"/>
      <c r="FE134" s="102"/>
      <c r="FF134" s="102"/>
      <c r="FG134" s="102"/>
      <c r="FH134" s="102"/>
      <c r="FI134" s="102"/>
      <c r="FJ134" s="102"/>
      <c r="FK134" s="102"/>
      <c r="FL134" s="102"/>
      <c r="FM134" s="102"/>
      <c r="FN134" s="102"/>
      <c r="FO134" s="102"/>
      <c r="FP134" s="102">
        <v>3.8323947770211482E-3</v>
      </c>
      <c r="FQ134" s="102">
        <v>1.350246775488835E-2</v>
      </c>
      <c r="FR134" s="102">
        <v>3.9795279112420083E-2</v>
      </c>
      <c r="FS134" s="102">
        <v>5.9231964108225385E-2</v>
      </c>
      <c r="FT134" s="102">
        <v>2.5865075246422259E-2</v>
      </c>
      <c r="FU134" s="102">
        <v>9.9388654346211275E-2</v>
      </c>
      <c r="FV134" s="102">
        <v>7.9462028274302404E-2</v>
      </c>
      <c r="FW134" s="102">
        <v>7.6826800418255681E-2</v>
      </c>
      <c r="FX134" s="102">
        <v>0.21810906063750329</v>
      </c>
      <c r="FY134" s="102">
        <v>0.42708037779143804</v>
      </c>
      <c r="FZ134" s="102"/>
      <c r="GA134" s="102"/>
      <c r="GB134" s="102"/>
      <c r="GC134" s="102"/>
      <c r="GD134" s="104"/>
      <c r="GE134" s="104"/>
      <c r="GF134" s="104"/>
      <c r="GG134" s="104"/>
      <c r="GH134" s="104"/>
      <c r="GI134" s="104"/>
      <c r="GJ134" s="104">
        <v>-1.2796859908863718</v>
      </c>
      <c r="GK134" s="104">
        <v>50.227987873165681</v>
      </c>
      <c r="GL134" s="104">
        <v>226.36820433177391</v>
      </c>
      <c r="GM134" s="122"/>
      <c r="GN134" s="110"/>
      <c r="GO134" s="119"/>
      <c r="GP134" s="98"/>
    </row>
    <row r="135" spans="1:198" x14ac:dyDescent="0.25">
      <c r="A135" s="103" t="s">
        <v>160</v>
      </c>
      <c r="B135" s="102">
        <v>2.2724129717459158</v>
      </c>
      <c r="C135" s="102">
        <v>5.3044702768848992</v>
      </c>
      <c r="D135" s="102">
        <v>0.36713361966733732</v>
      </c>
      <c r="E135" s="102">
        <v>3.16363493751515</v>
      </c>
      <c r="F135" s="102">
        <v>4.9521165230005062</v>
      </c>
      <c r="G135" s="102">
        <v>1.425115665805079</v>
      </c>
      <c r="H135" s="102">
        <v>2.2271047923355183</v>
      </c>
      <c r="I135" s="102">
        <v>1.6019424112185627</v>
      </c>
      <c r="J135" s="102">
        <v>0.45665895288369862</v>
      </c>
      <c r="K135" s="102">
        <v>1.9056678419459798</v>
      </c>
      <c r="L135" s="102">
        <v>1.3283838061281323</v>
      </c>
      <c r="M135" s="102">
        <v>2.5616544969857715</v>
      </c>
      <c r="N135" s="102">
        <v>2.3744505124811668</v>
      </c>
      <c r="O135" s="102">
        <v>0.28399140824512736</v>
      </c>
      <c r="P135" s="102">
        <v>2.7375337108735587</v>
      </c>
      <c r="Q135" s="102">
        <v>1.8375368918471571</v>
      </c>
      <c r="R135" s="102">
        <v>6.5201991847511354E-2</v>
      </c>
      <c r="S135" s="102">
        <v>6.9032872909267322</v>
      </c>
      <c r="T135" s="102">
        <v>7.9368439186524231</v>
      </c>
      <c r="U135" s="102">
        <v>3.9337289825940487</v>
      </c>
      <c r="V135" s="102">
        <v>6.9731262471319716E-3</v>
      </c>
      <c r="W135" s="102">
        <v>0.15371059501442619</v>
      </c>
      <c r="X135" s="102">
        <v>4.2237051307677742E-2</v>
      </c>
      <c r="Y135" s="102">
        <v>4.554463634766117E-2</v>
      </c>
      <c r="Z135" s="102">
        <v>0.15133110563660118</v>
      </c>
      <c r="AA135" s="102">
        <v>0.10925793035787253</v>
      </c>
      <c r="AB135" s="102">
        <v>2.6788117676255369E-5</v>
      </c>
      <c r="AC135" s="102">
        <v>0.1645035240420859</v>
      </c>
      <c r="AD135" s="102">
        <v>0.35822579540752703</v>
      </c>
      <c r="AE135" s="102">
        <v>6.0079688764524006E-2</v>
      </c>
      <c r="AF135" s="102">
        <v>1.8356965589375201E-3</v>
      </c>
      <c r="AG135" s="102">
        <v>1.0426200032703621E-2</v>
      </c>
      <c r="AH135" s="102">
        <v>2.4080833516055602</v>
      </c>
      <c r="AI135" s="102">
        <v>0.51855813947407758</v>
      </c>
      <c r="AJ135" s="102">
        <v>0.9596450604871497</v>
      </c>
      <c r="AK135" s="102">
        <v>0.4270313451891587</v>
      </c>
      <c r="AL135" s="102">
        <v>5.8078422001099229E-2</v>
      </c>
      <c r="AM135" s="102">
        <v>5.6415877704936265E-2</v>
      </c>
      <c r="AN135" s="102">
        <v>1.0329911274693502</v>
      </c>
      <c r="AO135" s="102">
        <v>3.993954163213119</v>
      </c>
      <c r="AP135" s="102">
        <v>3.9782959909062567</v>
      </c>
      <c r="AQ135" s="102">
        <v>4.7513623646131347</v>
      </c>
      <c r="AR135" s="102">
        <v>1.7364139770611423E-2</v>
      </c>
      <c r="AS135" s="102">
        <v>0.35687113409232463</v>
      </c>
      <c r="AT135" s="102">
        <v>3.21184020683092</v>
      </c>
      <c r="AU135" s="102">
        <v>23.516071620614035</v>
      </c>
      <c r="AV135" s="102">
        <v>1.494853962240287</v>
      </c>
      <c r="AW135" s="102">
        <v>1.080822137759355</v>
      </c>
      <c r="AX135" s="102">
        <v>1.180070778497049</v>
      </c>
      <c r="AY135" s="102">
        <v>1.4476304630293244</v>
      </c>
      <c r="AZ135" s="102">
        <v>0.1100266702087933</v>
      </c>
      <c r="BA135" s="102">
        <v>1.355685844568598</v>
      </c>
      <c r="BB135" s="102">
        <v>0.49527875016045114</v>
      </c>
      <c r="BC135" s="102">
        <v>5.7678099832927108E-3</v>
      </c>
      <c r="BD135" s="102">
        <v>1.4203967633203184E-3</v>
      </c>
      <c r="BE135" s="102">
        <v>0.4778152788695525</v>
      </c>
      <c r="BF135" s="102">
        <v>0.11119962036465318</v>
      </c>
      <c r="BG135" s="102">
        <v>2.6927322027567167</v>
      </c>
      <c r="BH135" s="102">
        <v>5.1870618462647351E-2</v>
      </c>
      <c r="BI135" s="102">
        <v>0.52787244236924202</v>
      </c>
      <c r="BJ135" s="102">
        <v>0.74939090117781337</v>
      </c>
      <c r="BK135" s="102">
        <v>0.78680355052648454</v>
      </c>
      <c r="BL135" s="102">
        <v>1.0617720341662313</v>
      </c>
      <c r="BM135" s="102">
        <v>8.0403869024207335</v>
      </c>
      <c r="BN135" s="102">
        <v>4.3805200926233532</v>
      </c>
      <c r="BO135" s="102">
        <v>0.80569615054218968</v>
      </c>
      <c r="BP135" s="102">
        <v>0.55324902924757924</v>
      </c>
      <c r="BQ135" s="102">
        <v>1.8556884392457438</v>
      </c>
      <c r="BR135" s="102">
        <v>0.3315692161311849</v>
      </c>
      <c r="BS135" s="102">
        <v>0.30531619763010975</v>
      </c>
      <c r="BT135" s="102"/>
      <c r="BU135" s="102">
        <v>0.80183876746883997</v>
      </c>
      <c r="BV135" s="102">
        <v>5.187210697963382E-2</v>
      </c>
      <c r="BW135" s="102">
        <v>0.32187987531449841</v>
      </c>
      <c r="BX135" s="102">
        <v>37.432931068906299</v>
      </c>
      <c r="BY135" s="102">
        <v>21.713917033419822</v>
      </c>
      <c r="BZ135" s="102">
        <v>11.691486933328553</v>
      </c>
      <c r="CA135" s="102"/>
      <c r="CB135" s="102"/>
      <c r="CC135" s="102"/>
      <c r="CD135" s="102"/>
      <c r="CE135" s="102"/>
      <c r="CF135" s="102"/>
      <c r="CG135" s="102"/>
      <c r="CH135" s="102"/>
      <c r="CI135" s="102"/>
      <c r="CJ135" s="102"/>
      <c r="CK135" s="102"/>
      <c r="CL135" s="102"/>
      <c r="CM135" s="102"/>
      <c r="CN135" s="102"/>
      <c r="CO135" s="102"/>
      <c r="CP135" s="102"/>
      <c r="CQ135" s="102"/>
      <c r="CR135" s="102"/>
      <c r="CS135" s="102"/>
      <c r="CT135" s="102"/>
      <c r="CU135" s="102"/>
      <c r="CV135" s="102"/>
      <c r="CW135" s="102"/>
      <c r="CX135" s="102"/>
      <c r="CY135" s="102"/>
      <c r="CZ135" s="102"/>
      <c r="DA135" s="102"/>
      <c r="DB135" s="102"/>
      <c r="DC135" s="102"/>
      <c r="DD135" s="102"/>
      <c r="DE135" s="102"/>
      <c r="DF135" s="102"/>
      <c r="DG135" s="102"/>
      <c r="DH135" s="102"/>
      <c r="DI135" s="102"/>
      <c r="DJ135" s="102"/>
      <c r="DK135" s="102"/>
      <c r="DL135" s="102"/>
      <c r="DM135" s="102"/>
      <c r="DN135" s="102"/>
      <c r="DO135" s="102"/>
      <c r="DP135" s="102"/>
      <c r="DQ135" s="102"/>
      <c r="DR135" s="102"/>
      <c r="DS135" s="102"/>
      <c r="DT135" s="102"/>
      <c r="DU135" s="102"/>
      <c r="DV135" s="102"/>
      <c r="DW135" s="102"/>
      <c r="DX135" s="102"/>
      <c r="DY135" s="102"/>
      <c r="DZ135" s="102"/>
      <c r="EA135" s="102"/>
      <c r="EB135" s="102"/>
      <c r="EC135" s="102"/>
      <c r="ED135" s="102"/>
      <c r="EE135" s="102"/>
      <c r="EF135" s="102"/>
      <c r="EG135" s="102"/>
      <c r="EH135" s="102"/>
      <c r="EI135" s="102"/>
      <c r="EJ135" s="102"/>
      <c r="EK135" s="102"/>
      <c r="EL135" s="102"/>
      <c r="EM135" s="102"/>
      <c r="EN135" s="102"/>
      <c r="EO135" s="102"/>
      <c r="EP135" s="102"/>
      <c r="EQ135" s="102"/>
      <c r="ER135" s="102"/>
      <c r="ES135" s="102"/>
      <c r="ET135" s="102"/>
      <c r="EU135" s="102"/>
      <c r="EV135" s="102"/>
      <c r="EW135" s="102"/>
      <c r="EX135" s="102"/>
      <c r="EY135" s="102"/>
      <c r="EZ135" s="102"/>
      <c r="FA135" s="102"/>
      <c r="FB135" s="102"/>
      <c r="FC135" s="102"/>
      <c r="FD135" s="102"/>
      <c r="FE135" s="102"/>
      <c r="FF135" s="102"/>
      <c r="FG135" s="102"/>
      <c r="FH135" s="102"/>
      <c r="FI135" s="102"/>
      <c r="FJ135" s="102"/>
      <c r="FK135" s="102"/>
      <c r="FL135" s="102"/>
      <c r="FM135" s="102"/>
      <c r="FN135" s="102"/>
      <c r="FO135" s="102"/>
      <c r="FP135" s="102">
        <v>4.58346730208397</v>
      </c>
      <c r="FQ135" s="102">
        <v>6.3881458480794757</v>
      </c>
      <c r="FR135" s="102">
        <v>7.3503938623269196</v>
      </c>
      <c r="FS135" s="102">
        <v>8.1569520738217829</v>
      </c>
      <c r="FT135" s="102">
        <v>8.433499584368553</v>
      </c>
      <c r="FU135" s="102">
        <v>9.1708709896680123</v>
      </c>
      <c r="FV135" s="102">
        <v>9.8750603516525928</v>
      </c>
      <c r="FW135" s="102">
        <v>14.722883262772518</v>
      </c>
      <c r="FX135" s="102">
        <v>19.122193281793209</v>
      </c>
      <c r="FY135" s="102">
        <v>31.463390910404687</v>
      </c>
      <c r="FZ135" s="102"/>
      <c r="GA135" s="102"/>
      <c r="GB135" s="102"/>
      <c r="GC135" s="102"/>
      <c r="GD135" s="104"/>
      <c r="GE135" s="104"/>
      <c r="GF135" s="104"/>
      <c r="GG135" s="104"/>
      <c r="GH135" s="104"/>
      <c r="GI135" s="104"/>
      <c r="GJ135" s="104">
        <v>-1.4907127460323608</v>
      </c>
      <c r="GK135" s="104">
        <v>44.63243224942088</v>
      </c>
      <c r="GL135" s="104">
        <v>364.35552833091344</v>
      </c>
      <c r="GM135" s="122"/>
      <c r="GN135" s="110"/>
      <c r="GO135" s="119"/>
      <c r="GP135" s="98"/>
    </row>
    <row r="136" spans="1:198" x14ac:dyDescent="0.25">
      <c r="A136" s="103" t="s">
        <v>161</v>
      </c>
      <c r="B136" s="102">
        <v>0.10223484908304002</v>
      </c>
      <c r="C136" s="102">
        <v>0.39707060324316101</v>
      </c>
      <c r="D136" s="102">
        <v>1.7121148674063637E-2</v>
      </c>
      <c r="E136" s="102">
        <v>0.29416855875208298</v>
      </c>
      <c r="F136" s="102">
        <v>1.1443085234359085</v>
      </c>
      <c r="G136" s="102">
        <v>0.38650534201081721</v>
      </c>
      <c r="H136" s="102">
        <v>0.13905173305316235</v>
      </c>
      <c r="I136" s="102">
        <v>0.1781164129030417</v>
      </c>
      <c r="J136" s="102">
        <v>1.6144194461501275E-2</v>
      </c>
      <c r="K136" s="102">
        <v>0.17807840005563583</v>
      </c>
      <c r="L136" s="102">
        <v>4.2007319100346101E-2</v>
      </c>
      <c r="M136" s="102">
        <v>0.11105182737818953</v>
      </c>
      <c r="N136" s="102">
        <v>6.3241174742573333E-2</v>
      </c>
      <c r="O136" s="102">
        <v>1.0041635501736925E-2</v>
      </c>
      <c r="P136" s="102">
        <v>1.3133092509148288</v>
      </c>
      <c r="Q136" s="102">
        <v>0.67572584906978717</v>
      </c>
      <c r="R136" s="102">
        <v>2.0830266154096649E-2</v>
      </c>
      <c r="S136" s="102">
        <v>2.7597000329402759</v>
      </c>
      <c r="T136" s="102">
        <v>2.5513681085381616</v>
      </c>
      <c r="U136" s="102">
        <v>1.2567196087682924</v>
      </c>
      <c r="V136" s="102"/>
      <c r="W136" s="102"/>
      <c r="X136" s="102"/>
      <c r="Y136" s="102"/>
      <c r="Z136" s="102"/>
      <c r="AA136" s="102"/>
      <c r="AB136" s="102"/>
      <c r="AC136" s="102"/>
      <c r="AD136" s="102"/>
      <c r="AE136" s="102"/>
      <c r="AF136" s="102"/>
      <c r="AG136" s="102"/>
      <c r="AH136" s="102"/>
      <c r="AI136" s="102"/>
      <c r="AJ136" s="102">
        <v>6.1184681747325803E-2</v>
      </c>
      <c r="AK136" s="102">
        <v>0.10542612494903121</v>
      </c>
      <c r="AL136" s="102">
        <v>1.3309368727967919E-3</v>
      </c>
      <c r="AM136" s="102">
        <v>0.50692925464682836</v>
      </c>
      <c r="AN136" s="102">
        <v>0.17447175297687267</v>
      </c>
      <c r="AO136" s="102">
        <v>2.0075398893673055E-3</v>
      </c>
      <c r="AP136" s="102">
        <v>6.1782832020247716E-2</v>
      </c>
      <c r="AQ136" s="102"/>
      <c r="AR136" s="102">
        <v>3.3317682843950371E-4</v>
      </c>
      <c r="AS136" s="102">
        <v>6.8475141405926875E-3</v>
      </c>
      <c r="AT136" s="102">
        <v>6.1627627265334162E-2</v>
      </c>
      <c r="AU136" s="102">
        <v>9.4837996970709493E-2</v>
      </c>
      <c r="AV136" s="102">
        <v>1.2817311758783942</v>
      </c>
      <c r="AW136" s="102">
        <v>0.36267611966816626</v>
      </c>
      <c r="AX136" s="102">
        <v>2.1066027349221882E-3</v>
      </c>
      <c r="AY136" s="102"/>
      <c r="AZ136" s="102"/>
      <c r="BA136" s="102">
        <v>3.6814736710523925E-2</v>
      </c>
      <c r="BB136" s="102">
        <v>0.65456733574673853</v>
      </c>
      <c r="BC136" s="102">
        <v>1.1015312851351516E-4</v>
      </c>
      <c r="BD136" s="102">
        <v>2.7126612642132138E-5</v>
      </c>
      <c r="BE136" s="102">
        <v>9.1260653485841729E-3</v>
      </c>
      <c r="BF136" s="102">
        <v>0.12394841157427582</v>
      </c>
      <c r="BG136" s="102">
        <v>3.3801176663472119</v>
      </c>
      <c r="BH136" s="102">
        <v>7.6480438980168888E-2</v>
      </c>
      <c r="BI136" s="102">
        <v>9.7871399509977336E-2</v>
      </c>
      <c r="BJ136" s="102">
        <v>1.1855677063973236</v>
      </c>
      <c r="BK136" s="102">
        <v>1.6598944581826616E-2</v>
      </c>
      <c r="BL136" s="102">
        <v>0.1272617407303433</v>
      </c>
      <c r="BM136" s="102"/>
      <c r="BN136" s="102">
        <v>0.25797450814458744</v>
      </c>
      <c r="BO136" s="102"/>
      <c r="BP136" s="102">
        <v>1.573645924212338</v>
      </c>
      <c r="BQ136" s="102">
        <v>5.3086795538862894</v>
      </c>
      <c r="BR136" s="102">
        <v>0.94332520798991526</v>
      </c>
      <c r="BS136" s="102">
        <v>0.86774499761950719</v>
      </c>
      <c r="BT136" s="102"/>
      <c r="BU136" s="102">
        <v>2.3324795767805671</v>
      </c>
      <c r="BV136" s="102">
        <v>0.1519613953181061</v>
      </c>
      <c r="BW136" s="102">
        <v>0.13815107234688404</v>
      </c>
      <c r="BX136" s="102">
        <v>1.0354244753749406</v>
      </c>
      <c r="BY136" s="102">
        <v>1.4068822657583022</v>
      </c>
      <c r="BZ136" s="102">
        <v>1.1977231486361397</v>
      </c>
      <c r="CA136" s="102"/>
      <c r="CB136" s="102"/>
      <c r="CC136" s="102"/>
      <c r="CD136" s="102"/>
      <c r="CE136" s="102"/>
      <c r="CF136" s="102"/>
      <c r="CG136" s="102"/>
      <c r="CH136" s="102"/>
      <c r="CI136" s="102"/>
      <c r="CJ136" s="102"/>
      <c r="CK136" s="102"/>
      <c r="CL136" s="102"/>
      <c r="CM136" s="102"/>
      <c r="CN136" s="102"/>
      <c r="CO136" s="102"/>
      <c r="CP136" s="102"/>
      <c r="CQ136" s="102"/>
      <c r="CR136" s="102"/>
      <c r="CS136" s="102"/>
      <c r="CT136" s="102"/>
      <c r="CU136" s="102"/>
      <c r="CV136" s="102"/>
      <c r="CW136" s="102"/>
      <c r="CX136" s="102"/>
      <c r="CY136" s="102"/>
      <c r="CZ136" s="102"/>
      <c r="DA136" s="102"/>
      <c r="DB136" s="102"/>
      <c r="DC136" s="102"/>
      <c r="DD136" s="102"/>
      <c r="DE136" s="102"/>
      <c r="DF136" s="102"/>
      <c r="DG136" s="102"/>
      <c r="DH136" s="102"/>
      <c r="DI136" s="102"/>
      <c r="DJ136" s="102"/>
      <c r="DK136" s="102"/>
      <c r="DL136" s="102"/>
      <c r="DM136" s="102"/>
      <c r="DN136" s="102"/>
      <c r="DO136" s="102"/>
      <c r="DP136" s="102"/>
      <c r="DQ136" s="102"/>
      <c r="DR136" s="102"/>
      <c r="DS136" s="102"/>
      <c r="DT136" s="102"/>
      <c r="DU136" s="102"/>
      <c r="DV136" s="102"/>
      <c r="DW136" s="102"/>
      <c r="DX136" s="102"/>
      <c r="DY136" s="102"/>
      <c r="DZ136" s="102"/>
      <c r="EA136" s="102"/>
      <c r="EB136" s="102"/>
      <c r="EC136" s="102"/>
      <c r="ED136" s="102"/>
      <c r="EE136" s="102"/>
      <c r="EF136" s="102"/>
      <c r="EG136" s="102"/>
      <c r="EH136" s="102"/>
      <c r="EI136" s="102"/>
      <c r="EJ136" s="102"/>
      <c r="EK136" s="102"/>
      <c r="EL136" s="102"/>
      <c r="EM136" s="102"/>
      <c r="EN136" s="102"/>
      <c r="EO136" s="102"/>
      <c r="EP136" s="102"/>
      <c r="EQ136" s="102"/>
      <c r="ER136" s="102"/>
      <c r="ES136" s="102"/>
      <c r="ET136" s="102"/>
      <c r="EU136" s="102"/>
      <c r="EV136" s="102"/>
      <c r="EW136" s="102"/>
      <c r="EX136" s="102"/>
      <c r="EY136" s="102"/>
      <c r="EZ136" s="102"/>
      <c r="FA136" s="102"/>
      <c r="FB136" s="102"/>
      <c r="FC136" s="102"/>
      <c r="FD136" s="102"/>
      <c r="FE136" s="102"/>
      <c r="FF136" s="102"/>
      <c r="FG136" s="102"/>
      <c r="FH136" s="102"/>
      <c r="FI136" s="102"/>
      <c r="FJ136" s="102"/>
      <c r="FK136" s="102"/>
      <c r="FL136" s="102"/>
      <c r="FM136" s="102"/>
      <c r="FN136" s="102"/>
      <c r="FO136" s="102"/>
      <c r="FP136" s="102">
        <v>8.8963953383256848E-3</v>
      </c>
      <c r="FQ136" s="102">
        <v>3.5076982784009884E-2</v>
      </c>
      <c r="FR136" s="102">
        <v>0.15352482048116767</v>
      </c>
      <c r="FS136" s="102">
        <v>0.25391820593951625</v>
      </c>
      <c r="FT136" s="102">
        <v>0.29056776225416603</v>
      </c>
      <c r="FU136" s="102">
        <v>0.46594458614058298</v>
      </c>
      <c r="FV136" s="102">
        <v>0.90365643128867312</v>
      </c>
      <c r="FW136" s="102">
        <v>1.6911820831045066</v>
      </c>
      <c r="FX136" s="102">
        <v>3.1665591291241468</v>
      </c>
      <c r="FY136" s="102">
        <v>7.1185143306718981</v>
      </c>
      <c r="FZ136" s="102"/>
      <c r="GA136" s="102"/>
      <c r="GB136" s="102"/>
      <c r="GC136" s="102"/>
      <c r="GD136" s="104"/>
      <c r="GE136" s="104"/>
      <c r="GF136" s="104"/>
      <c r="GG136" s="104"/>
      <c r="GH136" s="104">
        <v>5.4710231609967422E-3</v>
      </c>
      <c r="GI136" s="104">
        <v>1.951873153627438E-4</v>
      </c>
      <c r="GJ136" s="104">
        <v>-0.13460529189086212</v>
      </c>
      <c r="GK136" s="104">
        <v>5.286502916999205</v>
      </c>
      <c r="GL136" s="104">
        <v>54.547976589817132</v>
      </c>
      <c r="GM136" s="122"/>
      <c r="GN136" s="110"/>
      <c r="GO136" s="119"/>
      <c r="GP136" s="98"/>
    </row>
    <row r="137" spans="1:198" x14ac:dyDescent="0.25">
      <c r="A137" s="103" t="s">
        <v>162</v>
      </c>
      <c r="B137" s="102">
        <v>0.13709000295902399</v>
      </c>
      <c r="C137" s="102">
        <v>0.53074806955111486</v>
      </c>
      <c r="D137" s="102">
        <v>2.2887117959099319E-2</v>
      </c>
      <c r="E137" s="102">
        <v>0.3965498992174416</v>
      </c>
      <c r="F137" s="102">
        <v>1.5417015315056277</v>
      </c>
      <c r="G137" s="102">
        <v>0.51839889819379636</v>
      </c>
      <c r="H137" s="102">
        <v>0.18596053603056409</v>
      </c>
      <c r="I137" s="102">
        <v>0.23860796615710725</v>
      </c>
      <c r="J137" s="102">
        <v>2.166499123473287E-2</v>
      </c>
      <c r="K137" s="102">
        <v>0.23862919452789408</v>
      </c>
      <c r="L137" s="102">
        <v>5.6268307869148736E-2</v>
      </c>
      <c r="M137" s="102">
        <v>0.14885516874688032</v>
      </c>
      <c r="N137" s="102">
        <v>6.0048387619601164E-2</v>
      </c>
      <c r="O137" s="102">
        <v>9.082112579873668E-3</v>
      </c>
      <c r="P137" s="102">
        <v>0.33310273739407475</v>
      </c>
      <c r="Q137" s="102">
        <v>0.14867360821204015</v>
      </c>
      <c r="R137" s="102">
        <v>7.9842376305057413E-3</v>
      </c>
      <c r="S137" s="102">
        <v>0.69059902908785864</v>
      </c>
      <c r="T137" s="102">
        <v>0.90493892772494167</v>
      </c>
      <c r="U137" s="102">
        <v>0.48170042173699701</v>
      </c>
      <c r="V137" s="102">
        <v>0.22686252895162715</v>
      </c>
      <c r="W137" s="102">
        <v>0.1922285308204468</v>
      </c>
      <c r="X137" s="102">
        <v>2.7007550885014973</v>
      </c>
      <c r="Y137" s="102">
        <v>0.17514587277650034</v>
      </c>
      <c r="Z137" s="102">
        <v>2.7557172768331322</v>
      </c>
      <c r="AA137" s="102">
        <v>0.84265766027959488</v>
      </c>
      <c r="AB137" s="102">
        <v>0.86161430079488566</v>
      </c>
      <c r="AC137" s="102">
        <v>2.3783754482477795E-2</v>
      </c>
      <c r="AD137" s="102">
        <v>3.0473637999482719</v>
      </c>
      <c r="AE137" s="102">
        <v>0.14132991404720344</v>
      </c>
      <c r="AF137" s="102">
        <v>0.24862126094374223</v>
      </c>
      <c r="AG137" s="102">
        <v>0.111410786212397</v>
      </c>
      <c r="AH137" s="102">
        <v>1.0872646169506108</v>
      </c>
      <c r="AI137" s="102">
        <v>5.0079105434033266</v>
      </c>
      <c r="AJ137" s="102">
        <v>0.9069947542316924</v>
      </c>
      <c r="AK137" s="102">
        <v>0.53018824679012511</v>
      </c>
      <c r="AL137" s="102">
        <v>5.3548003178543947E-2</v>
      </c>
      <c r="AM137" s="102">
        <v>0.12032860020456354</v>
      </c>
      <c r="AN137" s="102">
        <v>1.0825100246956252</v>
      </c>
      <c r="AO137" s="102">
        <v>0.84042959484586677</v>
      </c>
      <c r="AP137" s="102">
        <v>0.73699706474480364</v>
      </c>
      <c r="AQ137" s="102">
        <v>0.39525680308937883</v>
      </c>
      <c r="AR137" s="102">
        <v>3.6442034322115174E-3</v>
      </c>
      <c r="AS137" s="102">
        <v>7.48963685444161E-2</v>
      </c>
      <c r="AT137" s="102">
        <v>0.67406731689974464</v>
      </c>
      <c r="AU137" s="102">
        <v>8.0148255598068889</v>
      </c>
      <c r="AV137" s="102">
        <v>0.41469738624247671</v>
      </c>
      <c r="AW137" s="102">
        <v>2.7064929577239152</v>
      </c>
      <c r="AX137" s="102">
        <v>3.8401659206075345</v>
      </c>
      <c r="AY137" s="102">
        <v>0.31913731980376625</v>
      </c>
      <c r="AZ137" s="102">
        <v>9.6896196850767474E-2</v>
      </c>
      <c r="BA137" s="102">
        <v>0.54924865052499483</v>
      </c>
      <c r="BB137" s="102">
        <v>1.0510292313550236</v>
      </c>
      <c r="BC137" s="102">
        <v>2.5884953168686393E-2</v>
      </c>
      <c r="BD137" s="102">
        <v>6.3744998198624414E-3</v>
      </c>
      <c r="BE137" s="102">
        <v>2.1438173031187993</v>
      </c>
      <c r="BF137" s="102">
        <v>0.8679417049405973</v>
      </c>
      <c r="BG137" s="102">
        <v>5.3157923028737519</v>
      </c>
      <c r="BH137" s="102">
        <v>3.1654297128344791E-2</v>
      </c>
      <c r="BI137" s="102">
        <v>1.1636101555852005</v>
      </c>
      <c r="BJ137" s="102">
        <v>1.6724065967307082</v>
      </c>
      <c r="BK137" s="102">
        <v>2.3314204418449676E-2</v>
      </c>
      <c r="BL137" s="102">
        <v>2.0839133702724218E-2</v>
      </c>
      <c r="BM137" s="102">
        <v>15.797586160857053</v>
      </c>
      <c r="BN137" s="102">
        <v>17.258364767137419</v>
      </c>
      <c r="BO137" s="102"/>
      <c r="BP137" s="102">
        <v>0.15150316288848589</v>
      </c>
      <c r="BQ137" s="102">
        <v>0.50705662081261205</v>
      </c>
      <c r="BR137" s="102">
        <v>2.6096342783139586E-2</v>
      </c>
      <c r="BS137" s="102">
        <v>2.4041276900936142E-2</v>
      </c>
      <c r="BT137" s="102"/>
      <c r="BU137" s="102">
        <v>0.20164994871577449</v>
      </c>
      <c r="BV137" s="102">
        <v>3.1725056049747673E-2</v>
      </c>
      <c r="BW137" s="102"/>
      <c r="BX137" s="102">
        <v>1.5951457145202952</v>
      </c>
      <c r="BY137" s="102">
        <v>0.12575176772774169</v>
      </c>
      <c r="BZ137" s="102">
        <v>4.6050804651810751</v>
      </c>
      <c r="CA137" s="102"/>
      <c r="CB137" s="102"/>
      <c r="CC137" s="102"/>
      <c r="CD137" s="102"/>
      <c r="CE137" s="102"/>
      <c r="CF137" s="102"/>
      <c r="CG137" s="102"/>
      <c r="CH137" s="102"/>
      <c r="CI137" s="102"/>
      <c r="CJ137" s="102"/>
      <c r="CK137" s="102"/>
      <c r="CL137" s="102"/>
      <c r="CM137" s="102"/>
      <c r="CN137" s="102"/>
      <c r="CO137" s="102"/>
      <c r="CP137" s="102"/>
      <c r="CQ137" s="102"/>
      <c r="CR137" s="102"/>
      <c r="CS137" s="102"/>
      <c r="CT137" s="102"/>
      <c r="CU137" s="102"/>
      <c r="CV137" s="102"/>
      <c r="CW137" s="102"/>
      <c r="CX137" s="102"/>
      <c r="CY137" s="102"/>
      <c r="CZ137" s="102"/>
      <c r="DA137" s="102"/>
      <c r="DB137" s="102"/>
      <c r="DC137" s="102"/>
      <c r="DD137" s="102"/>
      <c r="DE137" s="102"/>
      <c r="DF137" s="102"/>
      <c r="DG137" s="102"/>
      <c r="DH137" s="102"/>
      <c r="DI137" s="102"/>
      <c r="DJ137" s="102"/>
      <c r="DK137" s="102"/>
      <c r="DL137" s="102"/>
      <c r="DM137" s="102"/>
      <c r="DN137" s="102"/>
      <c r="DO137" s="102"/>
      <c r="DP137" s="102"/>
      <c r="DQ137" s="102"/>
      <c r="DR137" s="102"/>
      <c r="DS137" s="102"/>
      <c r="DT137" s="102"/>
      <c r="DU137" s="102"/>
      <c r="DV137" s="102"/>
      <c r="DW137" s="102"/>
      <c r="DX137" s="102"/>
      <c r="DY137" s="102"/>
      <c r="DZ137" s="102"/>
      <c r="EA137" s="102"/>
      <c r="EB137" s="102"/>
      <c r="EC137" s="102"/>
      <c r="ED137" s="102"/>
      <c r="EE137" s="102"/>
      <c r="EF137" s="102"/>
      <c r="EG137" s="102"/>
      <c r="EH137" s="102"/>
      <c r="EI137" s="102"/>
      <c r="EJ137" s="102"/>
      <c r="EK137" s="102"/>
      <c r="EL137" s="102"/>
      <c r="EM137" s="102"/>
      <c r="EN137" s="102"/>
      <c r="EO137" s="102"/>
      <c r="EP137" s="102"/>
      <c r="EQ137" s="102"/>
      <c r="ER137" s="102"/>
      <c r="ES137" s="102"/>
      <c r="ET137" s="102"/>
      <c r="EU137" s="102"/>
      <c r="EV137" s="102"/>
      <c r="EW137" s="102"/>
      <c r="EX137" s="102"/>
      <c r="EY137" s="102"/>
      <c r="EZ137" s="102"/>
      <c r="FA137" s="102"/>
      <c r="FB137" s="102"/>
      <c r="FC137" s="102"/>
      <c r="FD137" s="102"/>
      <c r="FE137" s="102"/>
      <c r="FF137" s="102"/>
      <c r="FG137" s="102"/>
      <c r="FH137" s="102"/>
      <c r="FI137" s="102"/>
      <c r="FJ137" s="102"/>
      <c r="FK137" s="102"/>
      <c r="FL137" s="102"/>
      <c r="FM137" s="102"/>
      <c r="FN137" s="102"/>
      <c r="FO137" s="102"/>
      <c r="FP137" s="102">
        <v>0.16012312249702801</v>
      </c>
      <c r="FQ137" s="102">
        <v>0.2456429396945525</v>
      </c>
      <c r="FR137" s="102">
        <v>0.33595505086630822</v>
      </c>
      <c r="FS137" s="102">
        <v>0.28898205622687873</v>
      </c>
      <c r="FT137" s="102">
        <v>0.37533845625927664</v>
      </c>
      <c r="FU137" s="102">
        <v>0.60773723390668821</v>
      </c>
      <c r="FV137" s="102">
        <v>0.61767342729816355</v>
      </c>
      <c r="FW137" s="102">
        <v>0.70970591169891195</v>
      </c>
      <c r="FX137" s="102">
        <v>2.0303695968124753</v>
      </c>
      <c r="FY137" s="102">
        <v>2.8765440035166949</v>
      </c>
      <c r="FZ137" s="102"/>
      <c r="GA137" s="102"/>
      <c r="GB137" s="102"/>
      <c r="GC137" s="102"/>
      <c r="GD137" s="104"/>
      <c r="GE137" s="104"/>
      <c r="GF137" s="104"/>
      <c r="GG137" s="104"/>
      <c r="GH137" s="104">
        <v>1.3588899804428352E-2</v>
      </c>
      <c r="GI137" s="104">
        <v>4.8480527197703512E-4</v>
      </c>
      <c r="GJ137" s="104">
        <v>-0.34317057398091338</v>
      </c>
      <c r="GK137" s="104">
        <v>4.7380928747502082</v>
      </c>
      <c r="GL137" s="104">
        <v>110.76021552414046</v>
      </c>
      <c r="GM137" s="122"/>
      <c r="GN137" s="110"/>
      <c r="GO137" s="119"/>
      <c r="GP137" s="98"/>
    </row>
    <row r="138" spans="1:198" x14ac:dyDescent="0.25">
      <c r="A138" s="103" t="s">
        <v>31</v>
      </c>
      <c r="B138" s="102">
        <v>2.5349376874443493E-2</v>
      </c>
      <c r="C138" s="102">
        <v>9.9555933509412595E-2</v>
      </c>
      <c r="D138" s="102">
        <v>4.2717939470084754E-3</v>
      </c>
      <c r="E138" s="102">
        <v>7.2165032742562904E-2</v>
      </c>
      <c r="F138" s="102">
        <v>0.28283811210298965</v>
      </c>
      <c r="G138" s="102">
        <v>9.5960693191584831E-2</v>
      </c>
      <c r="H138" s="102">
        <v>3.470995361246134E-2</v>
      </c>
      <c r="I138" s="102">
        <v>4.4275590213321357E-2</v>
      </c>
      <c r="J138" s="102">
        <v>3.9936580460728892E-3</v>
      </c>
      <c r="K138" s="102">
        <v>4.4278332721914296E-2</v>
      </c>
      <c r="L138" s="102">
        <v>1.0436127653861574E-2</v>
      </c>
      <c r="M138" s="102">
        <v>2.7564280634723784E-2</v>
      </c>
      <c r="N138" s="102">
        <v>7.6120700564827171E-2</v>
      </c>
      <c r="O138" s="102">
        <v>1.0928795799856717E-2</v>
      </c>
      <c r="P138" s="102">
        <v>0.2276690200741707</v>
      </c>
      <c r="Q138" s="102">
        <v>0.10295092459095662</v>
      </c>
      <c r="R138" s="102">
        <v>7.9803353885312504E-3</v>
      </c>
      <c r="S138" s="102">
        <v>0.42706472674128532</v>
      </c>
      <c r="T138" s="102">
        <v>0.43914638092976771</v>
      </c>
      <c r="U138" s="102">
        <v>0.4814649939238706</v>
      </c>
      <c r="V138" s="102"/>
      <c r="W138" s="102">
        <v>1.0203832697938699E-2</v>
      </c>
      <c r="X138" s="102">
        <v>0.27745194857547817</v>
      </c>
      <c r="Y138" s="102">
        <v>6.3149157560985231E-3</v>
      </c>
      <c r="Z138" s="102">
        <v>4.8676685726848509E-2</v>
      </c>
      <c r="AA138" s="102"/>
      <c r="AB138" s="102"/>
      <c r="AC138" s="102"/>
      <c r="AD138" s="102">
        <v>0.12351348700404838</v>
      </c>
      <c r="AE138" s="102">
        <v>1.067151117971179E-2</v>
      </c>
      <c r="AF138" s="102"/>
      <c r="AG138" s="102"/>
      <c r="AH138" s="102">
        <v>3.9505505111736797E-2</v>
      </c>
      <c r="AI138" s="102">
        <v>4.303795992032831</v>
      </c>
      <c r="AJ138" s="102">
        <v>1.6608751720588527E-3</v>
      </c>
      <c r="AK138" s="102"/>
      <c r="AL138" s="102">
        <v>1.4525534843983444E-5</v>
      </c>
      <c r="AM138" s="102"/>
      <c r="AN138" s="102">
        <v>0.26688559847512089</v>
      </c>
      <c r="AO138" s="102">
        <v>5.1466935503080104E-2</v>
      </c>
      <c r="AP138" s="102">
        <v>4.9968100300419253E-2</v>
      </c>
      <c r="AQ138" s="102">
        <v>0.12214297152032977</v>
      </c>
      <c r="AR138" s="102">
        <v>6.3997961201121644E-5</v>
      </c>
      <c r="AS138" s="102">
        <v>1.3152983847835422E-3</v>
      </c>
      <c r="AT138" s="102">
        <v>1.1837685463051875E-2</v>
      </c>
      <c r="AU138" s="102">
        <v>2.2898288218412985</v>
      </c>
      <c r="AV138" s="102"/>
      <c r="AW138" s="102">
        <v>0.37157320266311222</v>
      </c>
      <c r="AX138" s="102">
        <v>11.408116699173895</v>
      </c>
      <c r="AY138" s="102">
        <v>0.42318627604170406</v>
      </c>
      <c r="AZ138" s="102">
        <v>2.5042137212952894E-2</v>
      </c>
      <c r="BA138" s="102">
        <v>0.13432809837184473</v>
      </c>
      <c r="BB138" s="102">
        <v>0.34875860308549111</v>
      </c>
      <c r="BC138" s="102">
        <v>2.1540446981424795E-3</v>
      </c>
      <c r="BD138" s="102">
        <v>5.3046097672278302E-4</v>
      </c>
      <c r="BE138" s="102">
        <v>0.17845621458606831</v>
      </c>
      <c r="BF138" s="102">
        <v>0.3797174589784178</v>
      </c>
      <c r="BG138" s="102">
        <v>3.2126929246486751</v>
      </c>
      <c r="BH138" s="102">
        <v>0.13845504616614238</v>
      </c>
      <c r="BI138" s="102">
        <v>0.32713774516903515</v>
      </c>
      <c r="BJ138" s="102">
        <v>0.80086116876134761</v>
      </c>
      <c r="BK138" s="102">
        <v>0.51300327696206294</v>
      </c>
      <c r="BL138" s="102">
        <v>0.15574460196472761</v>
      </c>
      <c r="BM138" s="102">
        <v>78.51189220406026</v>
      </c>
      <c r="BN138" s="102">
        <v>1.5738389772383956</v>
      </c>
      <c r="BO138" s="102">
        <v>0.31067520719222247</v>
      </c>
      <c r="BP138" s="102">
        <v>0.32346839759361612</v>
      </c>
      <c r="BQ138" s="102">
        <v>1.0836446462486911</v>
      </c>
      <c r="BR138" s="102">
        <v>0.19473100076670777</v>
      </c>
      <c r="BS138" s="102">
        <v>0.17935037034104148</v>
      </c>
      <c r="BT138" s="102"/>
      <c r="BU138" s="102">
        <v>0.46847386820014952</v>
      </c>
      <c r="BV138" s="102">
        <v>3.0310587447420958E-2</v>
      </c>
      <c r="BW138" s="102">
        <v>1.3218386629643196E-2</v>
      </c>
      <c r="BX138" s="102">
        <v>1.3272748148907774</v>
      </c>
      <c r="BY138" s="102">
        <v>3.1176888547976929</v>
      </c>
      <c r="BZ138" s="102">
        <v>7.6693770978942268</v>
      </c>
      <c r="CA138" s="102"/>
      <c r="CB138" s="102"/>
      <c r="CC138" s="102"/>
      <c r="CD138" s="102"/>
      <c r="CE138" s="102"/>
      <c r="CF138" s="102"/>
      <c r="CG138" s="102"/>
      <c r="CH138" s="102"/>
      <c r="CI138" s="102"/>
      <c r="CJ138" s="102"/>
      <c r="CK138" s="102"/>
      <c r="CL138" s="102"/>
      <c r="CM138" s="102"/>
      <c r="CN138" s="102"/>
      <c r="CO138" s="102"/>
      <c r="CP138" s="102"/>
      <c r="CQ138" s="102"/>
      <c r="CR138" s="102"/>
      <c r="CS138" s="102"/>
      <c r="CT138" s="102"/>
      <c r="CU138" s="102"/>
      <c r="CV138" s="102"/>
      <c r="CW138" s="102"/>
      <c r="CX138" s="102"/>
      <c r="CY138" s="102"/>
      <c r="CZ138" s="102"/>
      <c r="DA138" s="102"/>
      <c r="DB138" s="102"/>
      <c r="DC138" s="102"/>
      <c r="DD138" s="102"/>
      <c r="DE138" s="102"/>
      <c r="DF138" s="102"/>
      <c r="DG138" s="102"/>
      <c r="DH138" s="102"/>
      <c r="DI138" s="102"/>
      <c r="DJ138" s="102"/>
      <c r="DK138" s="102"/>
      <c r="DL138" s="102"/>
      <c r="DM138" s="102"/>
      <c r="DN138" s="102"/>
      <c r="DO138" s="102"/>
      <c r="DP138" s="102"/>
      <c r="DQ138" s="102"/>
      <c r="DR138" s="102"/>
      <c r="DS138" s="102"/>
      <c r="DT138" s="102"/>
      <c r="DU138" s="102"/>
      <c r="DV138" s="102"/>
      <c r="DW138" s="102"/>
      <c r="DX138" s="102"/>
      <c r="DY138" s="102"/>
      <c r="DZ138" s="102"/>
      <c r="EA138" s="102"/>
      <c r="EB138" s="102"/>
      <c r="EC138" s="102"/>
      <c r="ED138" s="102"/>
      <c r="EE138" s="102"/>
      <c r="EF138" s="102"/>
      <c r="EG138" s="102"/>
      <c r="EH138" s="102"/>
      <c r="EI138" s="102"/>
      <c r="EJ138" s="102"/>
      <c r="EK138" s="102"/>
      <c r="EL138" s="102"/>
      <c r="EM138" s="102"/>
      <c r="EN138" s="102"/>
      <c r="EO138" s="102"/>
      <c r="EP138" s="102"/>
      <c r="EQ138" s="102"/>
      <c r="ER138" s="102"/>
      <c r="ES138" s="102"/>
      <c r="ET138" s="102"/>
      <c r="EU138" s="102"/>
      <c r="EV138" s="102"/>
      <c r="EW138" s="102"/>
      <c r="EX138" s="102"/>
      <c r="EY138" s="102"/>
      <c r="EZ138" s="102"/>
      <c r="FA138" s="102"/>
      <c r="FB138" s="102"/>
      <c r="FC138" s="102"/>
      <c r="FD138" s="102"/>
      <c r="FE138" s="102"/>
      <c r="FF138" s="102"/>
      <c r="FG138" s="102"/>
      <c r="FH138" s="102"/>
      <c r="FI138" s="102"/>
      <c r="FJ138" s="102"/>
      <c r="FK138" s="102"/>
      <c r="FL138" s="102"/>
      <c r="FM138" s="102"/>
      <c r="FN138" s="102"/>
      <c r="FO138" s="102"/>
      <c r="FP138" s="102">
        <v>0.24761107927544881</v>
      </c>
      <c r="FQ138" s="102">
        <v>0.32400947575344047</v>
      </c>
      <c r="FR138" s="102">
        <v>0.45819167229753338</v>
      </c>
      <c r="FS138" s="102">
        <v>0.42585354566932132</v>
      </c>
      <c r="FT138" s="102">
        <v>0.49904229092430324</v>
      </c>
      <c r="FU138" s="102">
        <v>0.58404245247819564</v>
      </c>
      <c r="FV138" s="102">
        <v>0.94497447577587013</v>
      </c>
      <c r="FW138" s="102">
        <v>1.2041843886049832</v>
      </c>
      <c r="FX138" s="102">
        <v>2.2464484989971507</v>
      </c>
      <c r="FY138" s="102">
        <v>3.9282215164116563</v>
      </c>
      <c r="FZ138" s="102"/>
      <c r="GA138" s="102"/>
      <c r="GB138" s="102"/>
      <c r="GC138" s="102"/>
      <c r="GD138" s="104"/>
      <c r="GE138" s="104"/>
      <c r="GF138" s="104"/>
      <c r="GG138" s="104"/>
      <c r="GH138" s="104">
        <v>2.8479055639664144E-2</v>
      </c>
      <c r="GI138" s="104">
        <v>1.0160348897809322E-3</v>
      </c>
      <c r="GJ138" s="104">
        <v>-0.35758163222561606</v>
      </c>
      <c r="GK138" s="104">
        <v>5.3775488268654117</v>
      </c>
      <c r="GL138" s="104">
        <v>139.26978750562282</v>
      </c>
      <c r="GM138" s="122"/>
      <c r="GN138" s="110"/>
      <c r="GO138" s="119"/>
      <c r="GP138" s="98"/>
    </row>
    <row r="139" spans="1:198" x14ac:dyDescent="0.25">
      <c r="A139" s="103" t="s">
        <v>164</v>
      </c>
      <c r="B139" s="102">
        <v>7.7069828360775781E-3</v>
      </c>
      <c r="C139" s="102">
        <v>3.0351331413426153E-2</v>
      </c>
      <c r="D139" s="102">
        <v>1.3007372909656604E-3</v>
      </c>
      <c r="E139" s="102">
        <v>2.1880053475045246E-2</v>
      </c>
      <c r="F139" s="102">
        <v>8.5824353244312007E-2</v>
      </c>
      <c r="G139" s="102">
        <v>2.9172350450269481E-2</v>
      </c>
      <c r="H139" s="102">
        <v>1.0570181304439125E-2</v>
      </c>
      <c r="I139" s="102">
        <v>1.3466895405676546E-2</v>
      </c>
      <c r="J139" s="102">
        <v>1.2136615209161143E-3</v>
      </c>
      <c r="K139" s="102">
        <v>1.3472217092911206E-2</v>
      </c>
      <c r="L139" s="102">
        <v>3.1745346470410801E-3</v>
      </c>
      <c r="M139" s="102">
        <v>8.3825759889826334E-3</v>
      </c>
      <c r="N139" s="102">
        <v>1.8079442136142102E-2</v>
      </c>
      <c r="O139" s="102"/>
      <c r="P139" s="102">
        <v>0.15165671794658886</v>
      </c>
      <c r="Q139" s="102">
        <v>0.18140494011314762</v>
      </c>
      <c r="R139" s="102">
        <v>7.5914890311822416E-3</v>
      </c>
      <c r="S139" s="102">
        <v>1.2811019763025124</v>
      </c>
      <c r="T139" s="102">
        <v>0.17851139155633211</v>
      </c>
      <c r="U139" s="102">
        <v>0.45800533966580359</v>
      </c>
      <c r="V139" s="102"/>
      <c r="W139" s="102"/>
      <c r="X139" s="102"/>
      <c r="Y139" s="102"/>
      <c r="Z139" s="102"/>
      <c r="AA139" s="102"/>
      <c r="AB139" s="102"/>
      <c r="AC139" s="102"/>
      <c r="AD139" s="102"/>
      <c r="AE139" s="102"/>
      <c r="AF139" s="102"/>
      <c r="AG139" s="102"/>
      <c r="AH139" s="102"/>
      <c r="AI139" s="102"/>
      <c r="AJ139" s="102">
        <v>0.20223570042062511</v>
      </c>
      <c r="AK139" s="102">
        <v>3.5512680168935189E-3</v>
      </c>
      <c r="AL139" s="102">
        <v>3.3390756362398715E-3</v>
      </c>
      <c r="AM139" s="102">
        <v>2.9289270030150225E-2</v>
      </c>
      <c r="AN139" s="102">
        <v>0.55739415564502781</v>
      </c>
      <c r="AO139" s="102"/>
      <c r="AP139" s="102">
        <v>3.384412519702546E-3</v>
      </c>
      <c r="AQ139" s="102">
        <v>0.13794838197512246</v>
      </c>
      <c r="AR139" s="102">
        <v>1.1252545733751104E-3</v>
      </c>
      <c r="AS139" s="102">
        <v>2.3126448015732048E-2</v>
      </c>
      <c r="AT139" s="102">
        <v>0.20813803214158835</v>
      </c>
      <c r="AU139" s="102">
        <v>0.2427201294422571</v>
      </c>
      <c r="AV139" s="102">
        <v>0.49623125814108421</v>
      </c>
      <c r="AW139" s="102">
        <v>0.15785702798996928</v>
      </c>
      <c r="AX139" s="102">
        <v>0.17313374355546313</v>
      </c>
      <c r="AY139" s="102">
        <v>27.941507191921861</v>
      </c>
      <c r="AZ139" s="102">
        <v>20.017128062864842</v>
      </c>
      <c r="BA139" s="102">
        <v>35.537965287955707</v>
      </c>
      <c r="BB139" s="102">
        <v>21.90175129027519</v>
      </c>
      <c r="BC139" s="102">
        <v>7.0960317332425651E-2</v>
      </c>
      <c r="BD139" s="102">
        <v>1.747488307609266E-2</v>
      </c>
      <c r="BE139" s="102">
        <v>5.8704491798345844</v>
      </c>
      <c r="BF139" s="102">
        <v>0.66798732201128563</v>
      </c>
      <c r="BG139" s="102">
        <v>21.931765085408891</v>
      </c>
      <c r="BH139" s="102">
        <v>1.938448983064857</v>
      </c>
      <c r="BI139" s="102">
        <v>0.71980115375995068</v>
      </c>
      <c r="BJ139" s="102">
        <v>0.50710163577483103</v>
      </c>
      <c r="BK139" s="102">
        <v>1.5516426383592499</v>
      </c>
      <c r="BL139" s="102">
        <v>0.23899997663006953</v>
      </c>
      <c r="BM139" s="102">
        <v>21.466322481878816</v>
      </c>
      <c r="BN139" s="102"/>
      <c r="BO139" s="102"/>
      <c r="BP139" s="102">
        <v>0.24044443617203598</v>
      </c>
      <c r="BQ139" s="102">
        <v>0.80508480076146194</v>
      </c>
      <c r="BR139" s="102">
        <v>0.14499149543720313</v>
      </c>
      <c r="BS139" s="102">
        <v>0.13354979200149864</v>
      </c>
      <c r="BT139" s="102"/>
      <c r="BU139" s="102">
        <v>0.3481481948983326</v>
      </c>
      <c r="BV139" s="102">
        <v>2.2528054890862823E-2</v>
      </c>
      <c r="BW139" s="102"/>
      <c r="BX139" s="102">
        <v>0.32451845569383664</v>
      </c>
      <c r="BY139" s="102">
        <v>0.43405217319422218</v>
      </c>
      <c r="BZ139" s="102">
        <v>1.7266182237120482</v>
      </c>
      <c r="CA139" s="102"/>
      <c r="CB139" s="102"/>
      <c r="CC139" s="102"/>
      <c r="CD139" s="102"/>
      <c r="CE139" s="102"/>
      <c r="CF139" s="102"/>
      <c r="CG139" s="102"/>
      <c r="CH139" s="102"/>
      <c r="CI139" s="102"/>
      <c r="CJ139" s="102"/>
      <c r="CK139" s="102"/>
      <c r="CL139" s="102"/>
      <c r="CM139" s="102"/>
      <c r="CN139" s="102"/>
      <c r="CO139" s="102"/>
      <c r="CP139" s="102"/>
      <c r="CQ139" s="102"/>
      <c r="CR139" s="102"/>
      <c r="CS139" s="102"/>
      <c r="CT139" s="102"/>
      <c r="CU139" s="102"/>
      <c r="CV139" s="102"/>
      <c r="CW139" s="102"/>
      <c r="CX139" s="102"/>
      <c r="CY139" s="102"/>
      <c r="CZ139" s="102"/>
      <c r="DA139" s="102"/>
      <c r="DB139" s="102"/>
      <c r="DC139" s="102"/>
      <c r="DD139" s="102"/>
      <c r="DE139" s="102"/>
      <c r="DF139" s="102"/>
      <c r="DG139" s="102"/>
      <c r="DH139" s="102"/>
      <c r="DI139" s="102"/>
      <c r="DJ139" s="102"/>
      <c r="DK139" s="102"/>
      <c r="DL139" s="102"/>
      <c r="DM139" s="102"/>
      <c r="DN139" s="102"/>
      <c r="DO139" s="102"/>
      <c r="DP139" s="102"/>
      <c r="DQ139" s="102"/>
      <c r="DR139" s="102"/>
      <c r="DS139" s="102"/>
      <c r="DT139" s="102"/>
      <c r="DU139" s="102"/>
      <c r="DV139" s="102"/>
      <c r="DW139" s="102"/>
      <c r="DX139" s="102"/>
      <c r="DY139" s="102"/>
      <c r="DZ139" s="102"/>
      <c r="EA139" s="102"/>
      <c r="EB139" s="102"/>
      <c r="EC139" s="102"/>
      <c r="ED139" s="102"/>
      <c r="EE139" s="102"/>
      <c r="EF139" s="102"/>
      <c r="EG139" s="102"/>
      <c r="EH139" s="102"/>
      <c r="EI139" s="102"/>
      <c r="EJ139" s="102"/>
      <c r="EK139" s="102"/>
      <c r="EL139" s="102"/>
      <c r="EM139" s="102"/>
      <c r="EN139" s="102"/>
      <c r="EO139" s="102"/>
      <c r="EP139" s="102"/>
      <c r="EQ139" s="102"/>
      <c r="ER139" s="102"/>
      <c r="ES139" s="102"/>
      <c r="ET139" s="102"/>
      <c r="EU139" s="102"/>
      <c r="EV139" s="102"/>
      <c r="EW139" s="102"/>
      <c r="EX139" s="102"/>
      <c r="EY139" s="102"/>
      <c r="EZ139" s="102"/>
      <c r="FA139" s="102"/>
      <c r="FB139" s="102"/>
      <c r="FC139" s="102"/>
      <c r="FD139" s="102"/>
      <c r="FE139" s="102"/>
      <c r="FF139" s="102"/>
      <c r="FG139" s="102"/>
      <c r="FH139" s="102"/>
      <c r="FI139" s="102"/>
      <c r="FJ139" s="102"/>
      <c r="FK139" s="102"/>
      <c r="FL139" s="102"/>
      <c r="FM139" s="102"/>
      <c r="FN139" s="102"/>
      <c r="FO139" s="102"/>
      <c r="FP139" s="102"/>
      <c r="FQ139" s="102"/>
      <c r="FR139" s="102"/>
      <c r="FS139" s="102"/>
      <c r="FT139" s="102"/>
      <c r="FU139" s="102"/>
      <c r="FV139" s="102"/>
      <c r="FW139" s="102"/>
      <c r="FX139" s="102"/>
      <c r="FY139" s="102"/>
      <c r="FZ139" s="102"/>
      <c r="GA139" s="102"/>
      <c r="GB139" s="102"/>
      <c r="GC139" s="102"/>
      <c r="GD139" s="104"/>
      <c r="GE139" s="104"/>
      <c r="GF139" s="104"/>
      <c r="GG139" s="104"/>
      <c r="GH139" s="104"/>
      <c r="GI139" s="104"/>
      <c r="GJ139" s="104">
        <v>-0.57389108760884833</v>
      </c>
      <c r="GK139" s="104">
        <v>122.90910093060238</v>
      </c>
      <c r="GL139" s="104">
        <v>291.63679228942874</v>
      </c>
      <c r="GM139" s="122"/>
      <c r="GN139" s="110"/>
      <c r="GO139" s="119"/>
      <c r="GP139" s="98"/>
    </row>
    <row r="140" spans="1:198" x14ac:dyDescent="0.25">
      <c r="A140" s="103" t="s">
        <v>165</v>
      </c>
      <c r="B140" s="102">
        <v>2.0522502863531038E-3</v>
      </c>
      <c r="C140" s="102">
        <v>8.0878644014379837E-3</v>
      </c>
      <c r="D140" s="102">
        <v>3.4653333421347899E-4</v>
      </c>
      <c r="E140" s="102">
        <v>5.8214006296111037E-3</v>
      </c>
      <c r="F140" s="102">
        <v>2.284197313623753E-2</v>
      </c>
      <c r="G140" s="102">
        <v>7.7683150496846883E-3</v>
      </c>
      <c r="H140" s="102">
        <v>2.8160224532246658E-3</v>
      </c>
      <c r="I140" s="102">
        <v>3.5866235292823681E-3</v>
      </c>
      <c r="J140" s="102">
        <v>3.2313089534434855E-4</v>
      </c>
      <c r="K140" s="102">
        <v>3.5880881991666104E-3</v>
      </c>
      <c r="L140" s="102">
        <v>8.4546493998764911E-4</v>
      </c>
      <c r="M140" s="102">
        <v>2.2323152518121184E-3</v>
      </c>
      <c r="N140" s="102">
        <v>5.4687186529569576E-3</v>
      </c>
      <c r="O140" s="102"/>
      <c r="P140" s="102">
        <v>5.0591533033701022E-2</v>
      </c>
      <c r="Q140" s="102">
        <v>6.2356765257318883E-2</v>
      </c>
      <c r="R140" s="102">
        <v>3.366403684825573E-3</v>
      </c>
      <c r="S140" s="102">
        <v>0.39229224359093878</v>
      </c>
      <c r="T140" s="102">
        <v>0.10406424647196727</v>
      </c>
      <c r="U140" s="102">
        <v>0.20309992635010579</v>
      </c>
      <c r="V140" s="102"/>
      <c r="W140" s="102"/>
      <c r="X140" s="102"/>
      <c r="Y140" s="102"/>
      <c r="Z140" s="102"/>
      <c r="AA140" s="102"/>
      <c r="AB140" s="102"/>
      <c r="AC140" s="102"/>
      <c r="AD140" s="102"/>
      <c r="AE140" s="102"/>
      <c r="AF140" s="102">
        <v>2.2409474315566755E-3</v>
      </c>
      <c r="AG140" s="102"/>
      <c r="AH140" s="102"/>
      <c r="AI140" s="102"/>
      <c r="AJ140" s="102">
        <v>0.13080232337919637</v>
      </c>
      <c r="AK140" s="102"/>
      <c r="AL140" s="102"/>
      <c r="AM140" s="102"/>
      <c r="AN140" s="102">
        <v>0.21709996338366416</v>
      </c>
      <c r="AO140" s="102">
        <v>0.17083343588331001</v>
      </c>
      <c r="AP140" s="102">
        <v>0.25704930430779982</v>
      </c>
      <c r="AQ140" s="102">
        <v>0.37502037722500992</v>
      </c>
      <c r="AR140" s="102">
        <v>3.4021876609044112E-3</v>
      </c>
      <c r="AS140" s="102">
        <v>6.9922413950893811E-2</v>
      </c>
      <c r="AT140" s="102">
        <v>0.62930172555804409</v>
      </c>
      <c r="AU140" s="102">
        <v>0.28992492481220877</v>
      </c>
      <c r="AV140" s="102"/>
      <c r="AW140" s="102">
        <v>0.21420032403732792</v>
      </c>
      <c r="AX140" s="102">
        <v>0.12172900999214739</v>
      </c>
      <c r="AY140" s="102">
        <v>25.43135148019838</v>
      </c>
      <c r="AZ140" s="102">
        <v>11.826631125850266</v>
      </c>
      <c r="BA140" s="102">
        <v>16.048259716738592</v>
      </c>
      <c r="BB140" s="102">
        <v>2.1564411596658806</v>
      </c>
      <c r="BC140" s="102">
        <v>0.13157858928629668</v>
      </c>
      <c r="BD140" s="102">
        <v>3.240290558910125E-2</v>
      </c>
      <c r="BE140" s="102">
        <v>10.889942127810832</v>
      </c>
      <c r="BF140" s="102">
        <v>0.32648020764970215</v>
      </c>
      <c r="BG140" s="102">
        <v>18.168811078532453</v>
      </c>
      <c r="BH140" s="102">
        <v>1.701551943710301E-2</v>
      </c>
      <c r="BI140" s="102">
        <v>0.53249370923549466</v>
      </c>
      <c r="BJ140" s="102">
        <v>1.0222149627543247</v>
      </c>
      <c r="BK140" s="102"/>
      <c r="BL140" s="102">
        <v>0.10678067770953592</v>
      </c>
      <c r="BM140" s="102"/>
      <c r="BN140" s="102"/>
      <c r="BO140" s="102"/>
      <c r="BP140" s="102">
        <v>5.7927572097916311E-3</v>
      </c>
      <c r="BQ140" s="102">
        <v>1.9371848099950375E-2</v>
      </c>
      <c r="BR140" s="102">
        <v>3.5090352070555283E-3</v>
      </c>
      <c r="BS140" s="102">
        <v>3.2328100777009434E-3</v>
      </c>
      <c r="BT140" s="102"/>
      <c r="BU140" s="102">
        <v>8.3814459861064894E-3</v>
      </c>
      <c r="BV140" s="102">
        <v>5.4243029442359769E-4</v>
      </c>
      <c r="BW140" s="102"/>
      <c r="BX140" s="102">
        <v>7.2447618310464854E-2</v>
      </c>
      <c r="BY140" s="102">
        <v>0.1242298201482335</v>
      </c>
      <c r="BZ140" s="102">
        <v>0.18034539355293838</v>
      </c>
      <c r="CA140" s="102"/>
      <c r="CB140" s="102"/>
      <c r="CC140" s="102"/>
      <c r="CD140" s="102"/>
      <c r="CE140" s="102"/>
      <c r="CF140" s="102"/>
      <c r="CG140" s="102"/>
      <c r="CH140" s="102"/>
      <c r="CI140" s="102"/>
      <c r="CJ140" s="102"/>
      <c r="CK140" s="102"/>
      <c r="CL140" s="102"/>
      <c r="CM140" s="102"/>
      <c r="CN140" s="102"/>
      <c r="CO140" s="102"/>
      <c r="CP140" s="102"/>
      <c r="CQ140" s="102"/>
      <c r="CR140" s="102"/>
      <c r="CS140" s="102"/>
      <c r="CT140" s="102"/>
      <c r="CU140" s="102"/>
      <c r="CV140" s="102"/>
      <c r="CW140" s="102"/>
      <c r="CX140" s="102"/>
      <c r="CY140" s="102"/>
      <c r="CZ140" s="102"/>
      <c r="DA140" s="102"/>
      <c r="DB140" s="102"/>
      <c r="DC140" s="102"/>
      <c r="DD140" s="102"/>
      <c r="DE140" s="102"/>
      <c r="DF140" s="102"/>
      <c r="DG140" s="102"/>
      <c r="DH140" s="102"/>
      <c r="DI140" s="102"/>
      <c r="DJ140" s="102"/>
      <c r="DK140" s="102"/>
      <c r="DL140" s="102"/>
      <c r="DM140" s="102"/>
      <c r="DN140" s="102"/>
      <c r="DO140" s="102"/>
      <c r="DP140" s="102"/>
      <c r="DQ140" s="102"/>
      <c r="DR140" s="102"/>
      <c r="DS140" s="102"/>
      <c r="DT140" s="102"/>
      <c r="DU140" s="102"/>
      <c r="DV140" s="102"/>
      <c r="DW140" s="102"/>
      <c r="DX140" s="102"/>
      <c r="DY140" s="102"/>
      <c r="DZ140" s="102"/>
      <c r="EA140" s="102"/>
      <c r="EB140" s="102"/>
      <c r="EC140" s="102"/>
      <c r="ED140" s="102"/>
      <c r="EE140" s="102"/>
      <c r="EF140" s="102"/>
      <c r="EG140" s="102"/>
      <c r="EH140" s="102"/>
      <c r="EI140" s="102"/>
      <c r="EJ140" s="102"/>
      <c r="EK140" s="102"/>
      <c r="EL140" s="102"/>
      <c r="EM140" s="102"/>
      <c r="EN140" s="102"/>
      <c r="EO140" s="102"/>
      <c r="EP140" s="102"/>
      <c r="EQ140" s="102"/>
      <c r="ER140" s="102"/>
      <c r="ES140" s="102"/>
      <c r="ET140" s="102"/>
      <c r="EU140" s="102"/>
      <c r="EV140" s="102"/>
      <c r="EW140" s="102"/>
      <c r="EX140" s="102"/>
      <c r="EY140" s="102"/>
      <c r="EZ140" s="102"/>
      <c r="FA140" s="102"/>
      <c r="FB140" s="102"/>
      <c r="FC140" s="102"/>
      <c r="FD140" s="102"/>
      <c r="FE140" s="102"/>
      <c r="FF140" s="102"/>
      <c r="FG140" s="102"/>
      <c r="FH140" s="102"/>
      <c r="FI140" s="102"/>
      <c r="FJ140" s="102"/>
      <c r="FK140" s="102"/>
      <c r="FL140" s="102"/>
      <c r="FM140" s="102"/>
      <c r="FN140" s="102"/>
      <c r="FO140" s="102"/>
      <c r="FP140" s="102"/>
      <c r="FQ140" s="102"/>
      <c r="FR140" s="102"/>
      <c r="FS140" s="102"/>
      <c r="FT140" s="102"/>
      <c r="FU140" s="102"/>
      <c r="FV140" s="102"/>
      <c r="FW140" s="102"/>
      <c r="FX140" s="102"/>
      <c r="FY140" s="102"/>
      <c r="FZ140" s="102"/>
      <c r="GA140" s="102"/>
      <c r="GB140" s="102"/>
      <c r="GC140" s="102"/>
      <c r="GD140" s="104"/>
      <c r="GE140" s="104"/>
      <c r="GF140" s="104"/>
      <c r="GG140" s="104"/>
      <c r="GH140" s="104">
        <v>1.5246398421532843</v>
      </c>
      <c r="GI140" s="104">
        <v>5.4393912971620516E-2</v>
      </c>
      <c r="GJ140" s="104">
        <v>-0.33700468859971905</v>
      </c>
      <c r="GK140" s="104">
        <v>42.131068388270947</v>
      </c>
      <c r="GL140" s="104">
        <v>133.84443063091101</v>
      </c>
      <c r="GM140" s="122"/>
      <c r="GN140" s="110"/>
      <c r="GO140" s="119"/>
      <c r="GP140" s="98"/>
    </row>
    <row r="141" spans="1:198" x14ac:dyDescent="0.25">
      <c r="A141" s="103" t="s">
        <v>166</v>
      </c>
      <c r="B141" s="102">
        <v>0.24231306068652469</v>
      </c>
      <c r="C141" s="102">
        <v>0.92116075085541926</v>
      </c>
      <c r="D141" s="102">
        <v>4.0082697402034739E-2</v>
      </c>
      <c r="E141" s="102">
        <v>0.71270202917656345</v>
      </c>
      <c r="F141" s="102">
        <v>2.7631236826380694</v>
      </c>
      <c r="G141" s="102">
        <v>0.91764860910828372</v>
      </c>
      <c r="H141" s="102">
        <v>0.32534532703403946</v>
      </c>
      <c r="I141" s="102">
        <v>0.4208754452086137</v>
      </c>
      <c r="J141" s="102">
        <v>3.838378884958691E-2</v>
      </c>
      <c r="K141" s="102">
        <v>0.41962356551610458</v>
      </c>
      <c r="L141" s="102">
        <v>9.9143895537213603E-2</v>
      </c>
      <c r="M141" s="102">
        <v>0.262676937841263</v>
      </c>
      <c r="N141" s="102">
        <v>0.57754367546782948</v>
      </c>
      <c r="O141" s="102">
        <v>6.1086479917763385E-2</v>
      </c>
      <c r="P141" s="102">
        <v>2.059728674700152</v>
      </c>
      <c r="Q141" s="102">
        <v>1.2405080677040723</v>
      </c>
      <c r="R141" s="102">
        <v>5.6992531508561914E-2</v>
      </c>
      <c r="S141" s="102">
        <v>5.9784758894117251</v>
      </c>
      <c r="T141" s="102">
        <v>4.0200586528050133</v>
      </c>
      <c r="U141" s="102">
        <v>3.4384405542541958</v>
      </c>
      <c r="V141" s="102"/>
      <c r="W141" s="102"/>
      <c r="X141" s="102"/>
      <c r="Y141" s="102"/>
      <c r="Z141" s="102"/>
      <c r="AA141" s="102"/>
      <c r="AB141" s="102"/>
      <c r="AC141" s="102"/>
      <c r="AD141" s="102"/>
      <c r="AE141" s="102"/>
      <c r="AF141" s="102"/>
      <c r="AG141" s="102"/>
      <c r="AH141" s="102"/>
      <c r="AI141" s="102">
        <v>5.6150714601944429E-2</v>
      </c>
      <c r="AJ141" s="102">
        <v>7.9864226359181556E-2</v>
      </c>
      <c r="AK141" s="102">
        <v>8.3606996182989238E-2</v>
      </c>
      <c r="AL141" s="102">
        <v>0.13484535270770187</v>
      </c>
      <c r="AM141" s="102">
        <v>0.1263507069500564</v>
      </c>
      <c r="AN141" s="102">
        <v>0.77845662539359284</v>
      </c>
      <c r="AO141" s="102">
        <v>2.7470509836844643</v>
      </c>
      <c r="AP141" s="102">
        <v>0.67961817684571646</v>
      </c>
      <c r="AQ141" s="102"/>
      <c r="AR141" s="102">
        <v>7.4998029177477093E-3</v>
      </c>
      <c r="AS141" s="102">
        <v>0.15413738936007812</v>
      </c>
      <c r="AT141" s="102">
        <v>1.3872365042407024</v>
      </c>
      <c r="AU141" s="102">
        <v>0.1151124646183682</v>
      </c>
      <c r="AV141" s="102">
        <v>0.29621491981149767</v>
      </c>
      <c r="AW141" s="102">
        <v>2.2171851619436764</v>
      </c>
      <c r="AX141" s="102">
        <v>0.22127236801776509</v>
      </c>
      <c r="AY141" s="102">
        <v>2.2283355487419292</v>
      </c>
      <c r="AZ141" s="102">
        <v>2.2771474869453059E-3</v>
      </c>
      <c r="BA141" s="102">
        <v>6.6397246327334001</v>
      </c>
      <c r="BB141" s="102">
        <v>18.706024539774841</v>
      </c>
      <c r="BC141" s="102">
        <v>3.4710805954236812E-2</v>
      </c>
      <c r="BD141" s="102">
        <v>8.547978621426703E-3</v>
      </c>
      <c r="BE141" s="102">
        <v>2.8743749733499029</v>
      </c>
      <c r="BF141" s="102">
        <v>0.43188450909834469</v>
      </c>
      <c r="BG141" s="102">
        <v>7.8674641436506221</v>
      </c>
      <c r="BH141" s="102">
        <v>0.43262069149893245</v>
      </c>
      <c r="BI141" s="102">
        <v>2.6329749781527649</v>
      </c>
      <c r="BJ141" s="102">
        <v>1.6720264902879205</v>
      </c>
      <c r="BK141" s="102">
        <v>1.9317129589683313</v>
      </c>
      <c r="BL141" s="102">
        <v>0.94496525548097099</v>
      </c>
      <c r="BM141" s="102">
        <v>54.949062695852426</v>
      </c>
      <c r="BN141" s="102">
        <v>7.1494271984209758</v>
      </c>
      <c r="BO141" s="102">
        <v>0.26496114694564665</v>
      </c>
      <c r="BP141" s="102">
        <v>0.20176441826999483</v>
      </c>
      <c r="BQ141" s="102">
        <v>0.67545751054418912</v>
      </c>
      <c r="BR141" s="102">
        <v>0.12176927854615587</v>
      </c>
      <c r="BS141" s="102">
        <v>0.11216395111731609</v>
      </c>
      <c r="BT141" s="102"/>
      <c r="BU141" s="102">
        <v>0.29213389214740748</v>
      </c>
      <c r="BV141" s="102">
        <v>8.898408923791043E-2</v>
      </c>
      <c r="BW141" s="102">
        <v>0.16003966313474138</v>
      </c>
      <c r="BX141" s="102">
        <v>6.5235837755107777</v>
      </c>
      <c r="BY141" s="102">
        <v>5.5421581609164674</v>
      </c>
      <c r="BZ141" s="102">
        <v>9.423521723729225</v>
      </c>
      <c r="CA141" s="102"/>
      <c r="CB141" s="102"/>
      <c r="CC141" s="102"/>
      <c r="CD141" s="102"/>
      <c r="CE141" s="102"/>
      <c r="CF141" s="102"/>
      <c r="CG141" s="102"/>
      <c r="CH141" s="102"/>
      <c r="CI141" s="102"/>
      <c r="CJ141" s="102"/>
      <c r="CK141" s="102"/>
      <c r="CL141" s="102"/>
      <c r="CM141" s="102"/>
      <c r="CN141" s="102"/>
      <c r="CO141" s="102"/>
      <c r="CP141" s="102"/>
      <c r="CQ141" s="102"/>
      <c r="CR141" s="102"/>
      <c r="CS141" s="102"/>
      <c r="CT141" s="102"/>
      <c r="CU141" s="102"/>
      <c r="CV141" s="102"/>
      <c r="CW141" s="102"/>
      <c r="CX141" s="102"/>
      <c r="CY141" s="102"/>
      <c r="CZ141" s="102"/>
      <c r="DA141" s="102"/>
      <c r="DB141" s="102"/>
      <c r="DC141" s="102"/>
      <c r="DD141" s="102"/>
      <c r="DE141" s="102"/>
      <c r="DF141" s="102"/>
      <c r="DG141" s="102"/>
      <c r="DH141" s="102"/>
      <c r="DI141" s="102"/>
      <c r="DJ141" s="102"/>
      <c r="DK141" s="102"/>
      <c r="DL141" s="102"/>
      <c r="DM141" s="102"/>
      <c r="DN141" s="102"/>
      <c r="DO141" s="102"/>
      <c r="DP141" s="102"/>
      <c r="DQ141" s="102"/>
      <c r="DR141" s="102"/>
      <c r="DS141" s="102"/>
      <c r="DT141" s="102"/>
      <c r="DU141" s="102"/>
      <c r="DV141" s="102"/>
      <c r="DW141" s="102"/>
      <c r="DX141" s="102"/>
      <c r="DY141" s="102"/>
      <c r="DZ141" s="102"/>
      <c r="EA141" s="102"/>
      <c r="EB141" s="102"/>
      <c r="EC141" s="102"/>
      <c r="ED141" s="102"/>
      <c r="EE141" s="102"/>
      <c r="EF141" s="102"/>
      <c r="EG141" s="102"/>
      <c r="EH141" s="102"/>
      <c r="EI141" s="102"/>
      <c r="EJ141" s="102"/>
      <c r="EK141" s="102"/>
      <c r="EL141" s="102"/>
      <c r="EM141" s="102"/>
      <c r="EN141" s="102"/>
      <c r="EO141" s="102"/>
      <c r="EP141" s="102"/>
      <c r="EQ141" s="102"/>
      <c r="ER141" s="102"/>
      <c r="ES141" s="102"/>
      <c r="ET141" s="102"/>
      <c r="EU141" s="102"/>
      <c r="EV141" s="102"/>
      <c r="EW141" s="102"/>
      <c r="EX141" s="102"/>
      <c r="EY141" s="102"/>
      <c r="EZ141" s="102"/>
      <c r="FA141" s="102"/>
      <c r="FB141" s="102"/>
      <c r="FC141" s="102"/>
      <c r="FD141" s="102"/>
      <c r="FE141" s="102"/>
      <c r="FF141" s="102"/>
      <c r="FG141" s="102"/>
      <c r="FH141" s="102"/>
      <c r="FI141" s="102"/>
      <c r="FJ141" s="102"/>
      <c r="FK141" s="102"/>
      <c r="FL141" s="102"/>
      <c r="FM141" s="102"/>
      <c r="FN141" s="102"/>
      <c r="FO141" s="102"/>
      <c r="FP141" s="102">
        <v>0.12894366273394683</v>
      </c>
      <c r="FQ141" s="102">
        <v>0.24641842202090211</v>
      </c>
      <c r="FR141" s="102">
        <v>0.28957928731814564</v>
      </c>
      <c r="FS141" s="102">
        <v>0.29008020652960048</v>
      </c>
      <c r="FT141" s="102">
        <v>0.39874868905714439</v>
      </c>
      <c r="FU141" s="102">
        <v>0.50503159364941064</v>
      </c>
      <c r="FV141" s="102">
        <v>0.46457126194341591</v>
      </c>
      <c r="FW141" s="102">
        <v>0.88000647507184848</v>
      </c>
      <c r="FX141" s="102">
        <v>1.4256134806805638</v>
      </c>
      <c r="FY141" s="102">
        <v>2.5107471984867407</v>
      </c>
      <c r="FZ141" s="102"/>
      <c r="GA141" s="102"/>
      <c r="GB141" s="102"/>
      <c r="GC141" s="102"/>
      <c r="GD141" s="104"/>
      <c r="GE141" s="104"/>
      <c r="GF141" s="104"/>
      <c r="GG141" s="104"/>
      <c r="GH141" s="104">
        <v>2.746159973887571</v>
      </c>
      <c r="GI141" s="104">
        <v>9.797355578404883E-2</v>
      </c>
      <c r="GJ141" s="104">
        <v>-0.52521648011810185</v>
      </c>
      <c r="GK141" s="104">
        <v>19.949905034817672</v>
      </c>
      <c r="GL141" s="104">
        <v>195.00175122929517</v>
      </c>
      <c r="GM141" s="122"/>
      <c r="GN141" s="110"/>
      <c r="GO141" s="119"/>
      <c r="GP141" s="98"/>
    </row>
    <row r="142" spans="1:198" x14ac:dyDescent="0.25">
      <c r="A142" s="103" t="s">
        <v>32</v>
      </c>
      <c r="B142" s="102">
        <v>0.1604290242405062</v>
      </c>
      <c r="C142" s="102">
        <v>0.61904601536291259</v>
      </c>
      <c r="D142" s="102">
        <v>2.6725478422721029E-2</v>
      </c>
      <c r="E142" s="102">
        <v>0.46589569002975567</v>
      </c>
      <c r="F142" s="102">
        <v>1.8124320889754444</v>
      </c>
      <c r="G142" s="102">
        <v>0.60708563088204137</v>
      </c>
      <c r="H142" s="102">
        <v>0.21715269902684903</v>
      </c>
      <c r="I142" s="102">
        <v>0.27912458306341703</v>
      </c>
      <c r="J142" s="102">
        <v>2.5363468436786853E-2</v>
      </c>
      <c r="K142" s="102">
        <v>0.27899313984974061</v>
      </c>
      <c r="L142" s="102">
        <v>6.5795837570518184E-2</v>
      </c>
      <c r="M142" s="102">
        <v>0.17413852765286242</v>
      </c>
      <c r="N142" s="102">
        <v>0.49320067514398142</v>
      </c>
      <c r="O142" s="102">
        <v>5.2965562637935483E-2</v>
      </c>
      <c r="P142" s="102">
        <v>3.8008155923673757</v>
      </c>
      <c r="Q142" s="102">
        <v>2.3653571289670436</v>
      </c>
      <c r="R142" s="102">
        <v>8.2420628279263192E-2</v>
      </c>
      <c r="S142" s="102">
        <v>9.9028718867691516</v>
      </c>
      <c r="T142" s="102">
        <v>9.2990783270038406</v>
      </c>
      <c r="U142" s="102">
        <v>4.972553829091698</v>
      </c>
      <c r="V142" s="102"/>
      <c r="W142" s="102"/>
      <c r="X142" s="102"/>
      <c r="Y142" s="102">
        <v>2.9122124292998128E-2</v>
      </c>
      <c r="Z142" s="102"/>
      <c r="AA142" s="102"/>
      <c r="AB142" s="102"/>
      <c r="AC142" s="102"/>
      <c r="AD142" s="102"/>
      <c r="AE142" s="102"/>
      <c r="AF142" s="102"/>
      <c r="AG142" s="102"/>
      <c r="AH142" s="102"/>
      <c r="AI142" s="102"/>
      <c r="AJ142" s="102">
        <v>4.4330770257870606E-5</v>
      </c>
      <c r="AK142" s="102"/>
      <c r="AL142" s="102"/>
      <c r="AM142" s="102"/>
      <c r="AN142" s="102">
        <v>6.0644644111764526E-2</v>
      </c>
      <c r="AO142" s="102"/>
      <c r="AP142" s="102">
        <v>9.2371723185598852E-4</v>
      </c>
      <c r="AQ142" s="102"/>
      <c r="AR142" s="102">
        <v>1.6608615489667629E-5</v>
      </c>
      <c r="AS142" s="102">
        <v>3.4134345402659304E-4</v>
      </c>
      <c r="AT142" s="102">
        <v>3.0720910862393367E-3</v>
      </c>
      <c r="AU142" s="102">
        <v>0.41916835378547529</v>
      </c>
      <c r="AV142" s="102">
        <v>1.233953550833462E-3</v>
      </c>
      <c r="AW142" s="102">
        <v>2.56521344043317E-2</v>
      </c>
      <c r="AX142" s="102"/>
      <c r="AY142" s="102">
        <v>0.65329251931706811</v>
      </c>
      <c r="AZ142" s="102">
        <v>1.6711482364520185E-2</v>
      </c>
      <c r="BA142" s="102">
        <v>2.2728633244382435</v>
      </c>
      <c r="BB142" s="102">
        <v>14.379281835963607</v>
      </c>
      <c r="BC142" s="102">
        <v>0.10169928085671495</v>
      </c>
      <c r="BD142" s="102">
        <v>2.5044744847578498E-2</v>
      </c>
      <c r="BE142" s="102">
        <v>8.4134551424060238</v>
      </c>
      <c r="BF142" s="102">
        <v>0.4889930377562533</v>
      </c>
      <c r="BG142" s="102">
        <v>5.6569269197085097</v>
      </c>
      <c r="BH142" s="102">
        <v>3.2776541477927306</v>
      </c>
      <c r="BI142" s="102">
        <v>7.2660716143754557E-3</v>
      </c>
      <c r="BJ142" s="102">
        <v>4.2081257680960556E-2</v>
      </c>
      <c r="BK142" s="102">
        <v>0.82062994247706789</v>
      </c>
      <c r="BL142" s="102">
        <v>0.94011785081802357</v>
      </c>
      <c r="BM142" s="102">
        <v>3.6435469775688487</v>
      </c>
      <c r="BN142" s="102">
        <v>7.4439913242094589</v>
      </c>
      <c r="BO142" s="102">
        <v>2.1214893628393405E-2</v>
      </c>
      <c r="BP142" s="102">
        <v>0.20538246996359719</v>
      </c>
      <c r="BQ142" s="102">
        <v>0.6875818357326362</v>
      </c>
      <c r="BR142" s="102">
        <v>0.12392897117656812</v>
      </c>
      <c r="BS142" s="102">
        <v>0.11415291739351283</v>
      </c>
      <c r="BT142" s="102"/>
      <c r="BU142" s="102">
        <v>0.29734311990641549</v>
      </c>
      <c r="BV142" s="102">
        <v>2.5446049392046728</v>
      </c>
      <c r="BW142" s="102">
        <v>5.0329535842440404E-2</v>
      </c>
      <c r="BX142" s="102">
        <v>16.695210103532652</v>
      </c>
      <c r="BY142" s="102">
        <v>6.5897627691809557</v>
      </c>
      <c r="BZ142" s="102">
        <v>2.4852933300517961</v>
      </c>
      <c r="CA142" s="102"/>
      <c r="CB142" s="102"/>
      <c r="CC142" s="102"/>
      <c r="CD142" s="102"/>
      <c r="CE142" s="102"/>
      <c r="CF142" s="102"/>
      <c r="CG142" s="102"/>
      <c r="CH142" s="102"/>
      <c r="CI142" s="102"/>
      <c r="CJ142" s="102"/>
      <c r="CK142" s="102"/>
      <c r="CL142" s="102"/>
      <c r="CM142" s="102"/>
      <c r="CN142" s="102"/>
      <c r="CO142" s="102"/>
      <c r="CP142" s="102"/>
      <c r="CQ142" s="102"/>
      <c r="CR142" s="102"/>
      <c r="CS142" s="102"/>
      <c r="CT142" s="102"/>
      <c r="CU142" s="102"/>
      <c r="CV142" s="102"/>
      <c r="CW142" s="102"/>
      <c r="CX142" s="102"/>
      <c r="CY142" s="102"/>
      <c r="CZ142" s="102"/>
      <c r="DA142" s="102"/>
      <c r="DB142" s="102"/>
      <c r="DC142" s="102"/>
      <c r="DD142" s="102"/>
      <c r="DE142" s="102"/>
      <c r="DF142" s="102"/>
      <c r="DG142" s="102"/>
      <c r="DH142" s="102"/>
      <c r="DI142" s="102"/>
      <c r="DJ142" s="102"/>
      <c r="DK142" s="102"/>
      <c r="DL142" s="102"/>
      <c r="DM142" s="102"/>
      <c r="DN142" s="102"/>
      <c r="DO142" s="102"/>
      <c r="DP142" s="102"/>
      <c r="DQ142" s="102"/>
      <c r="DR142" s="102"/>
      <c r="DS142" s="102"/>
      <c r="DT142" s="102"/>
      <c r="DU142" s="102"/>
      <c r="DV142" s="102"/>
      <c r="DW142" s="102"/>
      <c r="DX142" s="102"/>
      <c r="DY142" s="102"/>
      <c r="DZ142" s="102"/>
      <c r="EA142" s="102"/>
      <c r="EB142" s="102"/>
      <c r="EC142" s="102"/>
      <c r="ED142" s="102"/>
      <c r="EE142" s="102"/>
      <c r="EF142" s="102"/>
      <c r="EG142" s="102"/>
      <c r="EH142" s="102"/>
      <c r="EI142" s="102"/>
      <c r="EJ142" s="102"/>
      <c r="EK142" s="102"/>
      <c r="EL142" s="102"/>
      <c r="EM142" s="102"/>
      <c r="EN142" s="102"/>
      <c r="EO142" s="102"/>
      <c r="EP142" s="102"/>
      <c r="EQ142" s="102"/>
      <c r="ER142" s="102"/>
      <c r="ES142" s="102"/>
      <c r="ET142" s="102"/>
      <c r="EU142" s="102"/>
      <c r="EV142" s="102"/>
      <c r="EW142" s="102"/>
      <c r="EX142" s="102"/>
      <c r="EY142" s="102"/>
      <c r="EZ142" s="102"/>
      <c r="FA142" s="102"/>
      <c r="FB142" s="102"/>
      <c r="FC142" s="102"/>
      <c r="FD142" s="102"/>
      <c r="FE142" s="102"/>
      <c r="FF142" s="102"/>
      <c r="FG142" s="102"/>
      <c r="FH142" s="102"/>
      <c r="FI142" s="102"/>
      <c r="FJ142" s="102"/>
      <c r="FK142" s="102"/>
      <c r="FL142" s="102"/>
      <c r="FM142" s="102"/>
      <c r="FN142" s="102"/>
      <c r="FO142" s="102"/>
      <c r="FP142" s="102">
        <v>1.2432705880187562E-2</v>
      </c>
      <c r="FQ142" s="102">
        <v>2.7352218961533167E-2</v>
      </c>
      <c r="FR142" s="102">
        <v>4.6283652105783474E-2</v>
      </c>
      <c r="FS142" s="102">
        <v>6.9309639349316166E-2</v>
      </c>
      <c r="FT142" s="102">
        <v>8.8750475872533915E-2</v>
      </c>
      <c r="FU142" s="102">
        <v>0.20431931429194444</v>
      </c>
      <c r="FV142" s="102">
        <v>0.21051943437110426</v>
      </c>
      <c r="FW142" s="102">
        <v>0.5670569641408324</v>
      </c>
      <c r="FX142" s="102">
        <v>0.72940184151536558</v>
      </c>
      <c r="FY142" s="102">
        <v>2.650318107672907</v>
      </c>
      <c r="FZ142" s="102"/>
      <c r="GA142" s="102"/>
      <c r="GB142" s="102"/>
      <c r="GC142" s="102"/>
      <c r="GD142" s="104"/>
      <c r="GE142" s="104"/>
      <c r="GF142" s="104"/>
      <c r="GG142" s="104"/>
      <c r="GH142" s="104">
        <v>155.4321408937262</v>
      </c>
      <c r="GI142" s="104">
        <v>3.6044352063740694</v>
      </c>
      <c r="GJ142" s="104">
        <v>-2.9207704649831703</v>
      </c>
      <c r="GK142" s="104">
        <v>45.767666638918953</v>
      </c>
      <c r="GL142" s="104">
        <v>320.72924248870834</v>
      </c>
      <c r="GM142" s="122"/>
      <c r="GN142" s="110"/>
      <c r="GO142" s="119"/>
      <c r="GP142" s="98"/>
    </row>
    <row r="143" spans="1:198" x14ac:dyDescent="0.25">
      <c r="A143" s="103" t="s">
        <v>603</v>
      </c>
      <c r="B143" s="102"/>
      <c r="C143" s="102"/>
      <c r="D143" s="102"/>
      <c r="E143" s="102"/>
      <c r="F143" s="102"/>
      <c r="G143" s="102"/>
      <c r="H143" s="102"/>
      <c r="I143" s="102"/>
      <c r="J143" s="102"/>
      <c r="K143" s="102"/>
      <c r="L143" s="102"/>
      <c r="M143" s="102"/>
      <c r="N143" s="102"/>
      <c r="O143" s="102"/>
      <c r="P143" s="102"/>
      <c r="Q143" s="102"/>
      <c r="R143" s="102"/>
      <c r="S143" s="102"/>
      <c r="T143" s="102"/>
      <c r="U143" s="102"/>
      <c r="V143" s="102"/>
      <c r="W143" s="102"/>
      <c r="X143" s="102"/>
      <c r="Y143" s="102"/>
      <c r="Z143" s="102"/>
      <c r="AA143" s="102"/>
      <c r="AB143" s="102"/>
      <c r="AC143" s="102"/>
      <c r="AD143" s="102"/>
      <c r="AE143" s="102"/>
      <c r="AF143" s="102"/>
      <c r="AG143" s="102"/>
      <c r="AH143" s="102"/>
      <c r="AI143" s="102"/>
      <c r="AJ143" s="102"/>
      <c r="AK143" s="102"/>
      <c r="AL143" s="102"/>
      <c r="AM143" s="102"/>
      <c r="AN143" s="102"/>
      <c r="AO143" s="102"/>
      <c r="AP143" s="102"/>
      <c r="AQ143" s="102"/>
      <c r="AR143" s="102"/>
      <c r="AS143" s="102"/>
      <c r="AT143" s="102"/>
      <c r="AU143" s="102"/>
      <c r="AV143" s="102"/>
      <c r="AW143" s="102"/>
      <c r="AX143" s="102"/>
      <c r="AY143" s="102"/>
      <c r="AZ143" s="102"/>
      <c r="BA143" s="102"/>
      <c r="BB143" s="102"/>
      <c r="BC143" s="102"/>
      <c r="BD143" s="102"/>
      <c r="BE143" s="102"/>
      <c r="BF143" s="102"/>
      <c r="BG143" s="102">
        <v>0.94085591911235711</v>
      </c>
      <c r="BH143" s="102"/>
      <c r="BI143" s="102"/>
      <c r="BJ143" s="102"/>
      <c r="BK143" s="102"/>
      <c r="BL143" s="102"/>
      <c r="BM143" s="102"/>
      <c r="BN143" s="102"/>
      <c r="BO143" s="102"/>
      <c r="BP143" s="102"/>
      <c r="BQ143" s="102"/>
      <c r="BR143" s="102"/>
      <c r="BS143" s="102"/>
      <c r="BT143" s="102"/>
      <c r="BU143" s="102"/>
      <c r="BV143" s="102"/>
      <c r="BW143" s="102"/>
      <c r="BX143" s="102"/>
      <c r="BY143" s="102"/>
      <c r="BZ143" s="102"/>
      <c r="CA143" s="102"/>
      <c r="CB143" s="102"/>
      <c r="CC143" s="102"/>
      <c r="CD143" s="102"/>
      <c r="CE143" s="102"/>
      <c r="CF143" s="102"/>
      <c r="CG143" s="102"/>
      <c r="CH143" s="102"/>
      <c r="CI143" s="102"/>
      <c r="CJ143" s="102"/>
      <c r="CK143" s="102"/>
      <c r="CL143" s="102"/>
      <c r="CM143" s="102"/>
      <c r="CN143" s="102"/>
      <c r="CO143" s="102"/>
      <c r="CP143" s="102"/>
      <c r="CQ143" s="102"/>
      <c r="CR143" s="102"/>
      <c r="CS143" s="102"/>
      <c r="CT143" s="102"/>
      <c r="CU143" s="102"/>
      <c r="CV143" s="102"/>
      <c r="CW143" s="102"/>
      <c r="CX143" s="102"/>
      <c r="CY143" s="102"/>
      <c r="CZ143" s="102"/>
      <c r="DA143" s="102"/>
      <c r="DB143" s="102"/>
      <c r="DC143" s="102"/>
      <c r="DD143" s="102"/>
      <c r="DE143" s="102"/>
      <c r="DF143" s="102"/>
      <c r="DG143" s="102"/>
      <c r="DH143" s="102"/>
      <c r="DI143" s="102"/>
      <c r="DJ143" s="102"/>
      <c r="DK143" s="102"/>
      <c r="DL143" s="102"/>
      <c r="DM143" s="102"/>
      <c r="DN143" s="102"/>
      <c r="DO143" s="102"/>
      <c r="DP143" s="102"/>
      <c r="DQ143" s="102"/>
      <c r="DR143" s="102"/>
      <c r="DS143" s="102"/>
      <c r="DT143" s="102"/>
      <c r="DU143" s="102"/>
      <c r="DV143" s="102"/>
      <c r="DW143" s="102"/>
      <c r="DX143" s="102"/>
      <c r="DY143" s="102"/>
      <c r="DZ143" s="102"/>
      <c r="EA143" s="102"/>
      <c r="EB143" s="102"/>
      <c r="EC143" s="102"/>
      <c r="ED143" s="102"/>
      <c r="EE143" s="102"/>
      <c r="EF143" s="102"/>
      <c r="EG143" s="102"/>
      <c r="EH143" s="102"/>
      <c r="EI143" s="102"/>
      <c r="EJ143" s="102"/>
      <c r="EK143" s="102"/>
      <c r="EL143" s="102"/>
      <c r="EM143" s="102"/>
      <c r="EN143" s="102"/>
      <c r="EO143" s="102"/>
      <c r="EP143" s="102"/>
      <c r="EQ143" s="102"/>
      <c r="ER143" s="102"/>
      <c r="ES143" s="102"/>
      <c r="ET143" s="102"/>
      <c r="EU143" s="102"/>
      <c r="EV143" s="102"/>
      <c r="EW143" s="102"/>
      <c r="EX143" s="102"/>
      <c r="EY143" s="102"/>
      <c r="EZ143" s="102"/>
      <c r="FA143" s="102"/>
      <c r="FB143" s="102"/>
      <c r="FC143" s="102"/>
      <c r="FD143" s="102"/>
      <c r="FE143" s="102"/>
      <c r="FF143" s="102"/>
      <c r="FG143" s="102"/>
      <c r="FH143" s="102"/>
      <c r="FI143" s="102"/>
      <c r="FJ143" s="102"/>
      <c r="FK143" s="102"/>
      <c r="FL143" s="102"/>
      <c r="FM143" s="102"/>
      <c r="FN143" s="102"/>
      <c r="FO143" s="102"/>
      <c r="FP143" s="102"/>
      <c r="FQ143" s="102"/>
      <c r="FR143" s="102"/>
      <c r="FS143" s="102"/>
      <c r="FT143" s="102"/>
      <c r="FU143" s="102"/>
      <c r="FV143" s="102"/>
      <c r="FW143" s="102"/>
      <c r="FX143" s="102"/>
      <c r="FY143" s="102"/>
      <c r="FZ143" s="102"/>
      <c r="GA143" s="102"/>
      <c r="GB143" s="102"/>
      <c r="GC143" s="102"/>
      <c r="GD143" s="104"/>
      <c r="GE143" s="104"/>
      <c r="GF143" s="104"/>
      <c r="GG143" s="104"/>
      <c r="GH143" s="104"/>
      <c r="GI143" s="104"/>
      <c r="GJ143" s="104"/>
      <c r="GK143" s="104">
        <v>5.9144080887642864E-2</v>
      </c>
      <c r="GL143" s="104">
        <v>1</v>
      </c>
      <c r="GM143" s="122"/>
      <c r="GN143" s="110"/>
      <c r="GO143" s="119"/>
      <c r="GP143" s="98"/>
    </row>
    <row r="144" spans="1:198" x14ac:dyDescent="0.25">
      <c r="A144" s="103" t="s">
        <v>604</v>
      </c>
      <c r="B144" s="102"/>
      <c r="C144" s="102"/>
      <c r="D144" s="102"/>
      <c r="E144" s="102"/>
      <c r="F144" s="102"/>
      <c r="G144" s="102"/>
      <c r="H144" s="102"/>
      <c r="I144" s="102"/>
      <c r="J144" s="102"/>
      <c r="K144" s="102"/>
      <c r="L144" s="102"/>
      <c r="M144" s="102"/>
      <c r="N144" s="102"/>
      <c r="O144" s="102"/>
      <c r="P144" s="102"/>
      <c r="Q144" s="102"/>
      <c r="R144" s="102"/>
      <c r="S144" s="102"/>
      <c r="T144" s="102"/>
      <c r="U144" s="102"/>
      <c r="V144" s="102"/>
      <c r="W144" s="102"/>
      <c r="X144" s="102"/>
      <c r="Y144" s="102"/>
      <c r="Z144" s="102"/>
      <c r="AA144" s="102"/>
      <c r="AB144" s="102"/>
      <c r="AC144" s="102"/>
      <c r="AD144" s="102"/>
      <c r="AE144" s="102"/>
      <c r="AF144" s="102"/>
      <c r="AG144" s="102"/>
      <c r="AH144" s="102"/>
      <c r="AI144" s="102"/>
      <c r="AJ144" s="102"/>
      <c r="AK144" s="102"/>
      <c r="AL144" s="102"/>
      <c r="AM144" s="102"/>
      <c r="AN144" s="102"/>
      <c r="AO144" s="102"/>
      <c r="AP144" s="102"/>
      <c r="AQ144" s="102"/>
      <c r="AR144" s="102">
        <v>0.23841364584729302</v>
      </c>
      <c r="AS144" s="102"/>
      <c r="AT144" s="102"/>
      <c r="AU144" s="102"/>
      <c r="AV144" s="102"/>
      <c r="AW144" s="102"/>
      <c r="AX144" s="102"/>
      <c r="AY144" s="102"/>
      <c r="AZ144" s="102"/>
      <c r="BA144" s="102"/>
      <c r="BB144" s="102"/>
      <c r="BC144" s="102"/>
      <c r="BD144" s="102"/>
      <c r="BE144" s="102"/>
      <c r="BF144" s="102"/>
      <c r="BG144" s="102"/>
      <c r="BH144" s="102"/>
      <c r="BI144" s="102"/>
      <c r="BJ144" s="102"/>
      <c r="BK144" s="102"/>
      <c r="BL144" s="102"/>
      <c r="BM144" s="102"/>
      <c r="BN144" s="102"/>
      <c r="BO144" s="102"/>
      <c r="BP144" s="102"/>
      <c r="BQ144" s="102"/>
      <c r="BR144" s="102"/>
      <c r="BS144" s="102"/>
      <c r="BT144" s="102"/>
      <c r="BU144" s="102"/>
      <c r="BV144" s="102"/>
      <c r="BW144" s="102"/>
      <c r="BX144" s="102"/>
      <c r="BY144" s="102"/>
      <c r="BZ144" s="102"/>
      <c r="CA144" s="102"/>
      <c r="CB144" s="102"/>
      <c r="CC144" s="102"/>
      <c r="CD144" s="102"/>
      <c r="CE144" s="102"/>
      <c r="CF144" s="102"/>
      <c r="CG144" s="102"/>
      <c r="CH144" s="102"/>
      <c r="CI144" s="102"/>
      <c r="CJ144" s="102"/>
      <c r="CK144" s="102"/>
      <c r="CL144" s="102"/>
      <c r="CM144" s="102"/>
      <c r="CN144" s="102"/>
      <c r="CO144" s="102"/>
      <c r="CP144" s="102"/>
      <c r="CQ144" s="102"/>
      <c r="CR144" s="102"/>
      <c r="CS144" s="102"/>
      <c r="CT144" s="102"/>
      <c r="CU144" s="102"/>
      <c r="CV144" s="102"/>
      <c r="CW144" s="102"/>
      <c r="CX144" s="102"/>
      <c r="CY144" s="102"/>
      <c r="CZ144" s="102"/>
      <c r="DA144" s="102"/>
      <c r="DB144" s="102"/>
      <c r="DC144" s="102"/>
      <c r="DD144" s="102"/>
      <c r="DE144" s="102"/>
      <c r="DF144" s="102"/>
      <c r="DG144" s="102"/>
      <c r="DH144" s="102"/>
      <c r="DI144" s="102"/>
      <c r="DJ144" s="102"/>
      <c r="DK144" s="102"/>
      <c r="DL144" s="102"/>
      <c r="DM144" s="102"/>
      <c r="DN144" s="102"/>
      <c r="DO144" s="102"/>
      <c r="DP144" s="102"/>
      <c r="DQ144" s="102"/>
      <c r="DR144" s="102"/>
      <c r="DS144" s="102"/>
      <c r="DT144" s="102"/>
      <c r="DU144" s="102"/>
      <c r="DV144" s="102"/>
      <c r="DW144" s="102"/>
      <c r="DX144" s="102"/>
      <c r="DY144" s="102"/>
      <c r="DZ144" s="102"/>
      <c r="EA144" s="102"/>
      <c r="EB144" s="102"/>
      <c r="EC144" s="102"/>
      <c r="ED144" s="102"/>
      <c r="EE144" s="102"/>
      <c r="EF144" s="102"/>
      <c r="EG144" s="102"/>
      <c r="EH144" s="102"/>
      <c r="EI144" s="102"/>
      <c r="EJ144" s="102"/>
      <c r="EK144" s="102"/>
      <c r="EL144" s="102"/>
      <c r="EM144" s="102"/>
      <c r="EN144" s="102"/>
      <c r="EO144" s="102"/>
      <c r="EP144" s="102"/>
      <c r="EQ144" s="102"/>
      <c r="ER144" s="102"/>
      <c r="ES144" s="102"/>
      <c r="ET144" s="102"/>
      <c r="EU144" s="102"/>
      <c r="EV144" s="102"/>
      <c r="EW144" s="102"/>
      <c r="EX144" s="102"/>
      <c r="EY144" s="102"/>
      <c r="EZ144" s="102"/>
      <c r="FA144" s="102"/>
      <c r="FB144" s="102"/>
      <c r="FC144" s="102"/>
      <c r="FD144" s="102"/>
      <c r="FE144" s="102"/>
      <c r="FF144" s="102"/>
      <c r="FG144" s="102"/>
      <c r="FH144" s="102"/>
      <c r="FI144" s="102"/>
      <c r="FJ144" s="102"/>
      <c r="FK144" s="102"/>
      <c r="FL144" s="102"/>
      <c r="FM144" s="102"/>
      <c r="FN144" s="102"/>
      <c r="FO144" s="102"/>
      <c r="FP144" s="102"/>
      <c r="FQ144" s="102"/>
      <c r="FR144" s="102"/>
      <c r="FS144" s="102"/>
      <c r="FT144" s="102"/>
      <c r="FU144" s="102"/>
      <c r="FV144" s="102"/>
      <c r="FW144" s="102"/>
      <c r="FX144" s="102"/>
      <c r="FY144" s="102"/>
      <c r="FZ144" s="102"/>
      <c r="GA144" s="102"/>
      <c r="GB144" s="102"/>
      <c r="GC144" s="102"/>
      <c r="GD144" s="104"/>
      <c r="GE144" s="104"/>
      <c r="GF144" s="104"/>
      <c r="GG144" s="104"/>
      <c r="GH144" s="104"/>
      <c r="GI144" s="104"/>
      <c r="GJ144" s="104"/>
      <c r="GK144" s="104">
        <v>1.4987157617091235E-2</v>
      </c>
      <c r="GL144" s="104">
        <v>0.25340080346438426</v>
      </c>
      <c r="GM144" s="122"/>
      <c r="GN144" s="110"/>
      <c r="GO144" s="119"/>
      <c r="GP144" s="98"/>
    </row>
    <row r="145" spans="1:198" x14ac:dyDescent="0.25">
      <c r="A145" s="103" t="s">
        <v>167</v>
      </c>
      <c r="B145" s="102">
        <v>1.1036997220887166E-2</v>
      </c>
      <c r="C145" s="102">
        <v>4.3447395733733046E-2</v>
      </c>
      <c r="D145" s="102">
        <v>1.8622250057734762E-3</v>
      </c>
      <c r="E145" s="102">
        <v>3.1349605203484572E-2</v>
      </c>
      <c r="F145" s="102">
        <v>0.12294642854135775</v>
      </c>
      <c r="G145" s="102">
        <v>4.1776735663033332E-2</v>
      </c>
      <c r="H145" s="102">
        <v>1.5133066066445818E-2</v>
      </c>
      <c r="I145" s="102">
        <v>1.9283772311397687E-2</v>
      </c>
      <c r="J145" s="102">
        <v>1.7382080490141482E-3</v>
      </c>
      <c r="K145" s="102">
        <v>1.9291242667342178E-2</v>
      </c>
      <c r="L145" s="102">
        <v>4.5457463492497192E-3</v>
      </c>
      <c r="M145" s="102">
        <v>1.200397881711235E-2</v>
      </c>
      <c r="N145" s="102">
        <v>3.2384128685598063E-2</v>
      </c>
      <c r="O145" s="102">
        <v>4.6092981541629267E-3</v>
      </c>
      <c r="P145" s="102">
        <v>1.1778177184295884</v>
      </c>
      <c r="Q145" s="102">
        <v>0.38672888702527114</v>
      </c>
      <c r="R145" s="102">
        <v>1.4952226243480044E-2</v>
      </c>
      <c r="S145" s="102">
        <v>1.6420699563558752</v>
      </c>
      <c r="T145" s="102">
        <v>1.5127172057924656</v>
      </c>
      <c r="U145" s="102">
        <v>0.90208909362522427</v>
      </c>
      <c r="V145" s="102"/>
      <c r="W145" s="102"/>
      <c r="X145" s="102"/>
      <c r="Y145" s="102"/>
      <c r="Z145" s="102"/>
      <c r="AA145" s="102"/>
      <c r="AB145" s="102"/>
      <c r="AC145" s="102"/>
      <c r="AD145" s="102"/>
      <c r="AE145" s="102"/>
      <c r="AF145" s="102"/>
      <c r="AG145" s="102"/>
      <c r="AH145" s="102"/>
      <c r="AI145" s="102"/>
      <c r="AJ145" s="102">
        <v>1.2026731960966607E-2</v>
      </c>
      <c r="AK145" s="102"/>
      <c r="AL145" s="102"/>
      <c r="AM145" s="102"/>
      <c r="AN145" s="102"/>
      <c r="AO145" s="102"/>
      <c r="AP145" s="102">
        <v>2.5730124898895395E-4</v>
      </c>
      <c r="AQ145" s="102"/>
      <c r="AR145" s="102">
        <v>1.498715761709124E-2</v>
      </c>
      <c r="AS145" s="102">
        <v>5.0506461038664092E-3</v>
      </c>
      <c r="AT145" s="102">
        <v>4.5455814934797667E-2</v>
      </c>
      <c r="AU145" s="102"/>
      <c r="AV145" s="102"/>
      <c r="AW145" s="102">
        <v>4.6271352701904911E-2</v>
      </c>
      <c r="AX145" s="102">
        <v>6.6499400329324901E-2</v>
      </c>
      <c r="AY145" s="102">
        <v>0.11063700474651326</v>
      </c>
      <c r="AZ145" s="102"/>
      <c r="BA145" s="102">
        <v>0.79171125344364357</v>
      </c>
      <c r="BB145" s="102">
        <v>5.6935686031713031</v>
      </c>
      <c r="BC145" s="102">
        <v>4.5613319993846227E-2</v>
      </c>
      <c r="BD145" s="102">
        <v>1.123286173976324E-2</v>
      </c>
      <c r="BE145" s="102">
        <v>3.7770876637743229</v>
      </c>
      <c r="BF145" s="102">
        <v>8.0477635257457258</v>
      </c>
      <c r="BG145" s="102">
        <v>1.273738961853456</v>
      </c>
      <c r="BH145" s="102">
        <v>1.0466337901879288</v>
      </c>
      <c r="BI145" s="102">
        <v>4.2996450937847564E-3</v>
      </c>
      <c r="BJ145" s="102">
        <v>0.12783943616566171</v>
      </c>
      <c r="BK145" s="102">
        <v>7.8337537572350531</v>
      </c>
      <c r="BL145" s="102">
        <v>0.59924214749182736</v>
      </c>
      <c r="BM145" s="102">
        <v>21.721525220209784</v>
      </c>
      <c r="BN145" s="102">
        <v>1.6905747088359602</v>
      </c>
      <c r="BO145" s="102">
        <v>0.10771749296101302</v>
      </c>
      <c r="BP145" s="102">
        <v>0.27883734983101965</v>
      </c>
      <c r="BQ145" s="102">
        <v>0.93389341467715392</v>
      </c>
      <c r="BR145" s="102">
        <v>0.16800991497782697</v>
      </c>
      <c r="BS145" s="102">
        <v>0.15474614612715759</v>
      </c>
      <c r="BT145" s="102"/>
      <c r="BU145" s="102">
        <v>0.40378034479630259</v>
      </c>
      <c r="BV145" s="102">
        <v>2.6125868242767608E-2</v>
      </c>
      <c r="BW145" s="102">
        <v>2.5721888237174032E-2</v>
      </c>
      <c r="BX145" s="102">
        <v>3.1890442564400781</v>
      </c>
      <c r="BY145" s="102">
        <v>3.7564187575216939</v>
      </c>
      <c r="BZ145" s="102">
        <v>7.3335401125846369</v>
      </c>
      <c r="CA145" s="102"/>
      <c r="CB145" s="102"/>
      <c r="CC145" s="102"/>
      <c r="CD145" s="102"/>
      <c r="CE145" s="102"/>
      <c r="CF145" s="102"/>
      <c r="CG145" s="102"/>
      <c r="CH145" s="102"/>
      <c r="CI145" s="102"/>
      <c r="CJ145" s="102"/>
      <c r="CK145" s="102"/>
      <c r="CL145" s="102"/>
      <c r="CM145" s="102"/>
      <c r="CN145" s="102"/>
      <c r="CO145" s="102"/>
      <c r="CP145" s="102"/>
      <c r="CQ145" s="102"/>
      <c r="CR145" s="102"/>
      <c r="CS145" s="102"/>
      <c r="CT145" s="102"/>
      <c r="CU145" s="102"/>
      <c r="CV145" s="102"/>
      <c r="CW145" s="102"/>
      <c r="CX145" s="102"/>
      <c r="CY145" s="102"/>
      <c r="CZ145" s="102"/>
      <c r="DA145" s="102"/>
      <c r="DB145" s="102"/>
      <c r="DC145" s="102"/>
      <c r="DD145" s="102"/>
      <c r="DE145" s="102"/>
      <c r="DF145" s="102"/>
      <c r="DG145" s="102"/>
      <c r="DH145" s="102"/>
      <c r="DI145" s="102"/>
      <c r="DJ145" s="102"/>
      <c r="DK145" s="102"/>
      <c r="DL145" s="102"/>
      <c r="DM145" s="102"/>
      <c r="DN145" s="102"/>
      <c r="DO145" s="102"/>
      <c r="DP145" s="102"/>
      <c r="DQ145" s="102"/>
      <c r="DR145" s="102"/>
      <c r="DS145" s="102"/>
      <c r="DT145" s="102"/>
      <c r="DU145" s="102"/>
      <c r="DV145" s="102"/>
      <c r="DW145" s="102"/>
      <c r="DX145" s="102"/>
      <c r="DY145" s="102"/>
      <c r="DZ145" s="102"/>
      <c r="EA145" s="102"/>
      <c r="EB145" s="102"/>
      <c r="EC145" s="102"/>
      <c r="ED145" s="102"/>
      <c r="EE145" s="102"/>
      <c r="EF145" s="102"/>
      <c r="EG145" s="102"/>
      <c r="EH145" s="102"/>
      <c r="EI145" s="102"/>
      <c r="EJ145" s="102"/>
      <c r="EK145" s="102"/>
      <c r="EL145" s="102"/>
      <c r="EM145" s="102"/>
      <c r="EN145" s="102"/>
      <c r="EO145" s="102"/>
      <c r="EP145" s="102"/>
      <c r="EQ145" s="102"/>
      <c r="ER145" s="102"/>
      <c r="ES145" s="102"/>
      <c r="ET145" s="102"/>
      <c r="EU145" s="102"/>
      <c r="EV145" s="102"/>
      <c r="EW145" s="102"/>
      <c r="EX145" s="102"/>
      <c r="EY145" s="102"/>
      <c r="EZ145" s="102"/>
      <c r="FA145" s="102"/>
      <c r="FB145" s="102"/>
      <c r="FC145" s="102"/>
      <c r="FD145" s="102"/>
      <c r="FE145" s="102"/>
      <c r="FF145" s="102"/>
      <c r="FG145" s="102"/>
      <c r="FH145" s="102"/>
      <c r="FI145" s="102"/>
      <c r="FJ145" s="102"/>
      <c r="FK145" s="102"/>
      <c r="FL145" s="102"/>
      <c r="FM145" s="102"/>
      <c r="FN145" s="102"/>
      <c r="FO145" s="102"/>
      <c r="FP145" s="102">
        <v>0.37516309834583539</v>
      </c>
      <c r="FQ145" s="102">
        <v>0.64149337264743556</v>
      </c>
      <c r="FR145" s="102">
        <v>0.78831001150090674</v>
      </c>
      <c r="FS145" s="102">
        <v>0.82314256089479976</v>
      </c>
      <c r="FT145" s="102">
        <v>1.1036719142803122</v>
      </c>
      <c r="FU145" s="102">
        <v>1.2971944345154653</v>
      </c>
      <c r="FV145" s="102">
        <v>1.3718158467527892</v>
      </c>
      <c r="FW145" s="102">
        <v>1.7467450692362099</v>
      </c>
      <c r="FX145" s="102">
        <v>2.6726702856727766</v>
      </c>
      <c r="FY145" s="102">
        <v>4.5686793332703175</v>
      </c>
      <c r="FZ145" s="102"/>
      <c r="GA145" s="102"/>
      <c r="GB145" s="102"/>
      <c r="GC145" s="102"/>
      <c r="GD145" s="104"/>
      <c r="GE145" s="104"/>
      <c r="GF145" s="104"/>
      <c r="GG145" s="104"/>
      <c r="GH145" s="104">
        <v>72.924169580202303</v>
      </c>
      <c r="GI145" s="104">
        <v>1.6910945362979537</v>
      </c>
      <c r="GJ145" s="104">
        <v>-0.83347556472003892</v>
      </c>
      <c r="GK145" s="104">
        <v>10.341556700761878</v>
      </c>
      <c r="GL145" s="104">
        <v>174.8536209465818</v>
      </c>
      <c r="GM145" s="122"/>
      <c r="GN145" s="110"/>
      <c r="GO145" s="119"/>
      <c r="GP145" s="98"/>
    </row>
    <row r="146" spans="1:198" x14ac:dyDescent="0.25">
      <c r="A146" s="103" t="s">
        <v>168</v>
      </c>
      <c r="B146" s="102"/>
      <c r="C146" s="102"/>
      <c r="D146" s="102"/>
      <c r="E146" s="102"/>
      <c r="F146" s="102"/>
      <c r="G146" s="102"/>
      <c r="H146" s="102"/>
      <c r="I146" s="102"/>
      <c r="J146" s="102"/>
      <c r="K146" s="102"/>
      <c r="L146" s="102"/>
      <c r="M146" s="102"/>
      <c r="N146" s="102"/>
      <c r="O146" s="102"/>
      <c r="P146" s="102">
        <v>0.19870108928342117</v>
      </c>
      <c r="Q146" s="102">
        <v>5.4141325222495741E-2</v>
      </c>
      <c r="R146" s="102">
        <v>1.849351910628563E-3</v>
      </c>
      <c r="S146" s="102">
        <v>0.24633650054520245</v>
      </c>
      <c r="T146" s="102">
        <v>0.19000991914514015</v>
      </c>
      <c r="U146" s="102">
        <v>0.11157403330359952</v>
      </c>
      <c r="V146" s="102"/>
      <c r="W146" s="102"/>
      <c r="X146" s="102"/>
      <c r="Y146" s="102"/>
      <c r="Z146" s="102"/>
      <c r="AA146" s="102"/>
      <c r="AB146" s="102"/>
      <c r="AC146" s="102"/>
      <c r="AD146" s="102"/>
      <c r="AE146" s="102"/>
      <c r="AF146" s="102"/>
      <c r="AG146" s="102"/>
      <c r="AH146" s="102"/>
      <c r="AI146" s="102"/>
      <c r="AJ146" s="102"/>
      <c r="AK146" s="102"/>
      <c r="AL146" s="102"/>
      <c r="AM146" s="102">
        <v>0.23763043698603606</v>
      </c>
      <c r="AN146" s="102"/>
      <c r="AO146" s="102"/>
      <c r="AP146" s="102">
        <v>0.4562776539524292</v>
      </c>
      <c r="AQ146" s="102"/>
      <c r="AR146" s="102">
        <v>9.7490486253968734E-5</v>
      </c>
      <c r="AS146" s="102">
        <v>2.0036431894858522E-3</v>
      </c>
      <c r="AT146" s="102">
        <v>1.8032788705372661E-2</v>
      </c>
      <c r="AU146" s="102">
        <v>0.14452451643568459</v>
      </c>
      <c r="AV146" s="102"/>
      <c r="AW146" s="102">
        <v>1.2763796978544034E-3</v>
      </c>
      <c r="AX146" s="102"/>
      <c r="AY146" s="102">
        <v>1.3065989034260234E-2</v>
      </c>
      <c r="AZ146" s="102"/>
      <c r="BA146" s="102">
        <v>8.604521588789929E-2</v>
      </c>
      <c r="BB146" s="102">
        <v>7.2029345808362288</v>
      </c>
      <c r="BC146" s="102">
        <v>5.9499347853911269E-2</v>
      </c>
      <c r="BD146" s="102">
        <v>1.4652473184132004E-2</v>
      </c>
      <c r="BE146" s="102">
        <v>4.9248910792883258</v>
      </c>
      <c r="BF146" s="102">
        <v>7.8118317227125305</v>
      </c>
      <c r="BG146" s="102">
        <v>5.7134322356617737</v>
      </c>
      <c r="BH146" s="102">
        <v>0.37214199713758223</v>
      </c>
      <c r="BI146" s="102"/>
      <c r="BJ146" s="102">
        <v>3.8355821543497585E-2</v>
      </c>
      <c r="BK146" s="102">
        <v>1.8159699899938191E-2</v>
      </c>
      <c r="BL146" s="102">
        <v>7.7572518068399168E-2</v>
      </c>
      <c r="BM146" s="102"/>
      <c r="BN146" s="102">
        <v>1.0961277174159274</v>
      </c>
      <c r="BO146" s="102">
        <v>1.1401394424305758E-2</v>
      </c>
      <c r="BP146" s="102">
        <v>0.11486280838348531</v>
      </c>
      <c r="BQ146" s="102">
        <v>0.38434644744681629</v>
      </c>
      <c r="BR146" s="102">
        <v>6.9431702123994216E-2</v>
      </c>
      <c r="BS146" s="102">
        <v>6.3959879108343193E-2</v>
      </c>
      <c r="BT146" s="102"/>
      <c r="BU146" s="102">
        <v>0.16624737887413693</v>
      </c>
      <c r="BV146" s="102">
        <v>69.962153944403369</v>
      </c>
      <c r="BW146" s="102">
        <v>0.56823106168754978</v>
      </c>
      <c r="BX146" s="102">
        <v>7.0913921047571558</v>
      </c>
      <c r="BY146" s="102">
        <v>14.102102366125321</v>
      </c>
      <c r="BZ146" s="102">
        <v>8.1443864138506434</v>
      </c>
      <c r="CA146" s="102"/>
      <c r="CB146" s="102"/>
      <c r="CC146" s="102"/>
      <c r="CD146" s="102"/>
      <c r="CE146" s="102"/>
      <c r="CF146" s="102"/>
      <c r="CG146" s="102"/>
      <c r="CH146" s="102"/>
      <c r="CI146" s="102"/>
      <c r="CJ146" s="102"/>
      <c r="CK146" s="102"/>
      <c r="CL146" s="102"/>
      <c r="CM146" s="102"/>
      <c r="CN146" s="102"/>
      <c r="CO146" s="102"/>
      <c r="CP146" s="102"/>
      <c r="CQ146" s="102"/>
      <c r="CR146" s="102"/>
      <c r="CS146" s="102"/>
      <c r="CT146" s="102"/>
      <c r="CU146" s="102"/>
      <c r="CV146" s="102"/>
      <c r="CW146" s="102"/>
      <c r="CX146" s="102"/>
      <c r="CY146" s="102"/>
      <c r="CZ146" s="102"/>
      <c r="DA146" s="102"/>
      <c r="DB146" s="102"/>
      <c r="DC146" s="102"/>
      <c r="DD146" s="102"/>
      <c r="DE146" s="102"/>
      <c r="DF146" s="102"/>
      <c r="DG146" s="102"/>
      <c r="DH146" s="102"/>
      <c r="DI146" s="102"/>
      <c r="DJ146" s="102"/>
      <c r="DK146" s="102"/>
      <c r="DL146" s="102"/>
      <c r="DM146" s="102"/>
      <c r="DN146" s="102"/>
      <c r="DO146" s="102"/>
      <c r="DP146" s="102"/>
      <c r="DQ146" s="102"/>
      <c r="DR146" s="102"/>
      <c r="DS146" s="102"/>
      <c r="DT146" s="102"/>
      <c r="DU146" s="102"/>
      <c r="DV146" s="102"/>
      <c r="DW146" s="102"/>
      <c r="DX146" s="102"/>
      <c r="DY146" s="102"/>
      <c r="DZ146" s="102"/>
      <c r="EA146" s="102"/>
      <c r="EB146" s="102"/>
      <c r="EC146" s="102"/>
      <c r="ED146" s="102"/>
      <c r="EE146" s="102"/>
      <c r="EF146" s="102"/>
      <c r="EG146" s="102"/>
      <c r="EH146" s="102"/>
      <c r="EI146" s="102"/>
      <c r="EJ146" s="102"/>
      <c r="EK146" s="102"/>
      <c r="EL146" s="102"/>
      <c r="EM146" s="102"/>
      <c r="EN146" s="102"/>
      <c r="EO146" s="102"/>
      <c r="EP146" s="102"/>
      <c r="EQ146" s="102"/>
      <c r="ER146" s="102"/>
      <c r="ES146" s="102"/>
      <c r="ET146" s="102"/>
      <c r="EU146" s="102"/>
      <c r="EV146" s="102"/>
      <c r="EW146" s="102"/>
      <c r="EX146" s="102"/>
      <c r="EY146" s="102"/>
      <c r="EZ146" s="102"/>
      <c r="FA146" s="102"/>
      <c r="FB146" s="102"/>
      <c r="FC146" s="102"/>
      <c r="FD146" s="102"/>
      <c r="FE146" s="102"/>
      <c r="FF146" s="102"/>
      <c r="FG146" s="102"/>
      <c r="FH146" s="102"/>
      <c r="FI146" s="102"/>
      <c r="FJ146" s="102"/>
      <c r="FK146" s="102"/>
      <c r="FL146" s="102"/>
      <c r="FM146" s="102"/>
      <c r="FN146" s="102"/>
      <c r="FO146" s="102"/>
      <c r="FP146" s="102">
        <v>0.22801254962252746</v>
      </c>
      <c r="FQ146" s="102">
        <v>0.33308579867329735</v>
      </c>
      <c r="FR146" s="102">
        <v>0.41191584950640781</v>
      </c>
      <c r="FS146" s="102">
        <v>0.53464195703943918</v>
      </c>
      <c r="FT146" s="102">
        <v>0.66211629880906109</v>
      </c>
      <c r="FU146" s="102">
        <v>0.82885452072360377</v>
      </c>
      <c r="FV146" s="102">
        <v>1.1632219115655849</v>
      </c>
      <c r="FW146" s="102">
        <v>1.6964455715668001</v>
      </c>
      <c r="FX146" s="102">
        <v>2.5677627059549497</v>
      </c>
      <c r="FY146" s="102">
        <v>5.4838929196490493</v>
      </c>
      <c r="FZ146" s="102"/>
      <c r="GA146" s="102"/>
      <c r="GB146" s="102"/>
      <c r="GC146" s="102"/>
      <c r="GD146" s="104"/>
      <c r="GE146" s="104"/>
      <c r="GF146" s="104"/>
      <c r="GG146" s="104"/>
      <c r="GH146" s="104">
        <v>33.520774634456949</v>
      </c>
      <c r="GI146" s="104">
        <v>1.1959061070008705</v>
      </c>
      <c r="GJ146" s="104">
        <v>-1.8199882457605179</v>
      </c>
      <c r="GK146" s="104">
        <v>5.8311361374695005</v>
      </c>
      <c r="GL146" s="104">
        <v>182.40745974485066</v>
      </c>
      <c r="GM146" s="122"/>
      <c r="GN146" s="110"/>
      <c r="GO146" s="119"/>
      <c r="GP146" s="98"/>
    </row>
    <row r="147" spans="1:198" x14ac:dyDescent="0.25">
      <c r="A147" s="103" t="s">
        <v>33</v>
      </c>
      <c r="B147" s="102">
        <v>0.13421065797687001</v>
      </c>
      <c r="C147" s="102">
        <v>0.52010141710616042</v>
      </c>
      <c r="D147" s="102">
        <v>2.2408394784189236E-2</v>
      </c>
      <c r="E147" s="102">
        <v>0.38819187921182963</v>
      </c>
      <c r="F147" s="102">
        <v>1.5118470638871564</v>
      </c>
      <c r="G147" s="102">
        <v>0.50778683871830366</v>
      </c>
      <c r="H147" s="102">
        <v>0.18211322855767578</v>
      </c>
      <c r="I147" s="102">
        <v>0.23364997982184602</v>
      </c>
      <c r="J147" s="102">
        <v>2.1204932241728383E-2</v>
      </c>
      <c r="K147" s="102">
        <v>0.23367277428399036</v>
      </c>
      <c r="L147" s="102">
        <v>5.5084798821849433E-2</v>
      </c>
      <c r="M147" s="102">
        <v>0.14573679883996465</v>
      </c>
      <c r="N147" s="102">
        <v>0.38320481130229844</v>
      </c>
      <c r="O147" s="102">
        <v>4.5776873593001803E-2</v>
      </c>
      <c r="P147" s="102">
        <v>1.8863303845028334</v>
      </c>
      <c r="Q147" s="102">
        <v>0.53827903132835797</v>
      </c>
      <c r="R147" s="102">
        <v>2.7243965455034425E-2</v>
      </c>
      <c r="S147" s="102">
        <v>1.8836314097691964</v>
      </c>
      <c r="T147" s="102">
        <v>6.1993427518975226</v>
      </c>
      <c r="U147" s="102">
        <v>1.6436672174356353</v>
      </c>
      <c r="V147" s="102">
        <v>5.996410787208116E-2</v>
      </c>
      <c r="W147" s="102">
        <v>9.9380224786908937E-3</v>
      </c>
      <c r="X147" s="102">
        <v>4.4012958585278185E-2</v>
      </c>
      <c r="Y147" s="102">
        <v>6.0128494944184461E-3</v>
      </c>
      <c r="Z147" s="102">
        <v>0.15852826416843377</v>
      </c>
      <c r="AA147" s="102">
        <v>0.15085050736870984</v>
      </c>
      <c r="AB147" s="102">
        <v>1.6183042385590006E-2</v>
      </c>
      <c r="AC147" s="102">
        <v>1.181838604890856E-2</v>
      </c>
      <c r="AD147" s="102">
        <v>0.2402150450873923</v>
      </c>
      <c r="AE147" s="102">
        <v>1.2759465231522464E-2</v>
      </c>
      <c r="AF147" s="102">
        <v>1.3369405276826344E-2</v>
      </c>
      <c r="AG147" s="102">
        <v>8.8713732997131432E-5</v>
      </c>
      <c r="AH147" s="102">
        <v>6.4148123054035708E-2</v>
      </c>
      <c r="AI147" s="102">
        <v>0.23308348881712673</v>
      </c>
      <c r="AJ147" s="102">
        <v>1.5175735432382151</v>
      </c>
      <c r="AK147" s="102">
        <v>6.3018729634301426E-2</v>
      </c>
      <c r="AL147" s="102">
        <v>6.4302270502747602E-3</v>
      </c>
      <c r="AM147" s="102">
        <v>1.6175477328673728E-2</v>
      </c>
      <c r="AN147" s="102">
        <v>0.27653625112308639</v>
      </c>
      <c r="AO147" s="102">
        <v>0.14381284088153559</v>
      </c>
      <c r="AP147" s="102">
        <v>0.1924280656297499</v>
      </c>
      <c r="AQ147" s="102">
        <v>9.2313277811301886E-2</v>
      </c>
      <c r="AR147" s="102">
        <v>5.9745485930454596E-3</v>
      </c>
      <c r="AS147" s="102">
        <v>0.12279006966405909</v>
      </c>
      <c r="AT147" s="102">
        <v>1.1051106269765314</v>
      </c>
      <c r="AU147" s="102">
        <v>1.3231066725908083</v>
      </c>
      <c r="AV147" s="102">
        <v>2.5969232864210722E-2</v>
      </c>
      <c r="AW147" s="102">
        <v>0.1131895705128533</v>
      </c>
      <c r="AX147" s="102">
        <v>0.27638178804278046</v>
      </c>
      <c r="AY147" s="102">
        <v>5.2416562705213656E-3</v>
      </c>
      <c r="AZ147" s="102">
        <v>4.1410766225737319E-2</v>
      </c>
      <c r="BA147" s="102">
        <v>0.76922443697328002</v>
      </c>
      <c r="BB147" s="102">
        <v>1.6486152417565056</v>
      </c>
      <c r="BC147" s="102">
        <v>2.3948880205662649E-2</v>
      </c>
      <c r="BD147" s="102">
        <v>5.8977171626326342E-3</v>
      </c>
      <c r="BE147" s="102">
        <v>1.9834968840404859</v>
      </c>
      <c r="BF147" s="102">
        <v>6.9089874075727697E-2</v>
      </c>
      <c r="BG147" s="102">
        <v>80.84717200392258</v>
      </c>
      <c r="BH147" s="102">
        <v>2.9224066655995355</v>
      </c>
      <c r="BI147" s="102">
        <v>6.2754253697699131E-2</v>
      </c>
      <c r="BJ147" s="102">
        <v>0.13818989474234772</v>
      </c>
      <c r="BK147" s="102">
        <v>0.61010362158644738</v>
      </c>
      <c r="BL147" s="102">
        <v>0.10351894277438607</v>
      </c>
      <c r="BM147" s="102"/>
      <c r="BN147" s="102">
        <v>22.442501965333729</v>
      </c>
      <c r="BO147" s="102"/>
      <c r="BP147" s="102">
        <v>3.1184364811240464</v>
      </c>
      <c r="BQ147" s="102">
        <v>12.452666329278415</v>
      </c>
      <c r="BR147" s="102">
        <v>0.98558007732192709</v>
      </c>
      <c r="BS147" s="102">
        <v>0.90654693398210195</v>
      </c>
      <c r="BT147" s="102"/>
      <c r="BU147" s="102">
        <v>3.0939875050115808</v>
      </c>
      <c r="BV147" s="102">
        <v>0.50503045362704335</v>
      </c>
      <c r="BW147" s="102">
        <v>0.26255951805509514</v>
      </c>
      <c r="BX147" s="102">
        <v>7.8358473608235748</v>
      </c>
      <c r="BY147" s="102">
        <v>29.846807229622318</v>
      </c>
      <c r="BZ147" s="102">
        <v>20.955865071624501</v>
      </c>
      <c r="CA147" s="102"/>
      <c r="CB147" s="102"/>
      <c r="CC147" s="102"/>
      <c r="CD147" s="102"/>
      <c r="CE147" s="102"/>
      <c r="CF147" s="102"/>
      <c r="CG147" s="102"/>
      <c r="CH147" s="102"/>
      <c r="CI147" s="102"/>
      <c r="CJ147" s="102"/>
      <c r="CK147" s="102"/>
      <c r="CL147" s="102"/>
      <c r="CM147" s="102"/>
      <c r="CN147" s="102"/>
      <c r="CO147" s="102"/>
      <c r="CP147" s="102"/>
      <c r="CQ147" s="102"/>
      <c r="CR147" s="102"/>
      <c r="CS147" s="102"/>
      <c r="CT147" s="102"/>
      <c r="CU147" s="102"/>
      <c r="CV147" s="102"/>
      <c r="CW147" s="102"/>
      <c r="CX147" s="102"/>
      <c r="CY147" s="102"/>
      <c r="CZ147" s="102"/>
      <c r="DA147" s="102"/>
      <c r="DB147" s="102"/>
      <c r="DC147" s="102"/>
      <c r="DD147" s="102"/>
      <c r="DE147" s="102"/>
      <c r="DF147" s="102"/>
      <c r="DG147" s="102"/>
      <c r="DH147" s="102"/>
      <c r="DI147" s="102"/>
      <c r="DJ147" s="102"/>
      <c r="DK147" s="102"/>
      <c r="DL147" s="102"/>
      <c r="DM147" s="102"/>
      <c r="DN147" s="102"/>
      <c r="DO147" s="102"/>
      <c r="DP147" s="102"/>
      <c r="DQ147" s="102"/>
      <c r="DR147" s="102"/>
      <c r="DS147" s="102"/>
      <c r="DT147" s="102"/>
      <c r="DU147" s="102"/>
      <c r="DV147" s="102"/>
      <c r="DW147" s="102"/>
      <c r="DX147" s="102"/>
      <c r="DY147" s="102"/>
      <c r="DZ147" s="102"/>
      <c r="EA147" s="102"/>
      <c r="EB147" s="102"/>
      <c r="EC147" s="102"/>
      <c r="ED147" s="102"/>
      <c r="EE147" s="102"/>
      <c r="EF147" s="102"/>
      <c r="EG147" s="102"/>
      <c r="EH147" s="102"/>
      <c r="EI147" s="102"/>
      <c r="EJ147" s="102"/>
      <c r="EK147" s="102"/>
      <c r="EL147" s="102"/>
      <c r="EM147" s="102"/>
      <c r="EN147" s="102"/>
      <c r="EO147" s="102"/>
      <c r="EP147" s="102"/>
      <c r="EQ147" s="102"/>
      <c r="ER147" s="102"/>
      <c r="ES147" s="102"/>
      <c r="ET147" s="102"/>
      <c r="EU147" s="102"/>
      <c r="EV147" s="102"/>
      <c r="EW147" s="102"/>
      <c r="EX147" s="102"/>
      <c r="EY147" s="102"/>
      <c r="EZ147" s="102"/>
      <c r="FA147" s="102"/>
      <c r="FB147" s="102"/>
      <c r="FC147" s="102"/>
      <c r="FD147" s="102"/>
      <c r="FE147" s="102"/>
      <c r="FF147" s="102"/>
      <c r="FG147" s="102"/>
      <c r="FH147" s="102"/>
      <c r="FI147" s="102"/>
      <c r="FJ147" s="102"/>
      <c r="FK147" s="102"/>
      <c r="FL147" s="102"/>
      <c r="FM147" s="102"/>
      <c r="FN147" s="102"/>
      <c r="FO147" s="102"/>
      <c r="FP147" s="102">
        <v>2.3456704687076065E-2</v>
      </c>
      <c r="FQ147" s="102">
        <v>0.11780696648421864</v>
      </c>
      <c r="FR147" s="102">
        <v>0.44729919399978596</v>
      </c>
      <c r="FS147" s="102">
        <v>0.76476567464277123</v>
      </c>
      <c r="FT147" s="102">
        <v>1.0394515082219764</v>
      </c>
      <c r="FU147" s="102">
        <v>3.5088300821796659</v>
      </c>
      <c r="FV147" s="102">
        <v>7.428103920233025</v>
      </c>
      <c r="FW147" s="102">
        <v>15.555314714037724</v>
      </c>
      <c r="FX147" s="102">
        <v>43.713645959841116</v>
      </c>
      <c r="FY147" s="102">
        <v>131.27666335690321</v>
      </c>
      <c r="FZ147" s="102"/>
      <c r="GA147" s="102"/>
      <c r="GB147" s="102"/>
      <c r="GC147" s="102"/>
      <c r="GD147" s="104"/>
      <c r="GE147" s="104"/>
      <c r="GF147" s="104"/>
      <c r="GG147" s="104"/>
      <c r="GH147" s="104">
        <v>111.49667994116567</v>
      </c>
      <c r="GI147" s="104">
        <v>3.977818588801286</v>
      </c>
      <c r="GJ147" s="104">
        <v>-0.72727145290929907</v>
      </c>
      <c r="GK147" s="104">
        <v>70.075377632897428</v>
      </c>
      <c r="GL147" s="104">
        <v>603.2001110671024</v>
      </c>
      <c r="GM147" s="122"/>
      <c r="GN147" s="110"/>
      <c r="GO147" s="119"/>
      <c r="GP147" s="98"/>
    </row>
    <row r="148" spans="1:198" x14ac:dyDescent="0.25">
      <c r="A148" s="103" t="s">
        <v>169</v>
      </c>
      <c r="B148" s="102">
        <v>4.1726506562715588E-3</v>
      </c>
      <c r="C148" s="102">
        <v>1.6439900660393188E-2</v>
      </c>
      <c r="D148" s="102">
        <v>7.044467722226457E-4</v>
      </c>
      <c r="E148" s="102">
        <v>1.1839865011439032E-2</v>
      </c>
      <c r="F148" s="102">
        <v>4.6451378203652E-2</v>
      </c>
      <c r="G148" s="102">
        <v>1.5794464017653748E-2</v>
      </c>
      <c r="H148" s="102">
        <v>5.7245308812270438E-3</v>
      </c>
      <c r="I148" s="102">
        <v>7.2918936962915399E-3</v>
      </c>
      <c r="J148" s="102">
        <v>6.570290962625402E-4</v>
      </c>
      <c r="K148" s="102">
        <v>7.2948353963378206E-3</v>
      </c>
      <c r="L148" s="102">
        <v>1.7189024066520196E-3</v>
      </c>
      <c r="M148" s="102">
        <v>4.5386342626922921E-3</v>
      </c>
      <c r="N148" s="102">
        <v>1.1341604162785044E-2</v>
      </c>
      <c r="O148" s="102">
        <v>1.2863293413714538E-3</v>
      </c>
      <c r="P148" s="102">
        <v>1.9316769063611346E-2</v>
      </c>
      <c r="Q148" s="102">
        <v>4.2433059130374068E-2</v>
      </c>
      <c r="R148" s="102">
        <v>1.8756191428349208E-3</v>
      </c>
      <c r="S148" s="102">
        <v>0.17110754783903456</v>
      </c>
      <c r="T148" s="102">
        <v>0.17090575359763163</v>
      </c>
      <c r="U148" s="102">
        <v>0.11315877281377174</v>
      </c>
      <c r="V148" s="102"/>
      <c r="W148" s="102"/>
      <c r="X148" s="102"/>
      <c r="Y148" s="102"/>
      <c r="Z148" s="102"/>
      <c r="AA148" s="102"/>
      <c r="AB148" s="102"/>
      <c r="AC148" s="102"/>
      <c r="AD148" s="102"/>
      <c r="AE148" s="102"/>
      <c r="AF148" s="102"/>
      <c r="AG148" s="102"/>
      <c r="AH148" s="102"/>
      <c r="AI148" s="102"/>
      <c r="AJ148" s="102"/>
      <c r="AK148" s="102"/>
      <c r="AL148" s="102"/>
      <c r="AM148" s="102"/>
      <c r="AN148" s="102"/>
      <c r="AO148" s="102"/>
      <c r="AP148" s="102"/>
      <c r="AQ148" s="102"/>
      <c r="AR148" s="102"/>
      <c r="AS148" s="102"/>
      <c r="AT148" s="102"/>
      <c r="AU148" s="102"/>
      <c r="AV148" s="102"/>
      <c r="AW148" s="102"/>
      <c r="AX148" s="102"/>
      <c r="AY148" s="102"/>
      <c r="AZ148" s="102"/>
      <c r="BA148" s="102">
        <v>0.87666024499917972</v>
      </c>
      <c r="BB148" s="102">
        <v>0.29131717323316786</v>
      </c>
      <c r="BC148" s="102">
        <v>1.7673433067096463E-2</v>
      </c>
      <c r="BD148" s="102">
        <v>4.3523082761008731E-3</v>
      </c>
      <c r="BE148" s="102">
        <v>1.4637549445133013</v>
      </c>
      <c r="BF148" s="102"/>
      <c r="BG148" s="102">
        <v>0.57983548426635134</v>
      </c>
      <c r="BH148" s="102">
        <v>4.9526881696366809</v>
      </c>
      <c r="BI148" s="102">
        <v>7.0777966358855332E-2</v>
      </c>
      <c r="BJ148" s="102">
        <v>1.2087890350182279E-3</v>
      </c>
      <c r="BK148" s="102"/>
      <c r="BL148" s="102"/>
      <c r="BM148" s="102"/>
      <c r="BN148" s="102">
        <v>7.207141298050215E-3</v>
      </c>
      <c r="BO148" s="102"/>
      <c r="BP148" s="102">
        <v>0.26807886235218847</v>
      </c>
      <c r="BQ148" s="102">
        <v>0.89776057595704561</v>
      </c>
      <c r="BR148" s="102">
        <v>0.16156796047740524</v>
      </c>
      <c r="BS148" s="102">
        <v>0.14881437820723822</v>
      </c>
      <c r="BT148" s="102"/>
      <c r="BU148" s="102">
        <v>0.38819525496151441</v>
      </c>
      <c r="BV148" s="102">
        <v>2.5118729955470567E-2</v>
      </c>
      <c r="BW148" s="102"/>
      <c r="BX148" s="102">
        <v>5.7437886180427215E-2</v>
      </c>
      <c r="BY148" s="102">
        <v>1.459131538802211</v>
      </c>
      <c r="BZ148" s="102">
        <v>0.14549868204571001</v>
      </c>
      <c r="CA148" s="102"/>
      <c r="CB148" s="102"/>
      <c r="CC148" s="102"/>
      <c r="CD148" s="102"/>
      <c r="CE148" s="102"/>
      <c r="CF148" s="102"/>
      <c r="CG148" s="102"/>
      <c r="CH148" s="102"/>
      <c r="CI148" s="102"/>
      <c r="CJ148" s="102"/>
      <c r="CK148" s="102"/>
      <c r="CL148" s="102"/>
      <c r="CM148" s="102"/>
      <c r="CN148" s="102"/>
      <c r="CO148" s="102"/>
      <c r="CP148" s="102"/>
      <c r="CQ148" s="102"/>
      <c r="CR148" s="102"/>
      <c r="CS148" s="102"/>
      <c r="CT148" s="102"/>
      <c r="CU148" s="102"/>
      <c r="CV148" s="102"/>
      <c r="CW148" s="102"/>
      <c r="CX148" s="102"/>
      <c r="CY148" s="102"/>
      <c r="CZ148" s="102"/>
      <c r="DA148" s="102"/>
      <c r="DB148" s="102"/>
      <c r="DC148" s="102"/>
      <c r="DD148" s="102"/>
      <c r="DE148" s="102"/>
      <c r="DF148" s="102"/>
      <c r="DG148" s="102"/>
      <c r="DH148" s="102"/>
      <c r="DI148" s="102"/>
      <c r="DJ148" s="102"/>
      <c r="DK148" s="102"/>
      <c r="DL148" s="102"/>
      <c r="DM148" s="102"/>
      <c r="DN148" s="102"/>
      <c r="DO148" s="102"/>
      <c r="DP148" s="102"/>
      <c r="DQ148" s="102"/>
      <c r="DR148" s="102"/>
      <c r="DS148" s="102"/>
      <c r="DT148" s="102"/>
      <c r="DU148" s="102"/>
      <c r="DV148" s="102"/>
      <c r="DW148" s="102"/>
      <c r="DX148" s="102"/>
      <c r="DY148" s="102"/>
      <c r="DZ148" s="102"/>
      <c r="EA148" s="102"/>
      <c r="EB148" s="102"/>
      <c r="EC148" s="102"/>
      <c r="ED148" s="102"/>
      <c r="EE148" s="102"/>
      <c r="EF148" s="102"/>
      <c r="EG148" s="102"/>
      <c r="EH148" s="102"/>
      <c r="EI148" s="102"/>
      <c r="EJ148" s="102"/>
      <c r="EK148" s="102"/>
      <c r="EL148" s="102"/>
      <c r="EM148" s="102"/>
      <c r="EN148" s="102"/>
      <c r="EO148" s="102"/>
      <c r="EP148" s="102"/>
      <c r="EQ148" s="102"/>
      <c r="ER148" s="102"/>
      <c r="ES148" s="102"/>
      <c r="ET148" s="102"/>
      <c r="EU148" s="102"/>
      <c r="EV148" s="102"/>
      <c r="EW148" s="102"/>
      <c r="EX148" s="102"/>
      <c r="EY148" s="102"/>
      <c r="EZ148" s="102"/>
      <c r="FA148" s="102"/>
      <c r="FB148" s="102"/>
      <c r="FC148" s="102"/>
      <c r="FD148" s="102"/>
      <c r="FE148" s="102"/>
      <c r="FF148" s="102"/>
      <c r="FG148" s="102"/>
      <c r="FH148" s="102"/>
      <c r="FI148" s="102"/>
      <c r="FJ148" s="102"/>
      <c r="FK148" s="102"/>
      <c r="FL148" s="102"/>
      <c r="FM148" s="102"/>
      <c r="FN148" s="102"/>
      <c r="FO148" s="102"/>
      <c r="FP148" s="102">
        <v>6.8508226975159082E-3</v>
      </c>
      <c r="FQ148" s="102">
        <v>1.2355727545942559E-2</v>
      </c>
      <c r="FR148" s="102">
        <v>1.4722061603093389E-2</v>
      </c>
      <c r="FS148" s="102">
        <v>1.088771059608748E-2</v>
      </c>
      <c r="FT148" s="102">
        <v>1.3556521031512156E-2</v>
      </c>
      <c r="FU148" s="102">
        <v>4.6006669457587787E-2</v>
      </c>
      <c r="FV148" s="102">
        <v>5.2100357370585888E-2</v>
      </c>
      <c r="FW148" s="102">
        <v>7.1626902514250981E-2</v>
      </c>
      <c r="FX148" s="102">
        <v>0.44129322941078208</v>
      </c>
      <c r="FY148" s="102">
        <v>2.2477619505061281</v>
      </c>
      <c r="FZ148" s="102"/>
      <c r="GA148" s="102"/>
      <c r="GB148" s="102"/>
      <c r="GC148" s="102"/>
      <c r="GD148" s="104"/>
      <c r="GE148" s="104"/>
      <c r="GF148" s="104"/>
      <c r="GG148" s="104"/>
      <c r="GH148" s="104">
        <v>11.274154828151715</v>
      </c>
      <c r="GI148" s="104">
        <v>0.4022231215504371</v>
      </c>
      <c r="GJ148" s="104">
        <v>0.23169144591457336</v>
      </c>
      <c r="GK148" s="104">
        <v>21.176297970601908</v>
      </c>
      <c r="GL148" s="104">
        <v>48.47266282872765</v>
      </c>
      <c r="GM148" s="122"/>
      <c r="GN148" s="110"/>
      <c r="GO148" s="119"/>
      <c r="GP148" s="98"/>
    </row>
    <row r="149" spans="1:198" x14ac:dyDescent="0.25">
      <c r="A149" s="103" t="s">
        <v>170</v>
      </c>
      <c r="B149" s="102"/>
      <c r="C149" s="102"/>
      <c r="D149" s="102"/>
      <c r="E149" s="102"/>
      <c r="F149" s="102"/>
      <c r="G149" s="102"/>
      <c r="H149" s="102"/>
      <c r="I149" s="102"/>
      <c r="J149" s="102"/>
      <c r="K149" s="102"/>
      <c r="L149" s="102"/>
      <c r="M149" s="102"/>
      <c r="N149" s="102"/>
      <c r="O149" s="102"/>
      <c r="P149" s="102">
        <v>6.8006912035908111E-3</v>
      </c>
      <c r="Q149" s="102">
        <v>6.4318187913491014E-3</v>
      </c>
      <c r="R149" s="102">
        <v>2.240094139299285E-4</v>
      </c>
      <c r="S149" s="102">
        <v>3.6189321364477757E-2</v>
      </c>
      <c r="T149" s="102">
        <v>1.9694755003455591E-2</v>
      </c>
      <c r="U149" s="102">
        <v>1.3514806817726077E-2</v>
      </c>
      <c r="V149" s="102"/>
      <c r="W149" s="102"/>
      <c r="X149" s="102"/>
      <c r="Y149" s="102"/>
      <c r="Z149" s="102"/>
      <c r="AA149" s="102"/>
      <c r="AB149" s="102"/>
      <c r="AC149" s="102"/>
      <c r="AD149" s="102"/>
      <c r="AE149" s="102"/>
      <c r="AF149" s="102"/>
      <c r="AG149" s="102"/>
      <c r="AH149" s="102"/>
      <c r="AI149" s="102"/>
      <c r="AJ149" s="102">
        <v>2.3162915966964577E-2</v>
      </c>
      <c r="AK149" s="102"/>
      <c r="AL149" s="102"/>
      <c r="AM149" s="102"/>
      <c r="AN149" s="102">
        <v>0.57289550343897888</v>
      </c>
      <c r="AO149" s="102">
        <v>4.0824907332890244E-3</v>
      </c>
      <c r="AP149" s="102"/>
      <c r="AQ149" s="102"/>
      <c r="AR149" s="102"/>
      <c r="AS149" s="102"/>
      <c r="AT149" s="102"/>
      <c r="AU149" s="102"/>
      <c r="AV149" s="102"/>
      <c r="AW149" s="102">
        <v>0.17090482956162739</v>
      </c>
      <c r="AX149" s="102"/>
      <c r="AY149" s="102">
        <v>9.3304389748587006E-3</v>
      </c>
      <c r="AZ149" s="102"/>
      <c r="BA149" s="102">
        <v>2.3174585422408234E-2</v>
      </c>
      <c r="BB149" s="102">
        <v>8.3443078400895279E-3</v>
      </c>
      <c r="BC149" s="102">
        <v>3.0784990495131924E-4</v>
      </c>
      <c r="BD149" s="102">
        <v>7.5811965000222603E-5</v>
      </c>
      <c r="BE149" s="102">
        <v>2.5504969294315193E-2</v>
      </c>
      <c r="BF149" s="102">
        <v>1.1178439523190951E-2</v>
      </c>
      <c r="BG149" s="102"/>
      <c r="BH149" s="102"/>
      <c r="BI149" s="102">
        <v>0.43613685436780314</v>
      </c>
      <c r="BJ149" s="102">
        <v>2.1767206893162392E-2</v>
      </c>
      <c r="BK149" s="102"/>
      <c r="BL149" s="102">
        <v>2.281666499043444E-2</v>
      </c>
      <c r="BM149" s="102">
        <v>0.46714859426147992</v>
      </c>
      <c r="BN149" s="102">
        <v>2.4807397151324007</v>
      </c>
      <c r="BO149" s="102">
        <v>3.6927718722109662E-2</v>
      </c>
      <c r="BP149" s="102">
        <v>3.3524561900471907E-2</v>
      </c>
      <c r="BQ149" s="102">
        <v>0.11212841149355833</v>
      </c>
      <c r="BR149" s="102">
        <v>2.0296507572675079E-2</v>
      </c>
      <c r="BS149" s="102">
        <v>1.8698334903785811E-2</v>
      </c>
      <c r="BT149" s="102"/>
      <c r="BU149" s="102">
        <v>4.8509269738516068E-2</v>
      </c>
      <c r="BV149" s="102">
        <v>3.1393242006099828E-3</v>
      </c>
      <c r="BW149" s="102">
        <v>0.16696141947007906</v>
      </c>
      <c r="BX149" s="102">
        <v>3.2885739608401177</v>
      </c>
      <c r="BY149" s="102">
        <v>0.40021539760627084</v>
      </c>
      <c r="BZ149" s="102">
        <v>1.7694519488557443</v>
      </c>
      <c r="CA149" s="102"/>
      <c r="CB149" s="102"/>
      <c r="CC149" s="102"/>
      <c r="CD149" s="102"/>
      <c r="CE149" s="102"/>
      <c r="CF149" s="102"/>
      <c r="CG149" s="102"/>
      <c r="CH149" s="102"/>
      <c r="CI149" s="102"/>
      <c r="CJ149" s="102"/>
      <c r="CK149" s="102"/>
      <c r="CL149" s="102"/>
      <c r="CM149" s="102"/>
      <c r="CN149" s="102"/>
      <c r="CO149" s="102"/>
      <c r="CP149" s="102"/>
      <c r="CQ149" s="102"/>
      <c r="CR149" s="102"/>
      <c r="CS149" s="102"/>
      <c r="CT149" s="102"/>
      <c r="CU149" s="102"/>
      <c r="CV149" s="102"/>
      <c r="CW149" s="102"/>
      <c r="CX149" s="102"/>
      <c r="CY149" s="102"/>
      <c r="CZ149" s="102"/>
      <c r="DA149" s="102"/>
      <c r="DB149" s="102"/>
      <c r="DC149" s="102"/>
      <c r="DD149" s="102"/>
      <c r="DE149" s="102"/>
      <c r="DF149" s="102"/>
      <c r="DG149" s="102"/>
      <c r="DH149" s="102"/>
      <c r="DI149" s="102"/>
      <c r="DJ149" s="102"/>
      <c r="DK149" s="102"/>
      <c r="DL149" s="102"/>
      <c r="DM149" s="102"/>
      <c r="DN149" s="102"/>
      <c r="DO149" s="102"/>
      <c r="DP149" s="102"/>
      <c r="DQ149" s="102"/>
      <c r="DR149" s="102"/>
      <c r="DS149" s="102"/>
      <c r="DT149" s="102"/>
      <c r="DU149" s="102"/>
      <c r="DV149" s="102"/>
      <c r="DW149" s="102"/>
      <c r="DX149" s="102"/>
      <c r="DY149" s="102"/>
      <c r="DZ149" s="102"/>
      <c r="EA149" s="102"/>
      <c r="EB149" s="102"/>
      <c r="EC149" s="102"/>
      <c r="ED149" s="102"/>
      <c r="EE149" s="102"/>
      <c r="EF149" s="102"/>
      <c r="EG149" s="102"/>
      <c r="EH149" s="102"/>
      <c r="EI149" s="102"/>
      <c r="EJ149" s="102"/>
      <c r="EK149" s="102"/>
      <c r="EL149" s="102"/>
      <c r="EM149" s="102"/>
      <c r="EN149" s="102"/>
      <c r="EO149" s="102"/>
      <c r="EP149" s="102"/>
      <c r="EQ149" s="102"/>
      <c r="ER149" s="102"/>
      <c r="ES149" s="102"/>
      <c r="ET149" s="102"/>
      <c r="EU149" s="102"/>
      <c r="EV149" s="102"/>
      <c r="EW149" s="102"/>
      <c r="EX149" s="102"/>
      <c r="EY149" s="102"/>
      <c r="EZ149" s="102"/>
      <c r="FA149" s="102"/>
      <c r="FB149" s="102"/>
      <c r="FC149" s="102"/>
      <c r="FD149" s="102"/>
      <c r="FE149" s="102"/>
      <c r="FF149" s="102"/>
      <c r="FG149" s="102"/>
      <c r="FH149" s="102"/>
      <c r="FI149" s="102"/>
      <c r="FJ149" s="102"/>
      <c r="FK149" s="102"/>
      <c r="FL149" s="102"/>
      <c r="FM149" s="102"/>
      <c r="FN149" s="102"/>
      <c r="FO149" s="102"/>
      <c r="FP149" s="102">
        <v>0.16659834851649913</v>
      </c>
      <c r="FQ149" s="102">
        <v>0.33837968749340769</v>
      </c>
      <c r="FR149" s="102">
        <v>0.51899841637889987</v>
      </c>
      <c r="FS149" s="102">
        <v>0.51255172073895661</v>
      </c>
      <c r="FT149" s="102">
        <v>0.65212788415425882</v>
      </c>
      <c r="FU149" s="102">
        <v>0.59027711390386339</v>
      </c>
      <c r="FV149" s="102">
        <v>0.88746777006997102</v>
      </c>
      <c r="FW149" s="102">
        <v>1.1917992109329028</v>
      </c>
      <c r="FX149" s="102">
        <v>1.4777283933038758</v>
      </c>
      <c r="FY149" s="102">
        <v>2.3354650959206387</v>
      </c>
      <c r="FZ149" s="102"/>
      <c r="GA149" s="102"/>
      <c r="GB149" s="102"/>
      <c r="GC149" s="102"/>
      <c r="GD149" s="104"/>
      <c r="GE149" s="104"/>
      <c r="GF149" s="104"/>
      <c r="GG149" s="104"/>
      <c r="GH149" s="104">
        <v>27.638967662618686</v>
      </c>
      <c r="GI149" s="104">
        <v>0.98606343616380865</v>
      </c>
      <c r="GJ149" s="104">
        <v>-3.7895257758619554</v>
      </c>
      <c r="GK149" s="104">
        <v>6.3556207674959548</v>
      </c>
      <c r="GL149" s="104">
        <v>50.121373167999202</v>
      </c>
      <c r="GM149" s="122"/>
      <c r="GN149" s="110"/>
      <c r="GO149" s="119"/>
      <c r="GP149" s="98"/>
    </row>
    <row r="150" spans="1:198" x14ac:dyDescent="0.25">
      <c r="A150" s="103" t="s">
        <v>34</v>
      </c>
      <c r="B150" s="102"/>
      <c r="C150" s="102"/>
      <c r="D150" s="102"/>
      <c r="E150" s="102"/>
      <c r="F150" s="102"/>
      <c r="G150" s="102"/>
      <c r="H150" s="102"/>
      <c r="I150" s="102"/>
      <c r="J150" s="102"/>
      <c r="K150" s="102"/>
      <c r="L150" s="102"/>
      <c r="M150" s="102"/>
      <c r="N150" s="102"/>
      <c r="O150" s="102"/>
      <c r="P150" s="102">
        <v>8.99444970330124E-3</v>
      </c>
      <c r="Q150" s="102">
        <v>2.6848248852663547E-3</v>
      </c>
      <c r="R150" s="102">
        <v>1.304514901061279E-4</v>
      </c>
      <c r="S150" s="102">
        <v>1.1130595376373459E-2</v>
      </c>
      <c r="T150" s="102">
        <v>1.0604283951916331E-2</v>
      </c>
      <c r="U150" s="102">
        <v>7.8703240945950104E-3</v>
      </c>
      <c r="V150" s="102">
        <v>5.2372534437740503</v>
      </c>
      <c r="W150" s="102">
        <v>2.1826787169520943</v>
      </c>
      <c r="X150" s="102">
        <v>2.4294223120208609</v>
      </c>
      <c r="Y150" s="102"/>
      <c r="Z150" s="102">
        <v>2.7662472175808842E-3</v>
      </c>
      <c r="AA150" s="102"/>
      <c r="AB150" s="102"/>
      <c r="AC150" s="102">
        <v>1.0479819448405939E-4</v>
      </c>
      <c r="AD150" s="102">
        <v>4.3295321753676914</v>
      </c>
      <c r="AE150" s="102"/>
      <c r="AF150" s="102">
        <v>2.8337702161943338E-5</v>
      </c>
      <c r="AG150" s="102"/>
      <c r="AH150" s="102">
        <v>7.7119911379581454E-4</v>
      </c>
      <c r="AI150" s="102">
        <v>2.2077330856278025E-3</v>
      </c>
      <c r="AJ150" s="102">
        <v>0.56587093516994491</v>
      </c>
      <c r="AK150" s="102">
        <v>7.159383292629923</v>
      </c>
      <c r="AL150" s="102">
        <v>1.7409322194675507</v>
      </c>
      <c r="AM150" s="102">
        <v>8.767920260263428E-4</v>
      </c>
      <c r="AN150" s="102">
        <v>1.8323833358817381</v>
      </c>
      <c r="AO150" s="102">
        <v>1.2479405430972186E-2</v>
      </c>
      <c r="AP150" s="102">
        <v>0.18398890631899417</v>
      </c>
      <c r="AQ150" s="102">
        <v>4.1129331006088335E-4</v>
      </c>
      <c r="AR150" s="102">
        <v>2.023545501749622E-4</v>
      </c>
      <c r="AS150" s="102">
        <v>4.1588295627464971E-3</v>
      </c>
      <c r="AT150" s="102">
        <v>3.7429466064718461E-2</v>
      </c>
      <c r="AU150" s="102">
        <v>2.2654469846239186E-2</v>
      </c>
      <c r="AV150" s="102">
        <v>5.6984399212863012E-4</v>
      </c>
      <c r="AW150" s="102">
        <v>8.5120923337048543E-2</v>
      </c>
      <c r="AX150" s="102">
        <v>1.6875445384484281E-2</v>
      </c>
      <c r="AY150" s="102">
        <v>10.668477855197427</v>
      </c>
      <c r="AZ150" s="102">
        <v>0.93135354720489283</v>
      </c>
      <c r="BA150" s="102">
        <v>1.5835846451271296</v>
      </c>
      <c r="BB150" s="102">
        <v>0.3008194692352073</v>
      </c>
      <c r="BC150" s="102">
        <v>1.7376609534697307E-3</v>
      </c>
      <c r="BD150" s="102">
        <v>4.2792116959572293E-4</v>
      </c>
      <c r="BE150" s="102">
        <v>0.14395970597827518</v>
      </c>
      <c r="BF150" s="102">
        <v>1.8699228696161321E-2</v>
      </c>
      <c r="BG150" s="102">
        <v>7.291466915671274E-3</v>
      </c>
      <c r="BH150" s="102">
        <v>4.9646605379522951E-2</v>
      </c>
      <c r="BI150" s="102">
        <v>5.769673943066686E-2</v>
      </c>
      <c r="BJ150" s="102">
        <v>15.325528225115997</v>
      </c>
      <c r="BK150" s="102">
        <v>1.5256973959904763E-2</v>
      </c>
      <c r="BL150" s="102">
        <v>1.5403956433918777E-3</v>
      </c>
      <c r="BM150" s="102">
        <v>1.6567076583804161E-2</v>
      </c>
      <c r="BN150" s="102">
        <v>0.6556448542653589</v>
      </c>
      <c r="BO150" s="102">
        <v>1.4650641806086965E-2</v>
      </c>
      <c r="BP150" s="102">
        <v>9.1035007905155396E-2</v>
      </c>
      <c r="BQ150" s="102">
        <v>0.30457621998614409</v>
      </c>
      <c r="BR150" s="102">
        <v>5.2231000921223333E-2</v>
      </c>
      <c r="BS150" s="102">
        <v>4.8115979374128127E-2</v>
      </c>
      <c r="BT150" s="102"/>
      <c r="BU150" s="102">
        <v>0.13030075999424687</v>
      </c>
      <c r="BV150" s="102">
        <v>1.5260297167499562E-2</v>
      </c>
      <c r="BW150" s="102">
        <v>0.39640464836640932</v>
      </c>
      <c r="BX150" s="102">
        <v>3.5865630692971386</v>
      </c>
      <c r="BY150" s="102">
        <v>5.2514021017603465</v>
      </c>
      <c r="BZ150" s="102">
        <v>1.7101718976166216</v>
      </c>
      <c r="CA150" s="102"/>
      <c r="CB150" s="102"/>
      <c r="CC150" s="102"/>
      <c r="CD150" s="102"/>
      <c r="CE150" s="102"/>
      <c r="CF150" s="102"/>
      <c r="CG150" s="102"/>
      <c r="CH150" s="102"/>
      <c r="CI150" s="102"/>
      <c r="CJ150" s="102"/>
      <c r="CK150" s="102"/>
      <c r="CL150" s="102"/>
      <c r="CM150" s="102"/>
      <c r="CN150" s="102"/>
      <c r="CO150" s="102"/>
      <c r="CP150" s="102"/>
      <c r="CQ150" s="102"/>
      <c r="CR150" s="102"/>
      <c r="CS150" s="102"/>
      <c r="CT150" s="102"/>
      <c r="CU150" s="102"/>
      <c r="CV150" s="102"/>
      <c r="CW150" s="102"/>
      <c r="CX150" s="102"/>
      <c r="CY150" s="102"/>
      <c r="CZ150" s="102"/>
      <c r="DA150" s="102"/>
      <c r="DB150" s="102"/>
      <c r="DC150" s="102"/>
      <c r="DD150" s="102"/>
      <c r="DE150" s="102"/>
      <c r="DF150" s="102"/>
      <c r="DG150" s="102"/>
      <c r="DH150" s="102"/>
      <c r="DI150" s="102"/>
      <c r="DJ150" s="102"/>
      <c r="DK150" s="102"/>
      <c r="DL150" s="102"/>
      <c r="DM150" s="102"/>
      <c r="DN150" s="102"/>
      <c r="DO150" s="102"/>
      <c r="DP150" s="102"/>
      <c r="DQ150" s="102"/>
      <c r="DR150" s="102"/>
      <c r="DS150" s="102"/>
      <c r="DT150" s="102"/>
      <c r="DU150" s="102"/>
      <c r="DV150" s="102"/>
      <c r="DW150" s="102"/>
      <c r="DX150" s="102"/>
      <c r="DY150" s="102"/>
      <c r="DZ150" s="102"/>
      <c r="EA150" s="102"/>
      <c r="EB150" s="102"/>
      <c r="EC150" s="102"/>
      <c r="ED150" s="102"/>
      <c r="EE150" s="102"/>
      <c r="EF150" s="102"/>
      <c r="EG150" s="102"/>
      <c r="EH150" s="102"/>
      <c r="EI150" s="102"/>
      <c r="EJ150" s="102"/>
      <c r="EK150" s="102"/>
      <c r="EL150" s="102"/>
      <c r="EM150" s="102"/>
      <c r="EN150" s="102"/>
      <c r="EO150" s="102"/>
      <c r="EP150" s="102"/>
      <c r="EQ150" s="102"/>
      <c r="ER150" s="102"/>
      <c r="ES150" s="102"/>
      <c r="ET150" s="102"/>
      <c r="EU150" s="102"/>
      <c r="EV150" s="102"/>
      <c r="EW150" s="102"/>
      <c r="EX150" s="102"/>
      <c r="EY150" s="102"/>
      <c r="EZ150" s="102"/>
      <c r="FA150" s="102"/>
      <c r="FB150" s="102"/>
      <c r="FC150" s="102"/>
      <c r="FD150" s="102"/>
      <c r="FE150" s="102"/>
      <c r="FF150" s="102"/>
      <c r="FG150" s="102"/>
      <c r="FH150" s="102"/>
      <c r="FI150" s="102"/>
      <c r="FJ150" s="102"/>
      <c r="FK150" s="102"/>
      <c r="FL150" s="102"/>
      <c r="FM150" s="102"/>
      <c r="FN150" s="102"/>
      <c r="FO150" s="102"/>
      <c r="FP150" s="102">
        <v>0.64403815918174001</v>
      </c>
      <c r="FQ150" s="102">
        <v>1.2957483757286401</v>
      </c>
      <c r="FR150" s="102">
        <v>1.0743999864201859</v>
      </c>
      <c r="FS150" s="102">
        <v>1.1711602098840395</v>
      </c>
      <c r="FT150" s="102">
        <v>1.5546696805146569</v>
      </c>
      <c r="FU150" s="102">
        <v>1.4053383488507674</v>
      </c>
      <c r="FV150" s="102">
        <v>1.4082002551359074</v>
      </c>
      <c r="FW150" s="102">
        <v>2.169125590826102</v>
      </c>
      <c r="FX150" s="102">
        <v>3.4320096905606583</v>
      </c>
      <c r="FY150" s="102">
        <v>6.6140070632084713</v>
      </c>
      <c r="FZ150" s="102"/>
      <c r="GA150" s="102"/>
      <c r="GB150" s="102"/>
      <c r="GC150" s="102"/>
      <c r="GD150" s="104"/>
      <c r="GE150" s="104"/>
      <c r="GF150" s="104"/>
      <c r="GG150" s="104"/>
      <c r="GH150" s="104">
        <v>1.6912326840701164</v>
      </c>
      <c r="GI150" s="104">
        <v>6.0337373383963638E-2</v>
      </c>
      <c r="GJ150" s="104">
        <v>-1.5058266739452582</v>
      </c>
      <c r="GK150" s="104">
        <v>24.894522255455566</v>
      </c>
      <c r="GL150" s="104">
        <v>113.17742440022971</v>
      </c>
      <c r="GM150" s="122"/>
      <c r="GN150" s="110"/>
      <c r="GO150" s="119"/>
      <c r="GP150" s="98"/>
    </row>
    <row r="151" spans="1:198" x14ac:dyDescent="0.25">
      <c r="A151" s="103" t="s">
        <v>35</v>
      </c>
      <c r="B151" s="102">
        <v>8.9059404736043971E-2</v>
      </c>
      <c r="C151" s="102">
        <v>0.43568855912501808</v>
      </c>
      <c r="D151" s="102">
        <v>2.371581359122003E-2</v>
      </c>
      <c r="E151" s="102">
        <v>0.67050267337564273</v>
      </c>
      <c r="F151" s="102">
        <v>1.0382658868248744</v>
      </c>
      <c r="G151" s="102">
        <v>0.94679989717251745</v>
      </c>
      <c r="H151" s="102">
        <v>0.16280707765260674</v>
      </c>
      <c r="I151" s="102">
        <v>0.45574157078953104</v>
      </c>
      <c r="J151" s="102">
        <v>1.764107928130932E-2</v>
      </c>
      <c r="K151" s="102">
        <v>0.1288372153778764</v>
      </c>
      <c r="L151" s="102">
        <v>0.12713961560275838</v>
      </c>
      <c r="M151" s="102">
        <v>2.155040119216967</v>
      </c>
      <c r="N151" s="102">
        <v>1.0778600366084143</v>
      </c>
      <c r="O151" s="102">
        <v>0.12622055598130696</v>
      </c>
      <c r="P151" s="102">
        <v>3.1130524137099296</v>
      </c>
      <c r="Q151" s="102">
        <v>15.827877007870985</v>
      </c>
      <c r="R151" s="102">
        <v>5.2936640193199255E-2</v>
      </c>
      <c r="S151" s="102">
        <v>13.861970858746172</v>
      </c>
      <c r="T151" s="102">
        <v>6.5877474880368219</v>
      </c>
      <c r="U151" s="102">
        <v>3.1937428576745082</v>
      </c>
      <c r="V151" s="102">
        <v>0.21158774421486781</v>
      </c>
      <c r="W151" s="102">
        <v>0.10382783949580086</v>
      </c>
      <c r="X151" s="102">
        <v>0.34843167912746731</v>
      </c>
      <c r="Y151" s="102">
        <v>4.4826171679231239E-2</v>
      </c>
      <c r="Z151" s="102">
        <v>0.45254165592295914</v>
      </c>
      <c r="AA151" s="102">
        <v>0.74373025119549374</v>
      </c>
      <c r="AB151" s="102">
        <v>1.0873887205810586</v>
      </c>
      <c r="AC151" s="102">
        <v>4.8549301855125224E-2</v>
      </c>
      <c r="AD151" s="102">
        <v>1.4429383630970531</v>
      </c>
      <c r="AE151" s="102">
        <v>7.7125097708895501E-2</v>
      </c>
      <c r="AF151" s="102">
        <v>4.8136683107611433E-2</v>
      </c>
      <c r="AG151" s="102">
        <v>1.0891001074040535E-2</v>
      </c>
      <c r="AH151" s="102">
        <v>0.21861374266284461</v>
      </c>
      <c r="AI151" s="102">
        <v>0.52214148782873493</v>
      </c>
      <c r="AJ151" s="102">
        <v>0.80751949075896279</v>
      </c>
      <c r="AK151" s="102">
        <v>0.31678145474875186</v>
      </c>
      <c r="AL151" s="102">
        <v>3.6183372648087943E-2</v>
      </c>
      <c r="AM151" s="102">
        <v>6.0369346068846329E-2</v>
      </c>
      <c r="AN151" s="102">
        <v>0.71650337123129837</v>
      </c>
      <c r="AO151" s="102">
        <v>0.60352586471768299</v>
      </c>
      <c r="AP151" s="102">
        <v>0.35682512835436953</v>
      </c>
      <c r="AQ151" s="102">
        <v>14.910639010672169</v>
      </c>
      <c r="AR151" s="102">
        <v>4.3757039545345662E-2</v>
      </c>
      <c r="AS151" s="102">
        <v>0.89930307710949431</v>
      </c>
      <c r="AT151" s="102">
        <v>8.0937276939854463</v>
      </c>
      <c r="AU151" s="102">
        <v>4.8224983484960013</v>
      </c>
      <c r="AV151" s="102">
        <v>0.24412905802770785</v>
      </c>
      <c r="AW151" s="102">
        <v>0.38120553606039731</v>
      </c>
      <c r="AX151" s="102">
        <v>1.3845593367052726</v>
      </c>
      <c r="AY151" s="102">
        <v>23.253496552357788</v>
      </c>
      <c r="AZ151" s="102">
        <v>15.230152703758</v>
      </c>
      <c r="BA151" s="102">
        <v>1.2766443993796208</v>
      </c>
      <c r="BB151" s="102">
        <v>0.82499612525441479</v>
      </c>
      <c r="BC151" s="102">
        <v>5.1959050204130434E-3</v>
      </c>
      <c r="BD151" s="102">
        <v>1.2795578729001863E-3</v>
      </c>
      <c r="BE151" s="102">
        <v>0.41916707122826152</v>
      </c>
      <c r="BF151" s="102">
        <v>0.16837653435668481</v>
      </c>
      <c r="BG151" s="102">
        <v>1.4659763151303837</v>
      </c>
      <c r="BH151" s="102">
        <v>0.21999455017756103</v>
      </c>
      <c r="BI151" s="102">
        <v>0.22583052780634583</v>
      </c>
      <c r="BJ151" s="102">
        <v>0.40289442623712229</v>
      </c>
      <c r="BK151" s="102"/>
      <c r="BL151" s="102">
        <v>0.58230927508015407</v>
      </c>
      <c r="BM151" s="102">
        <v>0.82531083668770489</v>
      </c>
      <c r="BN151" s="102">
        <v>7.299688350425817</v>
      </c>
      <c r="BO151" s="102">
        <v>1.4413523910338888</v>
      </c>
      <c r="BP151" s="102">
        <v>0.49702130035573894</v>
      </c>
      <c r="BQ151" s="102">
        <v>3.3016414952202662</v>
      </c>
      <c r="BR151" s="102">
        <v>0.14782676979535014</v>
      </c>
      <c r="BS151" s="102">
        <v>0.13618540183650069</v>
      </c>
      <c r="BT151" s="102">
        <v>1E-10</v>
      </c>
      <c r="BU151" s="102">
        <v>0.61966425698843874</v>
      </c>
      <c r="BV151" s="102">
        <v>0.66566133162210783</v>
      </c>
      <c r="BW151" s="102">
        <v>1.334438493456954</v>
      </c>
      <c r="BX151" s="102">
        <v>24.626549543970476</v>
      </c>
      <c r="BY151" s="102">
        <v>3.0675138278666467</v>
      </c>
      <c r="BZ151" s="102">
        <v>6.2662897695534223</v>
      </c>
      <c r="CA151" s="102"/>
      <c r="CB151" s="102"/>
      <c r="CC151" s="102"/>
      <c r="CD151" s="102"/>
      <c r="CE151" s="102"/>
      <c r="CF151" s="102"/>
      <c r="CG151" s="102"/>
      <c r="CH151" s="102"/>
      <c r="CI151" s="102"/>
      <c r="CJ151" s="102"/>
      <c r="CK151" s="102"/>
      <c r="CL151" s="102"/>
      <c r="CM151" s="102"/>
      <c r="CN151" s="102"/>
      <c r="CO151" s="102"/>
      <c r="CP151" s="102"/>
      <c r="CQ151" s="102"/>
      <c r="CR151" s="102"/>
      <c r="CS151" s="102"/>
      <c r="CT151" s="102"/>
      <c r="CU151" s="102"/>
      <c r="CV151" s="102"/>
      <c r="CW151" s="102"/>
      <c r="CX151" s="102"/>
      <c r="CY151" s="102"/>
      <c r="CZ151" s="102"/>
      <c r="DA151" s="102"/>
      <c r="DB151" s="102"/>
      <c r="DC151" s="102"/>
      <c r="DD151" s="102"/>
      <c r="DE151" s="102"/>
      <c r="DF151" s="102"/>
      <c r="DG151" s="102"/>
      <c r="DH151" s="102"/>
      <c r="DI151" s="102"/>
      <c r="DJ151" s="102"/>
      <c r="DK151" s="102"/>
      <c r="DL151" s="102"/>
      <c r="DM151" s="102"/>
      <c r="DN151" s="102"/>
      <c r="DO151" s="102"/>
      <c r="DP151" s="102"/>
      <c r="DQ151" s="102"/>
      <c r="DR151" s="102"/>
      <c r="DS151" s="102"/>
      <c r="DT151" s="102"/>
      <c r="DU151" s="102"/>
      <c r="DV151" s="102"/>
      <c r="DW151" s="102"/>
      <c r="DX151" s="102"/>
      <c r="DY151" s="102"/>
      <c r="DZ151" s="102"/>
      <c r="EA151" s="102"/>
      <c r="EB151" s="102"/>
      <c r="EC151" s="102"/>
      <c r="ED151" s="102"/>
      <c r="EE151" s="102"/>
      <c r="EF151" s="102"/>
      <c r="EG151" s="102"/>
      <c r="EH151" s="102"/>
      <c r="EI151" s="102"/>
      <c r="EJ151" s="102"/>
      <c r="EK151" s="102"/>
      <c r="EL151" s="102"/>
      <c r="EM151" s="102"/>
      <c r="EN151" s="102"/>
      <c r="EO151" s="102"/>
      <c r="EP151" s="102"/>
      <c r="EQ151" s="102"/>
      <c r="ER151" s="102"/>
      <c r="ES151" s="102"/>
      <c r="ET151" s="102"/>
      <c r="EU151" s="102"/>
      <c r="EV151" s="102"/>
      <c r="EW151" s="102"/>
      <c r="EX151" s="102"/>
      <c r="EY151" s="102"/>
      <c r="EZ151" s="102"/>
      <c r="FA151" s="102"/>
      <c r="FB151" s="102"/>
      <c r="FC151" s="102"/>
      <c r="FD151" s="102"/>
      <c r="FE151" s="102"/>
      <c r="FF151" s="102"/>
      <c r="FG151" s="102"/>
      <c r="FH151" s="102"/>
      <c r="FI151" s="102"/>
      <c r="FJ151" s="102"/>
      <c r="FK151" s="102"/>
      <c r="FL151" s="102"/>
      <c r="FM151" s="102"/>
      <c r="FN151" s="102"/>
      <c r="FO151" s="102"/>
      <c r="FP151" s="102">
        <v>1.8107301764494066</v>
      </c>
      <c r="FQ151" s="102">
        <v>2.2465656566887704</v>
      </c>
      <c r="FR151" s="102">
        <v>2.6275105515855781</v>
      </c>
      <c r="FS151" s="102">
        <v>3.1333089020681615</v>
      </c>
      <c r="FT151" s="102">
        <v>3.7434659086289619</v>
      </c>
      <c r="FU151" s="102">
        <v>4.3214696151511216</v>
      </c>
      <c r="FV151" s="102">
        <v>5.0152690266132502</v>
      </c>
      <c r="FW151" s="102">
        <v>7.4199794845148261</v>
      </c>
      <c r="FX151" s="102">
        <v>12.256629844531821</v>
      </c>
      <c r="FY151" s="102">
        <v>18.310180127346129</v>
      </c>
      <c r="FZ151" s="102"/>
      <c r="GA151" s="102"/>
      <c r="GB151" s="102"/>
      <c r="GC151" s="102"/>
      <c r="GD151" s="104"/>
      <c r="GE151" s="104"/>
      <c r="GF151" s="104"/>
      <c r="GG151" s="104"/>
      <c r="GH151" s="104"/>
      <c r="GI151" s="104"/>
      <c r="GJ151" s="104"/>
      <c r="GK151" s="104">
        <v>6.1604532691615548</v>
      </c>
      <c r="GL151" s="104">
        <v>250.4819239155612</v>
      </c>
      <c r="GM151" s="122"/>
      <c r="GN151" s="110"/>
      <c r="GO151" s="119"/>
      <c r="GP151" s="98"/>
    </row>
    <row r="152" spans="1:198" x14ac:dyDescent="0.25">
      <c r="A152" s="103" t="s">
        <v>36</v>
      </c>
      <c r="B152" s="102">
        <v>2.4797294177856598E-2</v>
      </c>
      <c r="C152" s="102">
        <v>0.1216152307357731</v>
      </c>
      <c r="D152" s="102">
        <v>6.6108981475944562E-3</v>
      </c>
      <c r="E152" s="102">
        <v>5.1053758208695045E-2</v>
      </c>
      <c r="F152" s="102">
        <v>0.26437668949320486</v>
      </c>
      <c r="G152" s="102">
        <v>5.602489238486362E-2</v>
      </c>
      <c r="H152" s="102">
        <v>4.5391982452201947E-2</v>
      </c>
      <c r="I152" s="102">
        <v>3.5201547351846607E-2</v>
      </c>
      <c r="J152" s="102">
        <v>4.908701894487221E-3</v>
      </c>
      <c r="K152" s="102">
        <v>3.5889600759523896E-2</v>
      </c>
      <c r="L152" s="102">
        <v>3.2809992195861934E-2</v>
      </c>
      <c r="M152" s="102"/>
      <c r="N152" s="102">
        <v>8.6994522357880258E-2</v>
      </c>
      <c r="O152" s="102">
        <v>1.1694765822500791E-2</v>
      </c>
      <c r="P152" s="102">
        <v>0.77111779034134897</v>
      </c>
      <c r="Q152" s="102">
        <v>0.33419021687085587</v>
      </c>
      <c r="R152" s="102">
        <v>1.5312177810423008E-2</v>
      </c>
      <c r="S152" s="102">
        <v>4.5656447833425133</v>
      </c>
      <c r="T152" s="102">
        <v>3.2970946653595821</v>
      </c>
      <c r="U152" s="102">
        <v>0.92380548404662699</v>
      </c>
      <c r="V152" s="102">
        <v>1.9037294157092925E-2</v>
      </c>
      <c r="W152" s="102">
        <v>9.1921326944318579E-3</v>
      </c>
      <c r="X152" s="102">
        <v>0.27664946869090529</v>
      </c>
      <c r="Y152" s="102">
        <v>4.1228646223231335E-3</v>
      </c>
      <c r="Z152" s="102">
        <v>3.8513539596934813E-2</v>
      </c>
      <c r="AA152" s="102">
        <v>4.9965225895095784E-2</v>
      </c>
      <c r="AB152" s="102">
        <v>9.3820725001890024E-2</v>
      </c>
      <c r="AC152" s="102">
        <v>4.5582864432814011E-3</v>
      </c>
      <c r="AD152" s="102">
        <v>0.1158045658700948</v>
      </c>
      <c r="AE152" s="102">
        <v>5.5836843651345469E-3</v>
      </c>
      <c r="AF152" s="102">
        <v>4.6741407640032567E-3</v>
      </c>
      <c r="AG152" s="102"/>
      <c r="AH152" s="102">
        <v>1.3414516259870592E-2</v>
      </c>
      <c r="AI152" s="102">
        <v>1.9756207496089697</v>
      </c>
      <c r="AJ152" s="102">
        <v>5.1676391402395244E-2</v>
      </c>
      <c r="AK152" s="102">
        <v>2.7743529770968736E-2</v>
      </c>
      <c r="AL152" s="102">
        <v>3.1424019870027668E-3</v>
      </c>
      <c r="AM152" s="102">
        <v>5.8838245786263206E-3</v>
      </c>
      <c r="AN152" s="102">
        <v>5.277499413313376E-2</v>
      </c>
      <c r="AO152" s="102">
        <v>0.11885998269086977</v>
      </c>
      <c r="AP152" s="102">
        <v>3.1026852597818351E-2</v>
      </c>
      <c r="AQ152" s="102">
        <v>9.878662468440591E-2</v>
      </c>
      <c r="AR152" s="102">
        <v>7.8942745734470778E-4</v>
      </c>
      <c r="AS152" s="102">
        <v>1.6224464655775234E-2</v>
      </c>
      <c r="AT152" s="102">
        <v>0.14602018190197702</v>
      </c>
      <c r="AU152" s="102">
        <v>9.4868393461692166E-2</v>
      </c>
      <c r="AV152" s="102">
        <v>2.5063923975209908E-2</v>
      </c>
      <c r="AW152" s="102">
        <v>3.9158403803370677E-2</v>
      </c>
      <c r="AX152" s="102">
        <v>8.0935521125676452E-2</v>
      </c>
      <c r="AY152" s="102">
        <v>0.65842725473486896</v>
      </c>
      <c r="AZ152" s="102">
        <v>0.30431127053705931</v>
      </c>
      <c r="BA152" s="102">
        <v>6.2253930879512163E-2</v>
      </c>
      <c r="BB152" s="102">
        <v>4.2760302457586302E-2</v>
      </c>
      <c r="BC152" s="102">
        <v>4.453661432491622E-4</v>
      </c>
      <c r="BD152" s="102">
        <v>1.0967709237925142E-4</v>
      </c>
      <c r="BE152" s="102">
        <v>3.6897999966660211E-2</v>
      </c>
      <c r="BF152" s="102">
        <v>1.5180155862981978E-2</v>
      </c>
      <c r="BG152" s="102">
        <v>8.1433601257444393E-2</v>
      </c>
      <c r="BH152" s="102">
        <v>8.2195316059526513E-3</v>
      </c>
      <c r="BI152" s="102">
        <v>1.7089520836229159E-2</v>
      </c>
      <c r="BJ152" s="102">
        <v>3.9099444611298717E-2</v>
      </c>
      <c r="BK152" s="102">
        <v>5.2946410959016039E-2</v>
      </c>
      <c r="BL152" s="102">
        <v>30.958587578983984</v>
      </c>
      <c r="BM152" s="102">
        <v>0.18105938569853489</v>
      </c>
      <c r="BN152" s="102">
        <v>5.1266658752240657</v>
      </c>
      <c r="BO152" s="102">
        <v>0.17886708243768348</v>
      </c>
      <c r="BP152" s="102">
        <v>0.19971754769577005</v>
      </c>
      <c r="BQ152" s="102">
        <v>0.66861666930601715</v>
      </c>
      <c r="BR152" s="102">
        <v>5.7126056972441469E-3</v>
      </c>
      <c r="BS152" s="102">
        <v>5.2629020850241534E-3</v>
      </c>
      <c r="BT152" s="102"/>
      <c r="BU152" s="102">
        <v>9.9312428433127112E-2</v>
      </c>
      <c r="BV152" s="102">
        <v>6.9569038909633327E-2</v>
      </c>
      <c r="BW152" s="102">
        <v>0.16241578183301383</v>
      </c>
      <c r="BX152" s="102">
        <v>4.1606948539977964</v>
      </c>
      <c r="BY152" s="102">
        <v>1.0064172542147471</v>
      </c>
      <c r="BZ152" s="102">
        <v>0.96449662489876653</v>
      </c>
      <c r="CA152" s="102"/>
      <c r="CB152" s="102"/>
      <c r="CC152" s="102"/>
      <c r="CD152" s="102"/>
      <c r="CE152" s="102"/>
      <c r="CF152" s="102"/>
      <c r="CG152" s="102"/>
      <c r="CH152" s="102"/>
      <c r="CI152" s="102"/>
      <c r="CJ152" s="102"/>
      <c r="CK152" s="102"/>
      <c r="CL152" s="102"/>
      <c r="CM152" s="102"/>
      <c r="CN152" s="102"/>
      <c r="CO152" s="102"/>
      <c r="CP152" s="102"/>
      <c r="CQ152" s="102"/>
      <c r="CR152" s="102"/>
      <c r="CS152" s="102"/>
      <c r="CT152" s="102"/>
      <c r="CU152" s="102"/>
      <c r="CV152" s="102"/>
      <c r="CW152" s="102"/>
      <c r="CX152" s="102"/>
      <c r="CY152" s="102"/>
      <c r="CZ152" s="102"/>
      <c r="DA152" s="102"/>
      <c r="DB152" s="102"/>
      <c r="DC152" s="102"/>
      <c r="DD152" s="102"/>
      <c r="DE152" s="102"/>
      <c r="DF152" s="102"/>
      <c r="DG152" s="102"/>
      <c r="DH152" s="102"/>
      <c r="DI152" s="102"/>
      <c r="DJ152" s="102"/>
      <c r="DK152" s="102"/>
      <c r="DL152" s="102"/>
      <c r="DM152" s="102"/>
      <c r="DN152" s="102"/>
      <c r="DO152" s="102"/>
      <c r="DP152" s="102"/>
      <c r="DQ152" s="102"/>
      <c r="DR152" s="102"/>
      <c r="DS152" s="102"/>
      <c r="DT152" s="102"/>
      <c r="DU152" s="102"/>
      <c r="DV152" s="102"/>
      <c r="DW152" s="102"/>
      <c r="DX152" s="102"/>
      <c r="DY152" s="102"/>
      <c r="DZ152" s="102"/>
      <c r="EA152" s="102"/>
      <c r="EB152" s="102"/>
      <c r="EC152" s="102"/>
      <c r="ED152" s="102"/>
      <c r="EE152" s="102"/>
      <c r="EF152" s="102"/>
      <c r="EG152" s="102"/>
      <c r="EH152" s="102"/>
      <c r="EI152" s="102"/>
      <c r="EJ152" s="102"/>
      <c r="EK152" s="102"/>
      <c r="EL152" s="102"/>
      <c r="EM152" s="102"/>
      <c r="EN152" s="102"/>
      <c r="EO152" s="102"/>
      <c r="EP152" s="102"/>
      <c r="EQ152" s="102"/>
      <c r="ER152" s="102"/>
      <c r="ES152" s="102"/>
      <c r="ET152" s="102"/>
      <c r="EU152" s="102"/>
      <c r="EV152" s="102"/>
      <c r="EW152" s="102"/>
      <c r="EX152" s="102"/>
      <c r="EY152" s="102"/>
      <c r="EZ152" s="102"/>
      <c r="FA152" s="102"/>
      <c r="FB152" s="102"/>
      <c r="FC152" s="102"/>
      <c r="FD152" s="102"/>
      <c r="FE152" s="102"/>
      <c r="FF152" s="102"/>
      <c r="FG152" s="102"/>
      <c r="FH152" s="102"/>
      <c r="FI152" s="102"/>
      <c r="FJ152" s="102"/>
      <c r="FK152" s="102"/>
      <c r="FL152" s="102"/>
      <c r="FM152" s="102"/>
      <c r="FN152" s="102"/>
      <c r="FO152" s="102"/>
      <c r="FP152" s="102">
        <v>0.28130982658596854</v>
      </c>
      <c r="FQ152" s="102">
        <v>0.71296605579933159</v>
      </c>
      <c r="FR152" s="102">
        <v>0.70029077501144288</v>
      </c>
      <c r="FS152" s="102">
        <v>1.1306270974160444</v>
      </c>
      <c r="FT152" s="102">
        <v>1.7233394938427218</v>
      </c>
      <c r="FU152" s="102">
        <v>1.9592037089766889</v>
      </c>
      <c r="FV152" s="102">
        <v>2.3532991340144909</v>
      </c>
      <c r="FW152" s="102">
        <v>4.4530458932467551</v>
      </c>
      <c r="FX152" s="102">
        <v>7.1504058081226702</v>
      </c>
      <c r="FY152" s="102">
        <v>10.852713211944577</v>
      </c>
      <c r="FZ152" s="102"/>
      <c r="GA152" s="102"/>
      <c r="GB152" s="102"/>
      <c r="GC152" s="102"/>
      <c r="GD152" s="104"/>
      <c r="GE152" s="104"/>
      <c r="GF152" s="104"/>
      <c r="GG152" s="104"/>
      <c r="GH152" s="104"/>
      <c r="GI152" s="104"/>
      <c r="GJ152" s="104">
        <v>-0.19916876924976329</v>
      </c>
      <c r="GK152" s="104">
        <v>1.126537834240581</v>
      </c>
      <c r="GL152" s="104">
        <v>91.439587272261079</v>
      </c>
      <c r="GM152" s="122"/>
      <c r="GN152" s="110"/>
      <c r="GO152" s="119"/>
      <c r="GP152" s="98"/>
    </row>
    <row r="153" spans="1:198" x14ac:dyDescent="0.25">
      <c r="A153" s="103" t="s">
        <v>37</v>
      </c>
      <c r="B153" s="102">
        <v>1.8324833908817889E-3</v>
      </c>
      <c r="C153" s="102">
        <v>7.2219698307372949E-3</v>
      </c>
      <c r="D153" s="102">
        <v>3.094303238150301E-4</v>
      </c>
      <c r="E153" s="102">
        <v>5.1978407172305063E-3</v>
      </c>
      <c r="F153" s="102">
        <v>2.0395520982240935E-2</v>
      </c>
      <c r="G153" s="102">
        <v>6.9364451257425573E-3</v>
      </c>
      <c r="H153" s="102">
        <v>2.5145131660936279E-3</v>
      </c>
      <c r="I153" s="102">
        <v>3.2025678392083932E-3</v>
      </c>
      <c r="J153" s="102">
        <v>2.885264732374547E-4</v>
      </c>
      <c r="K153" s="102">
        <v>3.2038773144129288E-3</v>
      </c>
      <c r="L153" s="102">
        <v>7.549323282632711E-4</v>
      </c>
      <c r="M153" s="102">
        <v>1.9932716867707232E-3</v>
      </c>
      <c r="N153" s="102">
        <v>5.1461330215714146E-3</v>
      </c>
      <c r="O153" s="102">
        <v>6.3852951846854694E-4</v>
      </c>
      <c r="P153" s="102">
        <v>6.144302691661508E-2</v>
      </c>
      <c r="Q153" s="102">
        <v>8.3501159488143351E-2</v>
      </c>
      <c r="R153" s="102">
        <v>6.2895418750604046E-4</v>
      </c>
      <c r="S153" s="102">
        <v>0.17319447148553768</v>
      </c>
      <c r="T153" s="102">
        <v>0.1408611094118199</v>
      </c>
      <c r="U153" s="102">
        <v>3.7945701442721129E-2</v>
      </c>
      <c r="V153" s="102"/>
      <c r="W153" s="102">
        <v>3.4580436597945667E-3</v>
      </c>
      <c r="X153" s="102">
        <v>4.1306474382218775E-3</v>
      </c>
      <c r="Y153" s="102"/>
      <c r="Z153" s="102">
        <v>4.7063329906080698E-2</v>
      </c>
      <c r="AA153" s="102">
        <v>1.2938565779714009E-2</v>
      </c>
      <c r="AB153" s="102"/>
      <c r="AC153" s="102"/>
      <c r="AD153" s="102">
        <v>2.6579279880067256E-2</v>
      </c>
      <c r="AE153" s="102">
        <v>7.8216637994578061E-4</v>
      </c>
      <c r="AF153" s="102"/>
      <c r="AG153" s="102"/>
      <c r="AH153" s="102">
        <v>8.5024769674961875E-3</v>
      </c>
      <c r="AI153" s="102">
        <v>5.3723203094525114E-2</v>
      </c>
      <c r="AJ153" s="102">
        <v>3.8092814916731847E-3</v>
      </c>
      <c r="AK153" s="102">
        <v>2.3093137150268297E-2</v>
      </c>
      <c r="AL153" s="102">
        <v>7.2532408454485837E-4</v>
      </c>
      <c r="AM153" s="102">
        <v>1.2189817574948475E-2</v>
      </c>
      <c r="AN153" s="102">
        <v>4.2814839935005088E-2</v>
      </c>
      <c r="AO153" s="102">
        <v>1.0135493953793104E-2</v>
      </c>
      <c r="AP153" s="102">
        <v>0.27709970683989738</v>
      </c>
      <c r="AQ153" s="102">
        <v>0.47736483957028714</v>
      </c>
      <c r="AR153" s="102">
        <v>2.9268302085720552E-4</v>
      </c>
      <c r="AS153" s="102">
        <v>6.0152776332553426E-3</v>
      </c>
      <c r="AT153" s="102">
        <v>5.4137498699298063E-2</v>
      </c>
      <c r="AU153" s="102">
        <v>1.9734883173671561E-2</v>
      </c>
      <c r="AV153" s="102">
        <v>1.2731055367222464E-3</v>
      </c>
      <c r="AW153" s="102">
        <v>1.4775819670199327E-2</v>
      </c>
      <c r="AX153" s="102">
        <v>8.2666653601374991E-3</v>
      </c>
      <c r="AY153" s="102">
        <v>9.1832561270277224E-2</v>
      </c>
      <c r="AZ153" s="102">
        <v>3.8341307024672998E-2</v>
      </c>
      <c r="BA153" s="102">
        <v>6.3995175633505194E-2</v>
      </c>
      <c r="BB153" s="102">
        <v>4.0013390345521115E-2</v>
      </c>
      <c r="BC153" s="102">
        <v>1.2987216724669732E-4</v>
      </c>
      <c r="BD153" s="102">
        <v>3.1982677400425425E-5</v>
      </c>
      <c r="BE153" s="102">
        <v>1.0759765919984704E-2</v>
      </c>
      <c r="BF153" s="102">
        <v>2.4263805506761198E-2</v>
      </c>
      <c r="BG153" s="102">
        <v>4.3576149522899468E-2</v>
      </c>
      <c r="BH153" s="102">
        <v>1.3221067664739081E-2</v>
      </c>
      <c r="BI153" s="102">
        <v>2.0202826122526513E-3</v>
      </c>
      <c r="BJ153" s="102">
        <v>9.8367258647876852E-3</v>
      </c>
      <c r="BK153" s="102">
        <v>9.4237562746357154E-3</v>
      </c>
      <c r="BL153" s="102">
        <v>5.6498892765665403</v>
      </c>
      <c r="BM153" s="102">
        <v>2.3485764944164762</v>
      </c>
      <c r="BN153" s="102">
        <v>0.10433173023075429</v>
      </c>
      <c r="BO153" s="102">
        <v>8.5162494488812482E-2</v>
      </c>
      <c r="BP153" s="102">
        <v>0.29712491696133925</v>
      </c>
      <c r="BQ153" s="102">
        <v>0.99525510884398805</v>
      </c>
      <c r="BR153" s="102">
        <v>1.3065143949823254E-2</v>
      </c>
      <c r="BS153" s="102">
        <v>1.2036507428694179E-2</v>
      </c>
      <c r="BT153" s="102"/>
      <c r="BU153" s="102">
        <v>0.31981288870053065</v>
      </c>
      <c r="BV153" s="102">
        <v>7.4019992959887732E-2</v>
      </c>
      <c r="BW153" s="102">
        <v>2.3486815618084814E-2</v>
      </c>
      <c r="BX153" s="102">
        <v>128.77538398750337</v>
      </c>
      <c r="BY153" s="102">
        <v>0.36579471616148895</v>
      </c>
      <c r="BZ153" s="102">
        <v>0.32641812996386715</v>
      </c>
      <c r="CA153" s="102"/>
      <c r="CB153" s="102"/>
      <c r="CC153" s="102"/>
      <c r="CD153" s="102"/>
      <c r="CE153" s="102"/>
      <c r="CF153" s="102"/>
      <c r="CG153" s="102"/>
      <c r="CH153" s="102"/>
      <c r="CI153" s="102"/>
      <c r="CJ153" s="102"/>
      <c r="CK153" s="102"/>
      <c r="CL153" s="102"/>
      <c r="CM153" s="102"/>
      <c r="CN153" s="102"/>
      <c r="CO153" s="102"/>
      <c r="CP153" s="102"/>
      <c r="CQ153" s="102"/>
      <c r="CR153" s="102"/>
      <c r="CS153" s="102"/>
      <c r="CT153" s="102"/>
      <c r="CU153" s="102"/>
      <c r="CV153" s="102"/>
      <c r="CW153" s="102"/>
      <c r="CX153" s="102"/>
      <c r="CY153" s="102"/>
      <c r="CZ153" s="102"/>
      <c r="DA153" s="102"/>
      <c r="DB153" s="102"/>
      <c r="DC153" s="102"/>
      <c r="DD153" s="102"/>
      <c r="DE153" s="102"/>
      <c r="DF153" s="102"/>
      <c r="DG153" s="102"/>
      <c r="DH153" s="102"/>
      <c r="DI153" s="102"/>
      <c r="DJ153" s="102"/>
      <c r="DK153" s="102"/>
      <c r="DL153" s="102"/>
      <c r="DM153" s="102"/>
      <c r="DN153" s="102"/>
      <c r="DO153" s="102"/>
      <c r="DP153" s="102"/>
      <c r="DQ153" s="102"/>
      <c r="DR153" s="102"/>
      <c r="DS153" s="102"/>
      <c r="DT153" s="102"/>
      <c r="DU153" s="102"/>
      <c r="DV153" s="102"/>
      <c r="DW153" s="102"/>
      <c r="DX153" s="102"/>
      <c r="DY153" s="102"/>
      <c r="DZ153" s="102"/>
      <c r="EA153" s="102"/>
      <c r="EB153" s="102"/>
      <c r="EC153" s="102"/>
      <c r="ED153" s="102"/>
      <c r="EE153" s="102"/>
      <c r="EF153" s="102"/>
      <c r="EG153" s="102"/>
      <c r="EH153" s="102"/>
      <c r="EI153" s="102"/>
      <c r="EJ153" s="102"/>
      <c r="EK153" s="102"/>
      <c r="EL153" s="102"/>
      <c r="EM153" s="102"/>
      <c r="EN153" s="102"/>
      <c r="EO153" s="102"/>
      <c r="EP153" s="102"/>
      <c r="EQ153" s="102"/>
      <c r="ER153" s="102"/>
      <c r="ES153" s="102"/>
      <c r="ET153" s="102"/>
      <c r="EU153" s="102"/>
      <c r="EV153" s="102"/>
      <c r="EW153" s="102"/>
      <c r="EX153" s="102"/>
      <c r="EY153" s="102"/>
      <c r="EZ153" s="102"/>
      <c r="FA153" s="102"/>
      <c r="FB153" s="102"/>
      <c r="FC153" s="102"/>
      <c r="FD153" s="102"/>
      <c r="FE153" s="102"/>
      <c r="FF153" s="102"/>
      <c r="FG153" s="102"/>
      <c r="FH153" s="102"/>
      <c r="FI153" s="102"/>
      <c r="FJ153" s="102"/>
      <c r="FK153" s="102"/>
      <c r="FL153" s="102"/>
      <c r="FM153" s="102"/>
      <c r="FN153" s="102"/>
      <c r="FO153" s="102"/>
      <c r="FP153" s="102">
        <v>4.0500497233762284E-2</v>
      </c>
      <c r="FQ153" s="102">
        <v>7.2031230945808544E-2</v>
      </c>
      <c r="FR153" s="102">
        <v>9.2804035948405944E-2</v>
      </c>
      <c r="FS153" s="102">
        <v>0.10616120085693748</v>
      </c>
      <c r="FT153" s="102">
        <v>0.16836502645714399</v>
      </c>
      <c r="FU153" s="102">
        <v>0.20379243896846003</v>
      </c>
      <c r="FV153" s="102">
        <v>0.39720190587432047</v>
      </c>
      <c r="FW153" s="102">
        <v>0.5456340276100079</v>
      </c>
      <c r="FX153" s="102">
        <v>1.2059850195139892</v>
      </c>
      <c r="FY153" s="102">
        <v>2.4015580850468456</v>
      </c>
      <c r="FZ153" s="102"/>
      <c r="GA153" s="102"/>
      <c r="GB153" s="102"/>
      <c r="GC153" s="102"/>
      <c r="GD153" s="104"/>
      <c r="GE153" s="104"/>
      <c r="GF153" s="104"/>
      <c r="GG153" s="104"/>
      <c r="GH153" s="104">
        <v>393.50686886366583</v>
      </c>
      <c r="GI153" s="104">
        <v>14.038973524708121</v>
      </c>
      <c r="GJ153" s="104">
        <v>-1.1631211933241379</v>
      </c>
      <c r="GK153" s="104">
        <v>4.9310851797385844</v>
      </c>
      <c r="GL153" s="104">
        <v>557.95176044097389</v>
      </c>
      <c r="GM153" s="122"/>
      <c r="GN153" s="110"/>
      <c r="GO153" s="119"/>
      <c r="GP153" s="98"/>
    </row>
    <row r="154" spans="1:198" x14ac:dyDescent="0.25">
      <c r="A154" s="103" t="s">
        <v>38</v>
      </c>
      <c r="B154" s="102">
        <v>1.4816070822836224E-3</v>
      </c>
      <c r="C154" s="102">
        <v>5.8393924494799573E-3</v>
      </c>
      <c r="D154" s="102">
        <v>2.5018941936233408E-4</v>
      </c>
      <c r="E154" s="102">
        <v>4.2023578501896941E-3</v>
      </c>
      <c r="F154" s="102">
        <v>1.6489714161035514E-2</v>
      </c>
      <c r="G154" s="102">
        <v>5.6082880512697839E-3</v>
      </c>
      <c r="H154" s="102">
        <v>2.0331048314850037E-3</v>
      </c>
      <c r="I154" s="102">
        <v>2.5893798662608614E-3</v>
      </c>
      <c r="J154" s="102">
        <v>2.3327849134588516E-4</v>
      </c>
      <c r="K154" s="102">
        <v>2.5904407394963538E-3</v>
      </c>
      <c r="L154" s="102">
        <v>6.1038716125915208E-4</v>
      </c>
      <c r="M154" s="102">
        <v>1.61161566925388E-3</v>
      </c>
      <c r="N154" s="102">
        <v>9.4073181046757728E-3</v>
      </c>
      <c r="O154" s="102">
        <v>9.7549166012250103E-4</v>
      </c>
      <c r="P154" s="102">
        <v>1.9496317412999731E-2</v>
      </c>
      <c r="Q154" s="102">
        <v>1.9920669326662165E-2</v>
      </c>
      <c r="R154" s="102">
        <v>1.8326700403976796E-4</v>
      </c>
      <c r="S154" s="102">
        <v>1.8912732856464182E-2</v>
      </c>
      <c r="T154" s="102">
        <v>2.2411274547703686E-2</v>
      </c>
      <c r="U154" s="102">
        <v>1.1056759232608201E-2</v>
      </c>
      <c r="V154" s="102">
        <v>1.0366868258624104E-2</v>
      </c>
      <c r="W154" s="102">
        <v>1.0969508380519204E-2</v>
      </c>
      <c r="X154" s="102">
        <v>2.4508746609012141E-2</v>
      </c>
      <c r="Y154" s="102">
        <v>3.8343584287535786E-3</v>
      </c>
      <c r="Z154" s="102">
        <v>2.4959683926089833E-2</v>
      </c>
      <c r="AA154" s="102">
        <v>2.7442020549628056E-2</v>
      </c>
      <c r="AB154" s="102">
        <v>1.2719508504310863E-2</v>
      </c>
      <c r="AC154" s="102"/>
      <c r="AD154" s="102">
        <v>4.584871385752122E-2</v>
      </c>
      <c r="AE154" s="102">
        <v>5.1956986071492406E-2</v>
      </c>
      <c r="AF154" s="102">
        <v>5.9544121984542245E-3</v>
      </c>
      <c r="AG154" s="102"/>
      <c r="AH154" s="102">
        <v>2.107349222265777E-2</v>
      </c>
      <c r="AI154" s="102">
        <v>0.11962342396277942</v>
      </c>
      <c r="AJ154" s="102">
        <v>3.2480650934801736E-2</v>
      </c>
      <c r="AK154" s="102">
        <v>2.3138901176161034E-2</v>
      </c>
      <c r="AL154" s="102">
        <v>4.6802923801982461E-3</v>
      </c>
      <c r="AM154" s="102">
        <v>6.7246068641972131E-3</v>
      </c>
      <c r="AN154" s="102">
        <v>3.5232363085297251E-2</v>
      </c>
      <c r="AO154" s="102">
        <v>0.13794000531124875</v>
      </c>
      <c r="AP154" s="102">
        <v>7.0656628503534033E-2</v>
      </c>
      <c r="AQ154" s="102">
        <v>2.2301925946500187E-2</v>
      </c>
      <c r="AR154" s="102">
        <v>3.0920297326387733E-4</v>
      </c>
      <c r="AS154" s="102">
        <v>6.3547988665788738E-3</v>
      </c>
      <c r="AT154" s="102">
        <v>5.7193189799209843E-2</v>
      </c>
      <c r="AU154" s="102">
        <v>0.10823906996057141</v>
      </c>
      <c r="AV154" s="102">
        <v>7.3862745279127985E-3</v>
      </c>
      <c r="AW154" s="102">
        <v>2.9760815154600089E-2</v>
      </c>
      <c r="AX154" s="102">
        <v>3.3256542124797672E-2</v>
      </c>
      <c r="AY154" s="102">
        <v>0.15754139713257531</v>
      </c>
      <c r="AZ154" s="102">
        <v>3.0844857324798351E-2</v>
      </c>
      <c r="BA154" s="102">
        <v>5.2703857690447317E-2</v>
      </c>
      <c r="BB154" s="102">
        <v>6.3717260717375407E-2</v>
      </c>
      <c r="BC154" s="102">
        <v>4.5938050871640815E-4</v>
      </c>
      <c r="BD154" s="102">
        <v>1.1312830859603469E-4</v>
      </c>
      <c r="BE154" s="102">
        <v>3.8059016698632091E-2</v>
      </c>
      <c r="BF154" s="102">
        <v>1.6737332569436374E-2</v>
      </c>
      <c r="BG154" s="102">
        <v>0.14143535736053073</v>
      </c>
      <c r="BH154" s="102">
        <v>2.3033052164069218E-2</v>
      </c>
      <c r="BI154" s="102">
        <v>2.2286932855038258E-2</v>
      </c>
      <c r="BJ154" s="102">
        <v>1.4646822785439433E-2</v>
      </c>
      <c r="BK154" s="102">
        <v>4.8835864732015594E-2</v>
      </c>
      <c r="BL154" s="102">
        <v>7.9762794610200426E-3</v>
      </c>
      <c r="BM154" s="102">
        <v>7.8967324802918945E-2</v>
      </c>
      <c r="BN154" s="102">
        <v>1.7911777704256624</v>
      </c>
      <c r="BO154" s="102">
        <v>7.4047286158018435E-2</v>
      </c>
      <c r="BP154" s="102">
        <v>0.33964322357014626</v>
      </c>
      <c r="BQ154" s="102">
        <v>1.1379296315443153</v>
      </c>
      <c r="BR154" s="102">
        <v>6.2542286649536732E-2</v>
      </c>
      <c r="BS154" s="102">
        <v>5.7613989948175966E-2</v>
      </c>
      <c r="BT154" s="102"/>
      <c r="BU154" s="102">
        <v>0.25237877649304352</v>
      </c>
      <c r="BV154" s="102">
        <v>8.7249622716854811E-2</v>
      </c>
      <c r="BW154" s="102">
        <v>9.8184103572788992E-2</v>
      </c>
      <c r="BX154" s="102">
        <v>57.71172017556755</v>
      </c>
      <c r="BY154" s="102">
        <v>0.26274022842548073</v>
      </c>
      <c r="BZ154" s="102">
        <v>0.4613732440908257</v>
      </c>
      <c r="CA154" s="102"/>
      <c r="CB154" s="102"/>
      <c r="CC154" s="102"/>
      <c r="CD154" s="102"/>
      <c r="CE154" s="102"/>
      <c r="CF154" s="102"/>
      <c r="CG154" s="102"/>
      <c r="CH154" s="102"/>
      <c r="CI154" s="102"/>
      <c r="CJ154" s="102"/>
      <c r="CK154" s="102"/>
      <c r="CL154" s="102"/>
      <c r="CM154" s="102"/>
      <c r="CN154" s="102"/>
      <c r="CO154" s="102"/>
      <c r="CP154" s="102"/>
      <c r="CQ154" s="102"/>
      <c r="CR154" s="102"/>
      <c r="CS154" s="102"/>
      <c r="CT154" s="102"/>
      <c r="CU154" s="102"/>
      <c r="CV154" s="102"/>
      <c r="CW154" s="102"/>
      <c r="CX154" s="102"/>
      <c r="CY154" s="102"/>
      <c r="CZ154" s="102"/>
      <c r="DA154" s="102"/>
      <c r="DB154" s="102"/>
      <c r="DC154" s="102"/>
      <c r="DD154" s="102"/>
      <c r="DE154" s="102"/>
      <c r="DF154" s="102"/>
      <c r="DG154" s="102"/>
      <c r="DH154" s="102"/>
      <c r="DI154" s="102"/>
      <c r="DJ154" s="102"/>
      <c r="DK154" s="102"/>
      <c r="DL154" s="102"/>
      <c r="DM154" s="102"/>
      <c r="DN154" s="102"/>
      <c r="DO154" s="102"/>
      <c r="DP154" s="102"/>
      <c r="DQ154" s="102"/>
      <c r="DR154" s="102"/>
      <c r="DS154" s="102"/>
      <c r="DT154" s="102"/>
      <c r="DU154" s="102"/>
      <c r="DV154" s="102"/>
      <c r="DW154" s="102"/>
      <c r="DX154" s="102"/>
      <c r="DY154" s="102"/>
      <c r="DZ154" s="102"/>
      <c r="EA154" s="102"/>
      <c r="EB154" s="102"/>
      <c r="EC154" s="102"/>
      <c r="ED154" s="102"/>
      <c r="EE154" s="102"/>
      <c r="EF154" s="102"/>
      <c r="EG154" s="102"/>
      <c r="EH154" s="102"/>
      <c r="EI154" s="102"/>
      <c r="EJ154" s="102"/>
      <c r="EK154" s="102"/>
      <c r="EL154" s="102"/>
      <c r="EM154" s="102"/>
      <c r="EN154" s="102"/>
      <c r="EO154" s="102"/>
      <c r="EP154" s="102"/>
      <c r="EQ154" s="102"/>
      <c r="ER154" s="102"/>
      <c r="ES154" s="102"/>
      <c r="ET154" s="102"/>
      <c r="EU154" s="102"/>
      <c r="EV154" s="102"/>
      <c r="EW154" s="102"/>
      <c r="EX154" s="102"/>
      <c r="EY154" s="102"/>
      <c r="EZ154" s="102"/>
      <c r="FA154" s="102"/>
      <c r="FB154" s="102"/>
      <c r="FC154" s="102"/>
      <c r="FD154" s="102"/>
      <c r="FE154" s="102"/>
      <c r="FF154" s="102">
        <v>951.49701191660438</v>
      </c>
      <c r="FG154" s="102"/>
      <c r="FH154" s="102"/>
      <c r="FI154" s="102"/>
      <c r="FJ154" s="102"/>
      <c r="FK154" s="102"/>
      <c r="FL154" s="102"/>
      <c r="FM154" s="102"/>
      <c r="FN154" s="102"/>
      <c r="FO154" s="102"/>
      <c r="FP154" s="102"/>
      <c r="FQ154" s="102"/>
      <c r="FR154" s="102"/>
      <c r="FS154" s="102"/>
      <c r="FT154" s="102"/>
      <c r="FU154" s="102"/>
      <c r="FV154" s="102"/>
      <c r="FW154" s="102"/>
      <c r="FX154" s="102"/>
      <c r="FY154" s="102"/>
      <c r="FZ154" s="102"/>
      <c r="GA154" s="102"/>
      <c r="GB154" s="102"/>
      <c r="GC154" s="102"/>
      <c r="GD154" s="104"/>
      <c r="GE154" s="104"/>
      <c r="GF154" s="104"/>
      <c r="GG154" s="104"/>
      <c r="GH154" s="104"/>
      <c r="GI154" s="104"/>
      <c r="GJ154" s="104">
        <v>-0.15256764970263034</v>
      </c>
      <c r="GK154" s="104">
        <v>32.030964639158704</v>
      </c>
      <c r="GL154" s="104">
        <v>1047.4901836868312</v>
      </c>
      <c r="GM154" s="122"/>
      <c r="GN154" s="110"/>
      <c r="GO154" s="119"/>
      <c r="GP154" s="98"/>
    </row>
    <row r="155" spans="1:198" x14ac:dyDescent="0.25">
      <c r="A155" s="103" t="s">
        <v>171</v>
      </c>
      <c r="B155" s="102">
        <v>1.3303467712705682E-4</v>
      </c>
      <c r="C155" s="102">
        <v>5.2441261830476614E-4</v>
      </c>
      <c r="D155" s="102">
        <v>2.2467295058109964E-5</v>
      </c>
      <c r="E155" s="102">
        <v>3.7725681254665834E-4</v>
      </c>
      <c r="F155" s="102">
        <v>1.4804399083935731E-3</v>
      </c>
      <c r="G155" s="102">
        <v>5.035749549044691E-4</v>
      </c>
      <c r="H155" s="102">
        <v>1.8257491097617312E-4</v>
      </c>
      <c r="I155" s="102">
        <v>2.325116816060503E-4</v>
      </c>
      <c r="J155" s="102">
        <v>2.0945515828414976E-5</v>
      </c>
      <c r="K155" s="102">
        <v>2.3260767373760655E-4</v>
      </c>
      <c r="L155" s="102">
        <v>5.4809250515595312E-5</v>
      </c>
      <c r="M155" s="102">
        <v>1.4471080043673896E-4</v>
      </c>
      <c r="N155" s="102"/>
      <c r="O155" s="102"/>
      <c r="P155" s="102">
        <v>0.10953940912322907</v>
      </c>
      <c r="Q155" s="102">
        <v>3.4955377231305394E-2</v>
      </c>
      <c r="R155" s="102">
        <v>1.3243045275365222E-3</v>
      </c>
      <c r="S155" s="102">
        <v>0.20698676429437721</v>
      </c>
      <c r="T155" s="102">
        <v>7.5393856971081724E-2</v>
      </c>
      <c r="U155" s="102">
        <v>7.9897177281552184E-2</v>
      </c>
      <c r="V155" s="102">
        <v>7.0598045481587513E-3</v>
      </c>
      <c r="W155" s="102">
        <v>2.5454765431707238E-3</v>
      </c>
      <c r="X155" s="102">
        <v>4.1954110626572727E-2</v>
      </c>
      <c r="Y155" s="102"/>
      <c r="Z155" s="102">
        <v>2.660434849395301E-2</v>
      </c>
      <c r="AA155" s="102">
        <v>1.3339808959117815E-2</v>
      </c>
      <c r="AB155" s="102"/>
      <c r="AC155" s="102"/>
      <c r="AD155" s="102">
        <v>9.8687815157976602E-2</v>
      </c>
      <c r="AE155" s="102">
        <v>1.4820086005737769E-2</v>
      </c>
      <c r="AF155" s="102">
        <v>2.4968838984574812E-3</v>
      </c>
      <c r="AG155" s="102"/>
      <c r="AH155" s="102">
        <v>1.6681904868629902E-2</v>
      </c>
      <c r="AI155" s="102">
        <v>0.10504857779190636</v>
      </c>
      <c r="AJ155" s="102">
        <v>3.6660529998134149E-2</v>
      </c>
      <c r="AK155" s="102">
        <v>3.2385363988148383E-2</v>
      </c>
      <c r="AL155" s="102">
        <v>7.0857760153504356E-3</v>
      </c>
      <c r="AM155" s="102">
        <v>1.0257194895939672E-2</v>
      </c>
      <c r="AN155" s="102">
        <v>7.8815373918891526E-2</v>
      </c>
      <c r="AO155" s="102">
        <v>0.10223296432247816</v>
      </c>
      <c r="AP155" s="102">
        <v>0.20586244166302442</v>
      </c>
      <c r="AQ155" s="102">
        <v>7.0876594437879262E-2</v>
      </c>
      <c r="AR155" s="102">
        <v>7.1640640425264367E-4</v>
      </c>
      <c r="AS155" s="102">
        <v>1.4723721954217081E-2</v>
      </c>
      <c r="AT155" s="102">
        <v>0.13251349758795367</v>
      </c>
      <c r="AU155" s="102">
        <v>0.21385652810504441</v>
      </c>
      <c r="AV155" s="102">
        <v>2.5534555555256827E-2</v>
      </c>
      <c r="AW155" s="102">
        <v>0.21633920091423894</v>
      </c>
      <c r="AX155" s="102">
        <v>9.9837959006271723E-2</v>
      </c>
      <c r="AY155" s="102">
        <v>6.798048305652088E-2</v>
      </c>
      <c r="AZ155" s="102">
        <v>2.3564259310476839E-2</v>
      </c>
      <c r="BA155" s="102">
        <v>0.13922278019737663</v>
      </c>
      <c r="BB155" s="102">
        <v>0.27854489747956562</v>
      </c>
      <c r="BC155" s="102">
        <v>1.9678111500938595E-3</v>
      </c>
      <c r="BD155" s="102">
        <v>4.8459859054221272E-4</v>
      </c>
      <c r="BE155" s="102">
        <v>0.16302874610406606</v>
      </c>
      <c r="BF155" s="102">
        <v>0.10923025686851137</v>
      </c>
      <c r="BG155" s="102">
        <v>0.28675139449527209</v>
      </c>
      <c r="BH155" s="102">
        <v>1.6293876492434842E-2</v>
      </c>
      <c r="BI155" s="102">
        <v>2.803390781461472E-2</v>
      </c>
      <c r="BJ155" s="102">
        <v>7.4780532278889145E-2</v>
      </c>
      <c r="BK155" s="102">
        <v>0.34365253033322346</v>
      </c>
      <c r="BL155" s="102">
        <v>3.7171302668554916E-2</v>
      </c>
      <c r="BM155" s="102">
        <v>1.3231667254936157</v>
      </c>
      <c r="BN155" s="102">
        <v>4.6195112960458644</v>
      </c>
      <c r="BO155" s="102">
        <v>0.55995954994573993</v>
      </c>
      <c r="BP155" s="102">
        <v>1.4727061801077108</v>
      </c>
      <c r="BQ155" s="102">
        <v>4.9661377837070653</v>
      </c>
      <c r="BR155" s="102">
        <v>0.56677664641927761</v>
      </c>
      <c r="BS155" s="102">
        <v>0.52170173124850683</v>
      </c>
      <c r="BT155" s="102"/>
      <c r="BU155" s="102">
        <v>1.4307329908074886</v>
      </c>
      <c r="BV155" s="102">
        <v>0.56016448958882192</v>
      </c>
      <c r="BW155" s="102">
        <v>0.16572092292152182</v>
      </c>
      <c r="BX155" s="102">
        <v>10.804231189658195</v>
      </c>
      <c r="BY155" s="102">
        <v>2.2190679157266135</v>
      </c>
      <c r="BZ155" s="102">
        <v>17.825599336545022</v>
      </c>
      <c r="CA155" s="102"/>
      <c r="CB155" s="102"/>
      <c r="CC155" s="102"/>
      <c r="CD155" s="102"/>
      <c r="CE155" s="102"/>
      <c r="CF155" s="102"/>
      <c r="CG155" s="102"/>
      <c r="CH155" s="102"/>
      <c r="CI155" s="102"/>
      <c r="CJ155" s="102"/>
      <c r="CK155" s="102"/>
      <c r="CL155" s="102"/>
      <c r="CM155" s="102"/>
      <c r="CN155" s="102"/>
      <c r="CO155" s="102"/>
      <c r="CP155" s="102"/>
      <c r="CQ155" s="102"/>
      <c r="CR155" s="102"/>
      <c r="CS155" s="102"/>
      <c r="CT155" s="102"/>
      <c r="CU155" s="102"/>
      <c r="CV155" s="102"/>
      <c r="CW155" s="102"/>
      <c r="CX155" s="102"/>
      <c r="CY155" s="102"/>
      <c r="CZ155" s="102"/>
      <c r="DA155" s="102"/>
      <c r="DB155" s="102"/>
      <c r="DC155" s="102"/>
      <c r="DD155" s="102"/>
      <c r="DE155" s="102"/>
      <c r="DF155" s="102"/>
      <c r="DG155" s="102"/>
      <c r="DH155" s="102"/>
      <c r="DI155" s="102"/>
      <c r="DJ155" s="102"/>
      <c r="DK155" s="102"/>
      <c r="DL155" s="102"/>
      <c r="DM155" s="102"/>
      <c r="DN155" s="102"/>
      <c r="DO155" s="102"/>
      <c r="DP155" s="102"/>
      <c r="DQ155" s="102"/>
      <c r="DR155" s="102"/>
      <c r="DS155" s="102"/>
      <c r="DT155" s="102"/>
      <c r="DU155" s="102"/>
      <c r="DV155" s="102"/>
      <c r="DW155" s="102"/>
      <c r="DX155" s="102"/>
      <c r="DY155" s="102"/>
      <c r="DZ155" s="102"/>
      <c r="EA155" s="102"/>
      <c r="EB155" s="102"/>
      <c r="EC155" s="102"/>
      <c r="ED155" s="102"/>
      <c r="EE155" s="102"/>
      <c r="EF155" s="102"/>
      <c r="EG155" s="102"/>
      <c r="EH155" s="102"/>
      <c r="EI155" s="102"/>
      <c r="EJ155" s="102"/>
      <c r="EK155" s="102"/>
      <c r="EL155" s="102"/>
      <c r="EM155" s="102"/>
      <c r="EN155" s="102"/>
      <c r="EO155" s="102"/>
      <c r="EP155" s="102"/>
      <c r="EQ155" s="102"/>
      <c r="ER155" s="102"/>
      <c r="ES155" s="102"/>
      <c r="ET155" s="102"/>
      <c r="EU155" s="102"/>
      <c r="EV155" s="102"/>
      <c r="EW155" s="102"/>
      <c r="EX155" s="102"/>
      <c r="EY155" s="102"/>
      <c r="EZ155" s="102"/>
      <c r="FA155" s="102"/>
      <c r="FB155" s="102"/>
      <c r="FC155" s="102"/>
      <c r="FD155" s="102"/>
      <c r="FE155" s="102"/>
      <c r="FF155" s="102"/>
      <c r="FG155" s="102"/>
      <c r="FH155" s="102"/>
      <c r="FI155" s="102"/>
      <c r="FJ155" s="102"/>
      <c r="FK155" s="102"/>
      <c r="FL155" s="102"/>
      <c r="FM155" s="102"/>
      <c r="FN155" s="102"/>
      <c r="FO155" s="102"/>
      <c r="FP155" s="102">
        <v>0.98319463675526109</v>
      </c>
      <c r="FQ155" s="102">
        <v>1.8048935475020078</v>
      </c>
      <c r="FR155" s="102">
        <v>2.5111017038596777</v>
      </c>
      <c r="FS155" s="102">
        <v>3.0411686694693127</v>
      </c>
      <c r="FT155" s="102">
        <v>3.7852278582245678</v>
      </c>
      <c r="FU155" s="102">
        <v>4.7202222549907757</v>
      </c>
      <c r="FV155" s="102">
        <v>5.9333065989101827</v>
      </c>
      <c r="FW155" s="102">
        <v>9.4139415096351744</v>
      </c>
      <c r="FX155" s="102">
        <v>15.267827034532042</v>
      </c>
      <c r="FY155" s="102">
        <v>43.264628058522895</v>
      </c>
      <c r="FZ155" s="102"/>
      <c r="GA155" s="102"/>
      <c r="GB155" s="102"/>
      <c r="GC155" s="102"/>
      <c r="GD155" s="104"/>
      <c r="GE155" s="104"/>
      <c r="GF155" s="104"/>
      <c r="GG155" s="104"/>
      <c r="GH155" s="104"/>
      <c r="GI155" s="104"/>
      <c r="GJ155" s="104">
        <v>-0.45827973593020521</v>
      </c>
      <c r="GK155" s="104">
        <v>18.172476101149503</v>
      </c>
      <c r="GL155" s="104">
        <v>159.13483553386607</v>
      </c>
      <c r="GM155" s="122"/>
      <c r="GN155" s="110"/>
      <c r="GO155" s="119"/>
      <c r="GP155" s="98"/>
    </row>
    <row r="156" spans="1:198" x14ac:dyDescent="0.25">
      <c r="A156" s="103" t="s">
        <v>295</v>
      </c>
      <c r="B156" s="102"/>
      <c r="C156" s="102"/>
      <c r="D156" s="102"/>
      <c r="E156" s="102"/>
      <c r="F156" s="102"/>
      <c r="G156" s="102"/>
      <c r="H156" s="102"/>
      <c r="I156" s="102"/>
      <c r="J156" s="102"/>
      <c r="K156" s="102"/>
      <c r="L156" s="102"/>
      <c r="M156" s="102"/>
      <c r="N156" s="102"/>
      <c r="O156" s="102"/>
      <c r="P156" s="102"/>
      <c r="Q156" s="102"/>
      <c r="R156" s="102"/>
      <c r="S156" s="102"/>
      <c r="T156" s="102"/>
      <c r="U156" s="102"/>
      <c r="V156" s="102"/>
      <c r="W156" s="102"/>
      <c r="X156" s="102"/>
      <c r="Y156" s="102"/>
      <c r="Z156" s="102"/>
      <c r="AA156" s="102"/>
      <c r="AB156" s="102"/>
      <c r="AC156" s="102"/>
      <c r="AD156" s="102"/>
      <c r="AE156" s="102"/>
      <c r="AF156" s="102"/>
      <c r="AG156" s="102"/>
      <c r="AH156" s="102"/>
      <c r="AI156" s="102"/>
      <c r="AJ156" s="102"/>
      <c r="AK156" s="102"/>
      <c r="AL156" s="102"/>
      <c r="AM156" s="102"/>
      <c r="AN156" s="102"/>
      <c r="AO156" s="102"/>
      <c r="AP156" s="102"/>
      <c r="AQ156" s="102"/>
      <c r="AR156" s="102"/>
      <c r="AS156" s="102"/>
      <c r="AT156" s="102"/>
      <c r="AU156" s="102"/>
      <c r="AV156" s="102"/>
      <c r="AW156" s="102"/>
      <c r="AX156" s="102"/>
      <c r="AY156" s="102"/>
      <c r="AZ156" s="102"/>
      <c r="BA156" s="102"/>
      <c r="BB156" s="102"/>
      <c r="BC156" s="102"/>
      <c r="BD156" s="102"/>
      <c r="BE156" s="102"/>
      <c r="BF156" s="102"/>
      <c r="BG156" s="102"/>
      <c r="BH156" s="102"/>
      <c r="BI156" s="102"/>
      <c r="BJ156" s="102"/>
      <c r="BK156" s="102"/>
      <c r="BL156" s="102"/>
      <c r="BM156" s="102"/>
      <c r="BN156" s="102"/>
      <c r="BO156" s="102"/>
      <c r="BP156" s="102"/>
      <c r="BQ156" s="102"/>
      <c r="BR156" s="102"/>
      <c r="BS156" s="102"/>
      <c r="BT156" s="102"/>
      <c r="BU156" s="102"/>
      <c r="BV156" s="102"/>
      <c r="BW156" s="102"/>
      <c r="BX156" s="102"/>
      <c r="BY156" s="102"/>
      <c r="BZ156" s="102"/>
      <c r="CA156" s="102"/>
      <c r="CB156" s="102"/>
      <c r="CC156" s="102"/>
      <c r="CD156" s="102"/>
      <c r="CE156" s="102"/>
      <c r="CF156" s="102"/>
      <c r="CG156" s="102"/>
      <c r="CH156" s="102"/>
      <c r="CI156" s="102"/>
      <c r="CJ156" s="102"/>
      <c r="CK156" s="102"/>
      <c r="CL156" s="102"/>
      <c r="CM156" s="102"/>
      <c r="CN156" s="102"/>
      <c r="CO156" s="102"/>
      <c r="CP156" s="102"/>
      <c r="CQ156" s="102"/>
      <c r="CR156" s="102"/>
      <c r="CS156" s="102"/>
      <c r="CT156" s="102"/>
      <c r="CU156" s="102"/>
      <c r="CV156" s="102"/>
      <c r="CW156" s="102"/>
      <c r="CX156" s="102"/>
      <c r="CY156" s="102"/>
      <c r="CZ156" s="102"/>
      <c r="DA156" s="102"/>
      <c r="DB156" s="102"/>
      <c r="DC156" s="102"/>
      <c r="DD156" s="102"/>
      <c r="DE156" s="102"/>
      <c r="DF156" s="102"/>
      <c r="DG156" s="102"/>
      <c r="DH156" s="102"/>
      <c r="DI156" s="102"/>
      <c r="DJ156" s="102"/>
      <c r="DK156" s="102"/>
      <c r="DL156" s="102"/>
      <c r="DM156" s="102"/>
      <c r="DN156" s="102"/>
      <c r="DO156" s="102"/>
      <c r="DP156" s="102"/>
      <c r="DQ156" s="102"/>
      <c r="DR156" s="102"/>
      <c r="DS156" s="102"/>
      <c r="DT156" s="102"/>
      <c r="DU156" s="102"/>
      <c r="DV156" s="102"/>
      <c r="DW156" s="102"/>
      <c r="DX156" s="102"/>
      <c r="DY156" s="102"/>
      <c r="DZ156" s="102"/>
      <c r="EA156" s="102"/>
      <c r="EB156" s="102"/>
      <c r="EC156" s="102"/>
      <c r="ED156" s="102"/>
      <c r="EE156" s="102"/>
      <c r="EF156" s="102"/>
      <c r="EG156" s="102"/>
      <c r="EH156" s="102"/>
      <c r="EI156" s="102"/>
      <c r="EJ156" s="102"/>
      <c r="EK156" s="102"/>
      <c r="EL156" s="102"/>
      <c r="EM156" s="102"/>
      <c r="EN156" s="102"/>
      <c r="EO156" s="102"/>
      <c r="EP156" s="102"/>
      <c r="EQ156" s="102"/>
      <c r="ER156" s="102"/>
      <c r="ES156" s="102"/>
      <c r="ET156" s="102"/>
      <c r="EU156" s="102"/>
      <c r="EV156" s="102"/>
      <c r="EW156" s="102"/>
      <c r="EX156" s="102"/>
      <c r="EY156" s="102"/>
      <c r="EZ156" s="102"/>
      <c r="FA156" s="102"/>
      <c r="FB156" s="102"/>
      <c r="FC156" s="102"/>
      <c r="FD156" s="102"/>
      <c r="FE156" s="102"/>
      <c r="FF156" s="102"/>
      <c r="FG156" s="102"/>
      <c r="FH156" s="102"/>
      <c r="FI156" s="102"/>
      <c r="FJ156" s="102"/>
      <c r="FK156" s="102"/>
      <c r="FL156" s="102"/>
      <c r="FM156" s="102"/>
      <c r="FN156" s="102"/>
      <c r="FO156" s="102"/>
      <c r="FP156" s="102">
        <v>5.6844985487607547</v>
      </c>
      <c r="FQ156" s="102">
        <v>7.6355375035281385</v>
      </c>
      <c r="FR156" s="102">
        <v>9.9070914042155387</v>
      </c>
      <c r="FS156" s="102">
        <v>11.562710316842512</v>
      </c>
      <c r="FT156" s="102">
        <v>12.449180214067885</v>
      </c>
      <c r="FU156" s="102">
        <v>16.456395889530675</v>
      </c>
      <c r="FV156" s="102">
        <v>16.233608929033952</v>
      </c>
      <c r="FW156" s="102">
        <v>15.948068298005794</v>
      </c>
      <c r="FX156" s="102">
        <v>13.048859173631515</v>
      </c>
      <c r="FY156" s="102">
        <v>15.664750572890958</v>
      </c>
      <c r="FZ156" s="102"/>
      <c r="GA156" s="102"/>
      <c r="GB156" s="102"/>
      <c r="GC156" s="102"/>
      <c r="GD156" s="104"/>
      <c r="GE156" s="104"/>
      <c r="GF156" s="104"/>
      <c r="GG156" s="104"/>
      <c r="GH156" s="104"/>
      <c r="GI156" s="104"/>
      <c r="GJ156" s="104">
        <v>-0.52060464952967778</v>
      </c>
      <c r="GK156" s="104">
        <v>21.516981685373185</v>
      </c>
      <c r="GL156" s="104">
        <v>145.58707788635124</v>
      </c>
      <c r="GM156" s="122"/>
      <c r="GN156" s="110"/>
      <c r="GO156" s="119"/>
      <c r="GP156" s="98"/>
    </row>
    <row r="157" spans="1:198" x14ac:dyDescent="0.25">
      <c r="A157" s="103" t="s">
        <v>296</v>
      </c>
      <c r="B157" s="102">
        <v>0.22107043717730554</v>
      </c>
      <c r="C157" s="102">
        <v>1.0470025853612441</v>
      </c>
      <c r="D157" s="102">
        <v>5.7632701760155884E-2</v>
      </c>
      <c r="E157" s="102">
        <v>1.1674754109466614</v>
      </c>
      <c r="F157" s="102">
        <v>2.330770354558187</v>
      </c>
      <c r="G157" s="102">
        <v>2.434691232845879E-2</v>
      </c>
      <c r="H157" s="102">
        <v>0.3960661924868909</v>
      </c>
      <c r="I157" s="102">
        <v>0.80143527610698306</v>
      </c>
      <c r="J157" s="102">
        <v>4.4171061966112771E-2</v>
      </c>
      <c r="K157" s="102">
        <v>0.31771188489405733</v>
      </c>
      <c r="L157" s="102">
        <v>0.30849202732221342</v>
      </c>
      <c r="M157" s="102">
        <v>0.94062167282326692</v>
      </c>
      <c r="N157" s="102">
        <v>1.3680630330533206</v>
      </c>
      <c r="O157" s="102">
        <v>0.1638714961092976</v>
      </c>
      <c r="P157" s="102">
        <v>4.0572492417491413</v>
      </c>
      <c r="Q157" s="102">
        <v>1.2466810925695859</v>
      </c>
      <c r="R157" s="102">
        <v>0.21358208366640913</v>
      </c>
      <c r="S157" s="102">
        <v>4.4440486635578678</v>
      </c>
      <c r="T157" s="102">
        <v>2.8635308258262198</v>
      </c>
      <c r="U157" s="102">
        <v>2.2384595229418047</v>
      </c>
      <c r="V157" s="102">
        <v>0.20708961289014385</v>
      </c>
      <c r="W157" s="102">
        <v>0.35237110451730541</v>
      </c>
      <c r="X157" s="102">
        <v>0.97287595888408052</v>
      </c>
      <c r="Y157" s="102">
        <v>0.31038875514147568</v>
      </c>
      <c r="Z157" s="102">
        <v>0.62790064663465461</v>
      </c>
      <c r="AA157" s="102">
        <v>1.213993834399071</v>
      </c>
      <c r="AB157" s="102">
        <v>0.75092447400546392</v>
      </c>
      <c r="AC157" s="102">
        <v>6.0181597056012476E-2</v>
      </c>
      <c r="AD157" s="102">
        <v>2.9140805704387738</v>
      </c>
      <c r="AE157" s="102">
        <v>0.72658052405064555</v>
      </c>
      <c r="AF157" s="102">
        <v>0.2150127249066979</v>
      </c>
      <c r="AG157" s="102">
        <v>6.0917028521124829E-2</v>
      </c>
      <c r="AH157" s="102">
        <v>0.37977940777608743</v>
      </c>
      <c r="AI157" s="102">
        <v>1.378431108821099</v>
      </c>
      <c r="AJ157" s="102">
        <v>0.63189870061369202</v>
      </c>
      <c r="AK157" s="102">
        <v>0.47742868526589788</v>
      </c>
      <c r="AL157" s="102">
        <v>5.3456802205075982E-2</v>
      </c>
      <c r="AM157" s="102">
        <v>0.16590183887396456</v>
      </c>
      <c r="AN157" s="102">
        <v>1.7590124040624735</v>
      </c>
      <c r="AO157" s="102">
        <v>2.2987912985619738</v>
      </c>
      <c r="AP157" s="102">
        <v>1.3701099315208285</v>
      </c>
      <c r="AQ157" s="102">
        <v>2.172206241919417</v>
      </c>
      <c r="AR157" s="102">
        <v>0.12672727590019256</v>
      </c>
      <c r="AS157" s="102">
        <v>2.6045233031051662</v>
      </c>
      <c r="AT157" s="102">
        <v>23.440709727946484</v>
      </c>
      <c r="AU157" s="102">
        <v>12.528871931398418</v>
      </c>
      <c r="AV157" s="102">
        <v>0.94294069761336774</v>
      </c>
      <c r="AW157" s="102">
        <v>1.1010077646215504</v>
      </c>
      <c r="AX157" s="102">
        <v>3.8181339847292564</v>
      </c>
      <c r="AY157" s="102">
        <v>32.033571570282156</v>
      </c>
      <c r="AZ157" s="102">
        <v>0.24052322514903285</v>
      </c>
      <c r="BA157" s="102">
        <v>0.94558498386389633</v>
      </c>
      <c r="BB157" s="102">
        <v>1.2836899091034399</v>
      </c>
      <c r="BC157" s="102">
        <v>2.4667344921402046E-2</v>
      </c>
      <c r="BD157" s="102">
        <v>6.0746482612215498E-3</v>
      </c>
      <c r="BE157" s="102">
        <v>2.022950725830257</v>
      </c>
      <c r="BF157" s="102">
        <v>0.45928395350084555</v>
      </c>
      <c r="BG157" s="102">
        <v>1.709486272960546</v>
      </c>
      <c r="BH157" s="102">
        <v>0.17217522165204946</v>
      </c>
      <c r="BI157" s="102">
        <v>0.74588024252087015</v>
      </c>
      <c r="BJ157" s="102">
        <v>0.48083957737736988</v>
      </c>
      <c r="BK157" s="102">
        <v>1.4528770981937864</v>
      </c>
      <c r="BL157" s="102">
        <v>0.95879040984990183</v>
      </c>
      <c r="BM157" s="102">
        <v>25.833306464424442</v>
      </c>
      <c r="BN157" s="102">
        <v>46.489912232475191</v>
      </c>
      <c r="BO157" s="102">
        <v>2.6165168158659697</v>
      </c>
      <c r="BP157" s="102">
        <v>3.2974475209065477</v>
      </c>
      <c r="BQ157" s="102">
        <v>11.146046131591252</v>
      </c>
      <c r="BR157" s="102">
        <v>0.66024825179767366</v>
      </c>
      <c r="BS157" s="102">
        <v>0.607679027178335</v>
      </c>
      <c r="BT157" s="102"/>
      <c r="BU157" s="102">
        <v>20.631849904530362</v>
      </c>
      <c r="BV157" s="102">
        <v>5.7859600314110304</v>
      </c>
      <c r="BW157" s="102">
        <v>3.4000726433723436</v>
      </c>
      <c r="BX157" s="102">
        <v>60.372693030446058</v>
      </c>
      <c r="BY157" s="102">
        <v>29.832177052626921</v>
      </c>
      <c r="BZ157" s="102">
        <v>18.328610158537199</v>
      </c>
      <c r="CA157" s="102"/>
      <c r="CB157" s="102"/>
      <c r="CC157" s="102"/>
      <c r="CD157" s="102"/>
      <c r="CE157" s="102"/>
      <c r="CF157" s="102"/>
      <c r="CG157" s="102"/>
      <c r="CH157" s="102"/>
      <c r="CI157" s="102"/>
      <c r="CJ157" s="102"/>
      <c r="CK157" s="102"/>
      <c r="CL157" s="102"/>
      <c r="CM157" s="102"/>
      <c r="CN157" s="102"/>
      <c r="CO157" s="102"/>
      <c r="CP157" s="102"/>
      <c r="CQ157" s="102"/>
      <c r="CR157" s="102"/>
      <c r="CS157" s="102"/>
      <c r="CT157" s="102"/>
      <c r="CU157" s="102"/>
      <c r="CV157" s="102"/>
      <c r="CW157" s="102"/>
      <c r="CX157" s="102"/>
      <c r="CY157" s="102"/>
      <c r="CZ157" s="102"/>
      <c r="DA157" s="102"/>
      <c r="DB157" s="102"/>
      <c r="DC157" s="102"/>
      <c r="DD157" s="102"/>
      <c r="DE157" s="102"/>
      <c r="DF157" s="102"/>
      <c r="DG157" s="102"/>
      <c r="DH157" s="102"/>
      <c r="DI157" s="102"/>
      <c r="DJ157" s="102"/>
      <c r="DK157" s="102"/>
      <c r="DL157" s="102"/>
      <c r="DM157" s="102"/>
      <c r="DN157" s="102"/>
      <c r="DO157" s="102"/>
      <c r="DP157" s="102"/>
      <c r="DQ157" s="102"/>
      <c r="DR157" s="102"/>
      <c r="DS157" s="102"/>
      <c r="DT157" s="102"/>
      <c r="DU157" s="102"/>
      <c r="DV157" s="102"/>
      <c r="DW157" s="102"/>
      <c r="DX157" s="102"/>
      <c r="DY157" s="102"/>
      <c r="DZ157" s="102"/>
      <c r="EA157" s="102"/>
      <c r="EB157" s="102"/>
      <c r="EC157" s="102"/>
      <c r="ED157" s="102"/>
      <c r="EE157" s="102"/>
      <c r="EF157" s="102"/>
      <c r="EG157" s="102"/>
      <c r="EH157" s="102"/>
      <c r="EI157" s="102"/>
      <c r="EJ157" s="102"/>
      <c r="EK157" s="102"/>
      <c r="EL157" s="102"/>
      <c r="EM157" s="102"/>
      <c r="EN157" s="102"/>
      <c r="EO157" s="102"/>
      <c r="EP157" s="102"/>
      <c r="EQ157" s="102"/>
      <c r="ER157" s="102"/>
      <c r="ES157" s="102"/>
      <c r="ET157" s="102"/>
      <c r="EU157" s="102"/>
      <c r="EV157" s="102"/>
      <c r="EW157" s="102"/>
      <c r="EX157" s="102"/>
      <c r="EY157" s="102"/>
      <c r="EZ157" s="102"/>
      <c r="FA157" s="102"/>
      <c r="FB157" s="102"/>
      <c r="FC157" s="102"/>
      <c r="FD157" s="102"/>
      <c r="FE157" s="102"/>
      <c r="FF157" s="102">
        <v>86.226035364669087</v>
      </c>
      <c r="FG157" s="102"/>
      <c r="FH157" s="102"/>
      <c r="FI157" s="102"/>
      <c r="FJ157" s="102"/>
      <c r="FK157" s="102"/>
      <c r="FL157" s="102"/>
      <c r="FM157" s="102"/>
      <c r="FN157" s="102"/>
      <c r="FO157" s="102"/>
      <c r="FP157" s="102">
        <v>3.0936354018001686</v>
      </c>
      <c r="FQ157" s="102">
        <v>2.5779063884494753</v>
      </c>
      <c r="FR157" s="102">
        <v>1.3494827921991124</v>
      </c>
      <c r="FS157" s="102">
        <v>13.049209234830128</v>
      </c>
      <c r="FT157" s="102">
        <v>3.9391375890943281</v>
      </c>
      <c r="FU157" s="102">
        <v>24.666220142557471</v>
      </c>
      <c r="FV157" s="102">
        <v>28.341689935604521</v>
      </c>
      <c r="FW157" s="102">
        <v>4.4138997495167756</v>
      </c>
      <c r="FX157" s="102">
        <v>11.271931792161874</v>
      </c>
      <c r="FY157" s="102">
        <v>16.274655927175932</v>
      </c>
      <c r="FZ157" s="102"/>
      <c r="GA157" s="102"/>
      <c r="GB157" s="102"/>
      <c r="GC157" s="102"/>
      <c r="GD157" s="104"/>
      <c r="GE157" s="104"/>
      <c r="GF157" s="104"/>
      <c r="GG157" s="104"/>
      <c r="GH157" s="104"/>
      <c r="GI157" s="104"/>
      <c r="GJ157" s="104">
        <v>0.47036445202370858</v>
      </c>
      <c r="GK157" s="104">
        <v>62.210789693853947</v>
      </c>
      <c r="GL157" s="104">
        <v>617.33840332615216</v>
      </c>
      <c r="GM157" s="122"/>
      <c r="GN157" s="110"/>
      <c r="GO157" s="119"/>
      <c r="GP157" s="98"/>
    </row>
    <row r="158" spans="1:198" x14ac:dyDescent="0.25">
      <c r="A158" s="103" t="s">
        <v>298</v>
      </c>
      <c r="B158" s="102"/>
      <c r="C158" s="102"/>
      <c r="D158" s="102"/>
      <c r="E158" s="102"/>
      <c r="F158" s="102"/>
      <c r="G158" s="102"/>
      <c r="H158" s="102"/>
      <c r="I158" s="102"/>
      <c r="J158" s="102"/>
      <c r="K158" s="102"/>
      <c r="L158" s="102"/>
      <c r="M158" s="102"/>
      <c r="N158" s="102"/>
      <c r="O158" s="102"/>
      <c r="P158" s="102"/>
      <c r="Q158" s="102"/>
      <c r="R158" s="102"/>
      <c r="S158" s="102"/>
      <c r="T158" s="102"/>
      <c r="U158" s="102"/>
      <c r="V158" s="102"/>
      <c r="W158" s="102"/>
      <c r="X158" s="102"/>
      <c r="Y158" s="102"/>
      <c r="Z158" s="102"/>
      <c r="AA158" s="102"/>
      <c r="AB158" s="102"/>
      <c r="AC158" s="102"/>
      <c r="AD158" s="102"/>
      <c r="AE158" s="102"/>
      <c r="AF158" s="102"/>
      <c r="AG158" s="102"/>
      <c r="AH158" s="102"/>
      <c r="AI158" s="102"/>
      <c r="AJ158" s="102"/>
      <c r="AK158" s="102"/>
      <c r="AL158" s="102"/>
      <c r="AM158" s="102"/>
      <c r="AN158" s="102"/>
      <c r="AO158" s="102"/>
      <c r="AP158" s="102"/>
      <c r="AQ158" s="102"/>
      <c r="AR158" s="102"/>
      <c r="AS158" s="102"/>
      <c r="AT158" s="102"/>
      <c r="AU158" s="102"/>
      <c r="AV158" s="102"/>
      <c r="AW158" s="102"/>
      <c r="AX158" s="102"/>
      <c r="AY158" s="102"/>
      <c r="AZ158" s="102"/>
      <c r="BA158" s="102"/>
      <c r="BB158" s="102"/>
      <c r="BC158" s="102"/>
      <c r="BD158" s="102"/>
      <c r="BE158" s="102"/>
      <c r="BF158" s="102"/>
      <c r="BG158" s="102"/>
      <c r="BH158" s="102"/>
      <c r="BI158" s="102"/>
      <c r="BJ158" s="102"/>
      <c r="BK158" s="102"/>
      <c r="BL158" s="102"/>
      <c r="BM158" s="102"/>
      <c r="BN158" s="102"/>
      <c r="BO158" s="102"/>
      <c r="BP158" s="102"/>
      <c r="BQ158" s="102"/>
      <c r="BR158" s="102"/>
      <c r="BS158" s="102"/>
      <c r="BT158" s="102"/>
      <c r="BU158" s="102"/>
      <c r="BV158" s="102"/>
      <c r="BW158" s="102"/>
      <c r="BX158" s="102"/>
      <c r="BY158" s="102"/>
      <c r="BZ158" s="102"/>
      <c r="CA158" s="102"/>
      <c r="CB158" s="102"/>
      <c r="CC158" s="102"/>
      <c r="CD158" s="102"/>
      <c r="CE158" s="102"/>
      <c r="CF158" s="102"/>
      <c r="CG158" s="102"/>
      <c r="CH158" s="102"/>
      <c r="CI158" s="102"/>
      <c r="CJ158" s="102"/>
      <c r="CK158" s="102"/>
      <c r="CL158" s="102"/>
      <c r="CM158" s="102"/>
      <c r="CN158" s="102"/>
      <c r="CO158" s="102"/>
      <c r="CP158" s="102"/>
      <c r="CQ158" s="102"/>
      <c r="CR158" s="102"/>
      <c r="CS158" s="102"/>
      <c r="CT158" s="102"/>
      <c r="CU158" s="102"/>
      <c r="CV158" s="102"/>
      <c r="CW158" s="102"/>
      <c r="CX158" s="102"/>
      <c r="CY158" s="102"/>
      <c r="CZ158" s="102"/>
      <c r="DA158" s="102"/>
      <c r="DB158" s="102"/>
      <c r="DC158" s="102"/>
      <c r="DD158" s="102"/>
      <c r="DE158" s="102"/>
      <c r="DF158" s="102"/>
      <c r="DG158" s="102"/>
      <c r="DH158" s="102"/>
      <c r="DI158" s="102"/>
      <c r="DJ158" s="102"/>
      <c r="DK158" s="102"/>
      <c r="DL158" s="102"/>
      <c r="DM158" s="102"/>
      <c r="DN158" s="102"/>
      <c r="DO158" s="102"/>
      <c r="DP158" s="102"/>
      <c r="DQ158" s="102"/>
      <c r="DR158" s="102"/>
      <c r="DS158" s="102"/>
      <c r="DT158" s="102"/>
      <c r="DU158" s="102"/>
      <c r="DV158" s="102"/>
      <c r="DW158" s="102"/>
      <c r="DX158" s="102"/>
      <c r="DY158" s="102"/>
      <c r="DZ158" s="102"/>
      <c r="EA158" s="102"/>
      <c r="EB158" s="102"/>
      <c r="EC158" s="102"/>
      <c r="ED158" s="102"/>
      <c r="EE158" s="102"/>
      <c r="EF158" s="102"/>
      <c r="EG158" s="102"/>
      <c r="EH158" s="102"/>
      <c r="EI158" s="102"/>
      <c r="EJ158" s="102"/>
      <c r="EK158" s="102"/>
      <c r="EL158" s="102"/>
      <c r="EM158" s="102"/>
      <c r="EN158" s="102"/>
      <c r="EO158" s="102"/>
      <c r="EP158" s="102"/>
      <c r="EQ158" s="102"/>
      <c r="ER158" s="102"/>
      <c r="ES158" s="102"/>
      <c r="ET158" s="102"/>
      <c r="EU158" s="102"/>
      <c r="EV158" s="102"/>
      <c r="EW158" s="102"/>
      <c r="EX158" s="102"/>
      <c r="EY158" s="102"/>
      <c r="EZ158" s="102"/>
      <c r="FA158" s="102"/>
      <c r="FB158" s="102"/>
      <c r="FC158" s="102"/>
      <c r="FD158" s="102"/>
      <c r="FE158" s="102"/>
      <c r="FF158" s="102"/>
      <c r="FG158" s="102"/>
      <c r="FH158" s="102"/>
      <c r="FI158" s="102"/>
      <c r="FJ158" s="102"/>
      <c r="FK158" s="102"/>
      <c r="FL158" s="102"/>
      <c r="FM158" s="102"/>
      <c r="FN158" s="102"/>
      <c r="FO158" s="102"/>
      <c r="FP158" s="102">
        <v>1.4239946200017697</v>
      </c>
      <c r="FQ158" s="102">
        <v>1.9342337655704791</v>
      </c>
      <c r="FR158" s="102">
        <v>2.5458626964087774</v>
      </c>
      <c r="FS158" s="102">
        <v>3.0014811939060158</v>
      </c>
      <c r="FT158" s="102">
        <v>3.2516204056932829</v>
      </c>
      <c r="FU158" s="102">
        <v>4.3918289916601294</v>
      </c>
      <c r="FV158" s="102">
        <v>4.3244481342638865</v>
      </c>
      <c r="FW158" s="102">
        <v>4.2397352233786743</v>
      </c>
      <c r="FX158" s="102">
        <v>3.3994612304953544</v>
      </c>
      <c r="FY158" s="102">
        <v>4.1372370889005898</v>
      </c>
      <c r="FZ158" s="102"/>
      <c r="GA158" s="102"/>
      <c r="GB158" s="102"/>
      <c r="GC158" s="102"/>
      <c r="GD158" s="104"/>
      <c r="GE158" s="104"/>
      <c r="GF158" s="104"/>
      <c r="GG158" s="104"/>
      <c r="GH158" s="104"/>
      <c r="GI158" s="104"/>
      <c r="GJ158" s="104">
        <v>-0.12581789551235251</v>
      </c>
      <c r="GK158" s="104">
        <v>5.8580029185646518</v>
      </c>
      <c r="GL158" s="104">
        <v>38.38208837333125</v>
      </c>
      <c r="GM158" s="122"/>
      <c r="GN158" s="110"/>
      <c r="GO158" s="119"/>
      <c r="GP158" s="98"/>
    </row>
    <row r="159" spans="1:198" x14ac:dyDescent="0.25">
      <c r="A159" s="103" t="s">
        <v>299</v>
      </c>
      <c r="B159" s="102">
        <v>8.3843573390740642E-3</v>
      </c>
      <c r="C159" s="102">
        <v>3.9750959888243155E-2</v>
      </c>
      <c r="D159" s="102">
        <v>2.184279841780384E-3</v>
      </c>
      <c r="E159" s="102">
        <v>4.4252558204377575E-2</v>
      </c>
      <c r="F159" s="102">
        <v>8.8610039799276036E-2</v>
      </c>
      <c r="G159" s="102">
        <v>9.2325180811714594E-4</v>
      </c>
      <c r="H159" s="102">
        <v>1.5017509003341789E-2</v>
      </c>
      <c r="I159" s="102">
        <v>3.0308439818252628E-2</v>
      </c>
      <c r="J159" s="102">
        <v>1.6743105620896069E-3</v>
      </c>
      <c r="K159" s="102">
        <v>1.2042091635901364E-2</v>
      </c>
      <c r="L159" s="102">
        <v>1.1702796314182164E-2</v>
      </c>
      <c r="M159" s="102">
        <v>3.5747351033877557E-2</v>
      </c>
      <c r="N159" s="102">
        <v>5.1898256744423041E-2</v>
      </c>
      <c r="O159" s="102">
        <v>6.216229938592199E-3</v>
      </c>
      <c r="P159" s="102">
        <v>0.21230240405091899</v>
      </c>
      <c r="Q159" s="102">
        <v>2.8849164897947938E-2</v>
      </c>
      <c r="R159" s="102"/>
      <c r="S159" s="102"/>
      <c r="T159" s="102">
        <v>0.25462929682244323</v>
      </c>
      <c r="U159" s="102">
        <v>9.5172441714709649E-2</v>
      </c>
      <c r="V159" s="102">
        <v>1.7047991179961992E-2</v>
      </c>
      <c r="W159" s="102">
        <v>1.9915766402652222E-2</v>
      </c>
      <c r="X159" s="102">
        <v>6.4527630780756504E-2</v>
      </c>
      <c r="Y159" s="102">
        <v>6.5146264466238611E-3</v>
      </c>
      <c r="Z159" s="102">
        <v>6.6149915340950272E-2</v>
      </c>
      <c r="AA159" s="102">
        <v>0.11686405457786742</v>
      </c>
      <c r="AB159" s="102">
        <v>2.8508614558138915E-2</v>
      </c>
      <c r="AC159" s="102">
        <v>3.9146941431598007E-3</v>
      </c>
      <c r="AD159" s="102">
        <v>0.16186577480487813</v>
      </c>
      <c r="AE159" s="102">
        <v>4.0185652588884332E-2</v>
      </c>
      <c r="AF159" s="102">
        <v>2.0520085624869743E-2</v>
      </c>
      <c r="AG159" s="102">
        <v>4.9252717469282512E-3</v>
      </c>
      <c r="AH159" s="102">
        <v>4.143445336716664E-2</v>
      </c>
      <c r="AI159" s="102">
        <v>0.16186672640424277</v>
      </c>
      <c r="AJ159" s="102">
        <v>7.940716063626288E-2</v>
      </c>
      <c r="AK159" s="102">
        <v>7.2803866493587971E-2</v>
      </c>
      <c r="AL159" s="102">
        <v>6.926442989352943E-3</v>
      </c>
      <c r="AM159" s="102">
        <v>1.9253212029872947E-2</v>
      </c>
      <c r="AN159" s="102">
        <v>0.12430760493005237</v>
      </c>
      <c r="AO159" s="102">
        <v>0.11042343822597378</v>
      </c>
      <c r="AP159" s="102">
        <v>0.21771620969305885</v>
      </c>
      <c r="AQ159" s="102">
        <v>3.4203604667299707E-2</v>
      </c>
      <c r="AR159" s="102">
        <v>6.5834941082534805E-4</v>
      </c>
      <c r="AS159" s="102">
        <v>1.3530523479654232E-2</v>
      </c>
      <c r="AT159" s="102">
        <v>0.12177471131688804</v>
      </c>
      <c r="AU159" s="102">
        <v>0.39842466146223193</v>
      </c>
      <c r="AV159" s="102">
        <v>3.1750072107444703E-2</v>
      </c>
      <c r="AW159" s="102">
        <v>7.7293131084644542E-2</v>
      </c>
      <c r="AX159" s="102">
        <v>0.13179139652370817</v>
      </c>
      <c r="AY159" s="102">
        <v>0.38115510669609659</v>
      </c>
      <c r="AZ159" s="102">
        <v>3.4153544881482568E-2</v>
      </c>
      <c r="BA159" s="102">
        <v>0.13425064759478131</v>
      </c>
      <c r="BB159" s="102">
        <v>0.21077923202550478</v>
      </c>
      <c r="BC159" s="102">
        <v>9.1686525062175024E-4</v>
      </c>
      <c r="BD159" s="102">
        <v>2.257897604387699E-4</v>
      </c>
      <c r="BE159" s="102">
        <v>7.618798899973471E-2</v>
      </c>
      <c r="BF159" s="102">
        <v>9.548569713661649E-2</v>
      </c>
      <c r="BG159" s="102">
        <v>0.22846152847944318</v>
      </c>
      <c r="BH159" s="102">
        <v>3.7091414646202352E-2</v>
      </c>
      <c r="BI159" s="102">
        <v>4.6010410507042999E-2</v>
      </c>
      <c r="BJ159" s="102">
        <v>3.789839828407085E-2</v>
      </c>
      <c r="BK159" s="102">
        <v>5.8768851116984058E-2</v>
      </c>
      <c r="BL159" s="102">
        <v>0.11676447951528564</v>
      </c>
      <c r="BM159" s="102">
        <v>0.24117657084620825</v>
      </c>
      <c r="BN159" s="102">
        <v>3.1045944141049722</v>
      </c>
      <c r="BO159" s="102">
        <v>0.52347509380710955</v>
      </c>
      <c r="BP159" s="102">
        <v>0.71597659461532448</v>
      </c>
      <c r="BQ159" s="102">
        <v>2.556538160161256</v>
      </c>
      <c r="BR159" s="102">
        <v>0.15693241968108143</v>
      </c>
      <c r="BS159" s="102">
        <v>0.14447778629874361</v>
      </c>
      <c r="BT159" s="102"/>
      <c r="BU159" s="102">
        <v>0.67941447494764806</v>
      </c>
      <c r="BV159" s="102">
        <v>0.38282966163105858</v>
      </c>
      <c r="BW159" s="102">
        <v>0.16115035517484055</v>
      </c>
      <c r="BX159" s="102">
        <v>4.452020130136245</v>
      </c>
      <c r="BY159" s="102">
        <v>2.3509700530471527</v>
      </c>
      <c r="BZ159" s="102">
        <v>0.5667315877661917</v>
      </c>
      <c r="CA159" s="102"/>
      <c r="CB159" s="102"/>
      <c r="CC159" s="102"/>
      <c r="CD159" s="102"/>
      <c r="CE159" s="102"/>
      <c r="CF159" s="102"/>
      <c r="CG159" s="102"/>
      <c r="CH159" s="102"/>
      <c r="CI159" s="102"/>
      <c r="CJ159" s="102"/>
      <c r="CK159" s="102"/>
      <c r="CL159" s="102"/>
      <c r="CM159" s="102"/>
      <c r="CN159" s="102"/>
      <c r="CO159" s="102"/>
      <c r="CP159" s="102"/>
      <c r="CQ159" s="102"/>
      <c r="CR159" s="102"/>
      <c r="CS159" s="102"/>
      <c r="CT159" s="102"/>
      <c r="CU159" s="102"/>
      <c r="CV159" s="102"/>
      <c r="CW159" s="102"/>
      <c r="CX159" s="102"/>
      <c r="CY159" s="102"/>
      <c r="CZ159" s="102"/>
      <c r="DA159" s="102"/>
      <c r="DB159" s="102"/>
      <c r="DC159" s="102"/>
      <c r="DD159" s="102"/>
      <c r="DE159" s="102"/>
      <c r="DF159" s="102"/>
      <c r="DG159" s="102"/>
      <c r="DH159" s="102"/>
      <c r="DI159" s="102"/>
      <c r="DJ159" s="102"/>
      <c r="DK159" s="102"/>
      <c r="DL159" s="102"/>
      <c r="DM159" s="102"/>
      <c r="DN159" s="102"/>
      <c r="DO159" s="102"/>
      <c r="DP159" s="102"/>
      <c r="DQ159" s="102"/>
      <c r="DR159" s="102"/>
      <c r="DS159" s="102"/>
      <c r="DT159" s="102"/>
      <c r="DU159" s="102"/>
      <c r="DV159" s="102"/>
      <c r="DW159" s="102"/>
      <c r="DX159" s="102"/>
      <c r="DY159" s="102"/>
      <c r="DZ159" s="102"/>
      <c r="EA159" s="102"/>
      <c r="EB159" s="102"/>
      <c r="EC159" s="102"/>
      <c r="ED159" s="102"/>
      <c r="EE159" s="102"/>
      <c r="EF159" s="102"/>
      <c r="EG159" s="102"/>
      <c r="EH159" s="102"/>
      <c r="EI159" s="102"/>
      <c r="EJ159" s="102"/>
      <c r="EK159" s="102"/>
      <c r="EL159" s="102"/>
      <c r="EM159" s="102"/>
      <c r="EN159" s="102"/>
      <c r="EO159" s="102"/>
      <c r="EP159" s="102"/>
      <c r="EQ159" s="102"/>
      <c r="ER159" s="102"/>
      <c r="ES159" s="102"/>
      <c r="ET159" s="102"/>
      <c r="EU159" s="102"/>
      <c r="EV159" s="102"/>
      <c r="EW159" s="102"/>
      <c r="EX159" s="102"/>
      <c r="EY159" s="102"/>
      <c r="EZ159" s="102"/>
      <c r="FA159" s="102"/>
      <c r="FB159" s="102"/>
      <c r="FC159" s="102"/>
      <c r="FD159" s="102"/>
      <c r="FE159" s="102"/>
      <c r="FF159" s="102">
        <v>4.1629771737621528</v>
      </c>
      <c r="FG159" s="102"/>
      <c r="FH159" s="102"/>
      <c r="FI159" s="102"/>
      <c r="FJ159" s="102"/>
      <c r="FK159" s="102"/>
      <c r="FL159" s="102"/>
      <c r="FM159" s="102"/>
      <c r="FN159" s="102"/>
      <c r="FO159" s="102"/>
      <c r="FP159" s="102">
        <v>0.13791849289111185</v>
      </c>
      <c r="FQ159" s="102">
        <v>0.13082275777745012</v>
      </c>
      <c r="FR159" s="102">
        <v>0.10951396312853982</v>
      </c>
      <c r="FS159" s="102">
        <v>0.60518164846426015</v>
      </c>
      <c r="FT159" s="102">
        <v>0.24826934442268866</v>
      </c>
      <c r="FU159" s="102">
        <v>1.0705091117297068</v>
      </c>
      <c r="FV159" s="102">
        <v>1.2589978050690651</v>
      </c>
      <c r="FW159" s="102">
        <v>0.32263056598069884</v>
      </c>
      <c r="FX159" s="102">
        <v>0.21572585851286741</v>
      </c>
      <c r="FY159" s="102">
        <v>0.27419257878204051</v>
      </c>
      <c r="FZ159" s="102"/>
      <c r="GA159" s="102"/>
      <c r="GB159" s="102"/>
      <c r="GC159" s="102"/>
      <c r="GD159" s="104"/>
      <c r="GE159" s="104"/>
      <c r="GF159" s="104"/>
      <c r="GG159" s="104"/>
      <c r="GH159" s="104"/>
      <c r="GI159" s="104"/>
      <c r="GJ159" s="104">
        <v>-2.0061683000114894E-2</v>
      </c>
      <c r="GK159" s="104">
        <v>2.7569955498256662</v>
      </c>
      <c r="GL159" s="104">
        <v>31.902281806893761</v>
      </c>
      <c r="GM159" s="122"/>
      <c r="GN159" s="110"/>
      <c r="GO159" s="119"/>
      <c r="GP159" s="98"/>
    </row>
    <row r="160" spans="1:198" x14ac:dyDescent="0.25">
      <c r="A160" s="103" t="s">
        <v>428</v>
      </c>
      <c r="B160" s="102"/>
      <c r="C160" s="102"/>
      <c r="D160" s="102"/>
      <c r="E160" s="102"/>
      <c r="F160" s="102"/>
      <c r="G160" s="102"/>
      <c r="H160" s="102"/>
      <c r="I160" s="102"/>
      <c r="J160" s="102"/>
      <c r="K160" s="102"/>
      <c r="L160" s="102"/>
      <c r="M160" s="102"/>
      <c r="N160" s="102"/>
      <c r="O160" s="102"/>
      <c r="P160" s="102"/>
      <c r="Q160" s="102"/>
      <c r="R160" s="102"/>
      <c r="S160" s="102"/>
      <c r="T160" s="102"/>
      <c r="U160" s="102"/>
      <c r="V160" s="102"/>
      <c r="W160" s="102"/>
      <c r="X160" s="102"/>
      <c r="Y160" s="102"/>
      <c r="Z160" s="102"/>
      <c r="AA160" s="102"/>
      <c r="AB160" s="102"/>
      <c r="AC160" s="102"/>
      <c r="AD160" s="102"/>
      <c r="AE160" s="102"/>
      <c r="AF160" s="102"/>
      <c r="AG160" s="102"/>
      <c r="AH160" s="102"/>
      <c r="AI160" s="102"/>
      <c r="AJ160" s="102"/>
      <c r="AK160" s="102"/>
      <c r="AL160" s="102"/>
      <c r="AM160" s="102"/>
      <c r="AN160" s="102"/>
      <c r="AO160" s="102"/>
      <c r="AP160" s="102"/>
      <c r="AQ160" s="102"/>
      <c r="AR160" s="102"/>
      <c r="AS160" s="102"/>
      <c r="AT160" s="102"/>
      <c r="AU160" s="102"/>
      <c r="AV160" s="102"/>
      <c r="AW160" s="102"/>
      <c r="AX160" s="102"/>
      <c r="AY160" s="102"/>
      <c r="AZ160" s="102"/>
      <c r="BA160" s="102"/>
      <c r="BB160" s="102"/>
      <c r="BC160" s="102"/>
      <c r="BD160" s="102"/>
      <c r="BE160" s="102"/>
      <c r="BF160" s="102"/>
      <c r="BG160" s="102"/>
      <c r="BH160" s="102"/>
      <c r="BI160" s="102"/>
      <c r="BJ160" s="102"/>
      <c r="BK160" s="102"/>
      <c r="BL160" s="102"/>
      <c r="BM160" s="102"/>
      <c r="BN160" s="102"/>
      <c r="BO160" s="102"/>
      <c r="BP160" s="102"/>
      <c r="BQ160" s="102"/>
      <c r="BR160" s="102"/>
      <c r="BS160" s="102"/>
      <c r="BT160" s="102"/>
      <c r="BU160" s="102"/>
      <c r="BV160" s="102"/>
      <c r="BW160" s="102"/>
      <c r="BX160" s="102"/>
      <c r="BY160" s="102"/>
      <c r="BZ160" s="102"/>
      <c r="CA160" s="102"/>
      <c r="CB160" s="102"/>
      <c r="CC160" s="102"/>
      <c r="CD160" s="102"/>
      <c r="CE160" s="102"/>
      <c r="CF160" s="102"/>
      <c r="CG160" s="102"/>
      <c r="CH160" s="102"/>
      <c r="CI160" s="102"/>
      <c r="CJ160" s="102"/>
      <c r="CK160" s="102"/>
      <c r="CL160" s="102"/>
      <c r="CM160" s="102"/>
      <c r="CN160" s="102"/>
      <c r="CO160" s="102"/>
      <c r="CP160" s="102"/>
      <c r="CQ160" s="102"/>
      <c r="CR160" s="102"/>
      <c r="CS160" s="102"/>
      <c r="CT160" s="102"/>
      <c r="CU160" s="102"/>
      <c r="CV160" s="102"/>
      <c r="CW160" s="102"/>
      <c r="CX160" s="102"/>
      <c r="CY160" s="102"/>
      <c r="CZ160" s="102"/>
      <c r="DA160" s="102"/>
      <c r="DB160" s="102"/>
      <c r="DC160" s="102"/>
      <c r="DD160" s="102"/>
      <c r="DE160" s="102"/>
      <c r="DF160" s="102"/>
      <c r="DG160" s="102"/>
      <c r="DH160" s="102"/>
      <c r="DI160" s="102"/>
      <c r="DJ160" s="102"/>
      <c r="DK160" s="102"/>
      <c r="DL160" s="102"/>
      <c r="DM160" s="102"/>
      <c r="DN160" s="102"/>
      <c r="DO160" s="102"/>
      <c r="DP160" s="102"/>
      <c r="DQ160" s="102"/>
      <c r="DR160" s="102"/>
      <c r="DS160" s="102"/>
      <c r="DT160" s="102"/>
      <c r="DU160" s="102"/>
      <c r="DV160" s="102"/>
      <c r="DW160" s="102"/>
      <c r="DX160" s="102"/>
      <c r="DY160" s="102"/>
      <c r="DZ160" s="102"/>
      <c r="EA160" s="102"/>
      <c r="EB160" s="102"/>
      <c r="EC160" s="102"/>
      <c r="ED160" s="102"/>
      <c r="EE160" s="102"/>
      <c r="EF160" s="102"/>
      <c r="EG160" s="102"/>
      <c r="EH160" s="102"/>
      <c r="EI160" s="102"/>
      <c r="EJ160" s="102"/>
      <c r="EK160" s="102"/>
      <c r="EL160" s="102"/>
      <c r="EM160" s="102"/>
      <c r="EN160" s="102"/>
      <c r="EO160" s="102"/>
      <c r="EP160" s="102"/>
      <c r="EQ160" s="102"/>
      <c r="ER160" s="102"/>
      <c r="ES160" s="102"/>
      <c r="ET160" s="102"/>
      <c r="EU160" s="102"/>
      <c r="EV160" s="102"/>
      <c r="EW160" s="102"/>
      <c r="EX160" s="102"/>
      <c r="EY160" s="102"/>
      <c r="EZ160" s="102"/>
      <c r="FA160" s="102"/>
      <c r="FB160" s="102"/>
      <c r="FC160" s="102"/>
      <c r="FD160" s="102"/>
      <c r="FE160" s="102"/>
      <c r="FF160" s="102"/>
      <c r="FG160" s="102"/>
      <c r="FH160" s="102"/>
      <c r="FI160" s="102"/>
      <c r="FJ160" s="102"/>
      <c r="FK160" s="102"/>
      <c r="FL160" s="102"/>
      <c r="FM160" s="102"/>
      <c r="FN160" s="102"/>
      <c r="FO160" s="102"/>
      <c r="FP160" s="102">
        <v>1.5563713711214524</v>
      </c>
      <c r="FQ160" s="102">
        <v>2.5765937624723243</v>
      </c>
      <c r="FR160" s="102">
        <v>4.6398024549514938</v>
      </c>
      <c r="FS160" s="102">
        <v>6.8919473795036499</v>
      </c>
      <c r="FT160" s="102">
        <v>7.662126495044717</v>
      </c>
      <c r="FU160" s="102">
        <v>9.5766518313383191</v>
      </c>
      <c r="FV160" s="102">
        <v>13.389188815940132</v>
      </c>
      <c r="FW160" s="102">
        <v>25.451003461893002</v>
      </c>
      <c r="FX160" s="102">
        <v>28.458661751065573</v>
      </c>
      <c r="FY160" s="102">
        <v>46.47787274290954</v>
      </c>
      <c r="FZ160" s="102"/>
      <c r="GA160" s="102"/>
      <c r="GB160" s="102"/>
      <c r="GC160" s="102"/>
      <c r="GD160" s="104"/>
      <c r="GE160" s="104"/>
      <c r="GF160" s="104"/>
      <c r="GG160" s="104"/>
      <c r="GH160" s="104"/>
      <c r="GI160" s="104"/>
      <c r="GJ160" s="104"/>
      <c r="GK160" s="104"/>
      <c r="GL160" s="104">
        <v>146.68022006624022</v>
      </c>
      <c r="GM160" s="122"/>
      <c r="GN160" s="110"/>
      <c r="GO160" s="119"/>
      <c r="GP160" s="98"/>
    </row>
    <row r="161" spans="1:198" x14ac:dyDescent="0.25">
      <c r="A161" s="103" t="s">
        <v>415</v>
      </c>
      <c r="B161" s="102"/>
      <c r="C161" s="102"/>
      <c r="D161" s="102"/>
      <c r="E161" s="102"/>
      <c r="F161" s="102"/>
      <c r="G161" s="102"/>
      <c r="H161" s="102"/>
      <c r="I161" s="102"/>
      <c r="J161" s="102"/>
      <c r="K161" s="102"/>
      <c r="L161" s="102"/>
      <c r="M161" s="102"/>
      <c r="N161" s="102"/>
      <c r="O161" s="102"/>
      <c r="P161" s="102">
        <v>22.598278419341487</v>
      </c>
      <c r="Q161" s="102">
        <v>5.3775563529650157</v>
      </c>
      <c r="R161" s="102"/>
      <c r="S161" s="102">
        <v>17.471436698047171</v>
      </c>
      <c r="T161" s="102">
        <v>5.7601854822775245</v>
      </c>
      <c r="U161" s="102">
        <v>10.552079175063039</v>
      </c>
      <c r="V161" s="102">
        <v>0.17573999403926482</v>
      </c>
      <c r="W161" s="102">
        <v>3.4258667031765611E-2</v>
      </c>
      <c r="X161" s="102">
        <v>0.13646855737792632</v>
      </c>
      <c r="Y161" s="102">
        <v>4.2377956541902934E-2</v>
      </c>
      <c r="Z161" s="102">
        <v>0.26351355536709337</v>
      </c>
      <c r="AA161" s="102">
        <v>0.22512221789690778</v>
      </c>
      <c r="AB161" s="102">
        <v>0.10441702017279632</v>
      </c>
      <c r="AC161" s="102">
        <v>1.9069080052595423E-2</v>
      </c>
      <c r="AD161" s="102">
        <v>0.48241042933957695</v>
      </c>
      <c r="AE161" s="102">
        <v>0.12108490244907742</v>
      </c>
      <c r="AF161" s="102">
        <v>3.2809838794177731E-2</v>
      </c>
      <c r="AG161" s="102">
        <v>6.8767348799779878E-3</v>
      </c>
      <c r="AH161" s="102">
        <v>0.1140406943684821</v>
      </c>
      <c r="AI161" s="102">
        <v>0.61766707897219586</v>
      </c>
      <c r="AJ161" s="102">
        <v>0.20506461961061848</v>
      </c>
      <c r="AK161" s="102">
        <v>0.19795778539804185</v>
      </c>
      <c r="AL161" s="102">
        <v>2.7854315896907303E-2</v>
      </c>
      <c r="AM161" s="102">
        <v>5.5120515960503318E-2</v>
      </c>
      <c r="AN161" s="102">
        <v>0.29899296448049728</v>
      </c>
      <c r="AO161" s="102">
        <v>0.61694391057209974</v>
      </c>
      <c r="AP161" s="102">
        <v>0.38738170396630783</v>
      </c>
      <c r="AQ161" s="102">
        <v>0.69338855636380659</v>
      </c>
      <c r="AR161" s="102">
        <v>2.6426192009478726E-3</v>
      </c>
      <c r="AS161" s="102">
        <v>5.4311617141700338E-2</v>
      </c>
      <c r="AT161" s="102">
        <v>0.48880455427530284</v>
      </c>
      <c r="AU161" s="102">
        <v>0.92307119572725649</v>
      </c>
      <c r="AV161" s="102">
        <v>0.10058734774031258</v>
      </c>
      <c r="AW161" s="102">
        <v>0.1635705758740108</v>
      </c>
      <c r="AX161" s="102">
        <v>0.31643744013015562</v>
      </c>
      <c r="AY161" s="102">
        <v>1.2358125108857656</v>
      </c>
      <c r="AZ161" s="102">
        <v>0.27465394948382493</v>
      </c>
      <c r="BA161" s="102">
        <v>0.53308208860505335</v>
      </c>
      <c r="BB161" s="102">
        <v>0.59581185686104821</v>
      </c>
      <c r="BC161" s="102">
        <v>4.1301832642109734E-3</v>
      </c>
      <c r="BD161" s="102">
        <v>1.0171102996454756E-3</v>
      </c>
      <c r="BE161" s="102">
        <v>0.34207500794727613</v>
      </c>
      <c r="BF161" s="102">
        <v>0.19717844440668394</v>
      </c>
      <c r="BG161" s="102">
        <v>1.4493851390525201</v>
      </c>
      <c r="BH161" s="102">
        <v>8.1463949753217496E-2</v>
      </c>
      <c r="BI161" s="102">
        <v>0.15114976131402141</v>
      </c>
      <c r="BJ161" s="102">
        <v>0.18996224824683519</v>
      </c>
      <c r="BK161" s="102"/>
      <c r="BL161" s="102"/>
      <c r="BM161" s="102">
        <v>2.6561137298743316</v>
      </c>
      <c r="BN161" s="102">
        <v>2.6875770659450655</v>
      </c>
      <c r="BO161" s="102"/>
      <c r="BP161" s="102">
        <v>0.32725648794787682</v>
      </c>
      <c r="BQ161" s="102">
        <v>1.0954939192316007</v>
      </c>
      <c r="BR161" s="102">
        <v>1.2959611122906544E-2</v>
      </c>
      <c r="BS161" s="102">
        <v>1.1939293030852782E-2</v>
      </c>
      <c r="BT161" s="102"/>
      <c r="BU161" s="102">
        <v>0.39236590845537739</v>
      </c>
      <c r="BV161" s="102"/>
      <c r="BW161" s="102"/>
      <c r="BX161" s="102">
        <v>9.2469236924778144</v>
      </c>
      <c r="BY161" s="102"/>
      <c r="BZ161" s="102">
        <v>5.9377358804612668E-3</v>
      </c>
      <c r="CA161" s="102"/>
      <c r="CB161" s="102"/>
      <c r="CC161" s="102"/>
      <c r="CD161" s="102"/>
      <c r="CE161" s="102"/>
      <c r="CF161" s="102"/>
      <c r="CG161" s="102"/>
      <c r="CH161" s="102"/>
      <c r="CI161" s="102"/>
      <c r="CJ161" s="102"/>
      <c r="CK161" s="102"/>
      <c r="CL161" s="102"/>
      <c r="CM161" s="102"/>
      <c r="CN161" s="102"/>
      <c r="CO161" s="102"/>
      <c r="CP161" s="102"/>
      <c r="CQ161" s="102"/>
      <c r="CR161" s="102"/>
      <c r="CS161" s="102"/>
      <c r="CT161" s="102"/>
      <c r="CU161" s="102"/>
      <c r="CV161" s="102"/>
      <c r="CW161" s="102"/>
      <c r="CX161" s="102"/>
      <c r="CY161" s="102"/>
      <c r="CZ161" s="102"/>
      <c r="DA161" s="102"/>
      <c r="DB161" s="102"/>
      <c r="DC161" s="102"/>
      <c r="DD161" s="102"/>
      <c r="DE161" s="102"/>
      <c r="DF161" s="102"/>
      <c r="DG161" s="102"/>
      <c r="DH161" s="102"/>
      <c r="DI161" s="102"/>
      <c r="DJ161" s="102"/>
      <c r="DK161" s="102"/>
      <c r="DL161" s="102"/>
      <c r="DM161" s="102"/>
      <c r="DN161" s="102"/>
      <c r="DO161" s="102"/>
      <c r="DP161" s="102"/>
      <c r="DQ161" s="102"/>
      <c r="DR161" s="102"/>
      <c r="DS161" s="102"/>
      <c r="DT161" s="102"/>
      <c r="DU161" s="102"/>
      <c r="DV161" s="102"/>
      <c r="DW161" s="102"/>
      <c r="DX161" s="102"/>
      <c r="DY161" s="102"/>
      <c r="DZ161" s="102"/>
      <c r="EA161" s="102"/>
      <c r="EB161" s="102"/>
      <c r="EC161" s="102"/>
      <c r="ED161" s="102"/>
      <c r="EE161" s="102"/>
      <c r="EF161" s="102"/>
      <c r="EG161" s="102"/>
      <c r="EH161" s="102"/>
      <c r="EI161" s="102"/>
      <c r="EJ161" s="102"/>
      <c r="EK161" s="102"/>
      <c r="EL161" s="102"/>
      <c r="EM161" s="102"/>
      <c r="EN161" s="102"/>
      <c r="EO161" s="102"/>
      <c r="EP161" s="102"/>
      <c r="EQ161" s="102"/>
      <c r="ER161" s="102"/>
      <c r="ES161" s="102"/>
      <c r="ET161" s="102"/>
      <c r="EU161" s="102"/>
      <c r="EV161" s="102"/>
      <c r="EW161" s="102"/>
      <c r="EX161" s="102"/>
      <c r="EY161" s="102"/>
      <c r="EZ161" s="102"/>
      <c r="FA161" s="102"/>
      <c r="FB161" s="102"/>
      <c r="FC161" s="102"/>
      <c r="FD161" s="102"/>
      <c r="FE161" s="102"/>
      <c r="FF161" s="102"/>
      <c r="FG161" s="102"/>
      <c r="FH161" s="102"/>
      <c r="FI161" s="102"/>
      <c r="FJ161" s="102"/>
      <c r="FK161" s="102"/>
      <c r="FL161" s="102"/>
      <c r="FM161" s="102"/>
      <c r="FN161" s="102"/>
      <c r="FO161" s="102"/>
      <c r="FP161" s="102">
        <v>0.28203782847517722</v>
      </c>
      <c r="FQ161" s="102">
        <v>0.26810521532438947</v>
      </c>
      <c r="FR161" s="102">
        <v>0.45769398905462966</v>
      </c>
      <c r="FS161" s="102">
        <v>0.69747969553098155</v>
      </c>
      <c r="FT161" s="102">
        <v>0.73171536218804867</v>
      </c>
      <c r="FU161" s="102">
        <v>1.1067559202272863</v>
      </c>
      <c r="FV161" s="102">
        <v>1.6919567385823517</v>
      </c>
      <c r="FW161" s="102">
        <v>2.7307395740824694</v>
      </c>
      <c r="FX161" s="102">
        <v>4.3668970988271703</v>
      </c>
      <c r="FY161" s="102">
        <v>9.7074457994163694</v>
      </c>
      <c r="FZ161" s="102"/>
      <c r="GA161" s="102"/>
      <c r="GB161" s="102"/>
      <c r="GC161" s="102"/>
      <c r="GD161" s="104"/>
      <c r="GE161" s="104"/>
      <c r="GF161" s="104"/>
      <c r="GG161" s="104"/>
      <c r="GH161" s="104"/>
      <c r="GI161" s="104"/>
      <c r="GJ161" s="104">
        <v>-0.24389990419088894</v>
      </c>
      <c r="GK161" s="104">
        <v>2.3498686996710196</v>
      </c>
      <c r="GL161" s="104">
        <v>114.30660828859185</v>
      </c>
      <c r="GM161" s="122"/>
      <c r="GN161" s="110"/>
      <c r="GO161" s="119"/>
      <c r="GP161" s="98"/>
    </row>
    <row r="162" spans="1:198" x14ac:dyDescent="0.25">
      <c r="A162" s="103" t="s">
        <v>40</v>
      </c>
      <c r="B162" s="102"/>
      <c r="C162" s="102"/>
      <c r="D162" s="102"/>
      <c r="E162" s="102"/>
      <c r="F162" s="102"/>
      <c r="G162" s="102"/>
      <c r="H162" s="102"/>
      <c r="I162" s="102"/>
      <c r="J162" s="102"/>
      <c r="K162" s="102"/>
      <c r="L162" s="102"/>
      <c r="M162" s="102"/>
      <c r="N162" s="102"/>
      <c r="O162" s="102"/>
      <c r="P162" s="102">
        <v>0.10595763201980749</v>
      </c>
      <c r="Q162" s="102">
        <v>1.7450876125740592E-2</v>
      </c>
      <c r="R162" s="102">
        <v>2.9782471710651233E-3</v>
      </c>
      <c r="S162" s="102">
        <v>3.8919863468051021E-2</v>
      </c>
      <c r="T162" s="102">
        <v>2.0491035683396712E-2</v>
      </c>
      <c r="U162" s="102">
        <v>0.17968189133772258</v>
      </c>
      <c r="V162" s="102">
        <v>1.9964866548687881E-2</v>
      </c>
      <c r="W162" s="102">
        <v>9.9192722545547729E-3</v>
      </c>
      <c r="X162" s="102">
        <v>2.4577770039318939E-2</v>
      </c>
      <c r="Y162" s="102">
        <v>3.8641191242590649E-3</v>
      </c>
      <c r="Z162" s="102">
        <v>5.6479724070968712E-2</v>
      </c>
      <c r="AA162" s="102">
        <v>2.9471067766508534E-2</v>
      </c>
      <c r="AB162" s="102"/>
      <c r="AC162" s="102">
        <v>4.5198723483960146E-3</v>
      </c>
      <c r="AD162" s="102">
        <v>0.19028342102944792</v>
      </c>
      <c r="AE162" s="102">
        <v>7.07712086250218E-4</v>
      </c>
      <c r="AF162" s="102">
        <v>1.1080969026943362E-2</v>
      </c>
      <c r="AG162" s="102">
        <v>2.3682963463401425E-3</v>
      </c>
      <c r="AH162" s="102">
        <v>3.3244265143955849E-2</v>
      </c>
      <c r="AI162" s="102">
        <v>0.15455097954951419</v>
      </c>
      <c r="AJ162" s="102">
        <v>8.0192015972040551E-2</v>
      </c>
      <c r="AK162" s="102">
        <v>4.9811809884890139E-2</v>
      </c>
      <c r="AL162" s="102">
        <v>3.4571493291412473E-3</v>
      </c>
      <c r="AM162" s="102">
        <v>3.695396272936026E-2</v>
      </c>
      <c r="AN162" s="102">
        <v>0.1142942048893173</v>
      </c>
      <c r="AO162" s="102">
        <v>8.3257268032307777E-2</v>
      </c>
      <c r="AP162" s="102">
        <v>0.71725531982453616</v>
      </c>
      <c r="AQ162" s="102">
        <v>3.6509665935549093E-2</v>
      </c>
      <c r="AR162" s="102">
        <v>5.3713260643777929E-4</v>
      </c>
      <c r="AS162" s="102">
        <v>1.1039252444963874E-2</v>
      </c>
      <c r="AT162" s="102">
        <v>9.9353272004674836E-2</v>
      </c>
      <c r="AU162" s="102">
        <v>0.28402637086858584</v>
      </c>
      <c r="AV162" s="102">
        <v>1.6368941144391223E-2</v>
      </c>
      <c r="AW162" s="102">
        <v>4.4195255258347756E-2</v>
      </c>
      <c r="AX162" s="102">
        <v>0.11594725980638781</v>
      </c>
      <c r="AY162" s="102">
        <v>6.9253616919449409E-2</v>
      </c>
      <c r="AZ162" s="102">
        <v>1.7632688998527938E-2</v>
      </c>
      <c r="BA162" s="102">
        <v>8.4648129420532348E-2</v>
      </c>
      <c r="BB162" s="102">
        <v>0.16737895423317389</v>
      </c>
      <c r="BC162" s="102">
        <v>1.348478720629961E-3</v>
      </c>
      <c r="BD162" s="102">
        <v>3.3208008164923572E-4</v>
      </c>
      <c r="BE162" s="102">
        <v>0.11171864840772092</v>
      </c>
      <c r="BF162" s="102">
        <v>15.044477694483421</v>
      </c>
      <c r="BG162" s="102">
        <v>0.33051909131311308</v>
      </c>
      <c r="BH162" s="102">
        <v>2.5854427429574965E-2</v>
      </c>
      <c r="BI162" s="102">
        <v>2.3623274309085483E-2</v>
      </c>
      <c r="BJ162" s="102">
        <v>5.1048475313589074E-2</v>
      </c>
      <c r="BK162" s="102">
        <v>0.2860510196970571</v>
      </c>
      <c r="BL162" s="102">
        <v>1.3837518230741325E-2</v>
      </c>
      <c r="BM162" s="102">
        <v>0.28855423550428211</v>
      </c>
      <c r="BN162" s="102">
        <v>5.1753457573530177</v>
      </c>
      <c r="BO162" s="102">
        <v>0.15497506345769801</v>
      </c>
      <c r="BP162" s="102">
        <v>9.3038543284484077E-2</v>
      </c>
      <c r="BQ162" s="102">
        <v>0.31128709283690653</v>
      </c>
      <c r="BR162" s="102">
        <v>7.6739186065223003E-3</v>
      </c>
      <c r="BS162" s="102">
        <v>7.0697973392011048E-3</v>
      </c>
      <c r="BT162" s="102"/>
      <c r="BU162" s="102">
        <v>0.32274132799546723</v>
      </c>
      <c r="BV162" s="102">
        <v>0.36456301346077613</v>
      </c>
      <c r="BW162" s="102">
        <v>0.36768648808732318</v>
      </c>
      <c r="BX162" s="102">
        <v>216.35955625959696</v>
      </c>
      <c r="BY162" s="102"/>
      <c r="BZ162" s="102">
        <v>1.9433456183680566</v>
      </c>
      <c r="CA162" s="102"/>
      <c r="CB162" s="102"/>
      <c r="CC162" s="102"/>
      <c r="CD162" s="102"/>
      <c r="CE162" s="102"/>
      <c r="CF162" s="102"/>
      <c r="CG162" s="102"/>
      <c r="CH162" s="102"/>
      <c r="CI162" s="102"/>
      <c r="CJ162" s="102"/>
      <c r="CK162" s="102"/>
      <c r="CL162" s="102"/>
      <c r="CM162" s="102"/>
      <c r="CN162" s="102"/>
      <c r="CO162" s="102"/>
      <c r="CP162" s="102"/>
      <c r="CQ162" s="102"/>
      <c r="CR162" s="102"/>
      <c r="CS162" s="102"/>
      <c r="CT162" s="102"/>
      <c r="CU162" s="102"/>
      <c r="CV162" s="102"/>
      <c r="CW162" s="102"/>
      <c r="CX162" s="102"/>
      <c r="CY162" s="102"/>
      <c r="CZ162" s="102"/>
      <c r="DA162" s="102"/>
      <c r="DB162" s="102"/>
      <c r="DC162" s="102"/>
      <c r="DD162" s="102"/>
      <c r="DE162" s="102"/>
      <c r="DF162" s="102"/>
      <c r="DG162" s="102"/>
      <c r="DH162" s="102"/>
      <c r="DI162" s="102"/>
      <c r="DJ162" s="102"/>
      <c r="DK162" s="102"/>
      <c r="DL162" s="102"/>
      <c r="DM162" s="102"/>
      <c r="DN162" s="102"/>
      <c r="DO162" s="102"/>
      <c r="DP162" s="102"/>
      <c r="DQ162" s="102"/>
      <c r="DR162" s="102"/>
      <c r="DS162" s="102"/>
      <c r="DT162" s="102"/>
      <c r="DU162" s="102"/>
      <c r="DV162" s="102"/>
      <c r="DW162" s="102"/>
      <c r="DX162" s="102"/>
      <c r="DY162" s="102"/>
      <c r="DZ162" s="102"/>
      <c r="EA162" s="102"/>
      <c r="EB162" s="102"/>
      <c r="EC162" s="102"/>
      <c r="ED162" s="102"/>
      <c r="EE162" s="102"/>
      <c r="EF162" s="102"/>
      <c r="EG162" s="102"/>
      <c r="EH162" s="102"/>
      <c r="EI162" s="102"/>
      <c r="EJ162" s="102"/>
      <c r="EK162" s="102"/>
      <c r="EL162" s="102"/>
      <c r="EM162" s="102"/>
      <c r="EN162" s="102"/>
      <c r="EO162" s="102"/>
      <c r="EP162" s="102"/>
      <c r="EQ162" s="102"/>
      <c r="ER162" s="102"/>
      <c r="ES162" s="102"/>
      <c r="ET162" s="102"/>
      <c r="EU162" s="102"/>
      <c r="EV162" s="102"/>
      <c r="EW162" s="102"/>
      <c r="EX162" s="102"/>
      <c r="EY162" s="102"/>
      <c r="EZ162" s="102"/>
      <c r="FA162" s="102"/>
      <c r="FB162" s="102"/>
      <c r="FC162" s="102"/>
      <c r="FD162" s="102"/>
      <c r="FE162" s="102"/>
      <c r="FF162" s="102"/>
      <c r="FG162" s="102"/>
      <c r="FH162" s="102"/>
      <c r="FI162" s="102"/>
      <c r="FJ162" s="102"/>
      <c r="FK162" s="102"/>
      <c r="FL162" s="102"/>
      <c r="FM162" s="102"/>
      <c r="FN162" s="102"/>
      <c r="FO162" s="102"/>
      <c r="FP162" s="102">
        <v>3.2914022068587546E-2</v>
      </c>
      <c r="FQ162" s="102">
        <v>6.0365506508843925E-2</v>
      </c>
      <c r="FR162" s="102">
        <v>8.7122891650728701E-2</v>
      </c>
      <c r="FS162" s="102">
        <v>9.4392868302999269E-2</v>
      </c>
      <c r="FT162" s="102">
        <v>0.12247930502070632</v>
      </c>
      <c r="FU162" s="102">
        <v>0.14035932508113008</v>
      </c>
      <c r="FV162" s="102">
        <v>0.2064936695345812</v>
      </c>
      <c r="FW162" s="102">
        <v>0.35444612237842427</v>
      </c>
      <c r="FX162" s="102">
        <v>0.3840207510745785</v>
      </c>
      <c r="FY162" s="102">
        <v>0.82816316779301258</v>
      </c>
      <c r="FZ162" s="102"/>
      <c r="GA162" s="102"/>
      <c r="GB162" s="102"/>
      <c r="GC162" s="102"/>
      <c r="GD162" s="104"/>
      <c r="GE162" s="104"/>
      <c r="GF162" s="104"/>
      <c r="GG162" s="104"/>
      <c r="GH162" s="104"/>
      <c r="GI162" s="104"/>
      <c r="GJ162" s="104">
        <v>-5.0084098145145278E-2</v>
      </c>
      <c r="GK162" s="104">
        <v>1.5054438317878447</v>
      </c>
      <c r="GL162" s="104">
        <v>247.98938933837712</v>
      </c>
      <c r="GM162" s="122"/>
      <c r="GN162" s="110"/>
      <c r="GO162" s="119"/>
      <c r="GP162" s="98"/>
    </row>
    <row r="163" spans="1:198" x14ac:dyDescent="0.25">
      <c r="A163" s="103" t="s">
        <v>41</v>
      </c>
      <c r="B163" s="102">
        <v>0.27886478052101199</v>
      </c>
      <c r="C163" s="102">
        <v>0.99117012317503483</v>
      </c>
      <c r="D163" s="102">
        <v>4.9201991193797208E-2</v>
      </c>
      <c r="E163" s="102">
        <v>0.35651511491473364</v>
      </c>
      <c r="F163" s="102">
        <v>0.97936887959630414</v>
      </c>
      <c r="G163" s="102">
        <v>0.35402664676559265</v>
      </c>
      <c r="H163" s="102">
        <v>0.35135593589912789</v>
      </c>
      <c r="I163" s="102">
        <v>0.20874552911432348</v>
      </c>
      <c r="J163" s="102">
        <v>3.0523477591269853E-2</v>
      </c>
      <c r="K163" s="102">
        <v>0.23455378641265207</v>
      </c>
      <c r="L163" s="102">
        <v>0.14236670091091852</v>
      </c>
      <c r="M163" s="102">
        <v>3.7286929553604992E-2</v>
      </c>
      <c r="N163" s="102">
        <v>0.64389617736631399</v>
      </c>
      <c r="O163" s="102">
        <v>0.86190853943515477</v>
      </c>
      <c r="P163" s="102">
        <v>4.7970142117901293</v>
      </c>
      <c r="Q163" s="102">
        <v>0.61757140105135755</v>
      </c>
      <c r="R163" s="102">
        <v>0.20496731209030589</v>
      </c>
      <c r="S163" s="102">
        <v>7.7350040675516896</v>
      </c>
      <c r="T163" s="102">
        <v>3.1546484994168802</v>
      </c>
      <c r="U163" s="102">
        <v>12.365969707485405</v>
      </c>
      <c r="V163" s="102">
        <v>0.29614833445754962</v>
      </c>
      <c r="W163" s="102">
        <v>0.12393717246419382</v>
      </c>
      <c r="X163" s="102">
        <v>0.23881036372959635</v>
      </c>
      <c r="Y163" s="102">
        <v>7.7038034054202148E-2</v>
      </c>
      <c r="Z163" s="102">
        <v>0.22633730234362687</v>
      </c>
      <c r="AA163" s="102">
        <v>0.27459210124117073</v>
      </c>
      <c r="AB163" s="102">
        <v>6.6204221182997153E-2</v>
      </c>
      <c r="AC163" s="102">
        <v>0.11931639017845326</v>
      </c>
      <c r="AD163" s="102">
        <v>0.76599195082966076</v>
      </c>
      <c r="AE163" s="102">
        <v>5.3453779679659891E-2</v>
      </c>
      <c r="AF163" s="102">
        <v>6.9599195087537757E-2</v>
      </c>
      <c r="AG163" s="102">
        <v>2.5653948956052678E-3</v>
      </c>
      <c r="AH163" s="102">
        <v>0.94549278185294028</v>
      </c>
      <c r="AI163" s="102">
        <v>0.80338716141531485</v>
      </c>
      <c r="AJ163" s="102">
        <v>0.70617298452828592</v>
      </c>
      <c r="AK163" s="102">
        <v>0.95015754563808597</v>
      </c>
      <c r="AL163" s="102">
        <v>0.20690059264530897</v>
      </c>
      <c r="AM163" s="102">
        <v>0.21983548890122978</v>
      </c>
      <c r="AN163" s="102">
        <v>1.0089689068229799</v>
      </c>
      <c r="AO163" s="102">
        <v>0.56353693689600115</v>
      </c>
      <c r="AP163" s="102">
        <v>1.0631793378137604</v>
      </c>
      <c r="AQ163" s="102">
        <v>0.32887590721605148</v>
      </c>
      <c r="AR163" s="102">
        <v>3.1232636673999351E-3</v>
      </c>
      <c r="AS163" s="102">
        <v>6.4189914489217501E-2</v>
      </c>
      <c r="AT163" s="102">
        <v>0.57770923040295719</v>
      </c>
      <c r="AU163" s="102">
        <v>2.7340003294762889</v>
      </c>
      <c r="AV163" s="102">
        <v>0.27913865772437746</v>
      </c>
      <c r="AW163" s="102">
        <v>0.81747540031704868</v>
      </c>
      <c r="AX163" s="102">
        <v>0.91761603234479738</v>
      </c>
      <c r="AY163" s="102">
        <v>1.1021735541021773</v>
      </c>
      <c r="AZ163" s="102">
        <v>0.46350547013312338</v>
      </c>
      <c r="BA163" s="102">
        <v>2.0044364384144795</v>
      </c>
      <c r="BB163" s="102">
        <v>2.3558055622395084</v>
      </c>
      <c r="BC163" s="102">
        <v>9.1724058837630122E-3</v>
      </c>
      <c r="BD163" s="102">
        <v>2.258821921473838E-3</v>
      </c>
      <c r="BE163" s="102">
        <v>0.75987279465406588</v>
      </c>
      <c r="BF163" s="102">
        <v>0.99329375410565413</v>
      </c>
      <c r="BG163" s="102">
        <v>1.2307898380470239</v>
      </c>
      <c r="BH163" s="102">
        <v>0.21926780754206684</v>
      </c>
      <c r="BI163" s="102">
        <v>0.71522856862197692</v>
      </c>
      <c r="BJ163" s="102">
        <v>0.87822113479401542</v>
      </c>
      <c r="BK163" s="102">
        <v>3.7327026405115942</v>
      </c>
      <c r="BL163" s="102">
        <v>1.4835312769297053</v>
      </c>
      <c r="BM163" s="102">
        <v>8.67292663942664</v>
      </c>
      <c r="BN163" s="102">
        <v>47.817092048043719</v>
      </c>
      <c r="BO163" s="102">
        <v>2.623155369777145</v>
      </c>
      <c r="BP163" s="102">
        <v>1.8836893142345876</v>
      </c>
      <c r="BQ163" s="102">
        <v>6.3669339558110645</v>
      </c>
      <c r="BR163" s="102">
        <v>0.63038985812946768</v>
      </c>
      <c r="BS163" s="102">
        <v>0.58019459704777743</v>
      </c>
      <c r="BT163" s="102"/>
      <c r="BU163" s="102">
        <v>5.3991539762714176</v>
      </c>
      <c r="BV163" s="102">
        <v>3.3437878142833948</v>
      </c>
      <c r="BW163" s="102">
        <v>283.91001748502748</v>
      </c>
      <c r="BX163" s="102">
        <v>137.18815382622972</v>
      </c>
      <c r="BY163" s="102">
        <v>17.825353318897694</v>
      </c>
      <c r="BZ163" s="102">
        <v>27.89784840945557</v>
      </c>
      <c r="CA163" s="102"/>
      <c r="CB163" s="102"/>
      <c r="CC163" s="102"/>
      <c r="CD163" s="102"/>
      <c r="CE163" s="102"/>
      <c r="CF163" s="102"/>
      <c r="CG163" s="102"/>
      <c r="CH163" s="102"/>
      <c r="CI163" s="102"/>
      <c r="CJ163" s="102"/>
      <c r="CK163" s="102"/>
      <c r="CL163" s="102"/>
      <c r="CM163" s="102"/>
      <c r="CN163" s="102"/>
      <c r="CO163" s="102"/>
      <c r="CP163" s="102"/>
      <c r="CQ163" s="102"/>
      <c r="CR163" s="102"/>
      <c r="CS163" s="102"/>
      <c r="CT163" s="102"/>
      <c r="CU163" s="102"/>
      <c r="CV163" s="102"/>
      <c r="CW163" s="102"/>
      <c r="CX163" s="102"/>
      <c r="CY163" s="102"/>
      <c r="CZ163" s="102"/>
      <c r="DA163" s="102"/>
      <c r="DB163" s="102"/>
      <c r="DC163" s="102"/>
      <c r="DD163" s="102"/>
      <c r="DE163" s="102"/>
      <c r="DF163" s="102"/>
      <c r="DG163" s="102"/>
      <c r="DH163" s="102"/>
      <c r="DI163" s="102"/>
      <c r="DJ163" s="102"/>
      <c r="DK163" s="102"/>
      <c r="DL163" s="102"/>
      <c r="DM163" s="102"/>
      <c r="DN163" s="102"/>
      <c r="DO163" s="102"/>
      <c r="DP163" s="102"/>
      <c r="DQ163" s="102"/>
      <c r="DR163" s="102"/>
      <c r="DS163" s="102"/>
      <c r="DT163" s="102"/>
      <c r="DU163" s="102"/>
      <c r="DV163" s="102"/>
      <c r="DW163" s="102"/>
      <c r="DX163" s="102"/>
      <c r="DY163" s="102"/>
      <c r="DZ163" s="102"/>
      <c r="EA163" s="102"/>
      <c r="EB163" s="102"/>
      <c r="EC163" s="102"/>
      <c r="ED163" s="102"/>
      <c r="EE163" s="102"/>
      <c r="EF163" s="102"/>
      <c r="EG163" s="102"/>
      <c r="EH163" s="102"/>
      <c r="EI163" s="102"/>
      <c r="EJ163" s="102"/>
      <c r="EK163" s="102"/>
      <c r="EL163" s="102"/>
      <c r="EM163" s="102"/>
      <c r="EN163" s="102"/>
      <c r="EO163" s="102"/>
      <c r="EP163" s="102"/>
      <c r="EQ163" s="102"/>
      <c r="ER163" s="102"/>
      <c r="ES163" s="102"/>
      <c r="ET163" s="102"/>
      <c r="EU163" s="102"/>
      <c r="EV163" s="102"/>
      <c r="EW163" s="102"/>
      <c r="EX163" s="102"/>
      <c r="EY163" s="102"/>
      <c r="EZ163" s="102"/>
      <c r="FA163" s="102"/>
      <c r="FB163" s="102"/>
      <c r="FC163" s="102"/>
      <c r="FD163" s="102"/>
      <c r="FE163" s="102"/>
      <c r="FF163" s="102"/>
      <c r="FG163" s="102"/>
      <c r="FH163" s="102"/>
      <c r="FI163" s="102"/>
      <c r="FJ163" s="102"/>
      <c r="FK163" s="102"/>
      <c r="FL163" s="102"/>
      <c r="FM163" s="102"/>
      <c r="FN163" s="102"/>
      <c r="FO163" s="102"/>
      <c r="FP163" s="102">
        <v>1.0950295482079124</v>
      </c>
      <c r="FQ163" s="102">
        <v>1.9097595524044457</v>
      </c>
      <c r="FR163" s="102">
        <v>2.8050256098273372</v>
      </c>
      <c r="FS163" s="102">
        <v>3.3288604789314182</v>
      </c>
      <c r="FT163" s="102">
        <v>4.9526935613982834</v>
      </c>
      <c r="FU163" s="102">
        <v>7.2629330336397562</v>
      </c>
      <c r="FV163" s="102">
        <v>11.461488385216571</v>
      </c>
      <c r="FW163" s="102">
        <v>20.71078132623478</v>
      </c>
      <c r="FX163" s="102">
        <v>52.522347372985443</v>
      </c>
      <c r="FY163" s="102">
        <v>120.11742700770586</v>
      </c>
      <c r="FZ163" s="102"/>
      <c r="GA163" s="102"/>
      <c r="GB163" s="102"/>
      <c r="GC163" s="102"/>
      <c r="GD163" s="104"/>
      <c r="GE163" s="104"/>
      <c r="GF163" s="104"/>
      <c r="GG163" s="104"/>
      <c r="GH163" s="104"/>
      <c r="GI163" s="104"/>
      <c r="GJ163" s="104">
        <v>-1.6067143187060515</v>
      </c>
      <c r="GK163" s="104">
        <v>38.623407265499296</v>
      </c>
      <c r="GL163" s="104">
        <v>872.17071002801345</v>
      </c>
      <c r="GM163" s="122"/>
      <c r="GN163" s="110"/>
      <c r="GO163" s="119"/>
      <c r="GP163" s="98"/>
    </row>
    <row r="164" spans="1:198" x14ac:dyDescent="0.25">
      <c r="A164" s="103" t="s">
        <v>172</v>
      </c>
      <c r="B164" s="102">
        <v>7.6163162654479047E-3</v>
      </c>
      <c r="C164" s="102">
        <v>2.9990225432591541E-2</v>
      </c>
      <c r="D164" s="102">
        <v>1.2854370596978532E-3</v>
      </c>
      <c r="E164" s="102">
        <v>2.1623154986024573E-2</v>
      </c>
      <c r="F164" s="102">
        <v>8.4822844618079069E-2</v>
      </c>
      <c r="G164" s="102">
        <v>2.883051112825406E-2</v>
      </c>
      <c r="H164" s="102">
        <v>1.04454783761837E-2</v>
      </c>
      <c r="I164" s="102">
        <v>1.3308854755242605E-2</v>
      </c>
      <c r="J164" s="102">
        <v>1.1993707781614144E-3</v>
      </c>
      <c r="K164" s="102">
        <v>1.3313005698279668E-2</v>
      </c>
      <c r="L164" s="102">
        <v>3.1371821061057202E-3</v>
      </c>
      <c r="M164" s="102">
        <v>8.2838968648956159E-3</v>
      </c>
      <c r="N164" s="102">
        <v>6.8802431337613962E-2</v>
      </c>
      <c r="O164" s="102">
        <v>5.5041930587706707E-3</v>
      </c>
      <c r="P164" s="102">
        <v>1.6564352648021501</v>
      </c>
      <c r="Q164" s="102">
        <v>7.2061190871231471</v>
      </c>
      <c r="R164" s="102">
        <v>2.8090608184498395E-2</v>
      </c>
      <c r="S164" s="102">
        <v>5.1802188726943141</v>
      </c>
      <c r="T164" s="102">
        <v>1.7474647901350062</v>
      </c>
      <c r="U164" s="102">
        <v>1.6947463784923087</v>
      </c>
      <c r="V164" s="102">
        <v>0.82875162176414152</v>
      </c>
      <c r="W164" s="102">
        <v>0.43154706900625966</v>
      </c>
      <c r="X164" s="102">
        <v>1.5489905580411678</v>
      </c>
      <c r="Y164" s="102">
        <v>0.13505299079939015</v>
      </c>
      <c r="Z164" s="102">
        <v>3.626228883551692</v>
      </c>
      <c r="AA164" s="102">
        <v>2.8949868796435272</v>
      </c>
      <c r="AB164" s="102">
        <v>0.69458190760564553</v>
      </c>
      <c r="AC164" s="102">
        <v>0.1121755303751575</v>
      </c>
      <c r="AD164" s="102">
        <v>6.8690702799004599</v>
      </c>
      <c r="AE164" s="102">
        <v>0.72956405100687338</v>
      </c>
      <c r="AF164" s="102">
        <v>0.50372735776143118</v>
      </c>
      <c r="AG164" s="102">
        <v>0.13260226172742173</v>
      </c>
      <c r="AH164" s="102">
        <v>1.5838840469852262</v>
      </c>
      <c r="AI164" s="102">
        <v>5.0103378516077983</v>
      </c>
      <c r="AJ164" s="102">
        <v>1.8582991698038227</v>
      </c>
      <c r="AK164" s="102">
        <v>1.8103938309910821</v>
      </c>
      <c r="AL164" s="102">
        <v>0.19099043732542018</v>
      </c>
      <c r="AM164" s="102">
        <v>0.49803824568735122</v>
      </c>
      <c r="AN164" s="102">
        <v>2.9747807911047004</v>
      </c>
      <c r="AO164" s="102">
        <v>6.4973279078648121</v>
      </c>
      <c r="AP164" s="102">
        <v>6.9719464133797882</v>
      </c>
      <c r="AQ164" s="102">
        <v>1.8909180818139482</v>
      </c>
      <c r="AR164" s="102">
        <v>2.3623712644285491E-2</v>
      </c>
      <c r="AS164" s="102">
        <v>0.48551907749015399</v>
      </c>
      <c r="AT164" s="102">
        <v>4.3696716974113841</v>
      </c>
      <c r="AU164" s="102">
        <v>15.98032766040915</v>
      </c>
      <c r="AV164" s="102">
        <v>1.337900397542295</v>
      </c>
      <c r="AW164" s="102">
        <v>1.8284783884027982</v>
      </c>
      <c r="AX164" s="102">
        <v>2.4599790525172169</v>
      </c>
      <c r="AY164" s="102">
        <v>6.9126291341989301</v>
      </c>
      <c r="AZ164" s="102">
        <v>1.0233564414500391</v>
      </c>
      <c r="BA164" s="102">
        <v>5.1758214788155712</v>
      </c>
      <c r="BB164" s="102">
        <v>5.608389405149965</v>
      </c>
      <c r="BC164" s="102">
        <v>3.5809890165698771E-2</v>
      </c>
      <c r="BD164" s="102">
        <v>8.8186421247492958E-3</v>
      </c>
      <c r="BE164" s="102">
        <v>2.9658759784295072</v>
      </c>
      <c r="BF164" s="102">
        <v>2.1331275861009269</v>
      </c>
      <c r="BG164" s="102">
        <v>8.3236265006701942</v>
      </c>
      <c r="BH164" s="102">
        <v>1.11806612108891</v>
      </c>
      <c r="BI164" s="102">
        <v>1.8380872160054451</v>
      </c>
      <c r="BJ164" s="102">
        <v>1.6767922067029417</v>
      </c>
      <c r="BK164" s="102">
        <v>6.0313785526852781</v>
      </c>
      <c r="BL164" s="102">
        <v>2.0800838299829216</v>
      </c>
      <c r="BM164" s="102">
        <v>63.855838506368961</v>
      </c>
      <c r="BN164" s="102">
        <v>165.51088645559082</v>
      </c>
      <c r="BO164" s="102">
        <v>12.192829907053691</v>
      </c>
      <c r="BP164" s="102">
        <v>13.16366483215841</v>
      </c>
      <c r="BQ164" s="102">
        <v>47.481636536871832</v>
      </c>
      <c r="BR164" s="102">
        <v>3.6215373963455137</v>
      </c>
      <c r="BS164" s="102">
        <v>3.302741537198369</v>
      </c>
      <c r="BT164" s="102"/>
      <c r="BU164" s="102">
        <v>10.471867544630372</v>
      </c>
      <c r="BV164" s="102">
        <v>71.963147718138018</v>
      </c>
      <c r="BW164" s="102">
        <v>38.770386484485662</v>
      </c>
      <c r="BX164" s="102">
        <v>122.28444481019837</v>
      </c>
      <c r="BY164" s="102">
        <v>104.59212612652082</v>
      </c>
      <c r="BZ164" s="102">
        <v>118.11889916417954</v>
      </c>
      <c r="CA164" s="102"/>
      <c r="CB164" s="102"/>
      <c r="CC164" s="102"/>
      <c r="CD164" s="102"/>
      <c r="CE164" s="102"/>
      <c r="CF164" s="102"/>
      <c r="CG164" s="102"/>
      <c r="CH164" s="102"/>
      <c r="CI164" s="102"/>
      <c r="CJ164" s="102"/>
      <c r="CK164" s="102"/>
      <c r="CL164" s="102"/>
      <c r="CM164" s="102"/>
      <c r="CN164" s="102"/>
      <c r="CO164" s="102"/>
      <c r="CP164" s="102"/>
      <c r="CQ164" s="102"/>
      <c r="CR164" s="102"/>
      <c r="CS164" s="102"/>
      <c r="CT164" s="102"/>
      <c r="CU164" s="102"/>
      <c r="CV164" s="102"/>
      <c r="CW164" s="102"/>
      <c r="CX164" s="102"/>
      <c r="CY164" s="102"/>
      <c r="CZ164" s="102"/>
      <c r="DA164" s="102"/>
      <c r="DB164" s="102"/>
      <c r="DC164" s="102"/>
      <c r="DD164" s="102"/>
      <c r="DE164" s="102"/>
      <c r="DF164" s="102"/>
      <c r="DG164" s="102"/>
      <c r="DH164" s="102"/>
      <c r="DI164" s="102"/>
      <c r="DJ164" s="102"/>
      <c r="DK164" s="102"/>
      <c r="DL164" s="102"/>
      <c r="DM164" s="102"/>
      <c r="DN164" s="102"/>
      <c r="DO164" s="102"/>
      <c r="DP164" s="102"/>
      <c r="DQ164" s="102"/>
      <c r="DR164" s="102"/>
      <c r="DS164" s="102"/>
      <c r="DT164" s="102"/>
      <c r="DU164" s="102"/>
      <c r="DV164" s="102"/>
      <c r="DW164" s="102"/>
      <c r="DX164" s="102"/>
      <c r="DY164" s="102"/>
      <c r="DZ164" s="102"/>
      <c r="EA164" s="102"/>
      <c r="EB164" s="102"/>
      <c r="EC164" s="102"/>
      <c r="ED164" s="102"/>
      <c r="EE164" s="102"/>
      <c r="EF164" s="102"/>
      <c r="EG164" s="102"/>
      <c r="EH164" s="102"/>
      <c r="EI164" s="102"/>
      <c r="EJ164" s="102"/>
      <c r="EK164" s="102"/>
      <c r="EL164" s="102"/>
      <c r="EM164" s="102"/>
      <c r="EN164" s="102"/>
      <c r="EO164" s="102"/>
      <c r="EP164" s="102"/>
      <c r="EQ164" s="102"/>
      <c r="ER164" s="102"/>
      <c r="ES164" s="102"/>
      <c r="ET164" s="102"/>
      <c r="EU164" s="102"/>
      <c r="EV164" s="102"/>
      <c r="EW164" s="102"/>
      <c r="EX164" s="102"/>
      <c r="EY164" s="102"/>
      <c r="EZ164" s="102"/>
      <c r="FA164" s="102"/>
      <c r="FB164" s="102"/>
      <c r="FC164" s="102"/>
      <c r="FD164" s="102"/>
      <c r="FE164" s="102"/>
      <c r="FF164" s="102"/>
      <c r="FG164" s="102"/>
      <c r="FH164" s="102"/>
      <c r="FI164" s="102"/>
      <c r="FJ164" s="102"/>
      <c r="FK164" s="102"/>
      <c r="FL164" s="102"/>
      <c r="FM164" s="102"/>
      <c r="FN164" s="102"/>
      <c r="FO164" s="102"/>
      <c r="FP164" s="102">
        <v>5.8501368112588406</v>
      </c>
      <c r="FQ164" s="102">
        <v>8.9535484493913433</v>
      </c>
      <c r="FR164" s="102">
        <v>12.040532038508104</v>
      </c>
      <c r="FS164" s="102">
        <v>14.986778927586336</v>
      </c>
      <c r="FT164" s="102">
        <v>18.995535363825244</v>
      </c>
      <c r="FU164" s="102">
        <v>25.025988579189661</v>
      </c>
      <c r="FV164" s="102">
        <v>34.246664354221984</v>
      </c>
      <c r="FW164" s="102">
        <v>57.500409970603101</v>
      </c>
      <c r="FX164" s="102">
        <v>106.4242613945792</v>
      </c>
      <c r="FY164" s="102">
        <v>234.47555317739827</v>
      </c>
      <c r="FZ164" s="102"/>
      <c r="GA164" s="102"/>
      <c r="GB164" s="102"/>
      <c r="GC164" s="102"/>
      <c r="GD164" s="104"/>
      <c r="GE164" s="104"/>
      <c r="GF164" s="104"/>
      <c r="GG164" s="104"/>
      <c r="GH164" s="104">
        <v>61.910349283107792</v>
      </c>
      <c r="GI164" s="104">
        <v>2.2087486223578745</v>
      </c>
      <c r="GJ164" s="104">
        <v>15.702556864004707</v>
      </c>
      <c r="GK164" s="104">
        <v>55.529975561281283</v>
      </c>
      <c r="GL164" s="104">
        <v>1566.2038434586866</v>
      </c>
      <c r="GM164" s="122"/>
      <c r="GN164" s="110"/>
      <c r="GO164" s="119"/>
      <c r="GP164" s="98"/>
    </row>
    <row r="165" spans="1:198" x14ac:dyDescent="0.25">
      <c r="A165" s="103" t="s">
        <v>42</v>
      </c>
      <c r="B165" s="102"/>
      <c r="C165" s="102"/>
      <c r="D165" s="102"/>
      <c r="E165" s="102"/>
      <c r="F165" s="102"/>
      <c r="G165" s="102"/>
      <c r="H165" s="102"/>
      <c r="I165" s="102"/>
      <c r="J165" s="102"/>
      <c r="K165" s="102"/>
      <c r="L165" s="102"/>
      <c r="M165" s="102"/>
      <c r="N165" s="102"/>
      <c r="O165" s="102"/>
      <c r="P165" s="102"/>
      <c r="Q165" s="102"/>
      <c r="R165" s="102"/>
      <c r="S165" s="102"/>
      <c r="T165" s="102"/>
      <c r="U165" s="102"/>
      <c r="V165" s="102"/>
      <c r="W165" s="102"/>
      <c r="X165" s="102"/>
      <c r="Y165" s="102"/>
      <c r="Z165" s="102"/>
      <c r="AA165" s="102"/>
      <c r="AB165" s="102"/>
      <c r="AC165" s="102"/>
      <c r="AD165" s="102"/>
      <c r="AE165" s="102"/>
      <c r="AF165" s="102"/>
      <c r="AG165" s="102"/>
      <c r="AH165" s="102"/>
      <c r="AI165" s="102"/>
      <c r="AJ165" s="102"/>
      <c r="AK165" s="102"/>
      <c r="AL165" s="102"/>
      <c r="AM165" s="102"/>
      <c r="AN165" s="102"/>
      <c r="AO165" s="102"/>
      <c r="AP165" s="102"/>
      <c r="AQ165" s="102"/>
      <c r="AR165" s="102"/>
      <c r="AS165" s="102"/>
      <c r="AT165" s="102"/>
      <c r="AU165" s="102"/>
      <c r="AV165" s="102"/>
      <c r="AW165" s="102"/>
      <c r="AX165" s="102"/>
      <c r="AY165" s="102"/>
      <c r="AZ165" s="102"/>
      <c r="BA165" s="102"/>
      <c r="BB165" s="102"/>
      <c r="BC165" s="102"/>
      <c r="BD165" s="102"/>
      <c r="BE165" s="102"/>
      <c r="BF165" s="102"/>
      <c r="BG165" s="102"/>
      <c r="BH165" s="102"/>
      <c r="BI165" s="102"/>
      <c r="BJ165" s="102"/>
      <c r="BK165" s="102"/>
      <c r="BL165" s="102"/>
      <c r="BM165" s="102"/>
      <c r="BN165" s="102"/>
      <c r="BO165" s="102"/>
      <c r="BP165" s="102">
        <v>0.25055513826160547</v>
      </c>
      <c r="BQ165" s="102">
        <v>0.83907378486888329</v>
      </c>
      <c r="BR165" s="102">
        <v>4.6152239045418125E-2</v>
      </c>
      <c r="BS165" s="102">
        <v>4.2516500307909051E-2</v>
      </c>
      <c r="BT165" s="102"/>
      <c r="BU165" s="102">
        <v>0.18612579128759707</v>
      </c>
      <c r="BV165" s="102">
        <v>6.4346872402933408E-2</v>
      </c>
      <c r="BW165" s="102">
        <v>0.15889779217109404</v>
      </c>
      <c r="BX165" s="102">
        <v>2.3706840155466491</v>
      </c>
      <c r="BY165" s="102">
        <v>98.544600654904272</v>
      </c>
      <c r="BZ165" s="102">
        <v>9.8591070690210589</v>
      </c>
      <c r="CA165" s="102"/>
      <c r="CB165" s="102"/>
      <c r="CC165" s="102"/>
      <c r="CD165" s="102"/>
      <c r="CE165" s="102"/>
      <c r="CF165" s="102"/>
      <c r="CG165" s="102"/>
      <c r="CH165" s="102"/>
      <c r="CI165" s="102"/>
      <c r="CJ165" s="102"/>
      <c r="CK165" s="102"/>
      <c r="CL165" s="102"/>
      <c r="CM165" s="102"/>
      <c r="CN165" s="102"/>
      <c r="CO165" s="102"/>
      <c r="CP165" s="102"/>
      <c r="CQ165" s="102"/>
      <c r="CR165" s="102"/>
      <c r="CS165" s="102"/>
      <c r="CT165" s="102"/>
      <c r="CU165" s="102"/>
      <c r="CV165" s="102"/>
      <c r="CW165" s="102"/>
      <c r="CX165" s="102"/>
      <c r="CY165" s="102"/>
      <c r="CZ165" s="102"/>
      <c r="DA165" s="102"/>
      <c r="DB165" s="102"/>
      <c r="DC165" s="102"/>
      <c r="DD165" s="102"/>
      <c r="DE165" s="102"/>
      <c r="DF165" s="102"/>
      <c r="DG165" s="102"/>
      <c r="DH165" s="102"/>
      <c r="DI165" s="102"/>
      <c r="DJ165" s="102"/>
      <c r="DK165" s="102"/>
      <c r="DL165" s="102"/>
      <c r="DM165" s="102"/>
      <c r="DN165" s="102"/>
      <c r="DO165" s="102"/>
      <c r="DP165" s="102"/>
      <c r="DQ165" s="102"/>
      <c r="DR165" s="102"/>
      <c r="DS165" s="102"/>
      <c r="DT165" s="102"/>
      <c r="DU165" s="102"/>
      <c r="DV165" s="102"/>
      <c r="DW165" s="102"/>
      <c r="DX165" s="102"/>
      <c r="DY165" s="102"/>
      <c r="DZ165" s="102"/>
      <c r="EA165" s="102"/>
      <c r="EB165" s="102"/>
      <c r="EC165" s="102"/>
      <c r="ED165" s="102"/>
      <c r="EE165" s="102"/>
      <c r="EF165" s="102"/>
      <c r="EG165" s="102"/>
      <c r="EH165" s="102"/>
      <c r="EI165" s="102"/>
      <c r="EJ165" s="102"/>
      <c r="EK165" s="102"/>
      <c r="EL165" s="102"/>
      <c r="EM165" s="102"/>
      <c r="EN165" s="102"/>
      <c r="EO165" s="102"/>
      <c r="EP165" s="102"/>
      <c r="EQ165" s="102"/>
      <c r="ER165" s="102"/>
      <c r="ES165" s="102"/>
      <c r="ET165" s="102"/>
      <c r="EU165" s="102"/>
      <c r="EV165" s="102"/>
      <c r="EW165" s="102"/>
      <c r="EX165" s="102"/>
      <c r="EY165" s="102"/>
      <c r="EZ165" s="102"/>
      <c r="FA165" s="102"/>
      <c r="FB165" s="102"/>
      <c r="FC165" s="102"/>
      <c r="FD165" s="102"/>
      <c r="FE165" s="102"/>
      <c r="FF165" s="102"/>
      <c r="FG165" s="102"/>
      <c r="FH165" s="102"/>
      <c r="FI165" s="102"/>
      <c r="FJ165" s="102"/>
      <c r="FK165" s="102"/>
      <c r="FL165" s="102"/>
      <c r="FM165" s="102"/>
      <c r="FN165" s="102"/>
      <c r="FO165" s="102"/>
      <c r="FP165" s="102">
        <v>0.15722363747362453</v>
      </c>
      <c r="FQ165" s="102">
        <v>0.31713344503148455</v>
      </c>
      <c r="FR165" s="102">
        <v>0.49492960161143734</v>
      </c>
      <c r="FS165" s="102">
        <v>0.73650804711737461</v>
      </c>
      <c r="FT165" s="102">
        <v>1.3239372824261622</v>
      </c>
      <c r="FU165" s="102">
        <v>1.5350721627533257</v>
      </c>
      <c r="FV165" s="102">
        <v>2.4739380759160152</v>
      </c>
      <c r="FW165" s="102">
        <v>4.220433654115018</v>
      </c>
      <c r="FX165" s="102">
        <v>9.1173748040269942</v>
      </c>
      <c r="FY165" s="102">
        <v>19.988087228161564</v>
      </c>
      <c r="FZ165" s="102">
        <v>1080.5684860458728</v>
      </c>
      <c r="GA165" s="102"/>
      <c r="GB165" s="102"/>
      <c r="GC165" s="102"/>
      <c r="GD165" s="104"/>
      <c r="GE165" s="104"/>
      <c r="GF165" s="104"/>
      <c r="GG165" s="104"/>
      <c r="GH165" s="104"/>
      <c r="GI165" s="104"/>
      <c r="GJ165" s="104">
        <v>-0.90640822487876749</v>
      </c>
      <c r="GK165" s="104">
        <v>1.5373363230866468</v>
      </c>
      <c r="GL165" s="104">
        <v>1233.9261119405312</v>
      </c>
      <c r="GM165" s="122"/>
      <c r="GN165" s="120"/>
      <c r="GO165" s="119"/>
      <c r="GP165" s="98"/>
    </row>
    <row r="166" spans="1:198" x14ac:dyDescent="0.25">
      <c r="A166" s="103" t="s">
        <v>173</v>
      </c>
      <c r="B166" s="102">
        <v>7.6310818889465032E-2</v>
      </c>
      <c r="C166" s="102">
        <v>0.26246853547514865</v>
      </c>
      <c r="D166" s="102">
        <v>3.5047526507894139E-2</v>
      </c>
      <c r="E166" s="102">
        <v>0.25743868335699499</v>
      </c>
      <c r="F166" s="102">
        <v>0.79101740302349965</v>
      </c>
      <c r="G166" s="102">
        <v>0.25468645059486478</v>
      </c>
      <c r="H166" s="102">
        <v>9.9652936968611772E-2</v>
      </c>
      <c r="I166" s="102">
        <v>0.13627967788776335</v>
      </c>
      <c r="J166" s="102">
        <v>2.2437764112944712E-2</v>
      </c>
      <c r="K166" s="102">
        <v>0.1239823209070474</v>
      </c>
      <c r="L166" s="102">
        <v>5.0879869601125526E-2</v>
      </c>
      <c r="M166" s="102">
        <v>6.9595441045069192E-2</v>
      </c>
      <c r="N166" s="102">
        <v>0.65193792733669298</v>
      </c>
      <c r="O166" s="102">
        <v>0.17239571311840851</v>
      </c>
      <c r="P166" s="102">
        <v>0.97487210804196267</v>
      </c>
      <c r="Q166" s="102">
        <v>2.4588233332335472</v>
      </c>
      <c r="R166" s="102">
        <v>1.8000644350969784E-2</v>
      </c>
      <c r="S166" s="102">
        <v>1.5400537595556782</v>
      </c>
      <c r="T166" s="102">
        <v>1.1560495558390822</v>
      </c>
      <c r="U166" s="102">
        <v>1.0860044974451246</v>
      </c>
      <c r="V166" s="102">
        <v>5.225105066557119</v>
      </c>
      <c r="W166" s="102">
        <v>2.3724066346110746</v>
      </c>
      <c r="X166" s="102">
        <v>2.9805453154382833</v>
      </c>
      <c r="Y166" s="102">
        <v>0.10475906131031931</v>
      </c>
      <c r="Z166" s="102">
        <v>0.66020552043916403</v>
      </c>
      <c r="AA166" s="102">
        <v>0.77341456893593763</v>
      </c>
      <c r="AB166" s="102">
        <v>0.34937604477270306</v>
      </c>
      <c r="AC166" s="102">
        <v>3.1792410708974365E-2</v>
      </c>
      <c r="AD166" s="102">
        <v>5.4535994735424804</v>
      </c>
      <c r="AE166" s="102">
        <v>1.4665573633922981</v>
      </c>
      <c r="AF166" s="102">
        <v>0.16234773761231897</v>
      </c>
      <c r="AG166" s="102">
        <v>1.5739688524324502E-2</v>
      </c>
      <c r="AH166" s="102">
        <v>0.57849278101130275</v>
      </c>
      <c r="AI166" s="102">
        <v>4.4446207743090378</v>
      </c>
      <c r="AJ166" s="102">
        <v>1.716603382956817</v>
      </c>
      <c r="AK166" s="102">
        <v>7.4722930169984147</v>
      </c>
      <c r="AL166" s="102">
        <v>1.8176461666659531</v>
      </c>
      <c r="AM166" s="102">
        <v>0.24594526322885804</v>
      </c>
      <c r="AN166" s="102">
        <v>2.926509720446826</v>
      </c>
      <c r="AO166" s="102">
        <v>5.0741610793028125</v>
      </c>
      <c r="AP166" s="102">
        <v>2.6209770483771733</v>
      </c>
      <c r="AQ166" s="102">
        <v>0.80424895908187588</v>
      </c>
      <c r="AR166" s="102">
        <v>1.1623351610988861E-2</v>
      </c>
      <c r="AS166" s="102">
        <v>0.23888535373275122</v>
      </c>
      <c r="AT166" s="102">
        <v>2.1499681835947602</v>
      </c>
      <c r="AU166" s="102">
        <v>4.3056919283989634</v>
      </c>
      <c r="AV166" s="102">
        <v>0.2913841787258451</v>
      </c>
      <c r="AW166" s="102">
        <v>1.1041157398286732</v>
      </c>
      <c r="AX166" s="102">
        <v>1.2355489515015983</v>
      </c>
      <c r="AY166" s="102">
        <v>5.8190787863279043</v>
      </c>
      <c r="AZ166" s="102">
        <v>1.1249566293588658</v>
      </c>
      <c r="BA166" s="102">
        <v>1.9421625422026287</v>
      </c>
      <c r="BB166" s="102">
        <v>2.4610513946105503</v>
      </c>
      <c r="BC166" s="102">
        <v>3.45681571033098E-2</v>
      </c>
      <c r="BD166" s="102">
        <v>8.5128495227332641E-3</v>
      </c>
      <c r="BE166" s="102">
        <v>2.8630599105934826</v>
      </c>
      <c r="BF166" s="102">
        <v>0.83608722068242569</v>
      </c>
      <c r="BG166" s="102">
        <v>5.1661679430432157</v>
      </c>
      <c r="BH166" s="102">
        <v>0.84049215977463554</v>
      </c>
      <c r="BI166" s="102">
        <v>0.81033366268399076</v>
      </c>
      <c r="BJ166" s="102">
        <v>2.6644917579038605</v>
      </c>
      <c r="BK166" s="102">
        <v>0.30669798808340742</v>
      </c>
      <c r="BL166" s="102">
        <v>0.38851029426888883</v>
      </c>
      <c r="BM166" s="102">
        <v>64.436509613548296</v>
      </c>
      <c r="BN166" s="102">
        <v>123.10040848646345</v>
      </c>
      <c r="BO166" s="102">
        <v>19.979044605184477</v>
      </c>
      <c r="BP166" s="102">
        <v>13.450754668973167</v>
      </c>
      <c r="BQ166" s="102">
        <v>48.597934670417729</v>
      </c>
      <c r="BR166" s="102">
        <v>0.26521261152645936</v>
      </c>
      <c r="BS166" s="102">
        <v>0.24423840277982808</v>
      </c>
      <c r="BT166" s="102"/>
      <c r="BU166" s="102">
        <v>1.7974340878078883</v>
      </c>
      <c r="BV166" s="102">
        <v>2.8779702232013582</v>
      </c>
      <c r="BW166" s="102">
        <v>77.075324993413147</v>
      </c>
      <c r="BX166" s="102">
        <v>72.22270795473473</v>
      </c>
      <c r="BY166" s="102">
        <v>21.513404732391756</v>
      </c>
      <c r="BZ166" s="102">
        <v>14.525159047505802</v>
      </c>
      <c r="CA166" s="102"/>
      <c r="CB166" s="102"/>
      <c r="CC166" s="102"/>
      <c r="CD166" s="102"/>
      <c r="CE166" s="102"/>
      <c r="CF166" s="102"/>
      <c r="CG166" s="102"/>
      <c r="CH166" s="102"/>
      <c r="CI166" s="102"/>
      <c r="CJ166" s="102"/>
      <c r="CK166" s="102"/>
      <c r="CL166" s="102"/>
      <c r="CM166" s="102"/>
      <c r="CN166" s="102"/>
      <c r="CO166" s="102"/>
      <c r="CP166" s="102"/>
      <c r="CQ166" s="102"/>
      <c r="CR166" s="102"/>
      <c r="CS166" s="102"/>
      <c r="CT166" s="102"/>
      <c r="CU166" s="102"/>
      <c r="CV166" s="102"/>
      <c r="CW166" s="102"/>
      <c r="CX166" s="102"/>
      <c r="CY166" s="102"/>
      <c r="CZ166" s="102"/>
      <c r="DA166" s="102"/>
      <c r="DB166" s="102"/>
      <c r="DC166" s="102"/>
      <c r="DD166" s="102"/>
      <c r="DE166" s="102"/>
      <c r="DF166" s="102"/>
      <c r="DG166" s="102"/>
      <c r="DH166" s="102"/>
      <c r="DI166" s="102"/>
      <c r="DJ166" s="102"/>
      <c r="DK166" s="102"/>
      <c r="DL166" s="102"/>
      <c r="DM166" s="102"/>
      <c r="DN166" s="102"/>
      <c r="DO166" s="102"/>
      <c r="DP166" s="102"/>
      <c r="DQ166" s="102"/>
      <c r="DR166" s="102"/>
      <c r="DS166" s="102"/>
      <c r="DT166" s="102"/>
      <c r="DU166" s="102"/>
      <c r="DV166" s="102"/>
      <c r="DW166" s="102"/>
      <c r="DX166" s="102"/>
      <c r="DY166" s="102"/>
      <c r="DZ166" s="102"/>
      <c r="EA166" s="102"/>
      <c r="EB166" s="102"/>
      <c r="EC166" s="102"/>
      <c r="ED166" s="102"/>
      <c r="EE166" s="102"/>
      <c r="EF166" s="102"/>
      <c r="EG166" s="102"/>
      <c r="EH166" s="102"/>
      <c r="EI166" s="102"/>
      <c r="EJ166" s="102"/>
      <c r="EK166" s="102"/>
      <c r="EL166" s="102"/>
      <c r="EM166" s="102"/>
      <c r="EN166" s="102"/>
      <c r="EO166" s="102"/>
      <c r="EP166" s="102"/>
      <c r="EQ166" s="102"/>
      <c r="ER166" s="102"/>
      <c r="ES166" s="102"/>
      <c r="ET166" s="102"/>
      <c r="EU166" s="102"/>
      <c r="EV166" s="102"/>
      <c r="EW166" s="102"/>
      <c r="EX166" s="102"/>
      <c r="EY166" s="102"/>
      <c r="EZ166" s="102"/>
      <c r="FA166" s="102"/>
      <c r="FB166" s="102"/>
      <c r="FC166" s="102"/>
      <c r="FD166" s="102"/>
      <c r="FE166" s="102"/>
      <c r="FF166" s="102"/>
      <c r="FG166" s="102"/>
      <c r="FH166" s="102"/>
      <c r="FI166" s="102"/>
      <c r="FJ166" s="102"/>
      <c r="FK166" s="102"/>
      <c r="FL166" s="102"/>
      <c r="FM166" s="102"/>
      <c r="FN166" s="102"/>
      <c r="FO166" s="102"/>
      <c r="FP166" s="102">
        <v>4.242303085100156</v>
      </c>
      <c r="FQ166" s="102">
        <v>7.721301040320828</v>
      </c>
      <c r="FR166" s="102">
        <v>9.7590252413958378</v>
      </c>
      <c r="FS166" s="102">
        <v>10.896723155915733</v>
      </c>
      <c r="FT166" s="102">
        <v>13.047754599473484</v>
      </c>
      <c r="FU166" s="102">
        <v>17.064774311008922</v>
      </c>
      <c r="FV166" s="102">
        <v>23.059153540561518</v>
      </c>
      <c r="FW166" s="102">
        <v>36.10688045532541</v>
      </c>
      <c r="FX166" s="102">
        <v>77.539744362650936</v>
      </c>
      <c r="FY166" s="102">
        <v>161.10307510654894</v>
      </c>
      <c r="FZ166" s="102"/>
      <c r="GA166" s="102"/>
      <c r="GB166" s="102"/>
      <c r="GC166" s="102"/>
      <c r="GD166" s="104"/>
      <c r="GE166" s="104"/>
      <c r="GF166" s="104"/>
      <c r="GG166" s="104"/>
      <c r="GH166" s="104"/>
      <c r="GI166" s="104"/>
      <c r="GJ166" s="104">
        <v>-1.287860652221646</v>
      </c>
      <c r="GK166" s="104">
        <v>32.665899429595811</v>
      </c>
      <c r="GL166" s="104">
        <v>944.14354880269354</v>
      </c>
      <c r="GM166" s="122"/>
      <c r="GN166" s="110"/>
      <c r="GO166" s="119"/>
      <c r="GP166" s="98"/>
    </row>
    <row r="167" spans="1:198" x14ac:dyDescent="0.25">
      <c r="A167" s="103" t="s">
        <v>282</v>
      </c>
      <c r="B167" s="102"/>
      <c r="C167" s="102"/>
      <c r="D167" s="102"/>
      <c r="E167" s="102"/>
      <c r="F167" s="102"/>
      <c r="G167" s="102"/>
      <c r="H167" s="102"/>
      <c r="I167" s="102"/>
      <c r="J167" s="102"/>
      <c r="K167" s="102"/>
      <c r="L167" s="102"/>
      <c r="M167" s="102"/>
      <c r="N167" s="102"/>
      <c r="O167" s="102"/>
      <c r="P167" s="102"/>
      <c r="Q167" s="102"/>
      <c r="R167" s="102"/>
      <c r="S167" s="102"/>
      <c r="T167" s="102"/>
      <c r="U167" s="102"/>
      <c r="V167" s="102"/>
      <c r="W167" s="102"/>
      <c r="X167" s="102"/>
      <c r="Y167" s="102"/>
      <c r="Z167" s="102"/>
      <c r="AA167" s="102"/>
      <c r="AB167" s="102"/>
      <c r="AC167" s="102"/>
      <c r="AD167" s="102"/>
      <c r="AE167" s="102"/>
      <c r="AF167" s="102"/>
      <c r="AG167" s="102"/>
      <c r="AH167" s="102"/>
      <c r="AI167" s="102"/>
      <c r="AJ167" s="102"/>
      <c r="AK167" s="102"/>
      <c r="AL167" s="102"/>
      <c r="AM167" s="102"/>
      <c r="AN167" s="102"/>
      <c r="AO167" s="102"/>
      <c r="AP167" s="102"/>
      <c r="AQ167" s="102"/>
      <c r="AR167" s="102"/>
      <c r="AS167" s="102"/>
      <c r="AT167" s="102"/>
      <c r="AU167" s="102"/>
      <c r="AV167" s="102"/>
      <c r="AW167" s="102"/>
      <c r="AX167" s="102"/>
      <c r="AY167" s="102"/>
      <c r="AZ167" s="102"/>
      <c r="BA167" s="102"/>
      <c r="BB167" s="102"/>
      <c r="BC167" s="102"/>
      <c r="BD167" s="102"/>
      <c r="BE167" s="102"/>
      <c r="BF167" s="102"/>
      <c r="BG167" s="102"/>
      <c r="BH167" s="102"/>
      <c r="BI167" s="102"/>
      <c r="BJ167" s="102"/>
      <c r="BK167" s="102">
        <v>4.660052761383449</v>
      </c>
      <c r="BL167" s="102"/>
      <c r="BM167" s="102"/>
      <c r="BN167" s="102"/>
      <c r="BO167" s="102"/>
      <c r="BP167" s="102"/>
      <c r="BQ167" s="102"/>
      <c r="BR167" s="102"/>
      <c r="BS167" s="102"/>
      <c r="BT167" s="102"/>
      <c r="BU167" s="102"/>
      <c r="BV167" s="102"/>
      <c r="BW167" s="102"/>
      <c r="BX167" s="102"/>
      <c r="BY167" s="102"/>
      <c r="BZ167" s="102"/>
      <c r="CA167" s="102"/>
      <c r="CB167" s="102"/>
      <c r="CC167" s="102"/>
      <c r="CD167" s="102"/>
      <c r="CE167" s="102"/>
      <c r="CF167" s="102"/>
      <c r="CG167" s="102"/>
      <c r="CH167" s="102"/>
      <c r="CI167" s="102"/>
      <c r="CJ167" s="102"/>
      <c r="CK167" s="102"/>
      <c r="CL167" s="102"/>
      <c r="CM167" s="102"/>
      <c r="CN167" s="102"/>
      <c r="CO167" s="102"/>
      <c r="CP167" s="102"/>
      <c r="CQ167" s="102"/>
      <c r="CR167" s="102"/>
      <c r="CS167" s="102"/>
      <c r="CT167" s="102"/>
      <c r="CU167" s="102"/>
      <c r="CV167" s="102"/>
      <c r="CW167" s="102"/>
      <c r="CX167" s="102"/>
      <c r="CY167" s="102"/>
      <c r="CZ167" s="102"/>
      <c r="DA167" s="102"/>
      <c r="DB167" s="102"/>
      <c r="DC167" s="102"/>
      <c r="DD167" s="102"/>
      <c r="DE167" s="102"/>
      <c r="DF167" s="102"/>
      <c r="DG167" s="102"/>
      <c r="DH167" s="102"/>
      <c r="DI167" s="102"/>
      <c r="DJ167" s="102"/>
      <c r="DK167" s="102"/>
      <c r="DL167" s="102"/>
      <c r="DM167" s="102"/>
      <c r="DN167" s="102"/>
      <c r="DO167" s="102"/>
      <c r="DP167" s="102"/>
      <c r="DQ167" s="102"/>
      <c r="DR167" s="102"/>
      <c r="DS167" s="102"/>
      <c r="DT167" s="102"/>
      <c r="DU167" s="102"/>
      <c r="DV167" s="102"/>
      <c r="DW167" s="102"/>
      <c r="DX167" s="102"/>
      <c r="DY167" s="102"/>
      <c r="DZ167" s="102"/>
      <c r="EA167" s="102"/>
      <c r="EB167" s="102"/>
      <c r="EC167" s="102"/>
      <c r="ED167" s="102"/>
      <c r="EE167" s="102"/>
      <c r="EF167" s="102"/>
      <c r="EG167" s="102"/>
      <c r="EH167" s="102"/>
      <c r="EI167" s="102"/>
      <c r="EJ167" s="102"/>
      <c r="EK167" s="102"/>
      <c r="EL167" s="102"/>
      <c r="EM167" s="102"/>
      <c r="EN167" s="102"/>
      <c r="EO167" s="102"/>
      <c r="EP167" s="102"/>
      <c r="EQ167" s="102"/>
      <c r="ER167" s="102"/>
      <c r="ES167" s="102"/>
      <c r="ET167" s="102"/>
      <c r="EU167" s="102"/>
      <c r="EV167" s="102"/>
      <c r="EW167" s="102"/>
      <c r="EX167" s="102"/>
      <c r="EY167" s="102"/>
      <c r="EZ167" s="102"/>
      <c r="FA167" s="102"/>
      <c r="FB167" s="102"/>
      <c r="FC167" s="102"/>
      <c r="FD167" s="102"/>
      <c r="FE167" s="102"/>
      <c r="FF167" s="102"/>
      <c r="FG167" s="102"/>
      <c r="FH167" s="102"/>
      <c r="FI167" s="102"/>
      <c r="FJ167" s="102"/>
      <c r="FK167" s="102"/>
      <c r="FL167" s="102"/>
      <c r="FM167" s="102"/>
      <c r="FN167" s="102"/>
      <c r="FO167" s="102"/>
      <c r="FP167" s="102"/>
      <c r="FQ167" s="102"/>
      <c r="FR167" s="102"/>
      <c r="FS167" s="102"/>
      <c r="FT167" s="102"/>
      <c r="FU167" s="102"/>
      <c r="FV167" s="102"/>
      <c r="FW167" s="102"/>
      <c r="FX167" s="102"/>
      <c r="FY167" s="102"/>
      <c r="FZ167" s="102"/>
      <c r="GA167" s="102"/>
      <c r="GB167" s="102"/>
      <c r="GC167" s="102"/>
      <c r="GD167" s="104"/>
      <c r="GE167" s="104"/>
      <c r="GF167" s="104"/>
      <c r="GG167" s="104"/>
      <c r="GH167" s="104"/>
      <c r="GI167" s="104">
        <v>2.8514390922080124</v>
      </c>
      <c r="GJ167" s="104"/>
      <c r="GK167" s="104"/>
      <c r="GL167" s="104">
        <v>7.5114918535914619</v>
      </c>
      <c r="GM167" s="122"/>
      <c r="GN167" s="121"/>
      <c r="GO167" s="119"/>
      <c r="GP167" s="98"/>
    </row>
    <row r="168" spans="1:198" x14ac:dyDescent="0.25">
      <c r="A168" s="103" t="s">
        <v>43</v>
      </c>
      <c r="B168" s="102"/>
      <c r="C168" s="102"/>
      <c r="D168" s="102"/>
      <c r="E168" s="102"/>
      <c r="F168" s="102"/>
      <c r="G168" s="102"/>
      <c r="H168" s="102"/>
      <c r="I168" s="102"/>
      <c r="J168" s="102"/>
      <c r="K168" s="102"/>
      <c r="L168" s="102"/>
      <c r="M168" s="102"/>
      <c r="N168" s="102"/>
      <c r="O168" s="102"/>
      <c r="P168" s="102"/>
      <c r="Q168" s="102"/>
      <c r="R168" s="102"/>
      <c r="S168" s="102"/>
      <c r="T168" s="102"/>
      <c r="U168" s="102"/>
      <c r="V168" s="102"/>
      <c r="W168" s="102"/>
      <c r="X168" s="102"/>
      <c r="Y168" s="102"/>
      <c r="Z168" s="102"/>
      <c r="AA168" s="102"/>
      <c r="AB168" s="102"/>
      <c r="AC168" s="102"/>
      <c r="AD168" s="102"/>
      <c r="AE168" s="102"/>
      <c r="AF168" s="102"/>
      <c r="AG168" s="102"/>
      <c r="AH168" s="102"/>
      <c r="AI168" s="102"/>
      <c r="AJ168" s="102"/>
      <c r="AK168" s="102"/>
      <c r="AL168" s="102"/>
      <c r="AM168" s="102"/>
      <c r="AN168" s="102"/>
      <c r="AO168" s="102"/>
      <c r="AP168" s="102"/>
      <c r="AQ168" s="102"/>
      <c r="AR168" s="102"/>
      <c r="AS168" s="102"/>
      <c r="AT168" s="102"/>
      <c r="AU168" s="102"/>
      <c r="AV168" s="102"/>
      <c r="AW168" s="102"/>
      <c r="AX168" s="102"/>
      <c r="AY168" s="102"/>
      <c r="AZ168" s="102"/>
      <c r="BA168" s="102"/>
      <c r="BB168" s="102"/>
      <c r="BC168" s="102"/>
      <c r="BD168" s="102"/>
      <c r="BE168" s="102"/>
      <c r="BF168" s="102"/>
      <c r="BG168" s="102"/>
      <c r="BH168" s="102"/>
      <c r="BI168" s="102"/>
      <c r="BJ168" s="102"/>
      <c r="BK168" s="102"/>
      <c r="BL168" s="102"/>
      <c r="BM168" s="102"/>
      <c r="BN168" s="102"/>
      <c r="BO168" s="102"/>
      <c r="BP168" s="102"/>
      <c r="BQ168" s="102"/>
      <c r="BR168" s="102"/>
      <c r="BS168" s="102"/>
      <c r="BT168" s="102"/>
      <c r="BU168" s="102"/>
      <c r="BV168" s="102"/>
      <c r="BW168" s="102"/>
      <c r="BX168" s="102"/>
      <c r="BY168" s="102"/>
      <c r="BZ168" s="102"/>
      <c r="CA168" s="102">
        <v>0.7688251158093875</v>
      </c>
      <c r="CB168" s="102">
        <v>3.0057550911632682</v>
      </c>
      <c r="CC168" s="102">
        <v>0.17962531719328295</v>
      </c>
      <c r="CD168" s="102">
        <v>1.7892467130789453</v>
      </c>
      <c r="CE168" s="102">
        <v>3.6844103116306988</v>
      </c>
      <c r="CF168" s="102">
        <v>1.4326365127628544</v>
      </c>
      <c r="CG168" s="102">
        <v>1.402158676106305</v>
      </c>
      <c r="CH168" s="102">
        <v>1.0005800982759667</v>
      </c>
      <c r="CI168" s="102">
        <v>0.15488618636299317</v>
      </c>
      <c r="CJ168" s="102">
        <v>1.0948290766378321</v>
      </c>
      <c r="CK168" s="102">
        <v>0.97834859784464234</v>
      </c>
      <c r="CL168" s="102">
        <v>14.566780117038226</v>
      </c>
      <c r="CM168" s="102">
        <v>1.1315327035388114</v>
      </c>
      <c r="CN168" s="102">
        <v>2.3363646344219053</v>
      </c>
      <c r="CO168" s="102"/>
      <c r="CP168" s="102"/>
      <c r="CQ168" s="102"/>
      <c r="CR168" s="102"/>
      <c r="CS168" s="102">
        <v>0.16233783532732962</v>
      </c>
      <c r="CT168" s="102">
        <v>0.18462758124586295</v>
      </c>
      <c r="CU168" s="102">
        <v>17.142651565550224</v>
      </c>
      <c r="CV168" s="102">
        <v>11.339218471850282</v>
      </c>
      <c r="CW168" s="102">
        <v>4.4808684521809674</v>
      </c>
      <c r="CX168" s="102">
        <v>7.2429536288035221</v>
      </c>
      <c r="CY168" s="102">
        <v>11.361031625894521</v>
      </c>
      <c r="CZ168" s="102">
        <v>20.530401264988086</v>
      </c>
      <c r="DA168" s="102">
        <v>13.854438750408594</v>
      </c>
      <c r="DB168" s="102">
        <v>1.5587821053816826</v>
      </c>
      <c r="DC168" s="102">
        <v>17.286896468992413</v>
      </c>
      <c r="DD168" s="102">
        <v>14.919240786155928</v>
      </c>
      <c r="DE168" s="102">
        <v>8.99678500616489</v>
      </c>
      <c r="DF168" s="102">
        <v>3.3322946200279469</v>
      </c>
      <c r="DG168" s="102">
        <v>0.47863965340180553</v>
      </c>
      <c r="DH168" s="102">
        <v>18.687682536434718</v>
      </c>
      <c r="DI168" s="102">
        <v>64.451572360439528</v>
      </c>
      <c r="DJ168" s="102">
        <v>19.800235741066956</v>
      </c>
      <c r="DK168" s="102">
        <v>13.720754161545482</v>
      </c>
      <c r="DL168" s="102">
        <v>3.4580544928828103</v>
      </c>
      <c r="DM168" s="102">
        <v>4.1677947049089061</v>
      </c>
      <c r="DN168" s="102">
        <v>13.272593773977137</v>
      </c>
      <c r="DO168" s="102">
        <v>37.688074609634178</v>
      </c>
      <c r="DP168" s="102">
        <v>26.17602446716181</v>
      </c>
      <c r="DQ168" s="102">
        <v>41.407145062300856</v>
      </c>
      <c r="DR168" s="102">
        <v>54.006773290969647</v>
      </c>
      <c r="DS168" s="102"/>
      <c r="DT168" s="102">
        <v>9.2200564431941974</v>
      </c>
      <c r="DU168" s="102">
        <v>2.3474836634456278</v>
      </c>
      <c r="DV168" s="102"/>
      <c r="DW168" s="102">
        <v>4.3402705304391951</v>
      </c>
      <c r="DX168" s="102">
        <v>39.062434773952759</v>
      </c>
      <c r="DY168" s="102">
        <v>66.861458202574866</v>
      </c>
      <c r="DZ168" s="102">
        <v>9.3021211977957314</v>
      </c>
      <c r="EA168" s="102">
        <v>36.251909856387634</v>
      </c>
      <c r="EB168" s="102">
        <v>37.829302236677499</v>
      </c>
      <c r="EC168" s="102">
        <v>70.02271764963146</v>
      </c>
      <c r="ED168" s="102">
        <v>34.527054688626869</v>
      </c>
      <c r="EE168" s="102">
        <v>39.020122264820458</v>
      </c>
      <c r="EF168" s="102">
        <v>37.1177630814556</v>
      </c>
      <c r="EG168" s="102"/>
      <c r="EH168" s="102"/>
      <c r="EI168" s="102">
        <v>31.652743028405492</v>
      </c>
      <c r="EJ168" s="102">
        <v>16.773703821445672</v>
      </c>
      <c r="EK168" s="102">
        <v>114.49906537703406</v>
      </c>
      <c r="EL168" s="102">
        <v>3.6088757546492105</v>
      </c>
      <c r="EM168" s="102">
        <v>9.1805730429359507</v>
      </c>
      <c r="EN168" s="102">
        <v>16.225221256139427</v>
      </c>
      <c r="EO168" s="102"/>
      <c r="EP168" s="102"/>
      <c r="EQ168" s="102"/>
      <c r="ER168" s="102"/>
      <c r="ES168" s="102"/>
      <c r="ET168" s="102"/>
      <c r="EU168" s="102"/>
      <c r="EV168" s="102"/>
      <c r="EW168" s="102"/>
      <c r="EX168" s="102"/>
      <c r="EY168" s="102"/>
      <c r="EZ168" s="102"/>
      <c r="FA168" s="102"/>
      <c r="FB168" s="102"/>
      <c r="FC168" s="102"/>
      <c r="FD168" s="102"/>
      <c r="FE168" s="102">
        <v>0.80929541586270681</v>
      </c>
      <c r="FF168" s="102"/>
      <c r="FG168" s="102"/>
      <c r="FH168" s="102"/>
      <c r="FI168" s="102"/>
      <c r="FJ168" s="102"/>
      <c r="FK168" s="102"/>
      <c r="FL168" s="102"/>
      <c r="FM168" s="102"/>
      <c r="FN168" s="102"/>
      <c r="FO168" s="102"/>
      <c r="FP168" s="102"/>
      <c r="FQ168" s="102"/>
      <c r="FR168" s="102"/>
      <c r="FS168" s="102"/>
      <c r="FT168" s="102"/>
      <c r="FU168" s="102"/>
      <c r="FV168" s="102"/>
      <c r="FW168" s="102"/>
      <c r="FX168" s="102"/>
      <c r="FY168" s="102"/>
      <c r="FZ168" s="102"/>
      <c r="GA168" s="102"/>
      <c r="GB168" s="102"/>
      <c r="GC168" s="102"/>
      <c r="GD168" s="104"/>
      <c r="GE168" s="104"/>
      <c r="GF168" s="104"/>
      <c r="GG168" s="104"/>
      <c r="GH168" s="104"/>
      <c r="GI168" s="104"/>
      <c r="GJ168" s="104"/>
      <c r="GK168" s="104"/>
      <c r="GL168" s="104">
        <v>1041.8860244550353</v>
      </c>
      <c r="GM168" s="122"/>
      <c r="GN168" s="104"/>
      <c r="GO168" s="104"/>
      <c r="GP168" s="98"/>
    </row>
    <row r="169" spans="1:198" x14ac:dyDescent="0.25">
      <c r="A169" s="103" t="s">
        <v>174</v>
      </c>
      <c r="B169" s="102">
        <v>0.12545404029482671</v>
      </c>
      <c r="C169" s="102">
        <v>0.67467627077171644</v>
      </c>
      <c r="D169" s="102">
        <v>2.7143344263516851E-2</v>
      </c>
      <c r="E169" s="102">
        <v>0.95046212377542483</v>
      </c>
      <c r="F169" s="102">
        <v>1.7868945299986798</v>
      </c>
      <c r="G169" s="102">
        <v>0.96061810874134546</v>
      </c>
      <c r="H169" s="102">
        <v>0.28703364934086767</v>
      </c>
      <c r="I169" s="102">
        <v>0.3692758143557282</v>
      </c>
      <c r="J169" s="102">
        <v>3.5372286368075684E-2</v>
      </c>
      <c r="K169" s="102">
        <v>0.36327670157978148</v>
      </c>
      <c r="L169" s="102">
        <v>0.10903473807496759</v>
      </c>
      <c r="M169" s="102">
        <v>0.85048984338897105</v>
      </c>
      <c r="N169" s="102">
        <v>0.50402533625369483</v>
      </c>
      <c r="O169" s="102"/>
      <c r="P169" s="102">
        <v>0.50853608333657485</v>
      </c>
      <c r="Q169" s="102">
        <v>2.8201663036808036</v>
      </c>
      <c r="R169" s="102">
        <v>6.9538528251027742E-2</v>
      </c>
      <c r="S169" s="102">
        <v>3.9408581122972266</v>
      </c>
      <c r="T169" s="102">
        <v>4.2194693268078538</v>
      </c>
      <c r="U169" s="102">
        <v>4.1953583968377437</v>
      </c>
      <c r="V169" s="102">
        <v>0.21753699879106853</v>
      </c>
      <c r="W169" s="102">
        <v>0.15341204326765517</v>
      </c>
      <c r="X169" s="102">
        <v>0.2748066006293845</v>
      </c>
      <c r="Y169" s="102">
        <v>3.504007426395192E-2</v>
      </c>
      <c r="Z169" s="102">
        <v>0.26692918980778646</v>
      </c>
      <c r="AA169" s="102">
        <v>0.22446643835189017</v>
      </c>
      <c r="AB169" s="102">
        <v>0.17053150817661553</v>
      </c>
      <c r="AC169" s="102">
        <v>4.6692633969164524E-2</v>
      </c>
      <c r="AD169" s="102">
        <v>0.71526988816534609</v>
      </c>
      <c r="AE169" s="102">
        <v>0.24920421579506497</v>
      </c>
      <c r="AF169" s="102">
        <v>7.4682668636437952E-2</v>
      </c>
      <c r="AG169" s="102">
        <v>5.048962429640251E-3</v>
      </c>
      <c r="AH169" s="102">
        <v>0.2638572374592949</v>
      </c>
      <c r="AI169" s="102">
        <v>0.66992806382548176</v>
      </c>
      <c r="AJ169" s="102">
        <v>0.11289712195835105</v>
      </c>
      <c r="AK169" s="102">
        <v>0.13848883633250861</v>
      </c>
      <c r="AL169" s="102">
        <v>2.8483461051434171E-2</v>
      </c>
      <c r="AM169" s="102">
        <v>0.15055333665087686</v>
      </c>
      <c r="AN169" s="102">
        <v>1.4485753191038082</v>
      </c>
      <c r="AO169" s="102">
        <v>0.20227576789452847</v>
      </c>
      <c r="AP169" s="102">
        <v>0.21993341108113523</v>
      </c>
      <c r="AQ169" s="102">
        <v>0.28272053518283363</v>
      </c>
      <c r="AR169" s="102"/>
      <c r="AS169" s="102"/>
      <c r="AT169" s="102"/>
      <c r="AU169" s="102">
        <v>2.0567457098264357</v>
      </c>
      <c r="AV169" s="102">
        <v>0.10705144372014617</v>
      </c>
      <c r="AW169" s="102">
        <v>0.1928343563656828</v>
      </c>
      <c r="AX169" s="102">
        <v>1.0742146228781573</v>
      </c>
      <c r="AY169" s="102">
        <v>1.7691723074532215</v>
      </c>
      <c r="AZ169" s="102">
        <v>9.7224490102708908E-2</v>
      </c>
      <c r="BA169" s="102">
        <v>1.7561783899827899</v>
      </c>
      <c r="BB169" s="102">
        <v>1.1945943729346964</v>
      </c>
      <c r="BC169" s="102">
        <v>1.1545776137940763E-3</v>
      </c>
      <c r="BD169" s="102">
        <v>7.0368344572653042E-4</v>
      </c>
      <c r="BE169" s="102">
        <v>0.21905610859579719</v>
      </c>
      <c r="BF169" s="102">
        <v>3.3478902858368373E-3</v>
      </c>
      <c r="BG169" s="102">
        <v>0.83487184185137575</v>
      </c>
      <c r="BH169" s="102">
        <v>0.11624080723119309</v>
      </c>
      <c r="BI169" s="102">
        <v>0.59198169874250106</v>
      </c>
      <c r="BJ169" s="102">
        <v>0.35162584427459687</v>
      </c>
      <c r="BK169" s="102">
        <v>6.6165047182719743</v>
      </c>
      <c r="BL169" s="102">
        <v>0.43794590897048119</v>
      </c>
      <c r="BM169" s="102">
        <v>6.9335425031242419</v>
      </c>
      <c r="BN169" s="102">
        <v>5.8963060451057441</v>
      </c>
      <c r="BO169" s="102">
        <v>1.6748543994516387</v>
      </c>
      <c r="BP169" s="102">
        <v>2.1487499774973595</v>
      </c>
      <c r="BQ169" s="102">
        <v>8.0266063488305566</v>
      </c>
      <c r="BR169" s="102">
        <v>3.7814064007363327E-2</v>
      </c>
      <c r="BS169" s="102">
        <v>3.4835607508019138E-2</v>
      </c>
      <c r="BT169" s="102">
        <v>1E-10</v>
      </c>
      <c r="BU169" s="102">
        <v>0.52857000599170489</v>
      </c>
      <c r="BV169" s="102">
        <v>0.28174802242566033</v>
      </c>
      <c r="BW169" s="102">
        <v>2.8027328319185605</v>
      </c>
      <c r="BX169" s="102">
        <v>10.426589820383334</v>
      </c>
      <c r="BY169" s="102">
        <v>63.509508543037953</v>
      </c>
      <c r="BZ169" s="102">
        <v>32.941508842397205</v>
      </c>
      <c r="CA169" s="102"/>
      <c r="CB169" s="102"/>
      <c r="CC169" s="102"/>
      <c r="CD169" s="102"/>
      <c r="CE169" s="102"/>
      <c r="CF169" s="102"/>
      <c r="CG169" s="102"/>
      <c r="CH169" s="102"/>
      <c r="CI169" s="102"/>
      <c r="CJ169" s="102"/>
      <c r="CK169" s="102"/>
      <c r="CL169" s="102"/>
      <c r="CM169" s="102"/>
      <c r="CN169" s="102"/>
      <c r="CO169" s="102"/>
      <c r="CP169" s="102"/>
      <c r="CQ169" s="102"/>
      <c r="CR169" s="102"/>
      <c r="CS169" s="102"/>
      <c r="CT169" s="102"/>
      <c r="CU169" s="102"/>
      <c r="CV169" s="102"/>
      <c r="CW169" s="102"/>
      <c r="CX169" s="102"/>
      <c r="CY169" s="102"/>
      <c r="CZ169" s="102"/>
      <c r="DA169" s="102"/>
      <c r="DB169" s="102"/>
      <c r="DC169" s="102"/>
      <c r="DD169" s="102"/>
      <c r="DE169" s="102"/>
      <c r="DF169" s="102"/>
      <c r="DG169" s="102"/>
      <c r="DH169" s="102"/>
      <c r="DI169" s="102"/>
      <c r="DJ169" s="102"/>
      <c r="DK169" s="102"/>
      <c r="DL169" s="102"/>
      <c r="DM169" s="102"/>
      <c r="DN169" s="102"/>
      <c r="DO169" s="102"/>
      <c r="DP169" s="102"/>
      <c r="DQ169" s="102"/>
      <c r="DR169" s="102"/>
      <c r="DS169" s="102"/>
      <c r="DT169" s="102"/>
      <c r="DU169" s="102"/>
      <c r="DV169" s="102"/>
      <c r="DW169" s="102"/>
      <c r="DX169" s="102"/>
      <c r="DY169" s="102"/>
      <c r="DZ169" s="102"/>
      <c r="EA169" s="102"/>
      <c r="EB169" s="102"/>
      <c r="EC169" s="102"/>
      <c r="ED169" s="102"/>
      <c r="EE169" s="102"/>
      <c r="EF169" s="102"/>
      <c r="EG169" s="102"/>
      <c r="EH169" s="102"/>
      <c r="EI169" s="102"/>
      <c r="EJ169" s="102"/>
      <c r="EK169" s="102"/>
      <c r="EL169" s="102"/>
      <c r="EM169" s="102"/>
      <c r="EN169" s="102"/>
      <c r="EO169" s="102"/>
      <c r="EP169" s="102"/>
      <c r="EQ169" s="102"/>
      <c r="ER169" s="102"/>
      <c r="ES169" s="102"/>
      <c r="ET169" s="102"/>
      <c r="EU169" s="102"/>
      <c r="EV169" s="102"/>
      <c r="EW169" s="102"/>
      <c r="EX169" s="102"/>
      <c r="EY169" s="102"/>
      <c r="EZ169" s="102"/>
      <c r="FA169" s="102"/>
      <c r="FB169" s="102"/>
      <c r="FC169" s="102"/>
      <c r="FD169" s="102"/>
      <c r="FE169" s="102"/>
      <c r="FF169" s="102"/>
      <c r="FG169" s="102"/>
      <c r="FH169" s="102"/>
      <c r="FI169" s="102"/>
      <c r="FJ169" s="102"/>
      <c r="FK169" s="102"/>
      <c r="FL169" s="102"/>
      <c r="FM169" s="102"/>
      <c r="FN169" s="102"/>
      <c r="FO169" s="102"/>
      <c r="FP169" s="102"/>
      <c r="FQ169" s="102"/>
      <c r="FR169" s="102"/>
      <c r="FS169" s="102"/>
      <c r="FT169" s="102"/>
      <c r="FU169" s="102"/>
      <c r="FV169" s="102"/>
      <c r="FW169" s="102"/>
      <c r="FX169" s="102"/>
      <c r="FY169" s="102"/>
      <c r="FZ169" s="102"/>
      <c r="GA169" s="102"/>
      <c r="GB169" s="102"/>
      <c r="GC169" s="102"/>
      <c r="GD169" s="104"/>
      <c r="GE169" s="104"/>
      <c r="GF169" s="104"/>
      <c r="GG169" s="104"/>
      <c r="GH169" s="104"/>
      <c r="GI169" s="104"/>
      <c r="GJ169" s="104"/>
      <c r="GK169" s="104">
        <v>0.96290554152948227</v>
      </c>
      <c r="GL169" s="104">
        <v>182.37673917709907</v>
      </c>
      <c r="GM169" s="122"/>
      <c r="GN169" s="104"/>
      <c r="GO169" s="104"/>
      <c r="GP169" s="98"/>
    </row>
    <row r="170" spans="1:198" x14ac:dyDescent="0.25">
      <c r="A170" s="103" t="s">
        <v>175</v>
      </c>
      <c r="B170" s="102">
        <v>0.11096831143189233</v>
      </c>
      <c r="C170" s="102">
        <v>0.59791468942511705</v>
      </c>
      <c r="D170" s="102">
        <v>2.40510064719563E-2</v>
      </c>
      <c r="E170" s="102">
        <v>0.83527277933855282</v>
      </c>
      <c r="F170" s="102">
        <v>1.5771553920927988</v>
      </c>
      <c r="G170" s="102">
        <v>0.84748552843188141</v>
      </c>
      <c r="H170" s="102">
        <v>0.25430493878876548</v>
      </c>
      <c r="I170" s="102">
        <v>0.3265463399894451</v>
      </c>
      <c r="J170" s="102">
        <v>3.1263530947645904E-2</v>
      </c>
      <c r="K170" s="102">
        <v>0.32140652433799005</v>
      </c>
      <c r="L170" s="102">
        <v>9.6489694978504972E-2</v>
      </c>
      <c r="M170" s="102">
        <v>0.75104243698148876</v>
      </c>
      <c r="N170" s="102">
        <v>1.5203130979664568</v>
      </c>
      <c r="O170" s="102">
        <v>1.7200954389422114</v>
      </c>
      <c r="P170" s="102">
        <v>6.139992013194691</v>
      </c>
      <c r="Q170" s="102">
        <v>13.675784753856698</v>
      </c>
      <c r="R170" s="102">
        <v>5.2180060134189611E-2</v>
      </c>
      <c r="S170" s="102">
        <v>10.322888433487945</v>
      </c>
      <c r="T170" s="102">
        <v>11.052697120265362</v>
      </c>
      <c r="U170" s="102">
        <v>3.1480973057297246</v>
      </c>
      <c r="V170" s="102">
        <v>0.56727257691975153</v>
      </c>
      <c r="W170" s="102">
        <v>0.40087092337275165</v>
      </c>
      <c r="X170" s="102">
        <v>0.71592489718810592</v>
      </c>
      <c r="Y170" s="102">
        <v>9.0924672659007721E-2</v>
      </c>
      <c r="Z170" s="102">
        <v>0.69446911166640202</v>
      </c>
      <c r="AA170" s="102">
        <v>0.58036853753595474</v>
      </c>
      <c r="AB170" s="102">
        <v>0.44161856600928795</v>
      </c>
      <c r="AC170" s="102">
        <v>0.12128459470785319</v>
      </c>
      <c r="AD170" s="102">
        <v>1.8585384763851829</v>
      </c>
      <c r="AE170" s="102">
        <v>0.64661835439434512</v>
      </c>
      <c r="AF170" s="102">
        <v>0.19350059305157483</v>
      </c>
      <c r="AG170" s="102">
        <v>1.3096620744907143E-2</v>
      </c>
      <c r="AH170" s="102">
        <v>0.68547126884135978</v>
      </c>
      <c r="AI170" s="102">
        <v>3.217746888583906</v>
      </c>
      <c r="AJ170" s="102">
        <v>2.3574767028412986</v>
      </c>
      <c r="AK170" s="102">
        <v>2.1613511681572519</v>
      </c>
      <c r="AL170" s="102">
        <v>0.41265975432904012</v>
      </c>
      <c r="AM170" s="102">
        <v>0.25232600285579126</v>
      </c>
      <c r="AN170" s="102">
        <v>5.0029293450455157</v>
      </c>
      <c r="AO170" s="102">
        <v>1.1169699104136268</v>
      </c>
      <c r="AP170" s="102">
        <v>2.5842148383328269</v>
      </c>
      <c r="AQ170" s="102">
        <v>1.1704962594464297</v>
      </c>
      <c r="AR170" s="102">
        <v>2.6580742939485539E-2</v>
      </c>
      <c r="AS170" s="102">
        <v>0.54629253180082749</v>
      </c>
      <c r="AT170" s="102">
        <v>4.9166327862074448</v>
      </c>
      <c r="AU170" s="102">
        <v>5.7377777178728033</v>
      </c>
      <c r="AV170" s="102">
        <v>1.7443100893706345</v>
      </c>
      <c r="AW170" s="102">
        <v>3.2460821619911724</v>
      </c>
      <c r="AX170" s="102">
        <v>2.8550115018507136</v>
      </c>
      <c r="AY170" s="102">
        <v>4.7647999486466732</v>
      </c>
      <c r="AZ170" s="102">
        <v>2.0663402093035206</v>
      </c>
      <c r="BA170" s="102">
        <v>11.488148376071866</v>
      </c>
      <c r="BB170" s="102">
        <v>7.0817241169885179</v>
      </c>
      <c r="BC170" s="102">
        <v>5.0694462894924908E-3</v>
      </c>
      <c r="BD170" s="102">
        <v>3.0896887227816025E-3</v>
      </c>
      <c r="BE170" s="102">
        <v>0.96188954239392321</v>
      </c>
      <c r="BF170" s="102">
        <v>8.2073897175480234E-2</v>
      </c>
      <c r="BG170" s="102">
        <v>6.6063937181756973</v>
      </c>
      <c r="BH170" s="102">
        <v>1.2862593561822877</v>
      </c>
      <c r="BI170" s="102">
        <v>2.4343830708481495</v>
      </c>
      <c r="BJ170" s="102">
        <v>3.6629446210794461</v>
      </c>
      <c r="BK170" s="102">
        <v>2.6033236114891309</v>
      </c>
      <c r="BL170" s="102">
        <v>2.6280073637731935</v>
      </c>
      <c r="BM170" s="102">
        <v>19.81460190364179</v>
      </c>
      <c r="BN170" s="102">
        <v>42.313537166720074</v>
      </c>
      <c r="BO170" s="102">
        <v>4.314619167540056</v>
      </c>
      <c r="BP170" s="102">
        <v>3.2987046264570412</v>
      </c>
      <c r="BQ170" s="102">
        <v>13.106498120928647</v>
      </c>
      <c r="BR170" s="102">
        <v>0.94066517975359798</v>
      </c>
      <c r="BS170" s="102">
        <v>0.86528740184227859</v>
      </c>
      <c r="BT170" s="102">
        <v>1E-10</v>
      </c>
      <c r="BU170" s="102">
        <v>6.1992088928258449</v>
      </c>
      <c r="BV170" s="102">
        <v>3.5395826477424888</v>
      </c>
      <c r="BW170" s="102">
        <v>11.492657626427311</v>
      </c>
      <c r="BX170" s="102">
        <v>21.089709020528851</v>
      </c>
      <c r="BY170" s="102">
        <v>51.118398310326334</v>
      </c>
      <c r="BZ170" s="102">
        <v>72.510597482117575</v>
      </c>
      <c r="CA170" s="102"/>
      <c r="CB170" s="102"/>
      <c r="CC170" s="102"/>
      <c r="CD170" s="102"/>
      <c r="CE170" s="102"/>
      <c r="CF170" s="102"/>
      <c r="CG170" s="102"/>
      <c r="CH170" s="102"/>
      <c r="CI170" s="102"/>
      <c r="CJ170" s="102"/>
      <c r="CK170" s="102"/>
      <c r="CL170" s="102"/>
      <c r="CM170" s="102"/>
      <c r="CN170" s="102"/>
      <c r="CO170" s="102"/>
      <c r="CP170" s="102"/>
      <c r="CQ170" s="102"/>
      <c r="CR170" s="102"/>
      <c r="CS170" s="102"/>
      <c r="CT170" s="102"/>
      <c r="CU170" s="102"/>
      <c r="CV170" s="102"/>
      <c r="CW170" s="102"/>
      <c r="CX170" s="102"/>
      <c r="CY170" s="102"/>
      <c r="CZ170" s="102"/>
      <c r="DA170" s="102"/>
      <c r="DB170" s="102"/>
      <c r="DC170" s="102"/>
      <c r="DD170" s="102"/>
      <c r="DE170" s="102"/>
      <c r="DF170" s="102"/>
      <c r="DG170" s="102"/>
      <c r="DH170" s="102"/>
      <c r="DI170" s="102"/>
      <c r="DJ170" s="102"/>
      <c r="DK170" s="102"/>
      <c r="DL170" s="102"/>
      <c r="DM170" s="102"/>
      <c r="DN170" s="102"/>
      <c r="DO170" s="102"/>
      <c r="DP170" s="102"/>
      <c r="DQ170" s="102"/>
      <c r="DR170" s="102"/>
      <c r="DS170" s="102"/>
      <c r="DT170" s="102"/>
      <c r="DU170" s="102"/>
      <c r="DV170" s="102"/>
      <c r="DW170" s="102"/>
      <c r="DX170" s="102"/>
      <c r="DY170" s="102"/>
      <c r="DZ170" s="102"/>
      <c r="EA170" s="102"/>
      <c r="EB170" s="102"/>
      <c r="EC170" s="102"/>
      <c r="ED170" s="102"/>
      <c r="EE170" s="102"/>
      <c r="EF170" s="102"/>
      <c r="EG170" s="102"/>
      <c r="EH170" s="102"/>
      <c r="EI170" s="102"/>
      <c r="EJ170" s="102"/>
      <c r="EK170" s="102"/>
      <c r="EL170" s="102"/>
      <c r="EM170" s="102"/>
      <c r="EN170" s="102"/>
      <c r="EO170" s="102"/>
      <c r="EP170" s="102"/>
      <c r="EQ170" s="102"/>
      <c r="ER170" s="102"/>
      <c r="ES170" s="102"/>
      <c r="ET170" s="102"/>
      <c r="EU170" s="102"/>
      <c r="EV170" s="102"/>
      <c r="EW170" s="102"/>
      <c r="EX170" s="102"/>
      <c r="EY170" s="102"/>
      <c r="EZ170" s="102"/>
      <c r="FA170" s="102"/>
      <c r="FB170" s="102"/>
      <c r="FC170" s="102"/>
      <c r="FD170" s="102"/>
      <c r="FE170" s="102"/>
      <c r="FF170" s="102"/>
      <c r="FG170" s="102"/>
      <c r="FH170" s="102"/>
      <c r="FI170" s="102"/>
      <c r="FJ170" s="102"/>
      <c r="FK170" s="102"/>
      <c r="FL170" s="102"/>
      <c r="FM170" s="102"/>
      <c r="FN170" s="102"/>
      <c r="FO170" s="102"/>
      <c r="FP170" s="102"/>
      <c r="FQ170" s="102"/>
      <c r="FR170" s="102"/>
      <c r="FS170" s="102"/>
      <c r="FT170" s="102"/>
      <c r="FU170" s="102"/>
      <c r="FV170" s="102"/>
      <c r="FW170" s="102"/>
      <c r="FX170" s="102"/>
      <c r="FY170" s="102"/>
      <c r="FZ170" s="102"/>
      <c r="GA170" s="102"/>
      <c r="GB170" s="102"/>
      <c r="GC170" s="102"/>
      <c r="GD170" s="104"/>
      <c r="GE170" s="104"/>
      <c r="GF170" s="104"/>
      <c r="GG170" s="104"/>
      <c r="GH170" s="104"/>
      <c r="GI170" s="104"/>
      <c r="GJ170" s="104"/>
      <c r="GK170" s="104">
        <v>2.1352361684331878</v>
      </c>
      <c r="GL170" s="104">
        <v>396.17851767483381</v>
      </c>
      <c r="GM170" s="122"/>
      <c r="GN170" s="104"/>
      <c r="GO170" s="104"/>
      <c r="GP170" s="98"/>
    </row>
    <row r="171" spans="1:198" x14ac:dyDescent="0.25">
      <c r="A171" s="103" t="s">
        <v>176</v>
      </c>
      <c r="B171" s="102">
        <v>0.11064219280507011</v>
      </c>
      <c r="C171" s="102">
        <v>0.59530432437843805</v>
      </c>
      <c r="D171" s="102">
        <v>2.3988075489841443E-2</v>
      </c>
      <c r="E171" s="102">
        <v>0.8321289757107927</v>
      </c>
      <c r="F171" s="102">
        <v>1.5704469734784117</v>
      </c>
      <c r="G171" s="102">
        <v>0.84309677612763945</v>
      </c>
      <c r="H171" s="102">
        <v>0.25345617210845095</v>
      </c>
      <c r="I171" s="102">
        <v>0.32538884678836166</v>
      </c>
      <c r="J171" s="102">
        <v>3.1178601908814715E-2</v>
      </c>
      <c r="K171" s="102">
        <v>0.32026127446111557</v>
      </c>
      <c r="L171" s="102">
        <v>9.6216947111586931E-2</v>
      </c>
      <c r="M171" s="102">
        <v>0.74806801352733865</v>
      </c>
      <c r="N171" s="102">
        <v>0.60801974302614525</v>
      </c>
      <c r="O171" s="102">
        <v>5.4518892091667166E-2</v>
      </c>
      <c r="P171" s="102">
        <v>7.81246852117442</v>
      </c>
      <c r="Q171" s="102">
        <v>17.166905824818119</v>
      </c>
      <c r="R171" s="102">
        <v>7.8924113406614108E-2</v>
      </c>
      <c r="S171" s="102">
        <v>12.497687899456936</v>
      </c>
      <c r="T171" s="102">
        <v>13.381250794902746</v>
      </c>
      <c r="U171" s="102">
        <v>4.7616041095681236</v>
      </c>
      <c r="V171" s="102">
        <v>1.3486904549432865</v>
      </c>
      <c r="W171" s="102">
        <v>0.9582654214045927</v>
      </c>
      <c r="X171" s="102">
        <v>1.6980745108659137</v>
      </c>
      <c r="Y171" s="102">
        <v>0.21439991730069952</v>
      </c>
      <c r="Z171" s="102">
        <v>1.640501750826052</v>
      </c>
      <c r="AA171" s="102">
        <v>1.3537556534289925</v>
      </c>
      <c r="AB171" s="102">
        <v>1.0350223167669461</v>
      </c>
      <c r="AC171" s="102">
        <v>0.2866679357714314</v>
      </c>
      <c r="AD171" s="102">
        <v>4.3441144571835117</v>
      </c>
      <c r="AE171" s="102">
        <v>1.5182074699579899</v>
      </c>
      <c r="AF171" s="102">
        <v>0.45445247924820004</v>
      </c>
      <c r="AG171" s="102">
        <v>3.0875393581547939E-2</v>
      </c>
      <c r="AH171" s="102">
        <v>1.6181510053152939</v>
      </c>
      <c r="AI171" s="102">
        <v>4.0897053295811245</v>
      </c>
      <c r="AJ171" s="102">
        <v>2.1874444247928291</v>
      </c>
      <c r="AK171" s="102">
        <v>1.1925165591548614</v>
      </c>
      <c r="AL171" s="102">
        <v>0.40127004199291971</v>
      </c>
      <c r="AM171" s="102">
        <v>0.28363004882293091</v>
      </c>
      <c r="AN171" s="102">
        <v>3.4906771854859322</v>
      </c>
      <c r="AO171" s="102">
        <v>5.7281794743106902</v>
      </c>
      <c r="AP171" s="102">
        <v>6.2179897979364149</v>
      </c>
      <c r="AQ171" s="102">
        <v>2.3204024016892468</v>
      </c>
      <c r="AR171" s="102">
        <v>7.7438348593862052E-3</v>
      </c>
      <c r="AS171" s="102">
        <v>0.15915278067331073</v>
      </c>
      <c r="AT171" s="102">
        <v>1.4323750260597961</v>
      </c>
      <c r="AU171" s="102">
        <v>10.476645678670966</v>
      </c>
      <c r="AV171" s="102">
        <v>1.6284468358910624</v>
      </c>
      <c r="AW171" s="102">
        <v>4.8834534587880638</v>
      </c>
      <c r="AX171" s="102">
        <v>5.3028440838370781</v>
      </c>
      <c r="AY171" s="102">
        <v>7.1067414069094772</v>
      </c>
      <c r="AZ171" s="102">
        <v>4.7490923233936506</v>
      </c>
      <c r="BA171" s="102">
        <v>9.0851225256979724</v>
      </c>
      <c r="BB171" s="102">
        <v>12.833710681194715</v>
      </c>
      <c r="BC171" s="102">
        <v>1.5419853836618343E-2</v>
      </c>
      <c r="BD171" s="102">
        <v>9.3979787505964248E-3</v>
      </c>
      <c r="BE171" s="102">
        <v>2.9254898909467872</v>
      </c>
      <c r="BF171" s="102">
        <v>4.0035223930965609</v>
      </c>
      <c r="BG171" s="102">
        <v>11.458658082283234</v>
      </c>
      <c r="BH171" s="102">
        <v>4.0523696870134129</v>
      </c>
      <c r="BI171" s="102">
        <v>1.3287328269135765</v>
      </c>
      <c r="BJ171" s="102">
        <v>1.4182402296504109</v>
      </c>
      <c r="BK171" s="102">
        <v>6.731562289682139</v>
      </c>
      <c r="BL171" s="102">
        <v>2.3270637771687279</v>
      </c>
      <c r="BM171" s="102">
        <v>21.577504527820462</v>
      </c>
      <c r="BN171" s="102">
        <v>86.319555322670482</v>
      </c>
      <c r="BO171" s="102">
        <v>7.2762165235844307</v>
      </c>
      <c r="BP171" s="102">
        <v>5.6277039006414693</v>
      </c>
      <c r="BQ171" s="102">
        <v>22.589914820006211</v>
      </c>
      <c r="BR171" s="102">
        <v>0.78089704598629039</v>
      </c>
      <c r="BS171" s="102">
        <v>0.71853018363460475</v>
      </c>
      <c r="BT171" s="102">
        <v>1E-10</v>
      </c>
      <c r="BU171" s="102">
        <v>11.502097845724229</v>
      </c>
      <c r="BV171" s="102">
        <v>11.749995617459932</v>
      </c>
      <c r="BW171" s="102">
        <v>49.592589269308924</v>
      </c>
      <c r="BX171" s="102">
        <v>37.051777559232185</v>
      </c>
      <c r="BY171" s="102">
        <v>182.83201970595542</v>
      </c>
      <c r="BZ171" s="102">
        <v>45.308957614867182</v>
      </c>
      <c r="CA171" s="102"/>
      <c r="CB171" s="102"/>
      <c r="CC171" s="102"/>
      <c r="CD171" s="102"/>
      <c r="CE171" s="102"/>
      <c r="CF171" s="102"/>
      <c r="CG171" s="102"/>
      <c r="CH171" s="102"/>
      <c r="CI171" s="102"/>
      <c r="CJ171" s="102"/>
      <c r="CK171" s="102"/>
      <c r="CL171" s="102"/>
      <c r="CM171" s="102"/>
      <c r="CN171" s="102"/>
      <c r="CO171" s="102"/>
      <c r="CP171" s="102"/>
      <c r="CQ171" s="102"/>
      <c r="CR171" s="102"/>
      <c r="CS171" s="102"/>
      <c r="CT171" s="102"/>
      <c r="CU171" s="102"/>
      <c r="CV171" s="102"/>
      <c r="CW171" s="102"/>
      <c r="CX171" s="102"/>
      <c r="CY171" s="102"/>
      <c r="CZ171" s="102"/>
      <c r="DA171" s="102"/>
      <c r="DB171" s="102"/>
      <c r="DC171" s="102"/>
      <c r="DD171" s="102"/>
      <c r="DE171" s="102"/>
      <c r="DF171" s="102"/>
      <c r="DG171" s="102"/>
      <c r="DH171" s="102"/>
      <c r="DI171" s="102"/>
      <c r="DJ171" s="102"/>
      <c r="DK171" s="102"/>
      <c r="DL171" s="102"/>
      <c r="DM171" s="102"/>
      <c r="DN171" s="102"/>
      <c r="DO171" s="102"/>
      <c r="DP171" s="102"/>
      <c r="DQ171" s="102"/>
      <c r="DR171" s="102"/>
      <c r="DS171" s="102"/>
      <c r="DT171" s="102"/>
      <c r="DU171" s="102"/>
      <c r="DV171" s="102"/>
      <c r="DW171" s="102"/>
      <c r="DX171" s="102"/>
      <c r="DY171" s="102"/>
      <c r="DZ171" s="102"/>
      <c r="EA171" s="102"/>
      <c r="EB171" s="102"/>
      <c r="EC171" s="102"/>
      <c r="ED171" s="102"/>
      <c r="EE171" s="102"/>
      <c r="EF171" s="102"/>
      <c r="EG171" s="102"/>
      <c r="EH171" s="102"/>
      <c r="EI171" s="102"/>
      <c r="EJ171" s="102"/>
      <c r="EK171" s="102"/>
      <c r="EL171" s="102"/>
      <c r="EM171" s="102"/>
      <c r="EN171" s="102"/>
      <c r="EO171" s="102"/>
      <c r="EP171" s="102"/>
      <c r="EQ171" s="102"/>
      <c r="ER171" s="102"/>
      <c r="ES171" s="102"/>
      <c r="ET171" s="102"/>
      <c r="EU171" s="102"/>
      <c r="EV171" s="102"/>
      <c r="EW171" s="102"/>
      <c r="EX171" s="102"/>
      <c r="EY171" s="102"/>
      <c r="EZ171" s="102"/>
      <c r="FA171" s="102"/>
      <c r="FB171" s="102"/>
      <c r="FC171" s="102"/>
      <c r="FD171" s="102"/>
      <c r="FE171" s="102"/>
      <c r="FF171" s="102"/>
      <c r="FG171" s="102"/>
      <c r="FH171" s="102"/>
      <c r="FI171" s="102"/>
      <c r="FJ171" s="102"/>
      <c r="FK171" s="102"/>
      <c r="FL171" s="102"/>
      <c r="FM171" s="102"/>
      <c r="FN171" s="102"/>
      <c r="FO171" s="102"/>
      <c r="FP171" s="102"/>
      <c r="FQ171" s="102"/>
      <c r="FR171" s="102"/>
      <c r="FS171" s="102"/>
      <c r="FT171" s="102"/>
      <c r="FU171" s="102"/>
      <c r="FV171" s="102"/>
      <c r="FW171" s="102"/>
      <c r="FX171" s="102"/>
      <c r="FY171" s="102"/>
      <c r="FZ171" s="102"/>
      <c r="GA171" s="102"/>
      <c r="GB171" s="102"/>
      <c r="GC171" s="102"/>
      <c r="GD171" s="104"/>
      <c r="GE171" s="104"/>
      <c r="GF171" s="104"/>
      <c r="GG171" s="104"/>
      <c r="GH171" s="104"/>
      <c r="GI171" s="104"/>
      <c r="GJ171" s="104"/>
      <c r="GK171" s="104">
        <v>3.6054961027132446</v>
      </c>
      <c r="GL171" s="104">
        <v>682.99359278772442</v>
      </c>
      <c r="GM171" s="122"/>
      <c r="GN171" s="104"/>
      <c r="GO171" s="104"/>
      <c r="GP171" s="98"/>
    </row>
    <row r="172" spans="1:198" x14ac:dyDescent="0.25">
      <c r="A172" s="103" t="s">
        <v>177</v>
      </c>
      <c r="B172" s="102">
        <v>0.19868168449223597</v>
      </c>
      <c r="C172" s="102">
        <v>1.0475057703081929</v>
      </c>
      <c r="D172" s="102">
        <v>4.269741146072363E-2</v>
      </c>
      <c r="E172" s="102">
        <v>1.5534808699756026</v>
      </c>
      <c r="F172" s="102">
        <v>2.8559290258755379</v>
      </c>
      <c r="G172" s="102">
        <v>1.5181044810432263</v>
      </c>
      <c r="H172" s="102">
        <v>0.44949387980248018</v>
      </c>
      <c r="I172" s="102">
        <v>0.58326993962608797</v>
      </c>
      <c r="J172" s="102">
        <v>5.6333231704758027E-2</v>
      </c>
      <c r="K172" s="102">
        <v>0.57213827608351164</v>
      </c>
      <c r="L172" s="102">
        <v>0.17242159785375649</v>
      </c>
      <c r="M172" s="102">
        <v>1.3517316551796663</v>
      </c>
      <c r="N172" s="102">
        <v>0.65390561377818091</v>
      </c>
      <c r="O172" s="102"/>
      <c r="P172" s="102">
        <v>9.6946092363924681</v>
      </c>
      <c r="Q172" s="102">
        <v>14.526426171292737</v>
      </c>
      <c r="R172" s="102">
        <v>0.18909484756706912</v>
      </c>
      <c r="S172" s="102">
        <v>10.241279327976642</v>
      </c>
      <c r="T172" s="102">
        <v>10.965318405355873</v>
      </c>
      <c r="U172" s="102">
        <v>11.408361328491758</v>
      </c>
      <c r="V172" s="102">
        <v>2.550173659925191</v>
      </c>
      <c r="W172" s="102">
        <v>1.8261981674187775</v>
      </c>
      <c r="X172" s="102">
        <v>3.1996856179925648</v>
      </c>
      <c r="Y172" s="102">
        <v>0.40013964029226617</v>
      </c>
      <c r="Z172" s="102">
        <v>3.0737212796032365</v>
      </c>
      <c r="AA172" s="102">
        <v>2.487370352177305</v>
      </c>
      <c r="AB172" s="102">
        <v>1.9149465371353096</v>
      </c>
      <c r="AC172" s="102">
        <v>0.53689156534464855</v>
      </c>
      <c r="AD172" s="102">
        <v>8.0313533796159611</v>
      </c>
      <c r="AE172" s="102">
        <v>2.8189886475525063</v>
      </c>
      <c r="AF172" s="102">
        <v>0.84323321518014804</v>
      </c>
      <c r="AG172" s="102">
        <v>5.759454006370987E-2</v>
      </c>
      <c r="AH172" s="102">
        <v>3.0261973347265769</v>
      </c>
      <c r="AI172" s="102">
        <v>13.804002510274588</v>
      </c>
      <c r="AJ172" s="102">
        <v>1.2152064489905912</v>
      </c>
      <c r="AK172" s="102">
        <v>3.0929534969962384</v>
      </c>
      <c r="AL172" s="102">
        <v>6.9880927098310772E-3</v>
      </c>
      <c r="AM172" s="102">
        <v>0.95138654836289771</v>
      </c>
      <c r="AN172" s="102">
        <v>2.2302053839040008</v>
      </c>
      <c r="AO172" s="102">
        <v>6.9507986735381078</v>
      </c>
      <c r="AP172" s="102">
        <v>7.3027909940957327</v>
      </c>
      <c r="AQ172" s="102">
        <v>5.8699716119091301</v>
      </c>
      <c r="AR172" s="102">
        <v>6.0472229886585453E-2</v>
      </c>
      <c r="AS172" s="102">
        <v>1.2428368779455881</v>
      </c>
      <c r="AT172" s="102">
        <v>11.185531901510288</v>
      </c>
      <c r="AU172" s="102">
        <v>13.78096686276935</v>
      </c>
      <c r="AV172" s="102">
        <v>1.0019723427504506</v>
      </c>
      <c r="AW172" s="102">
        <v>5.7611567242691404</v>
      </c>
      <c r="AX172" s="102">
        <v>2.066393890218587</v>
      </c>
      <c r="AY172" s="102">
        <v>2.6529129783715382</v>
      </c>
      <c r="AZ172" s="102">
        <v>1.9994488693382155</v>
      </c>
      <c r="BA172" s="102">
        <v>8.7464326346998185</v>
      </c>
      <c r="BB172" s="102">
        <v>8.5378205347609288</v>
      </c>
      <c r="BC172" s="102">
        <v>2.4756122260095086E-2</v>
      </c>
      <c r="BD172" s="102">
        <v>1.5088178747520723E-2</v>
      </c>
      <c r="BE172" s="102">
        <v>4.6956689791151316</v>
      </c>
      <c r="BF172" s="102">
        <v>1.8165082822671863</v>
      </c>
      <c r="BG172" s="102">
        <v>13.819336410244921</v>
      </c>
      <c r="BH172" s="102">
        <v>0.92615460579776843</v>
      </c>
      <c r="BI172" s="102">
        <v>0.46194009888203424</v>
      </c>
      <c r="BJ172" s="102">
        <v>1.0237042481388121</v>
      </c>
      <c r="BK172" s="102">
        <v>26.179603784624248</v>
      </c>
      <c r="BL172" s="102">
        <v>5.9499060489785718</v>
      </c>
      <c r="BM172" s="102">
        <v>23.869327316539902</v>
      </c>
      <c r="BN172" s="102">
        <v>121.60947944244128</v>
      </c>
      <c r="BO172" s="102">
        <v>4.1016047781949716</v>
      </c>
      <c r="BP172" s="102">
        <v>6.6602551867977935</v>
      </c>
      <c r="BQ172" s="102">
        <v>28.180416280550759</v>
      </c>
      <c r="BR172" s="102">
        <v>1.2983876429514729</v>
      </c>
      <c r="BS172" s="102">
        <v>1.1935488514464843</v>
      </c>
      <c r="BT172" s="102">
        <v>1E-10</v>
      </c>
      <c r="BU172" s="102">
        <v>9.452710582507402</v>
      </c>
      <c r="BV172" s="102">
        <v>18.32049245170764</v>
      </c>
      <c r="BW172" s="102">
        <v>177.25391789418043</v>
      </c>
      <c r="BX172" s="102">
        <v>82.116354437575964</v>
      </c>
      <c r="BY172" s="102">
        <v>390.83637020634615</v>
      </c>
      <c r="BZ172" s="102">
        <v>60.960083370607151</v>
      </c>
      <c r="CA172" s="102"/>
      <c r="CB172" s="102"/>
      <c r="CC172" s="102"/>
      <c r="CD172" s="102"/>
      <c r="CE172" s="102"/>
      <c r="CF172" s="102"/>
      <c r="CG172" s="102"/>
      <c r="CH172" s="102"/>
      <c r="CI172" s="102"/>
      <c r="CJ172" s="102"/>
      <c r="CK172" s="102"/>
      <c r="CL172" s="102"/>
      <c r="CM172" s="102"/>
      <c r="CN172" s="102"/>
      <c r="CO172" s="102"/>
      <c r="CP172" s="102"/>
      <c r="CQ172" s="102"/>
      <c r="CR172" s="102"/>
      <c r="CS172" s="102"/>
      <c r="CT172" s="102"/>
      <c r="CU172" s="102"/>
      <c r="CV172" s="102"/>
      <c r="CW172" s="102"/>
      <c r="CX172" s="102"/>
      <c r="CY172" s="102"/>
      <c r="CZ172" s="102"/>
      <c r="DA172" s="102"/>
      <c r="DB172" s="102"/>
      <c r="DC172" s="102"/>
      <c r="DD172" s="102"/>
      <c r="DE172" s="102"/>
      <c r="DF172" s="102"/>
      <c r="DG172" s="102"/>
      <c r="DH172" s="102"/>
      <c r="DI172" s="102"/>
      <c r="DJ172" s="102"/>
      <c r="DK172" s="102"/>
      <c r="DL172" s="102"/>
      <c r="DM172" s="102"/>
      <c r="DN172" s="102"/>
      <c r="DO172" s="102"/>
      <c r="DP172" s="102"/>
      <c r="DQ172" s="102"/>
      <c r="DR172" s="102"/>
      <c r="DS172" s="102"/>
      <c r="DT172" s="102"/>
      <c r="DU172" s="102"/>
      <c r="DV172" s="102"/>
      <c r="DW172" s="102"/>
      <c r="DX172" s="102"/>
      <c r="DY172" s="102"/>
      <c r="DZ172" s="102"/>
      <c r="EA172" s="102"/>
      <c r="EB172" s="102"/>
      <c r="EC172" s="102"/>
      <c r="ED172" s="102"/>
      <c r="EE172" s="102"/>
      <c r="EF172" s="102"/>
      <c r="EG172" s="102"/>
      <c r="EH172" s="102"/>
      <c r="EI172" s="102"/>
      <c r="EJ172" s="102"/>
      <c r="EK172" s="102"/>
      <c r="EL172" s="102"/>
      <c r="EM172" s="102"/>
      <c r="EN172" s="102"/>
      <c r="EO172" s="102"/>
      <c r="EP172" s="102"/>
      <c r="EQ172" s="102"/>
      <c r="ER172" s="102"/>
      <c r="ES172" s="102"/>
      <c r="ET172" s="102"/>
      <c r="EU172" s="102"/>
      <c r="EV172" s="102"/>
      <c r="EW172" s="102"/>
      <c r="EX172" s="102"/>
      <c r="EY172" s="102"/>
      <c r="EZ172" s="102"/>
      <c r="FA172" s="102"/>
      <c r="FB172" s="102"/>
      <c r="FC172" s="102"/>
      <c r="FD172" s="102"/>
      <c r="FE172" s="102"/>
      <c r="FF172" s="102"/>
      <c r="FG172" s="102"/>
      <c r="FH172" s="102"/>
      <c r="FI172" s="102"/>
      <c r="FJ172" s="102"/>
      <c r="FK172" s="102"/>
      <c r="FL172" s="102"/>
      <c r="FM172" s="102"/>
      <c r="FN172" s="102"/>
      <c r="FO172" s="102"/>
      <c r="FP172" s="102"/>
      <c r="FQ172" s="102"/>
      <c r="FR172" s="102"/>
      <c r="FS172" s="102"/>
      <c r="FT172" s="102"/>
      <c r="FU172" s="102"/>
      <c r="FV172" s="102"/>
      <c r="FW172" s="102"/>
      <c r="FX172" s="102"/>
      <c r="FY172" s="102"/>
      <c r="FZ172" s="102"/>
      <c r="GA172" s="102"/>
      <c r="GB172" s="102"/>
      <c r="GC172" s="102"/>
      <c r="GD172" s="104"/>
      <c r="GE172" s="104"/>
      <c r="GF172" s="104"/>
      <c r="GG172" s="104"/>
      <c r="GH172" s="104"/>
      <c r="GI172" s="104"/>
      <c r="GJ172" s="104"/>
      <c r="GK172" s="104">
        <v>6.171302659074505</v>
      </c>
      <c r="GL172" s="104">
        <v>1184.2444441586686</v>
      </c>
      <c r="GM172" s="122"/>
      <c r="GN172" s="104"/>
      <c r="GO172" s="104"/>
      <c r="GP172" s="98"/>
    </row>
    <row r="173" spans="1:198" x14ac:dyDescent="0.25">
      <c r="A173" s="103" t="s">
        <v>44</v>
      </c>
      <c r="B173" s="102">
        <v>0.97968144746318331</v>
      </c>
      <c r="C173" s="102">
        <v>3.90603946963309</v>
      </c>
      <c r="D173" s="102">
        <v>0.24013178829804904</v>
      </c>
      <c r="E173" s="102">
        <v>2.2714188828054902</v>
      </c>
      <c r="F173" s="102">
        <v>4.8865386407352185</v>
      </c>
      <c r="G173" s="102">
        <v>1.7709765233263606</v>
      </c>
      <c r="H173" s="102">
        <v>1.6181438722323642</v>
      </c>
      <c r="I173" s="102">
        <v>1.1766642495837782</v>
      </c>
      <c r="J173" s="102">
        <v>0.20585881546385659</v>
      </c>
      <c r="K173" s="102">
        <v>1.3797403719367005</v>
      </c>
      <c r="L173" s="102">
        <v>1.3514230225132968</v>
      </c>
      <c r="M173" s="102">
        <v>23.943195394764444</v>
      </c>
      <c r="N173" s="102">
        <v>3.2414588416908803</v>
      </c>
      <c r="O173" s="102">
        <v>5.6111217628302619</v>
      </c>
      <c r="P173" s="102">
        <v>89.002031776212249</v>
      </c>
      <c r="Q173" s="102">
        <v>13.02712171527023</v>
      </c>
      <c r="R173" s="102">
        <v>0.55607341624810147</v>
      </c>
      <c r="S173" s="102">
        <v>60.690598849526104</v>
      </c>
      <c r="T173" s="102">
        <v>39.205742650910146</v>
      </c>
      <c r="U173" s="102">
        <v>33.548700767624354</v>
      </c>
      <c r="V173" s="102">
        <v>9.6176461768526682</v>
      </c>
      <c r="W173" s="102">
        <v>2.9847247200359042</v>
      </c>
      <c r="X173" s="102">
        <v>5.0850915260232599</v>
      </c>
      <c r="Y173" s="102">
        <v>2.7442143964907006</v>
      </c>
      <c r="Z173" s="102">
        <v>4.8833850893640118</v>
      </c>
      <c r="AA173" s="102">
        <v>3.9255810449948547</v>
      </c>
      <c r="AB173" s="102">
        <v>3.6964856430777777</v>
      </c>
      <c r="AC173" s="102">
        <v>5.5557181063718044</v>
      </c>
      <c r="AD173" s="102">
        <v>7.3379794260679319</v>
      </c>
      <c r="AE173" s="102">
        <v>3.3058197983476578</v>
      </c>
      <c r="AF173" s="102">
        <v>0.92159504709667572</v>
      </c>
      <c r="AG173" s="102">
        <v>0.54092987392026781</v>
      </c>
      <c r="AH173" s="102">
        <v>6.8192693840159189</v>
      </c>
      <c r="AI173" s="102">
        <v>19.066977952711422</v>
      </c>
      <c r="AJ173" s="102">
        <v>0.69478884672132435</v>
      </c>
      <c r="AK173" s="102">
        <v>0.17616737900704327</v>
      </c>
      <c r="AL173" s="102">
        <v>1.600389811645375</v>
      </c>
      <c r="AM173" s="102">
        <v>0.27677201575363242</v>
      </c>
      <c r="AN173" s="102">
        <v>11.550985317323281</v>
      </c>
      <c r="AO173" s="102">
        <v>10.031039921372656</v>
      </c>
      <c r="AP173" s="102">
        <v>0.45928670709875918</v>
      </c>
      <c r="AQ173" s="102">
        <v>36.672532441217278</v>
      </c>
      <c r="AR173" s="102">
        <v>2.6236161733350867E-2</v>
      </c>
      <c r="AS173" s="102">
        <v>0.5392106327004581</v>
      </c>
      <c r="AT173" s="102">
        <v>4.852895694304121</v>
      </c>
      <c r="AU173" s="102">
        <v>2.2032420711002279</v>
      </c>
      <c r="AV173" s="102">
        <v>2.2903287624991147</v>
      </c>
      <c r="AW173" s="102">
        <v>1.347355242276532</v>
      </c>
      <c r="AX173" s="102">
        <v>6.3310650273984725</v>
      </c>
      <c r="AY173" s="102">
        <v>4.5568947430882751</v>
      </c>
      <c r="AZ173" s="102">
        <v>4.1641017819811479</v>
      </c>
      <c r="BA173" s="102">
        <v>2.1997982525813251</v>
      </c>
      <c r="BB173" s="102">
        <v>9.0342598928229858</v>
      </c>
      <c r="BC173" s="102">
        <v>0.24359999999999998</v>
      </c>
      <c r="BD173" s="102">
        <v>5.0274719407333836E-2</v>
      </c>
      <c r="BE173" s="102">
        <v>0.19011878307006827</v>
      </c>
      <c r="BF173" s="102">
        <v>2.8729464422018016</v>
      </c>
      <c r="BG173" s="102">
        <v>6.8662574718005818</v>
      </c>
      <c r="BH173" s="102">
        <v>0.71439565946531414</v>
      </c>
      <c r="BI173" s="102">
        <v>1.2751669585323646</v>
      </c>
      <c r="BJ173" s="102">
        <v>19.00660535076128</v>
      </c>
      <c r="BK173" s="102"/>
      <c r="BL173" s="102">
        <v>26.770729717543137</v>
      </c>
      <c r="BM173" s="102">
        <v>68.506762557869862</v>
      </c>
      <c r="BN173" s="102">
        <v>228.74006661631748</v>
      </c>
      <c r="BO173" s="102">
        <v>20.316302260712721</v>
      </c>
      <c r="BP173" s="102">
        <v>42.875112237483577</v>
      </c>
      <c r="BQ173" s="102">
        <v>188.34868295530984</v>
      </c>
      <c r="BR173" s="102">
        <v>5.0407685189407818</v>
      </c>
      <c r="BS173" s="102">
        <v>4.4818562763602756</v>
      </c>
      <c r="BT173" s="102">
        <v>1E-10</v>
      </c>
      <c r="BU173" s="102">
        <v>27.337437252402548</v>
      </c>
      <c r="BV173" s="102">
        <v>50.176262834057603</v>
      </c>
      <c r="BW173" s="102">
        <v>172.34987924347769</v>
      </c>
      <c r="BX173" s="102">
        <v>216.98064317114202</v>
      </c>
      <c r="BY173" s="102">
        <v>101.94659904872771</v>
      </c>
      <c r="BZ173" s="102">
        <v>263.55142079182519</v>
      </c>
      <c r="CA173" s="102"/>
      <c r="CB173" s="102"/>
      <c r="CC173" s="102"/>
      <c r="CD173" s="102"/>
      <c r="CE173" s="102"/>
      <c r="CF173" s="102"/>
      <c r="CG173" s="102"/>
      <c r="CH173" s="102"/>
      <c r="CI173" s="102"/>
      <c r="CJ173" s="102"/>
      <c r="CK173" s="102"/>
      <c r="CL173" s="102"/>
      <c r="CM173" s="102"/>
      <c r="CN173" s="102"/>
      <c r="CO173" s="102"/>
      <c r="CP173" s="102"/>
      <c r="CQ173" s="102"/>
      <c r="CR173" s="102"/>
      <c r="CS173" s="102"/>
      <c r="CT173" s="102"/>
      <c r="CU173" s="102"/>
      <c r="CV173" s="102"/>
      <c r="CW173" s="102"/>
      <c r="CX173" s="102"/>
      <c r="CY173" s="102"/>
      <c r="CZ173" s="102"/>
      <c r="DA173" s="102"/>
      <c r="DB173" s="102"/>
      <c r="DC173" s="102"/>
      <c r="DD173" s="102"/>
      <c r="DE173" s="102"/>
      <c r="DF173" s="102"/>
      <c r="DG173" s="102"/>
      <c r="DH173" s="102"/>
      <c r="DI173" s="102"/>
      <c r="DJ173" s="102"/>
      <c r="DK173" s="102"/>
      <c r="DL173" s="102"/>
      <c r="DM173" s="102"/>
      <c r="DN173" s="102"/>
      <c r="DO173" s="102"/>
      <c r="DP173" s="102"/>
      <c r="DQ173" s="102"/>
      <c r="DR173" s="102"/>
      <c r="DS173" s="102"/>
      <c r="DT173" s="102"/>
      <c r="DU173" s="102"/>
      <c r="DV173" s="102"/>
      <c r="DW173" s="102"/>
      <c r="DX173" s="102"/>
      <c r="DY173" s="102"/>
      <c r="DZ173" s="102"/>
      <c r="EA173" s="102"/>
      <c r="EB173" s="102"/>
      <c r="EC173" s="102"/>
      <c r="ED173" s="102"/>
      <c r="EE173" s="102"/>
      <c r="EF173" s="102"/>
      <c r="EG173" s="102"/>
      <c r="EH173" s="102"/>
      <c r="EI173" s="102"/>
      <c r="EJ173" s="102"/>
      <c r="EK173" s="102"/>
      <c r="EL173" s="102"/>
      <c r="EM173" s="102"/>
      <c r="EN173" s="102"/>
      <c r="EO173" s="102"/>
      <c r="EP173" s="102"/>
      <c r="EQ173" s="102"/>
      <c r="ER173" s="102"/>
      <c r="ES173" s="102"/>
      <c r="ET173" s="102"/>
      <c r="EU173" s="102"/>
      <c r="EV173" s="102"/>
      <c r="EW173" s="102"/>
      <c r="EX173" s="102"/>
      <c r="EY173" s="102"/>
      <c r="EZ173" s="102"/>
      <c r="FA173" s="102"/>
      <c r="FB173" s="102"/>
      <c r="FC173" s="102"/>
      <c r="FD173" s="102"/>
      <c r="FE173" s="102"/>
      <c r="FF173" s="102"/>
      <c r="FG173" s="102"/>
      <c r="FH173" s="102"/>
      <c r="FI173" s="102"/>
      <c r="FJ173" s="102"/>
      <c r="FK173" s="102"/>
      <c r="FL173" s="102"/>
      <c r="FM173" s="102"/>
      <c r="FN173" s="102"/>
      <c r="FO173" s="102"/>
      <c r="FP173" s="102"/>
      <c r="FQ173" s="102"/>
      <c r="FR173" s="102"/>
      <c r="FS173" s="102"/>
      <c r="FT173" s="102"/>
      <c r="FU173" s="102"/>
      <c r="FV173" s="102"/>
      <c r="FW173" s="102"/>
      <c r="FX173" s="102"/>
      <c r="FY173" s="102"/>
      <c r="FZ173" s="102"/>
      <c r="GA173" s="102"/>
      <c r="GB173" s="102"/>
      <c r="GC173" s="102"/>
      <c r="GD173" s="104"/>
      <c r="GE173" s="104"/>
      <c r="GF173" s="104"/>
      <c r="GG173" s="104"/>
      <c r="GH173" s="104"/>
      <c r="GI173" s="104"/>
      <c r="GJ173" s="104"/>
      <c r="GK173" s="104">
        <v>105.87572238073881</v>
      </c>
      <c r="GL173" s="104">
        <v>2018.6230423953123</v>
      </c>
      <c r="GM173" s="122"/>
      <c r="GN173" s="104"/>
      <c r="GO173" s="104"/>
      <c r="GP173" s="98"/>
    </row>
    <row r="174" spans="1:198" x14ac:dyDescent="0.25">
      <c r="A174" s="103" t="s">
        <v>270</v>
      </c>
      <c r="B174" s="102"/>
      <c r="C174" s="102"/>
      <c r="D174" s="102"/>
      <c r="E174" s="102"/>
      <c r="F174" s="102"/>
      <c r="G174" s="102"/>
      <c r="H174" s="102"/>
      <c r="I174" s="102"/>
      <c r="J174" s="102"/>
      <c r="K174" s="102"/>
      <c r="L174" s="102"/>
      <c r="M174" s="102"/>
      <c r="N174" s="102"/>
      <c r="O174" s="102"/>
      <c r="P174" s="102"/>
      <c r="Q174" s="102"/>
      <c r="R174" s="102"/>
      <c r="S174" s="102"/>
      <c r="T174" s="102"/>
      <c r="U174" s="102"/>
      <c r="V174" s="102"/>
      <c r="W174" s="102"/>
      <c r="X174" s="102"/>
      <c r="Y174" s="102"/>
      <c r="Z174" s="102"/>
      <c r="AA174" s="102"/>
      <c r="AB174" s="102"/>
      <c r="AC174" s="102"/>
      <c r="AD174" s="102"/>
      <c r="AE174" s="102"/>
      <c r="AF174" s="102"/>
      <c r="AG174" s="102"/>
      <c r="AH174" s="102"/>
      <c r="AI174" s="102"/>
      <c r="AJ174" s="102"/>
      <c r="AK174" s="102"/>
      <c r="AL174" s="102"/>
      <c r="AM174" s="102"/>
      <c r="AN174" s="102"/>
      <c r="AO174" s="102"/>
      <c r="AP174" s="102"/>
      <c r="AQ174" s="102"/>
      <c r="AR174" s="102"/>
      <c r="AS174" s="102"/>
      <c r="AT174" s="102"/>
      <c r="AU174" s="102"/>
      <c r="AV174" s="102"/>
      <c r="AW174" s="102"/>
      <c r="AX174" s="102"/>
      <c r="AY174" s="102"/>
      <c r="AZ174" s="102"/>
      <c r="BA174" s="102"/>
      <c r="BB174" s="102"/>
      <c r="BC174" s="102"/>
      <c r="BD174" s="102"/>
      <c r="BE174" s="102"/>
      <c r="BF174" s="102"/>
      <c r="BG174" s="102"/>
      <c r="BH174" s="102"/>
      <c r="BI174" s="102"/>
      <c r="BJ174" s="102"/>
      <c r="BK174" s="102">
        <v>100.04484643074565</v>
      </c>
      <c r="BL174" s="102"/>
      <c r="BM174" s="102"/>
      <c r="BN174" s="102"/>
      <c r="BO174" s="102"/>
      <c r="BP174" s="102"/>
      <c r="BQ174" s="102"/>
      <c r="BR174" s="102"/>
      <c r="BS174" s="102"/>
      <c r="BT174" s="102"/>
      <c r="BU174" s="102"/>
      <c r="BV174" s="102"/>
      <c r="BW174" s="102"/>
      <c r="BX174" s="102"/>
      <c r="BY174" s="102"/>
      <c r="BZ174" s="102"/>
      <c r="CA174" s="102"/>
      <c r="CB174" s="102"/>
      <c r="CC174" s="102"/>
      <c r="CD174" s="102"/>
      <c r="CE174" s="102"/>
      <c r="CF174" s="102"/>
      <c r="CG174" s="102"/>
      <c r="CH174" s="102"/>
      <c r="CI174" s="102"/>
      <c r="CJ174" s="102"/>
      <c r="CK174" s="102"/>
      <c r="CL174" s="102"/>
      <c r="CM174" s="102"/>
      <c r="CN174" s="102"/>
      <c r="CO174" s="102"/>
      <c r="CP174" s="102"/>
      <c r="CQ174" s="102"/>
      <c r="CR174" s="102"/>
      <c r="CS174" s="102"/>
      <c r="CT174" s="102"/>
      <c r="CU174" s="102"/>
      <c r="CV174" s="102"/>
      <c r="CW174" s="102"/>
      <c r="CX174" s="102"/>
      <c r="CY174" s="102"/>
      <c r="CZ174" s="102"/>
      <c r="DA174" s="102"/>
      <c r="DB174" s="102"/>
      <c r="DC174" s="102"/>
      <c r="DD174" s="102"/>
      <c r="DE174" s="102"/>
      <c r="DF174" s="102"/>
      <c r="DG174" s="102"/>
      <c r="DH174" s="102"/>
      <c r="DI174" s="102"/>
      <c r="DJ174" s="102"/>
      <c r="DK174" s="102"/>
      <c r="DL174" s="102"/>
      <c r="DM174" s="102"/>
      <c r="DN174" s="102"/>
      <c r="DO174" s="102"/>
      <c r="DP174" s="102"/>
      <c r="DQ174" s="102"/>
      <c r="DR174" s="102"/>
      <c r="DS174" s="102"/>
      <c r="DT174" s="102"/>
      <c r="DU174" s="102"/>
      <c r="DV174" s="102"/>
      <c r="DW174" s="102"/>
      <c r="DX174" s="102"/>
      <c r="DY174" s="102"/>
      <c r="DZ174" s="102"/>
      <c r="EA174" s="102"/>
      <c r="EB174" s="102"/>
      <c r="EC174" s="102"/>
      <c r="ED174" s="102"/>
      <c r="EE174" s="102"/>
      <c r="EF174" s="102"/>
      <c r="EG174" s="102"/>
      <c r="EH174" s="102"/>
      <c r="EI174" s="102"/>
      <c r="EJ174" s="102"/>
      <c r="EK174" s="102"/>
      <c r="EL174" s="102"/>
      <c r="EM174" s="102"/>
      <c r="EN174" s="102"/>
      <c r="EO174" s="102"/>
      <c r="EP174" s="102"/>
      <c r="EQ174" s="102"/>
      <c r="ER174" s="102"/>
      <c r="ES174" s="102"/>
      <c r="ET174" s="102"/>
      <c r="EU174" s="102"/>
      <c r="EV174" s="102"/>
      <c r="EW174" s="102"/>
      <c r="EX174" s="102"/>
      <c r="EY174" s="102"/>
      <c r="EZ174" s="102"/>
      <c r="FA174" s="102"/>
      <c r="FB174" s="102"/>
      <c r="FC174" s="102"/>
      <c r="FD174" s="102"/>
      <c r="FE174" s="102"/>
      <c r="FF174" s="102"/>
      <c r="FG174" s="102"/>
      <c r="FH174" s="102"/>
      <c r="FI174" s="102"/>
      <c r="FJ174" s="102"/>
      <c r="FK174" s="102"/>
      <c r="FL174" s="102"/>
      <c r="FM174" s="102"/>
      <c r="FN174" s="102"/>
      <c r="FO174" s="102"/>
      <c r="FP174" s="102"/>
      <c r="FQ174" s="102"/>
      <c r="FR174" s="102"/>
      <c r="FS174" s="102"/>
      <c r="FT174" s="102"/>
      <c r="FU174" s="102"/>
      <c r="FV174" s="102"/>
      <c r="FW174" s="102"/>
      <c r="FX174" s="102"/>
      <c r="FY174" s="102"/>
      <c r="FZ174" s="102"/>
      <c r="GA174" s="102"/>
      <c r="GB174" s="102"/>
      <c r="GC174" s="102"/>
      <c r="GD174" s="104"/>
      <c r="GE174" s="104"/>
      <c r="GF174" s="104"/>
      <c r="GG174" s="104"/>
      <c r="GH174" s="104"/>
      <c r="GI174" s="104"/>
      <c r="GJ174" s="104"/>
      <c r="GK174" s="104"/>
      <c r="GL174" s="104">
        <v>100.04484643074565</v>
      </c>
      <c r="GM174" s="122"/>
      <c r="GN174" s="104"/>
      <c r="GO174" s="104"/>
      <c r="GP174" s="98"/>
    </row>
    <row r="175" spans="1:198" x14ac:dyDescent="0.25">
      <c r="A175" s="103" t="s">
        <v>481</v>
      </c>
      <c r="B175" s="102">
        <v>1.1396796260211448</v>
      </c>
      <c r="C175" s="102">
        <v>5.1503050053795469</v>
      </c>
      <c r="D175" s="102">
        <v>0.46111478866221778</v>
      </c>
      <c r="E175" s="102">
        <v>0.32975066618618781</v>
      </c>
      <c r="F175" s="102">
        <v>0.39242047253553486</v>
      </c>
      <c r="G175" s="102">
        <v>0.28706827557873077</v>
      </c>
      <c r="H175" s="102">
        <v>2.6096279893404928</v>
      </c>
      <c r="I175" s="102">
        <v>0.18239729800126198</v>
      </c>
      <c r="J175" s="102">
        <v>0.16570919240562962</v>
      </c>
      <c r="K175" s="102">
        <v>0.88260533254861961</v>
      </c>
      <c r="L175" s="102">
        <v>5.4806420112600387</v>
      </c>
      <c r="M175" s="102"/>
      <c r="N175" s="102"/>
      <c r="O175" s="102"/>
      <c r="P175" s="102"/>
      <c r="Q175" s="102"/>
      <c r="R175" s="102"/>
      <c r="S175" s="102"/>
      <c r="T175" s="102"/>
      <c r="U175" s="102"/>
      <c r="V175" s="102"/>
      <c r="W175" s="102"/>
      <c r="X175" s="102"/>
      <c r="Y175" s="102"/>
      <c r="Z175" s="102"/>
      <c r="AA175" s="102"/>
      <c r="AB175" s="102"/>
      <c r="AC175" s="102"/>
      <c r="AD175" s="102"/>
      <c r="AE175" s="102"/>
      <c r="AF175" s="102"/>
      <c r="AG175" s="102"/>
      <c r="AH175" s="102"/>
      <c r="AI175" s="102"/>
      <c r="AJ175" s="102"/>
      <c r="AK175" s="102"/>
      <c r="AL175" s="102"/>
      <c r="AM175" s="102"/>
      <c r="AN175" s="102"/>
      <c r="AO175" s="102"/>
      <c r="AP175" s="102"/>
      <c r="AQ175" s="102"/>
      <c r="AR175" s="102"/>
      <c r="AS175" s="102"/>
      <c r="AT175" s="102"/>
      <c r="AU175" s="102"/>
      <c r="AV175" s="102"/>
      <c r="AW175" s="102"/>
      <c r="AX175" s="102"/>
      <c r="AY175" s="102"/>
      <c r="AZ175" s="102"/>
      <c r="BA175" s="102"/>
      <c r="BB175" s="102"/>
      <c r="BC175" s="102"/>
      <c r="BD175" s="102"/>
      <c r="BE175" s="102"/>
      <c r="BF175" s="102"/>
      <c r="BG175" s="102"/>
      <c r="BH175" s="102"/>
      <c r="BI175" s="102"/>
      <c r="BJ175" s="102"/>
      <c r="BK175" s="102"/>
      <c r="BL175" s="102"/>
      <c r="BM175" s="102"/>
      <c r="BN175" s="102"/>
      <c r="BO175" s="102"/>
      <c r="BP175" s="102"/>
      <c r="BQ175" s="102"/>
      <c r="BR175" s="102"/>
      <c r="BS175" s="102"/>
      <c r="BT175" s="102"/>
      <c r="BU175" s="102"/>
      <c r="BV175" s="102"/>
      <c r="BW175" s="102"/>
      <c r="BX175" s="102"/>
      <c r="BY175" s="102"/>
      <c r="BZ175" s="102"/>
      <c r="CA175" s="102"/>
      <c r="CB175" s="102"/>
      <c r="CC175" s="102"/>
      <c r="CD175" s="102"/>
      <c r="CE175" s="102"/>
      <c r="CF175" s="102"/>
      <c r="CG175" s="102"/>
      <c r="CH175" s="102"/>
      <c r="CI175" s="102"/>
      <c r="CJ175" s="102"/>
      <c r="CK175" s="102"/>
      <c r="CL175" s="102"/>
      <c r="CM175" s="102"/>
      <c r="CN175" s="102"/>
      <c r="CO175" s="102"/>
      <c r="CP175" s="102"/>
      <c r="CQ175" s="102"/>
      <c r="CR175" s="102"/>
      <c r="CS175" s="102"/>
      <c r="CT175" s="102"/>
      <c r="CU175" s="102"/>
      <c r="CV175" s="102"/>
      <c r="CW175" s="102"/>
      <c r="CX175" s="102"/>
      <c r="CY175" s="102"/>
      <c r="CZ175" s="102"/>
      <c r="DA175" s="102"/>
      <c r="DB175" s="102"/>
      <c r="DC175" s="102"/>
      <c r="DD175" s="102"/>
      <c r="DE175" s="102"/>
      <c r="DF175" s="102"/>
      <c r="DG175" s="102"/>
      <c r="DH175" s="102"/>
      <c r="DI175" s="102"/>
      <c r="DJ175" s="102"/>
      <c r="DK175" s="102"/>
      <c r="DL175" s="102"/>
      <c r="DM175" s="102"/>
      <c r="DN175" s="102"/>
      <c r="DO175" s="102"/>
      <c r="DP175" s="102"/>
      <c r="DQ175" s="102"/>
      <c r="DR175" s="102"/>
      <c r="DS175" s="102"/>
      <c r="DT175" s="102"/>
      <c r="DU175" s="102"/>
      <c r="DV175" s="102"/>
      <c r="DW175" s="102"/>
      <c r="DX175" s="102"/>
      <c r="DY175" s="102"/>
      <c r="DZ175" s="102"/>
      <c r="EA175" s="102"/>
      <c r="EB175" s="102"/>
      <c r="EC175" s="102"/>
      <c r="ED175" s="102"/>
      <c r="EE175" s="102"/>
      <c r="EF175" s="102"/>
      <c r="EG175" s="102"/>
      <c r="EH175" s="102"/>
      <c r="EI175" s="102"/>
      <c r="EJ175" s="102"/>
      <c r="EK175" s="102"/>
      <c r="EL175" s="102"/>
      <c r="EM175" s="102"/>
      <c r="EN175" s="102"/>
      <c r="EO175" s="102"/>
      <c r="EP175" s="102"/>
      <c r="EQ175" s="102"/>
      <c r="ER175" s="102"/>
      <c r="ES175" s="102"/>
      <c r="ET175" s="102"/>
      <c r="EU175" s="102"/>
      <c r="EV175" s="102"/>
      <c r="EW175" s="102"/>
      <c r="EX175" s="102"/>
      <c r="EY175" s="102"/>
      <c r="EZ175" s="102"/>
      <c r="FA175" s="102"/>
      <c r="FB175" s="102"/>
      <c r="FC175" s="102"/>
      <c r="FD175" s="102"/>
      <c r="FE175" s="102"/>
      <c r="FF175" s="102"/>
      <c r="FG175" s="102"/>
      <c r="FH175" s="102"/>
      <c r="FI175" s="102"/>
      <c r="FJ175" s="102"/>
      <c r="FK175" s="102"/>
      <c r="FL175" s="102"/>
      <c r="FM175" s="102"/>
      <c r="FN175" s="102"/>
      <c r="FO175" s="102"/>
      <c r="FP175" s="102"/>
      <c r="FQ175" s="102"/>
      <c r="FR175" s="102"/>
      <c r="FS175" s="102"/>
      <c r="FT175" s="102"/>
      <c r="FU175" s="102"/>
      <c r="FV175" s="102"/>
      <c r="FW175" s="102"/>
      <c r="FX175" s="102"/>
      <c r="FY175" s="102"/>
      <c r="FZ175" s="102"/>
      <c r="GA175" s="102"/>
      <c r="GB175" s="102"/>
      <c r="GC175" s="102"/>
      <c r="GD175" s="104"/>
      <c r="GE175" s="104"/>
      <c r="GF175" s="104"/>
      <c r="GG175" s="104"/>
      <c r="GH175" s="104"/>
      <c r="GI175" s="104"/>
      <c r="GJ175" s="104"/>
      <c r="GK175" s="104"/>
      <c r="GL175" s="104">
        <v>17.081320657919406</v>
      </c>
      <c r="GM175" s="122"/>
      <c r="GN175" s="104"/>
      <c r="GO175" s="104"/>
      <c r="GP175" s="98"/>
    </row>
    <row r="176" spans="1:198" x14ac:dyDescent="0.25">
      <c r="A176" s="103" t="s">
        <v>269</v>
      </c>
      <c r="B176" s="102"/>
      <c r="C176" s="102"/>
      <c r="D176" s="102"/>
      <c r="E176" s="102"/>
      <c r="F176" s="102"/>
      <c r="G176" s="102"/>
      <c r="H176" s="102"/>
      <c r="I176" s="102"/>
      <c r="J176" s="102"/>
      <c r="K176" s="102"/>
      <c r="L176" s="102"/>
      <c r="M176" s="102"/>
      <c r="N176" s="102"/>
      <c r="O176" s="102"/>
      <c r="P176" s="102"/>
      <c r="Q176" s="102"/>
      <c r="R176" s="102"/>
      <c r="S176" s="102"/>
      <c r="T176" s="102"/>
      <c r="U176" s="102"/>
      <c r="V176" s="102"/>
      <c r="W176" s="102"/>
      <c r="X176" s="102"/>
      <c r="Y176" s="102"/>
      <c r="Z176" s="102"/>
      <c r="AA176" s="102"/>
      <c r="AB176" s="102"/>
      <c r="AC176" s="102"/>
      <c r="AD176" s="102"/>
      <c r="AE176" s="102"/>
      <c r="AF176" s="102"/>
      <c r="AG176" s="102"/>
      <c r="AH176" s="102"/>
      <c r="AI176" s="102"/>
      <c r="AJ176" s="102"/>
      <c r="AK176" s="102"/>
      <c r="AL176" s="102"/>
      <c r="AM176" s="102"/>
      <c r="AN176" s="102"/>
      <c r="AO176" s="102"/>
      <c r="AP176" s="102"/>
      <c r="AQ176" s="102"/>
      <c r="AR176" s="102"/>
      <c r="AS176" s="102"/>
      <c r="AT176" s="102"/>
      <c r="AU176" s="102"/>
      <c r="AV176" s="102"/>
      <c r="AW176" s="102"/>
      <c r="AX176" s="102"/>
      <c r="AY176" s="102"/>
      <c r="AZ176" s="102"/>
      <c r="BA176" s="102"/>
      <c r="BB176" s="102"/>
      <c r="BC176" s="102"/>
      <c r="BD176" s="102"/>
      <c r="BE176" s="102"/>
      <c r="BF176" s="102"/>
      <c r="BG176" s="102"/>
      <c r="BH176" s="102"/>
      <c r="BI176" s="102"/>
      <c r="BJ176" s="102"/>
      <c r="BK176" s="102"/>
      <c r="BL176" s="102"/>
      <c r="BM176" s="102"/>
      <c r="BN176" s="102"/>
      <c r="BO176" s="102"/>
      <c r="BP176" s="102"/>
      <c r="BQ176" s="102"/>
      <c r="BR176" s="102"/>
      <c r="BS176" s="102"/>
      <c r="BT176" s="102"/>
      <c r="BU176" s="102"/>
      <c r="BV176" s="102"/>
      <c r="BW176" s="102"/>
      <c r="BX176" s="102"/>
      <c r="BY176" s="102"/>
      <c r="BZ176" s="102"/>
      <c r="CA176" s="102"/>
      <c r="CB176" s="102"/>
      <c r="CC176" s="102"/>
      <c r="CD176" s="102"/>
      <c r="CE176" s="102"/>
      <c r="CF176" s="102"/>
      <c r="CG176" s="102"/>
      <c r="CH176" s="102"/>
      <c r="CI176" s="102"/>
      <c r="CJ176" s="102"/>
      <c r="CK176" s="102"/>
      <c r="CL176" s="102"/>
      <c r="CM176" s="102"/>
      <c r="CN176" s="102"/>
      <c r="CO176" s="102"/>
      <c r="CP176" s="102"/>
      <c r="CQ176" s="102"/>
      <c r="CR176" s="102"/>
      <c r="CS176" s="102"/>
      <c r="CT176" s="102"/>
      <c r="CU176" s="102"/>
      <c r="CV176" s="102"/>
      <c r="CW176" s="102"/>
      <c r="CX176" s="102"/>
      <c r="CY176" s="102"/>
      <c r="CZ176" s="102"/>
      <c r="DA176" s="102"/>
      <c r="DB176" s="102"/>
      <c r="DC176" s="102"/>
      <c r="DD176" s="102"/>
      <c r="DE176" s="102"/>
      <c r="DF176" s="102"/>
      <c r="DG176" s="102"/>
      <c r="DH176" s="102"/>
      <c r="DI176" s="102"/>
      <c r="DJ176" s="102"/>
      <c r="DK176" s="102"/>
      <c r="DL176" s="102"/>
      <c r="DM176" s="102"/>
      <c r="DN176" s="102"/>
      <c r="DO176" s="102"/>
      <c r="DP176" s="102"/>
      <c r="DQ176" s="102"/>
      <c r="DR176" s="102"/>
      <c r="DS176" s="102"/>
      <c r="DT176" s="102"/>
      <c r="DU176" s="102"/>
      <c r="DV176" s="102"/>
      <c r="DW176" s="102"/>
      <c r="DX176" s="102"/>
      <c r="DY176" s="102"/>
      <c r="DZ176" s="102"/>
      <c r="EA176" s="102"/>
      <c r="EB176" s="102"/>
      <c r="EC176" s="102"/>
      <c r="ED176" s="102"/>
      <c r="EE176" s="102"/>
      <c r="EF176" s="102"/>
      <c r="EG176" s="102"/>
      <c r="EH176" s="102"/>
      <c r="EI176" s="102"/>
      <c r="EJ176" s="102"/>
      <c r="EK176" s="102"/>
      <c r="EL176" s="102"/>
      <c r="EM176" s="102"/>
      <c r="EN176" s="102"/>
      <c r="EO176" s="102"/>
      <c r="EP176" s="102"/>
      <c r="EQ176" s="102"/>
      <c r="ER176" s="102"/>
      <c r="ES176" s="102"/>
      <c r="ET176" s="102"/>
      <c r="EU176" s="102"/>
      <c r="EV176" s="102"/>
      <c r="EW176" s="102"/>
      <c r="EX176" s="102"/>
      <c r="EY176" s="102"/>
      <c r="EZ176" s="102"/>
      <c r="FA176" s="102"/>
      <c r="FB176" s="102"/>
      <c r="FC176" s="102"/>
      <c r="FD176" s="102"/>
      <c r="FE176" s="102"/>
      <c r="FF176" s="102"/>
      <c r="FG176" s="102"/>
      <c r="FH176" s="102"/>
      <c r="FI176" s="102"/>
      <c r="FJ176" s="102"/>
      <c r="FK176" s="102">
        <v>1051.5305087457555</v>
      </c>
      <c r="FL176" s="102"/>
      <c r="FM176" s="102"/>
      <c r="FN176" s="102">
        <v>254.72251722866423</v>
      </c>
      <c r="FO176" s="102"/>
      <c r="FP176" s="102">
        <v>7.2847208627226517E-2</v>
      </c>
      <c r="FQ176" s="102">
        <v>0.2919652761143991</v>
      </c>
      <c r="FR176" s="102">
        <v>0.6801477467713648</v>
      </c>
      <c r="FS176" s="102">
        <v>1.5033889085364567</v>
      </c>
      <c r="FT176" s="102">
        <v>3.7979275446270839</v>
      </c>
      <c r="FU176" s="102">
        <v>7.3113184337941792</v>
      </c>
      <c r="FV176" s="102">
        <v>12.709527918759687</v>
      </c>
      <c r="FW176" s="102">
        <v>37.892987524674616</v>
      </c>
      <c r="FX176" s="102">
        <v>81.234678638063983</v>
      </c>
      <c r="FY176" s="102">
        <v>277.88011683977084</v>
      </c>
      <c r="FZ176" s="102">
        <v>520.42264341316661</v>
      </c>
      <c r="GA176" s="102"/>
      <c r="GB176" s="102"/>
      <c r="GC176" s="102"/>
      <c r="GD176" s="104"/>
      <c r="GE176" s="104">
        <v>5.5067062021407764E-14</v>
      </c>
      <c r="GF176" s="104">
        <v>1.7763568394002505E-15</v>
      </c>
      <c r="GG176" s="104">
        <v>3.1086244689504383E-15</v>
      </c>
      <c r="GH176" s="104"/>
      <c r="GI176" s="104"/>
      <c r="GJ176" s="104"/>
      <c r="GK176" s="104"/>
      <c r="GL176" s="104">
        <v>2250.0505754273263</v>
      </c>
      <c r="GM176" s="122"/>
      <c r="GN176" s="104"/>
      <c r="GO176" s="104"/>
      <c r="GP176" s="98"/>
    </row>
    <row r="177" spans="1:198" x14ac:dyDescent="0.25">
      <c r="A177" s="103" t="s">
        <v>271</v>
      </c>
      <c r="B177" s="102"/>
      <c r="C177" s="102"/>
      <c r="D177" s="102"/>
      <c r="E177" s="102"/>
      <c r="F177" s="102"/>
      <c r="G177" s="102"/>
      <c r="H177" s="102"/>
      <c r="I177" s="102"/>
      <c r="J177" s="102"/>
      <c r="K177" s="102"/>
      <c r="L177" s="102"/>
      <c r="M177" s="102"/>
      <c r="N177" s="102"/>
      <c r="O177" s="102"/>
      <c r="P177" s="102"/>
      <c r="Q177" s="102"/>
      <c r="R177" s="102"/>
      <c r="S177" s="102"/>
      <c r="T177" s="102"/>
      <c r="U177" s="102"/>
      <c r="V177" s="102"/>
      <c r="W177" s="102"/>
      <c r="X177" s="102"/>
      <c r="Y177" s="102"/>
      <c r="Z177" s="102"/>
      <c r="AA177" s="102"/>
      <c r="AB177" s="102"/>
      <c r="AC177" s="102"/>
      <c r="AD177" s="102"/>
      <c r="AE177" s="102"/>
      <c r="AF177" s="102"/>
      <c r="AG177" s="102"/>
      <c r="AH177" s="102"/>
      <c r="AI177" s="102"/>
      <c r="AJ177" s="102"/>
      <c r="AK177" s="102"/>
      <c r="AL177" s="102"/>
      <c r="AM177" s="102"/>
      <c r="AN177" s="102"/>
      <c r="AO177" s="102"/>
      <c r="AP177" s="102"/>
      <c r="AQ177" s="102"/>
      <c r="AR177" s="102"/>
      <c r="AS177" s="102"/>
      <c r="AT177" s="102"/>
      <c r="AU177" s="102"/>
      <c r="AV177" s="102"/>
      <c r="AW177" s="102"/>
      <c r="AX177" s="102"/>
      <c r="AY177" s="102"/>
      <c r="AZ177" s="102"/>
      <c r="BA177" s="102"/>
      <c r="BB177" s="102"/>
      <c r="BC177" s="102"/>
      <c r="BD177" s="102"/>
      <c r="BE177" s="102"/>
      <c r="BF177" s="102"/>
      <c r="BG177" s="102"/>
      <c r="BH177" s="102"/>
      <c r="BI177" s="102"/>
      <c r="BJ177" s="102"/>
      <c r="BK177" s="102"/>
      <c r="BL177" s="102"/>
      <c r="BM177" s="102"/>
      <c r="BN177" s="102"/>
      <c r="BO177" s="102"/>
      <c r="BP177" s="102"/>
      <c r="BQ177" s="102"/>
      <c r="BR177" s="102"/>
      <c r="BS177" s="102"/>
      <c r="BT177" s="102"/>
      <c r="BU177" s="102"/>
      <c r="BV177" s="102"/>
      <c r="BW177" s="102"/>
      <c r="BX177" s="102"/>
      <c r="BY177" s="102"/>
      <c r="BZ177" s="102"/>
      <c r="CA177" s="102"/>
      <c r="CB177" s="102"/>
      <c r="CC177" s="102"/>
      <c r="CD177" s="102"/>
      <c r="CE177" s="102"/>
      <c r="CF177" s="102"/>
      <c r="CG177" s="102"/>
      <c r="CH177" s="102"/>
      <c r="CI177" s="102"/>
      <c r="CJ177" s="102"/>
      <c r="CK177" s="102"/>
      <c r="CL177" s="102"/>
      <c r="CM177" s="102"/>
      <c r="CN177" s="102"/>
      <c r="CO177" s="102"/>
      <c r="CP177" s="102"/>
      <c r="CQ177" s="102"/>
      <c r="CR177" s="102"/>
      <c r="CS177" s="102"/>
      <c r="CT177" s="102"/>
      <c r="CU177" s="102"/>
      <c r="CV177" s="102"/>
      <c r="CW177" s="102"/>
      <c r="CX177" s="102"/>
      <c r="CY177" s="102"/>
      <c r="CZ177" s="102"/>
      <c r="DA177" s="102"/>
      <c r="DB177" s="102"/>
      <c r="DC177" s="102"/>
      <c r="DD177" s="102"/>
      <c r="DE177" s="102"/>
      <c r="DF177" s="102"/>
      <c r="DG177" s="102"/>
      <c r="DH177" s="102"/>
      <c r="DI177" s="102"/>
      <c r="DJ177" s="102"/>
      <c r="DK177" s="102"/>
      <c r="DL177" s="102"/>
      <c r="DM177" s="102"/>
      <c r="DN177" s="102"/>
      <c r="DO177" s="102"/>
      <c r="DP177" s="102"/>
      <c r="DQ177" s="102"/>
      <c r="DR177" s="102"/>
      <c r="DS177" s="102"/>
      <c r="DT177" s="102"/>
      <c r="DU177" s="102"/>
      <c r="DV177" s="102"/>
      <c r="DW177" s="102"/>
      <c r="DX177" s="102"/>
      <c r="DY177" s="102"/>
      <c r="DZ177" s="102"/>
      <c r="EA177" s="102"/>
      <c r="EB177" s="102"/>
      <c r="EC177" s="102"/>
      <c r="ED177" s="102"/>
      <c r="EE177" s="102"/>
      <c r="EF177" s="102"/>
      <c r="EG177" s="102"/>
      <c r="EH177" s="102"/>
      <c r="EI177" s="102"/>
      <c r="EJ177" s="102"/>
      <c r="EK177" s="102"/>
      <c r="EL177" s="102"/>
      <c r="EM177" s="102"/>
      <c r="EN177" s="102"/>
      <c r="EO177" s="102"/>
      <c r="EP177" s="102"/>
      <c r="EQ177" s="102"/>
      <c r="ER177" s="102"/>
      <c r="ES177" s="102"/>
      <c r="ET177" s="102"/>
      <c r="EU177" s="102"/>
      <c r="EV177" s="102"/>
      <c r="EW177" s="102"/>
      <c r="EX177" s="102"/>
      <c r="EY177" s="102"/>
      <c r="EZ177" s="102"/>
      <c r="FA177" s="102"/>
      <c r="FB177" s="102"/>
      <c r="FC177" s="102"/>
      <c r="FD177" s="102"/>
      <c r="FE177" s="102"/>
      <c r="FF177" s="102"/>
      <c r="FG177" s="102"/>
      <c r="FH177" s="102"/>
      <c r="FI177" s="102"/>
      <c r="FJ177" s="102"/>
      <c r="FK177" s="102"/>
      <c r="FL177" s="102">
        <v>100.04484643074565</v>
      </c>
      <c r="FM177" s="102"/>
      <c r="FN177" s="102"/>
      <c r="FO177" s="102"/>
      <c r="FP177" s="102"/>
      <c r="FQ177" s="102"/>
      <c r="FR177" s="102"/>
      <c r="FS177" s="102"/>
      <c r="FT177" s="102"/>
      <c r="FU177" s="102"/>
      <c r="FV177" s="102"/>
      <c r="FW177" s="102"/>
      <c r="FX177" s="102"/>
      <c r="FY177" s="102"/>
      <c r="FZ177" s="102"/>
      <c r="GA177" s="102"/>
      <c r="GB177" s="102"/>
      <c r="GC177" s="102"/>
      <c r="GD177" s="104"/>
      <c r="GE177" s="104"/>
      <c r="GF177" s="114"/>
      <c r="GG177" s="114"/>
      <c r="GH177" s="114"/>
      <c r="GI177" s="104"/>
      <c r="GJ177" s="104"/>
      <c r="GK177" s="104"/>
      <c r="GL177" s="104">
        <v>100.04484643074565</v>
      </c>
      <c r="GM177" s="122"/>
      <c r="GN177" s="104"/>
      <c r="GO177" s="104"/>
      <c r="GP177" s="98"/>
    </row>
    <row r="178" spans="1:198" x14ac:dyDescent="0.25">
      <c r="A178" s="103" t="s">
        <v>46</v>
      </c>
      <c r="B178" s="102"/>
      <c r="C178" s="102"/>
      <c r="D178" s="102"/>
      <c r="E178" s="102"/>
      <c r="F178" s="102"/>
      <c r="G178" s="102"/>
      <c r="H178" s="102"/>
      <c r="I178" s="102"/>
      <c r="J178" s="102"/>
      <c r="K178" s="102"/>
      <c r="L178" s="102"/>
      <c r="M178" s="102"/>
      <c r="N178" s="102"/>
      <c r="O178" s="102"/>
      <c r="P178" s="102"/>
      <c r="Q178" s="102"/>
      <c r="R178" s="102"/>
      <c r="S178" s="102"/>
      <c r="T178" s="102"/>
      <c r="U178" s="102"/>
      <c r="V178" s="102"/>
      <c r="W178" s="102"/>
      <c r="X178" s="102"/>
      <c r="Y178" s="102"/>
      <c r="Z178" s="102"/>
      <c r="AA178" s="102"/>
      <c r="AB178" s="102"/>
      <c r="AC178" s="102"/>
      <c r="AD178" s="102"/>
      <c r="AE178" s="102"/>
      <c r="AF178" s="102"/>
      <c r="AG178" s="102"/>
      <c r="AH178" s="102"/>
      <c r="AI178" s="102"/>
      <c r="AJ178" s="102"/>
      <c r="AK178" s="102"/>
      <c r="AL178" s="102"/>
      <c r="AM178" s="102"/>
      <c r="AN178" s="102"/>
      <c r="AO178" s="102"/>
      <c r="AP178" s="102"/>
      <c r="AQ178" s="102"/>
      <c r="AR178" s="102"/>
      <c r="AS178" s="102"/>
      <c r="AT178" s="102"/>
      <c r="AU178" s="102"/>
      <c r="AV178" s="102"/>
      <c r="AW178" s="102"/>
      <c r="AX178" s="102"/>
      <c r="AY178" s="102"/>
      <c r="AZ178" s="102"/>
      <c r="BA178" s="102"/>
      <c r="BB178" s="102"/>
      <c r="BC178" s="102"/>
      <c r="BD178" s="102"/>
      <c r="BE178" s="102"/>
      <c r="BF178" s="102"/>
      <c r="BG178" s="102"/>
      <c r="BH178" s="102"/>
      <c r="BI178" s="102"/>
      <c r="BJ178" s="102"/>
      <c r="BK178" s="102"/>
      <c r="BL178" s="102"/>
      <c r="BM178" s="102"/>
      <c r="BN178" s="102"/>
      <c r="BO178" s="102"/>
      <c r="BP178" s="102"/>
      <c r="BQ178" s="102"/>
      <c r="BR178" s="102"/>
      <c r="BS178" s="102"/>
      <c r="BT178" s="102"/>
      <c r="BU178" s="102"/>
      <c r="BV178" s="102"/>
      <c r="BW178" s="102"/>
      <c r="BX178" s="102"/>
      <c r="BY178" s="102"/>
      <c r="BZ178" s="102"/>
      <c r="CA178" s="102"/>
      <c r="CB178" s="102"/>
      <c r="CC178" s="102"/>
      <c r="CD178" s="102"/>
      <c r="CE178" s="102"/>
      <c r="CF178" s="102"/>
      <c r="CG178" s="102"/>
      <c r="CH178" s="102"/>
      <c r="CI178" s="102"/>
      <c r="CJ178" s="102"/>
      <c r="CK178" s="102"/>
      <c r="CL178" s="102"/>
      <c r="CM178" s="102"/>
      <c r="CN178" s="102"/>
      <c r="CO178" s="102"/>
      <c r="CP178" s="102"/>
      <c r="CQ178" s="102"/>
      <c r="CR178" s="102"/>
      <c r="CS178" s="102"/>
      <c r="CT178" s="102"/>
      <c r="CU178" s="102"/>
      <c r="CV178" s="102"/>
      <c r="CW178" s="102"/>
      <c r="CX178" s="102"/>
      <c r="CY178" s="102"/>
      <c r="CZ178" s="102"/>
      <c r="DA178" s="102"/>
      <c r="DB178" s="102"/>
      <c r="DC178" s="102"/>
      <c r="DD178" s="102"/>
      <c r="DE178" s="102"/>
      <c r="DF178" s="102"/>
      <c r="DG178" s="102"/>
      <c r="DH178" s="102"/>
      <c r="DI178" s="102"/>
      <c r="DJ178" s="102"/>
      <c r="DK178" s="102"/>
      <c r="DL178" s="102"/>
      <c r="DM178" s="102"/>
      <c r="DN178" s="102"/>
      <c r="DO178" s="102"/>
      <c r="DP178" s="102"/>
      <c r="DQ178" s="102"/>
      <c r="DR178" s="102"/>
      <c r="DS178" s="102"/>
      <c r="DT178" s="102"/>
      <c r="DU178" s="102"/>
      <c r="DV178" s="102"/>
      <c r="DW178" s="102"/>
      <c r="DX178" s="102"/>
      <c r="DY178" s="102"/>
      <c r="DZ178" s="102"/>
      <c r="EA178" s="102"/>
      <c r="EB178" s="102"/>
      <c r="EC178" s="102"/>
      <c r="ED178" s="102"/>
      <c r="EE178" s="102"/>
      <c r="EF178" s="102"/>
      <c r="EG178" s="102"/>
      <c r="EH178" s="102"/>
      <c r="EI178" s="102"/>
      <c r="EJ178" s="102"/>
      <c r="EK178" s="102"/>
      <c r="EL178" s="102"/>
      <c r="EM178" s="102"/>
      <c r="EN178" s="102"/>
      <c r="EO178" s="102"/>
      <c r="EP178" s="102"/>
      <c r="EQ178" s="102"/>
      <c r="ER178" s="102"/>
      <c r="ES178" s="102"/>
      <c r="ET178" s="102"/>
      <c r="EU178" s="102"/>
      <c r="EV178" s="102"/>
      <c r="EW178" s="102"/>
      <c r="EX178" s="102"/>
      <c r="EY178" s="102"/>
      <c r="EZ178" s="102"/>
      <c r="FA178" s="102"/>
      <c r="FB178" s="102"/>
      <c r="FC178" s="102"/>
      <c r="FD178" s="102"/>
      <c r="FE178" s="102"/>
      <c r="FF178" s="102"/>
      <c r="FG178" s="102">
        <v>15.869234899420055</v>
      </c>
      <c r="FH178" s="102">
        <v>11.125643864997119</v>
      </c>
      <c r="FI178" s="102">
        <v>1.194107641391833</v>
      </c>
      <c r="FJ178" s="102">
        <v>4.7182916150534361E-2</v>
      </c>
      <c r="FK178" s="102">
        <v>1.6942039335472905</v>
      </c>
      <c r="FL178" s="102"/>
      <c r="FM178" s="102">
        <v>3.5133873867448942E-2</v>
      </c>
      <c r="FN178" s="102">
        <v>0.98414142629864598</v>
      </c>
      <c r="FO178" s="102"/>
      <c r="FP178" s="102"/>
      <c r="FQ178" s="102"/>
      <c r="FR178" s="102"/>
      <c r="FS178" s="102"/>
      <c r="FT178" s="102"/>
      <c r="FU178" s="102"/>
      <c r="FV178" s="102"/>
      <c r="FW178" s="102"/>
      <c r="FX178" s="102"/>
      <c r="FY178" s="102"/>
      <c r="FZ178" s="102">
        <v>50.14115049102805</v>
      </c>
      <c r="GA178" s="102"/>
      <c r="GB178" s="102"/>
      <c r="GC178" s="102"/>
      <c r="GD178" s="104"/>
      <c r="GE178" s="104"/>
      <c r="GF178" s="104"/>
      <c r="GG178" s="104"/>
      <c r="GH178" s="104"/>
      <c r="GI178" s="104"/>
      <c r="GJ178" s="104"/>
      <c r="GK178" s="104">
        <v>3.169654599071256E-2</v>
      </c>
      <c r="GL178" s="104">
        <v>81.122495592691678</v>
      </c>
      <c r="GM178" s="122"/>
      <c r="GN178" s="104"/>
      <c r="GO178" s="104"/>
      <c r="GP178" s="98"/>
    </row>
    <row r="179" spans="1:198" x14ac:dyDescent="0.25">
      <c r="A179" s="103" t="s">
        <v>47</v>
      </c>
      <c r="B179" s="102"/>
      <c r="C179" s="102"/>
      <c r="D179" s="102"/>
      <c r="E179" s="102"/>
      <c r="F179" s="102"/>
      <c r="G179" s="102"/>
      <c r="H179" s="102"/>
      <c r="I179" s="102"/>
      <c r="J179" s="102"/>
      <c r="K179" s="102"/>
      <c r="L179" s="102"/>
      <c r="M179" s="102"/>
      <c r="N179" s="102"/>
      <c r="O179" s="102"/>
      <c r="P179" s="102"/>
      <c r="Q179" s="102"/>
      <c r="R179" s="102"/>
      <c r="S179" s="102"/>
      <c r="T179" s="102"/>
      <c r="U179" s="102"/>
      <c r="V179" s="102"/>
      <c r="W179" s="102"/>
      <c r="X179" s="102"/>
      <c r="Y179" s="102"/>
      <c r="Z179" s="102"/>
      <c r="AA179" s="102"/>
      <c r="AB179" s="102"/>
      <c r="AC179" s="102"/>
      <c r="AD179" s="102"/>
      <c r="AE179" s="102"/>
      <c r="AF179" s="102"/>
      <c r="AG179" s="102"/>
      <c r="AH179" s="102"/>
      <c r="AI179" s="102"/>
      <c r="AJ179" s="102"/>
      <c r="AK179" s="102"/>
      <c r="AL179" s="102"/>
      <c r="AM179" s="102"/>
      <c r="AN179" s="102"/>
      <c r="AO179" s="102"/>
      <c r="AP179" s="102"/>
      <c r="AQ179" s="102"/>
      <c r="AR179" s="102"/>
      <c r="AS179" s="102"/>
      <c r="AT179" s="102"/>
      <c r="AU179" s="102"/>
      <c r="AV179" s="102"/>
      <c r="AW179" s="102"/>
      <c r="AX179" s="102"/>
      <c r="AY179" s="102"/>
      <c r="AZ179" s="102"/>
      <c r="BA179" s="102"/>
      <c r="BB179" s="102"/>
      <c r="BC179" s="102"/>
      <c r="BD179" s="102"/>
      <c r="BE179" s="102"/>
      <c r="BF179" s="102"/>
      <c r="BG179" s="102"/>
      <c r="BH179" s="102"/>
      <c r="BI179" s="102"/>
      <c r="BJ179" s="102"/>
      <c r="BK179" s="102"/>
      <c r="BL179" s="102"/>
      <c r="BM179" s="102"/>
      <c r="BN179" s="102"/>
      <c r="BO179" s="102"/>
      <c r="BP179" s="102"/>
      <c r="BQ179" s="102"/>
      <c r="BR179" s="102"/>
      <c r="BS179" s="102"/>
      <c r="BT179" s="102"/>
      <c r="BU179" s="102"/>
      <c r="BV179" s="102"/>
      <c r="BW179" s="102"/>
      <c r="BX179" s="102"/>
      <c r="BY179" s="102"/>
      <c r="BZ179" s="102"/>
      <c r="CA179" s="102"/>
      <c r="CB179" s="102"/>
      <c r="CC179" s="102"/>
      <c r="CD179" s="102"/>
      <c r="CE179" s="102"/>
      <c r="CF179" s="102"/>
      <c r="CG179" s="102"/>
      <c r="CH179" s="102"/>
      <c r="CI179" s="102"/>
      <c r="CJ179" s="102"/>
      <c r="CK179" s="102"/>
      <c r="CL179" s="102"/>
      <c r="CM179" s="102"/>
      <c r="CN179" s="102"/>
      <c r="CO179" s="102"/>
      <c r="CP179" s="102"/>
      <c r="CQ179" s="102"/>
      <c r="CR179" s="102"/>
      <c r="CS179" s="102"/>
      <c r="CT179" s="102"/>
      <c r="CU179" s="102"/>
      <c r="CV179" s="102"/>
      <c r="CW179" s="102"/>
      <c r="CX179" s="102"/>
      <c r="CY179" s="102"/>
      <c r="CZ179" s="102"/>
      <c r="DA179" s="102"/>
      <c r="DB179" s="102"/>
      <c r="DC179" s="102"/>
      <c r="DD179" s="102"/>
      <c r="DE179" s="102"/>
      <c r="DF179" s="102"/>
      <c r="DG179" s="102"/>
      <c r="DH179" s="102"/>
      <c r="DI179" s="102"/>
      <c r="DJ179" s="102"/>
      <c r="DK179" s="102"/>
      <c r="DL179" s="102"/>
      <c r="DM179" s="102"/>
      <c r="DN179" s="102"/>
      <c r="DO179" s="102"/>
      <c r="DP179" s="102"/>
      <c r="DQ179" s="102"/>
      <c r="DR179" s="102"/>
      <c r="DS179" s="102"/>
      <c r="DT179" s="102"/>
      <c r="DU179" s="102"/>
      <c r="DV179" s="102"/>
      <c r="DW179" s="102"/>
      <c r="DX179" s="102"/>
      <c r="DY179" s="102"/>
      <c r="DZ179" s="102"/>
      <c r="EA179" s="102"/>
      <c r="EB179" s="102"/>
      <c r="EC179" s="102"/>
      <c r="ED179" s="102"/>
      <c r="EE179" s="102"/>
      <c r="EF179" s="102"/>
      <c r="EG179" s="102"/>
      <c r="EH179" s="102"/>
      <c r="EI179" s="102"/>
      <c r="EJ179" s="102"/>
      <c r="EK179" s="102"/>
      <c r="EL179" s="102"/>
      <c r="EM179" s="102"/>
      <c r="EN179" s="102"/>
      <c r="EO179" s="102"/>
      <c r="EP179" s="102"/>
      <c r="EQ179" s="102"/>
      <c r="ER179" s="102"/>
      <c r="ES179" s="102"/>
      <c r="ET179" s="102"/>
      <c r="EU179" s="102"/>
      <c r="EV179" s="102"/>
      <c r="EW179" s="102"/>
      <c r="EX179" s="102"/>
      <c r="EY179" s="102"/>
      <c r="EZ179" s="102"/>
      <c r="FA179" s="102"/>
      <c r="FB179" s="102"/>
      <c r="FC179" s="102"/>
      <c r="FD179" s="102"/>
      <c r="FE179" s="102"/>
      <c r="FF179" s="102"/>
      <c r="FG179" s="102">
        <v>20.424473885367942</v>
      </c>
      <c r="FH179" s="102">
        <v>15.636112507314349</v>
      </c>
      <c r="FI179" s="102">
        <v>4.7068992687129318</v>
      </c>
      <c r="FJ179" s="102">
        <v>0.54935112065503933</v>
      </c>
      <c r="FK179" s="102">
        <v>4.491405376447112</v>
      </c>
      <c r="FL179" s="102"/>
      <c r="FM179" s="102">
        <v>6.0614658398772586E-2</v>
      </c>
      <c r="FN179" s="102">
        <v>2.1527120228733083</v>
      </c>
      <c r="FO179" s="102"/>
      <c r="FP179" s="102"/>
      <c r="FQ179" s="102"/>
      <c r="FR179" s="102"/>
      <c r="FS179" s="102"/>
      <c r="FT179" s="102"/>
      <c r="FU179" s="102"/>
      <c r="FV179" s="102"/>
      <c r="FW179" s="102"/>
      <c r="FX179" s="102"/>
      <c r="FY179" s="102"/>
      <c r="FZ179" s="102">
        <v>63.672762648719882</v>
      </c>
      <c r="GA179" s="102"/>
      <c r="GB179" s="102"/>
      <c r="GC179" s="102"/>
      <c r="GD179" s="104"/>
      <c r="GE179" s="104"/>
      <c r="GF179" s="104"/>
      <c r="GG179" s="104"/>
      <c r="GH179" s="104"/>
      <c r="GI179" s="104"/>
      <c r="GJ179" s="104"/>
      <c r="GK179" s="104">
        <v>6.9307588654872854E-2</v>
      </c>
      <c r="GL179" s="104">
        <v>111.76363907714421</v>
      </c>
      <c r="GM179" s="122"/>
      <c r="GN179" s="104"/>
      <c r="GO179" s="104"/>
      <c r="GP179" s="98"/>
    </row>
    <row r="180" spans="1:198" x14ac:dyDescent="0.25">
      <c r="A180" s="103" t="s">
        <v>48</v>
      </c>
      <c r="B180" s="102"/>
      <c r="C180" s="102"/>
      <c r="D180" s="102"/>
      <c r="E180" s="102"/>
      <c r="F180" s="102"/>
      <c r="G180" s="102"/>
      <c r="H180" s="102"/>
      <c r="I180" s="102"/>
      <c r="J180" s="102"/>
      <c r="K180" s="102"/>
      <c r="L180" s="102"/>
      <c r="M180" s="102"/>
      <c r="N180" s="102"/>
      <c r="O180" s="102"/>
      <c r="P180" s="102"/>
      <c r="Q180" s="102"/>
      <c r="R180" s="102"/>
      <c r="S180" s="102"/>
      <c r="T180" s="102"/>
      <c r="U180" s="102"/>
      <c r="V180" s="102"/>
      <c r="W180" s="102"/>
      <c r="X180" s="102"/>
      <c r="Y180" s="102"/>
      <c r="Z180" s="102"/>
      <c r="AA180" s="102"/>
      <c r="AB180" s="102"/>
      <c r="AC180" s="102"/>
      <c r="AD180" s="102"/>
      <c r="AE180" s="102"/>
      <c r="AF180" s="102"/>
      <c r="AG180" s="102"/>
      <c r="AH180" s="102"/>
      <c r="AI180" s="102"/>
      <c r="AJ180" s="102"/>
      <c r="AK180" s="102"/>
      <c r="AL180" s="102"/>
      <c r="AM180" s="102"/>
      <c r="AN180" s="102"/>
      <c r="AO180" s="102"/>
      <c r="AP180" s="102"/>
      <c r="AQ180" s="102"/>
      <c r="AR180" s="102"/>
      <c r="AS180" s="102"/>
      <c r="AT180" s="102"/>
      <c r="AU180" s="102"/>
      <c r="AV180" s="102"/>
      <c r="AW180" s="102"/>
      <c r="AX180" s="102"/>
      <c r="AY180" s="102"/>
      <c r="AZ180" s="102"/>
      <c r="BA180" s="102"/>
      <c r="BB180" s="102"/>
      <c r="BC180" s="102"/>
      <c r="BD180" s="102"/>
      <c r="BE180" s="102"/>
      <c r="BF180" s="102"/>
      <c r="BG180" s="102"/>
      <c r="BH180" s="102"/>
      <c r="BI180" s="102"/>
      <c r="BJ180" s="102"/>
      <c r="BK180" s="102"/>
      <c r="BL180" s="102"/>
      <c r="BM180" s="102"/>
      <c r="BN180" s="102"/>
      <c r="BO180" s="102"/>
      <c r="BP180" s="102"/>
      <c r="BQ180" s="102"/>
      <c r="BR180" s="102"/>
      <c r="BS180" s="102"/>
      <c r="BT180" s="102"/>
      <c r="BU180" s="102"/>
      <c r="BV180" s="102"/>
      <c r="BW180" s="102"/>
      <c r="BX180" s="102"/>
      <c r="BY180" s="102"/>
      <c r="BZ180" s="102"/>
      <c r="CA180" s="102"/>
      <c r="CB180" s="102"/>
      <c r="CC180" s="102"/>
      <c r="CD180" s="102"/>
      <c r="CE180" s="102"/>
      <c r="CF180" s="102"/>
      <c r="CG180" s="102"/>
      <c r="CH180" s="102"/>
      <c r="CI180" s="102"/>
      <c r="CJ180" s="102"/>
      <c r="CK180" s="102"/>
      <c r="CL180" s="102"/>
      <c r="CM180" s="102"/>
      <c r="CN180" s="102"/>
      <c r="CO180" s="102"/>
      <c r="CP180" s="102"/>
      <c r="CQ180" s="102"/>
      <c r="CR180" s="102"/>
      <c r="CS180" s="102"/>
      <c r="CT180" s="102"/>
      <c r="CU180" s="102"/>
      <c r="CV180" s="102"/>
      <c r="CW180" s="102"/>
      <c r="CX180" s="102"/>
      <c r="CY180" s="102"/>
      <c r="CZ180" s="102"/>
      <c r="DA180" s="102"/>
      <c r="DB180" s="102"/>
      <c r="DC180" s="102"/>
      <c r="DD180" s="102"/>
      <c r="DE180" s="102"/>
      <c r="DF180" s="102"/>
      <c r="DG180" s="102"/>
      <c r="DH180" s="102"/>
      <c r="DI180" s="102"/>
      <c r="DJ180" s="102"/>
      <c r="DK180" s="102"/>
      <c r="DL180" s="102"/>
      <c r="DM180" s="102"/>
      <c r="DN180" s="102"/>
      <c r="DO180" s="102"/>
      <c r="DP180" s="102"/>
      <c r="DQ180" s="102"/>
      <c r="DR180" s="102"/>
      <c r="DS180" s="102"/>
      <c r="DT180" s="102"/>
      <c r="DU180" s="102"/>
      <c r="DV180" s="102"/>
      <c r="DW180" s="102"/>
      <c r="DX180" s="102"/>
      <c r="DY180" s="102"/>
      <c r="DZ180" s="102"/>
      <c r="EA180" s="102"/>
      <c r="EB180" s="102"/>
      <c r="EC180" s="102"/>
      <c r="ED180" s="102"/>
      <c r="EE180" s="102"/>
      <c r="EF180" s="102"/>
      <c r="EG180" s="102"/>
      <c r="EH180" s="102"/>
      <c r="EI180" s="102"/>
      <c r="EJ180" s="102"/>
      <c r="EK180" s="102"/>
      <c r="EL180" s="102"/>
      <c r="EM180" s="102"/>
      <c r="EN180" s="102"/>
      <c r="EO180" s="102"/>
      <c r="EP180" s="102"/>
      <c r="EQ180" s="102"/>
      <c r="ER180" s="102"/>
      <c r="ES180" s="102"/>
      <c r="ET180" s="102"/>
      <c r="EU180" s="102"/>
      <c r="EV180" s="102"/>
      <c r="EW180" s="102"/>
      <c r="EX180" s="102"/>
      <c r="EY180" s="102"/>
      <c r="EZ180" s="102"/>
      <c r="FA180" s="102"/>
      <c r="FB180" s="102"/>
      <c r="FC180" s="102"/>
      <c r="FD180" s="102"/>
      <c r="FE180" s="102"/>
      <c r="FF180" s="102"/>
      <c r="FG180" s="102">
        <v>16.301054025204234</v>
      </c>
      <c r="FH180" s="102">
        <v>21.973396226023777</v>
      </c>
      <c r="FI180" s="102">
        <v>9.7304961488749822</v>
      </c>
      <c r="FJ180" s="102">
        <v>1.2622558445091223</v>
      </c>
      <c r="FK180" s="102">
        <v>7.4671532901731714</v>
      </c>
      <c r="FL180" s="102"/>
      <c r="FM180" s="102">
        <v>0.11918543734101097</v>
      </c>
      <c r="FN180" s="102">
        <v>4.7485998782580312</v>
      </c>
      <c r="FO180" s="102"/>
      <c r="FP180" s="102"/>
      <c r="FQ180" s="102"/>
      <c r="FR180" s="102"/>
      <c r="FS180" s="102"/>
      <c r="FT180" s="102"/>
      <c r="FU180" s="102"/>
      <c r="FV180" s="102"/>
      <c r="FW180" s="102"/>
      <c r="FX180" s="102"/>
      <c r="FY180" s="102"/>
      <c r="FZ180" s="102">
        <v>69.753761802537355</v>
      </c>
      <c r="GA180" s="102"/>
      <c r="GB180" s="102"/>
      <c r="GC180" s="102"/>
      <c r="GD180" s="104"/>
      <c r="GE180" s="104"/>
      <c r="GF180" s="104"/>
      <c r="GG180" s="104"/>
      <c r="GH180" s="104"/>
      <c r="GI180" s="104"/>
      <c r="GJ180" s="104"/>
      <c r="GK180" s="104">
        <v>0.15264465012020362</v>
      </c>
      <c r="GL180" s="104">
        <v>131.50854730304189</v>
      </c>
      <c r="GM180" s="122"/>
      <c r="GN180" s="104"/>
      <c r="GO180" s="104"/>
      <c r="GP180" s="98"/>
    </row>
    <row r="181" spans="1:198" x14ac:dyDescent="0.25">
      <c r="A181" s="103" t="s">
        <v>49</v>
      </c>
      <c r="B181" s="102"/>
      <c r="C181" s="102"/>
      <c r="D181" s="102"/>
      <c r="E181" s="102"/>
      <c r="F181" s="102"/>
      <c r="G181" s="102"/>
      <c r="H181" s="102"/>
      <c r="I181" s="102"/>
      <c r="J181" s="102"/>
      <c r="K181" s="102"/>
      <c r="L181" s="102"/>
      <c r="M181" s="102"/>
      <c r="N181" s="102"/>
      <c r="O181" s="102"/>
      <c r="P181" s="102"/>
      <c r="Q181" s="102"/>
      <c r="R181" s="102"/>
      <c r="S181" s="102"/>
      <c r="T181" s="102"/>
      <c r="U181" s="102"/>
      <c r="V181" s="102"/>
      <c r="W181" s="102"/>
      <c r="X181" s="102"/>
      <c r="Y181" s="102"/>
      <c r="Z181" s="102"/>
      <c r="AA181" s="102"/>
      <c r="AB181" s="102"/>
      <c r="AC181" s="102"/>
      <c r="AD181" s="102"/>
      <c r="AE181" s="102"/>
      <c r="AF181" s="102"/>
      <c r="AG181" s="102"/>
      <c r="AH181" s="102"/>
      <c r="AI181" s="102"/>
      <c r="AJ181" s="102"/>
      <c r="AK181" s="102"/>
      <c r="AL181" s="102"/>
      <c r="AM181" s="102"/>
      <c r="AN181" s="102"/>
      <c r="AO181" s="102"/>
      <c r="AP181" s="102"/>
      <c r="AQ181" s="102"/>
      <c r="AR181" s="102"/>
      <c r="AS181" s="102"/>
      <c r="AT181" s="102"/>
      <c r="AU181" s="102"/>
      <c r="AV181" s="102"/>
      <c r="AW181" s="102"/>
      <c r="AX181" s="102"/>
      <c r="AY181" s="102"/>
      <c r="AZ181" s="102"/>
      <c r="BA181" s="102"/>
      <c r="BB181" s="102"/>
      <c r="BC181" s="102"/>
      <c r="BD181" s="102"/>
      <c r="BE181" s="102"/>
      <c r="BF181" s="102"/>
      <c r="BG181" s="102"/>
      <c r="BH181" s="102"/>
      <c r="BI181" s="102"/>
      <c r="BJ181" s="102"/>
      <c r="BK181" s="102"/>
      <c r="BL181" s="102"/>
      <c r="BM181" s="102"/>
      <c r="BN181" s="102"/>
      <c r="BO181" s="102"/>
      <c r="BP181" s="102"/>
      <c r="BQ181" s="102"/>
      <c r="BR181" s="102"/>
      <c r="BS181" s="102"/>
      <c r="BT181" s="102"/>
      <c r="BU181" s="102"/>
      <c r="BV181" s="102"/>
      <c r="BW181" s="102"/>
      <c r="BX181" s="102"/>
      <c r="BY181" s="102"/>
      <c r="BZ181" s="102"/>
      <c r="CA181" s="102"/>
      <c r="CB181" s="102"/>
      <c r="CC181" s="102"/>
      <c r="CD181" s="102"/>
      <c r="CE181" s="102"/>
      <c r="CF181" s="102"/>
      <c r="CG181" s="102"/>
      <c r="CH181" s="102"/>
      <c r="CI181" s="102"/>
      <c r="CJ181" s="102"/>
      <c r="CK181" s="102"/>
      <c r="CL181" s="102"/>
      <c r="CM181" s="102"/>
      <c r="CN181" s="102"/>
      <c r="CO181" s="102"/>
      <c r="CP181" s="102"/>
      <c r="CQ181" s="102"/>
      <c r="CR181" s="102"/>
      <c r="CS181" s="102"/>
      <c r="CT181" s="102"/>
      <c r="CU181" s="102"/>
      <c r="CV181" s="102"/>
      <c r="CW181" s="102"/>
      <c r="CX181" s="102"/>
      <c r="CY181" s="102"/>
      <c r="CZ181" s="102"/>
      <c r="DA181" s="102"/>
      <c r="DB181" s="102"/>
      <c r="DC181" s="102"/>
      <c r="DD181" s="102"/>
      <c r="DE181" s="102"/>
      <c r="DF181" s="102"/>
      <c r="DG181" s="102"/>
      <c r="DH181" s="102"/>
      <c r="DI181" s="102"/>
      <c r="DJ181" s="102"/>
      <c r="DK181" s="102"/>
      <c r="DL181" s="102"/>
      <c r="DM181" s="102"/>
      <c r="DN181" s="102"/>
      <c r="DO181" s="102"/>
      <c r="DP181" s="102"/>
      <c r="DQ181" s="102"/>
      <c r="DR181" s="102"/>
      <c r="DS181" s="102"/>
      <c r="DT181" s="102"/>
      <c r="DU181" s="102"/>
      <c r="DV181" s="102"/>
      <c r="DW181" s="102"/>
      <c r="DX181" s="102"/>
      <c r="DY181" s="102"/>
      <c r="DZ181" s="102"/>
      <c r="EA181" s="102"/>
      <c r="EB181" s="102"/>
      <c r="EC181" s="102"/>
      <c r="ED181" s="102"/>
      <c r="EE181" s="102"/>
      <c r="EF181" s="102"/>
      <c r="EG181" s="102"/>
      <c r="EH181" s="102"/>
      <c r="EI181" s="102"/>
      <c r="EJ181" s="102"/>
      <c r="EK181" s="102"/>
      <c r="EL181" s="102"/>
      <c r="EM181" s="102"/>
      <c r="EN181" s="102"/>
      <c r="EO181" s="102"/>
      <c r="EP181" s="102"/>
      <c r="EQ181" s="102"/>
      <c r="ER181" s="102"/>
      <c r="ES181" s="102"/>
      <c r="ET181" s="102"/>
      <c r="EU181" s="102"/>
      <c r="EV181" s="102"/>
      <c r="EW181" s="102"/>
      <c r="EX181" s="102"/>
      <c r="EY181" s="102"/>
      <c r="EZ181" s="102"/>
      <c r="FA181" s="102"/>
      <c r="FB181" s="102"/>
      <c r="FC181" s="102"/>
      <c r="FD181" s="102"/>
      <c r="FE181" s="102"/>
      <c r="FF181" s="102"/>
      <c r="FG181" s="102">
        <v>18.958978172711923</v>
      </c>
      <c r="FH181" s="102">
        <v>28.793293286099995</v>
      </c>
      <c r="FI181" s="102">
        <v>17.823103623869098</v>
      </c>
      <c r="FJ181" s="102">
        <v>1.5198059935708346</v>
      </c>
      <c r="FK181" s="102">
        <v>12.192522769379556</v>
      </c>
      <c r="FL181" s="102"/>
      <c r="FM181" s="102">
        <v>0.18196402997839611</v>
      </c>
      <c r="FN181" s="102">
        <v>7.8024261926194542</v>
      </c>
      <c r="FO181" s="102"/>
      <c r="FP181" s="102"/>
      <c r="FQ181" s="102"/>
      <c r="FR181" s="102"/>
      <c r="FS181" s="102"/>
      <c r="FT181" s="102"/>
      <c r="FU181" s="102"/>
      <c r="FV181" s="102"/>
      <c r="FW181" s="102"/>
      <c r="FX181" s="102"/>
      <c r="FY181" s="102"/>
      <c r="FZ181" s="102">
        <v>74.717119629828716</v>
      </c>
      <c r="GA181" s="102"/>
      <c r="GB181" s="102"/>
      <c r="GC181" s="102"/>
      <c r="GD181" s="104"/>
      <c r="GE181" s="104"/>
      <c r="GF181" s="104"/>
      <c r="GG181" s="104"/>
      <c r="GH181" s="104"/>
      <c r="GI181" s="104"/>
      <c r="GJ181" s="104"/>
      <c r="GK181" s="104">
        <v>0.25032428900152792</v>
      </c>
      <c r="GL181" s="104">
        <v>162.23953798705952</v>
      </c>
      <c r="GM181" s="122"/>
      <c r="GN181" s="104"/>
      <c r="GO181" s="104"/>
      <c r="GP181" s="98"/>
    </row>
    <row r="182" spans="1:198" x14ac:dyDescent="0.25">
      <c r="A182" s="103" t="s">
        <v>50</v>
      </c>
      <c r="B182" s="102"/>
      <c r="C182" s="102"/>
      <c r="D182" s="102"/>
      <c r="E182" s="102"/>
      <c r="F182" s="102"/>
      <c r="G182" s="102"/>
      <c r="H182" s="102"/>
      <c r="I182" s="102"/>
      <c r="J182" s="102"/>
      <c r="K182" s="102"/>
      <c r="L182" s="102"/>
      <c r="M182" s="102"/>
      <c r="N182" s="102"/>
      <c r="O182" s="102"/>
      <c r="P182" s="102"/>
      <c r="Q182" s="102"/>
      <c r="R182" s="102"/>
      <c r="S182" s="102"/>
      <c r="T182" s="102"/>
      <c r="U182" s="102"/>
      <c r="V182" s="102"/>
      <c r="W182" s="102"/>
      <c r="X182" s="102"/>
      <c r="Y182" s="102"/>
      <c r="Z182" s="102"/>
      <c r="AA182" s="102"/>
      <c r="AB182" s="102"/>
      <c r="AC182" s="102"/>
      <c r="AD182" s="102"/>
      <c r="AE182" s="102"/>
      <c r="AF182" s="102"/>
      <c r="AG182" s="102"/>
      <c r="AH182" s="102"/>
      <c r="AI182" s="102"/>
      <c r="AJ182" s="102"/>
      <c r="AK182" s="102"/>
      <c r="AL182" s="102"/>
      <c r="AM182" s="102"/>
      <c r="AN182" s="102"/>
      <c r="AO182" s="102"/>
      <c r="AP182" s="102"/>
      <c r="AQ182" s="102"/>
      <c r="AR182" s="102"/>
      <c r="AS182" s="102"/>
      <c r="AT182" s="102"/>
      <c r="AU182" s="102"/>
      <c r="AV182" s="102"/>
      <c r="AW182" s="102"/>
      <c r="AX182" s="102"/>
      <c r="AY182" s="102"/>
      <c r="AZ182" s="102"/>
      <c r="BA182" s="102"/>
      <c r="BB182" s="102"/>
      <c r="BC182" s="102"/>
      <c r="BD182" s="102"/>
      <c r="BE182" s="102"/>
      <c r="BF182" s="102"/>
      <c r="BG182" s="102"/>
      <c r="BH182" s="102"/>
      <c r="BI182" s="102"/>
      <c r="BJ182" s="102"/>
      <c r="BK182" s="102"/>
      <c r="BL182" s="102"/>
      <c r="BM182" s="102"/>
      <c r="BN182" s="102"/>
      <c r="BO182" s="102"/>
      <c r="BP182" s="102"/>
      <c r="BQ182" s="102"/>
      <c r="BR182" s="102"/>
      <c r="BS182" s="102"/>
      <c r="BT182" s="102"/>
      <c r="BU182" s="102"/>
      <c r="BV182" s="102"/>
      <c r="BW182" s="102"/>
      <c r="BX182" s="102"/>
      <c r="BY182" s="102"/>
      <c r="BZ182" s="102"/>
      <c r="CA182" s="102"/>
      <c r="CB182" s="102"/>
      <c r="CC182" s="102"/>
      <c r="CD182" s="102"/>
      <c r="CE182" s="102"/>
      <c r="CF182" s="102"/>
      <c r="CG182" s="102"/>
      <c r="CH182" s="102"/>
      <c r="CI182" s="102"/>
      <c r="CJ182" s="102"/>
      <c r="CK182" s="102"/>
      <c r="CL182" s="102"/>
      <c r="CM182" s="102"/>
      <c r="CN182" s="102"/>
      <c r="CO182" s="102"/>
      <c r="CP182" s="102"/>
      <c r="CQ182" s="102"/>
      <c r="CR182" s="102"/>
      <c r="CS182" s="102"/>
      <c r="CT182" s="102"/>
      <c r="CU182" s="102"/>
      <c r="CV182" s="102"/>
      <c r="CW182" s="102"/>
      <c r="CX182" s="102"/>
      <c r="CY182" s="102"/>
      <c r="CZ182" s="102"/>
      <c r="DA182" s="102"/>
      <c r="DB182" s="102"/>
      <c r="DC182" s="102"/>
      <c r="DD182" s="102"/>
      <c r="DE182" s="102"/>
      <c r="DF182" s="102"/>
      <c r="DG182" s="102"/>
      <c r="DH182" s="102"/>
      <c r="DI182" s="102"/>
      <c r="DJ182" s="102"/>
      <c r="DK182" s="102"/>
      <c r="DL182" s="102"/>
      <c r="DM182" s="102"/>
      <c r="DN182" s="102"/>
      <c r="DO182" s="102"/>
      <c r="DP182" s="102"/>
      <c r="DQ182" s="102"/>
      <c r="DR182" s="102"/>
      <c r="DS182" s="102"/>
      <c r="DT182" s="102"/>
      <c r="DU182" s="102"/>
      <c r="DV182" s="102"/>
      <c r="DW182" s="102"/>
      <c r="DX182" s="102"/>
      <c r="DY182" s="102"/>
      <c r="DZ182" s="102"/>
      <c r="EA182" s="102"/>
      <c r="EB182" s="102"/>
      <c r="EC182" s="102"/>
      <c r="ED182" s="102"/>
      <c r="EE182" s="102"/>
      <c r="EF182" s="102"/>
      <c r="EG182" s="102"/>
      <c r="EH182" s="102"/>
      <c r="EI182" s="102"/>
      <c r="EJ182" s="102"/>
      <c r="EK182" s="102"/>
      <c r="EL182" s="102"/>
      <c r="EM182" s="102"/>
      <c r="EN182" s="102"/>
      <c r="EO182" s="102"/>
      <c r="EP182" s="102"/>
      <c r="EQ182" s="102"/>
      <c r="ER182" s="102"/>
      <c r="ES182" s="102"/>
      <c r="ET182" s="102"/>
      <c r="EU182" s="102"/>
      <c r="EV182" s="102"/>
      <c r="EW182" s="102"/>
      <c r="EX182" s="102"/>
      <c r="EY182" s="102"/>
      <c r="EZ182" s="102"/>
      <c r="FA182" s="102"/>
      <c r="FB182" s="102"/>
      <c r="FC182" s="102"/>
      <c r="FD182" s="102"/>
      <c r="FE182" s="102"/>
      <c r="FF182" s="102"/>
      <c r="FG182" s="102">
        <v>17.372819666961536</v>
      </c>
      <c r="FH182" s="102">
        <v>36.014614237379845</v>
      </c>
      <c r="FI182" s="102">
        <v>23.719628005816457</v>
      </c>
      <c r="FJ182" s="102">
        <v>4.0223882640635971</v>
      </c>
      <c r="FK182" s="102">
        <v>17.787750740083297</v>
      </c>
      <c r="FL182" s="102"/>
      <c r="FM182" s="102">
        <v>0.25594950513251424</v>
      </c>
      <c r="FN182" s="102">
        <v>10.034094588797158</v>
      </c>
      <c r="FO182" s="102"/>
      <c r="FP182" s="102"/>
      <c r="FQ182" s="102"/>
      <c r="FR182" s="102"/>
      <c r="FS182" s="102"/>
      <c r="FT182" s="102"/>
      <c r="FU182" s="102"/>
      <c r="FV182" s="102"/>
      <c r="FW182" s="102"/>
      <c r="FX182" s="102"/>
      <c r="FY182" s="102"/>
      <c r="FZ182" s="102">
        <v>66.823505175397187</v>
      </c>
      <c r="GA182" s="102"/>
      <c r="GB182" s="102"/>
      <c r="GC182" s="102"/>
      <c r="GD182" s="104"/>
      <c r="GE182" s="104"/>
      <c r="GF182" s="104"/>
      <c r="GG182" s="104"/>
      <c r="GH182" s="104"/>
      <c r="GI182" s="104"/>
      <c r="GJ182" s="104"/>
      <c r="GK182" s="104">
        <v>0.32121227600796393</v>
      </c>
      <c r="GL182" s="104">
        <v>176.35196245963957</v>
      </c>
      <c r="GM182" s="122"/>
      <c r="GN182" s="104"/>
      <c r="GO182" s="104"/>
      <c r="GP182" s="98"/>
    </row>
    <row r="183" spans="1:198" x14ac:dyDescent="0.25">
      <c r="A183" s="103" t="s">
        <v>51</v>
      </c>
      <c r="B183" s="102"/>
      <c r="C183" s="102"/>
      <c r="D183" s="102"/>
      <c r="E183" s="102"/>
      <c r="F183" s="102"/>
      <c r="G183" s="102"/>
      <c r="H183" s="102"/>
      <c r="I183" s="102"/>
      <c r="J183" s="102"/>
      <c r="K183" s="102"/>
      <c r="L183" s="102"/>
      <c r="M183" s="102"/>
      <c r="N183" s="102"/>
      <c r="O183" s="102"/>
      <c r="P183" s="102"/>
      <c r="Q183" s="102"/>
      <c r="R183" s="102"/>
      <c r="S183" s="102"/>
      <c r="T183" s="102"/>
      <c r="U183" s="102"/>
      <c r="V183" s="102"/>
      <c r="W183" s="102"/>
      <c r="X183" s="102"/>
      <c r="Y183" s="102"/>
      <c r="Z183" s="102"/>
      <c r="AA183" s="102"/>
      <c r="AB183" s="102"/>
      <c r="AC183" s="102"/>
      <c r="AD183" s="102"/>
      <c r="AE183" s="102"/>
      <c r="AF183" s="102"/>
      <c r="AG183" s="102"/>
      <c r="AH183" s="102"/>
      <c r="AI183" s="102"/>
      <c r="AJ183" s="102"/>
      <c r="AK183" s="102"/>
      <c r="AL183" s="102"/>
      <c r="AM183" s="102"/>
      <c r="AN183" s="102"/>
      <c r="AO183" s="102"/>
      <c r="AP183" s="102"/>
      <c r="AQ183" s="102"/>
      <c r="AR183" s="102"/>
      <c r="AS183" s="102"/>
      <c r="AT183" s="102"/>
      <c r="AU183" s="102"/>
      <c r="AV183" s="102"/>
      <c r="AW183" s="102"/>
      <c r="AX183" s="102"/>
      <c r="AY183" s="102"/>
      <c r="AZ183" s="102"/>
      <c r="BA183" s="102"/>
      <c r="BB183" s="102"/>
      <c r="BC183" s="102"/>
      <c r="BD183" s="102"/>
      <c r="BE183" s="102"/>
      <c r="BF183" s="102"/>
      <c r="BG183" s="102"/>
      <c r="BH183" s="102"/>
      <c r="BI183" s="102"/>
      <c r="BJ183" s="102"/>
      <c r="BK183" s="102"/>
      <c r="BL183" s="102"/>
      <c r="BM183" s="102"/>
      <c r="BN183" s="102"/>
      <c r="BO183" s="102"/>
      <c r="BP183" s="102"/>
      <c r="BQ183" s="102"/>
      <c r="BR183" s="102"/>
      <c r="BS183" s="102"/>
      <c r="BT183" s="102"/>
      <c r="BU183" s="102"/>
      <c r="BV183" s="102"/>
      <c r="BW183" s="102"/>
      <c r="BX183" s="102"/>
      <c r="BY183" s="102"/>
      <c r="BZ183" s="102"/>
      <c r="CA183" s="102"/>
      <c r="CB183" s="102"/>
      <c r="CC183" s="102"/>
      <c r="CD183" s="102"/>
      <c r="CE183" s="102"/>
      <c r="CF183" s="102"/>
      <c r="CG183" s="102"/>
      <c r="CH183" s="102"/>
      <c r="CI183" s="102"/>
      <c r="CJ183" s="102"/>
      <c r="CK183" s="102"/>
      <c r="CL183" s="102"/>
      <c r="CM183" s="102"/>
      <c r="CN183" s="102"/>
      <c r="CO183" s="102"/>
      <c r="CP183" s="102"/>
      <c r="CQ183" s="102"/>
      <c r="CR183" s="102"/>
      <c r="CS183" s="102"/>
      <c r="CT183" s="102"/>
      <c r="CU183" s="102"/>
      <c r="CV183" s="102"/>
      <c r="CW183" s="102"/>
      <c r="CX183" s="102"/>
      <c r="CY183" s="102"/>
      <c r="CZ183" s="102"/>
      <c r="DA183" s="102"/>
      <c r="DB183" s="102"/>
      <c r="DC183" s="102"/>
      <c r="DD183" s="102"/>
      <c r="DE183" s="102"/>
      <c r="DF183" s="102"/>
      <c r="DG183" s="102"/>
      <c r="DH183" s="102"/>
      <c r="DI183" s="102"/>
      <c r="DJ183" s="102"/>
      <c r="DK183" s="102"/>
      <c r="DL183" s="102"/>
      <c r="DM183" s="102"/>
      <c r="DN183" s="102"/>
      <c r="DO183" s="102"/>
      <c r="DP183" s="102"/>
      <c r="DQ183" s="102"/>
      <c r="DR183" s="102"/>
      <c r="DS183" s="102"/>
      <c r="DT183" s="102"/>
      <c r="DU183" s="102"/>
      <c r="DV183" s="102"/>
      <c r="DW183" s="102"/>
      <c r="DX183" s="102"/>
      <c r="DY183" s="102"/>
      <c r="DZ183" s="102"/>
      <c r="EA183" s="102"/>
      <c r="EB183" s="102"/>
      <c r="EC183" s="102"/>
      <c r="ED183" s="102"/>
      <c r="EE183" s="102"/>
      <c r="EF183" s="102"/>
      <c r="EG183" s="102"/>
      <c r="EH183" s="102"/>
      <c r="EI183" s="102"/>
      <c r="EJ183" s="102"/>
      <c r="EK183" s="102"/>
      <c r="EL183" s="102"/>
      <c r="EM183" s="102"/>
      <c r="EN183" s="102"/>
      <c r="EO183" s="102"/>
      <c r="EP183" s="102"/>
      <c r="EQ183" s="102"/>
      <c r="ER183" s="102"/>
      <c r="ES183" s="102"/>
      <c r="ET183" s="102"/>
      <c r="EU183" s="102"/>
      <c r="EV183" s="102"/>
      <c r="EW183" s="102"/>
      <c r="EX183" s="102"/>
      <c r="EY183" s="102"/>
      <c r="EZ183" s="102"/>
      <c r="FA183" s="102"/>
      <c r="FB183" s="102"/>
      <c r="FC183" s="102"/>
      <c r="FD183" s="102"/>
      <c r="FE183" s="102"/>
      <c r="FF183" s="102"/>
      <c r="FG183" s="102">
        <v>22.548946932691539</v>
      </c>
      <c r="FH183" s="102">
        <v>52.519379725972762</v>
      </c>
      <c r="FI183" s="102">
        <v>45.506577897036543</v>
      </c>
      <c r="FJ183" s="102">
        <v>12.233361094890226</v>
      </c>
      <c r="FK183" s="102">
        <v>29.231068188572181</v>
      </c>
      <c r="FL183" s="102"/>
      <c r="FM183" s="102">
        <v>0.41879245752601246</v>
      </c>
      <c r="FN183" s="102">
        <v>16.074423433502091</v>
      </c>
      <c r="FO183" s="102"/>
      <c r="FP183" s="102"/>
      <c r="FQ183" s="102"/>
      <c r="FR183" s="102"/>
      <c r="FS183" s="102"/>
      <c r="FT183" s="102"/>
      <c r="FU183" s="102"/>
      <c r="FV183" s="102"/>
      <c r="FW183" s="102"/>
      <c r="FX183" s="102"/>
      <c r="FY183" s="102"/>
      <c r="FZ183" s="102">
        <v>66.660030496236132</v>
      </c>
      <c r="GA183" s="102"/>
      <c r="GB183" s="102"/>
      <c r="GC183" s="102"/>
      <c r="GD183" s="104"/>
      <c r="GE183" s="104"/>
      <c r="GF183" s="104"/>
      <c r="GG183" s="104"/>
      <c r="GH183" s="104"/>
      <c r="GI183" s="104"/>
      <c r="GJ183" s="104"/>
      <c r="GK183" s="104">
        <v>0.51372042665940065</v>
      </c>
      <c r="GL183" s="104">
        <v>245.70630065308688</v>
      </c>
      <c r="GM183" s="122"/>
      <c r="GN183" s="104"/>
      <c r="GO183" s="104"/>
      <c r="GP183" s="98"/>
    </row>
    <row r="184" spans="1:198" x14ac:dyDescent="0.25">
      <c r="A184" s="103" t="s">
        <v>52</v>
      </c>
      <c r="B184" s="102"/>
      <c r="C184" s="102"/>
      <c r="D184" s="102"/>
      <c r="E184" s="102"/>
      <c r="F184" s="102"/>
      <c r="G184" s="102"/>
      <c r="H184" s="102"/>
      <c r="I184" s="102"/>
      <c r="J184" s="102"/>
      <c r="K184" s="102"/>
      <c r="L184" s="102"/>
      <c r="M184" s="102"/>
      <c r="N184" s="102"/>
      <c r="O184" s="102"/>
      <c r="P184" s="102"/>
      <c r="Q184" s="102"/>
      <c r="R184" s="102"/>
      <c r="S184" s="102"/>
      <c r="T184" s="102"/>
      <c r="U184" s="102"/>
      <c r="V184" s="102"/>
      <c r="W184" s="102"/>
      <c r="X184" s="102"/>
      <c r="Y184" s="102"/>
      <c r="Z184" s="102"/>
      <c r="AA184" s="102"/>
      <c r="AB184" s="102"/>
      <c r="AC184" s="102"/>
      <c r="AD184" s="102"/>
      <c r="AE184" s="102"/>
      <c r="AF184" s="102"/>
      <c r="AG184" s="102"/>
      <c r="AH184" s="102"/>
      <c r="AI184" s="102"/>
      <c r="AJ184" s="102"/>
      <c r="AK184" s="102"/>
      <c r="AL184" s="102"/>
      <c r="AM184" s="102"/>
      <c r="AN184" s="102"/>
      <c r="AO184" s="102"/>
      <c r="AP184" s="102"/>
      <c r="AQ184" s="102"/>
      <c r="AR184" s="102"/>
      <c r="AS184" s="102"/>
      <c r="AT184" s="102"/>
      <c r="AU184" s="102"/>
      <c r="AV184" s="102"/>
      <c r="AW184" s="102"/>
      <c r="AX184" s="102"/>
      <c r="AY184" s="102"/>
      <c r="AZ184" s="102"/>
      <c r="BA184" s="102"/>
      <c r="BB184" s="102"/>
      <c r="BC184" s="102"/>
      <c r="BD184" s="102"/>
      <c r="BE184" s="102"/>
      <c r="BF184" s="102"/>
      <c r="BG184" s="102"/>
      <c r="BH184" s="102"/>
      <c r="BI184" s="102"/>
      <c r="BJ184" s="102"/>
      <c r="BK184" s="102"/>
      <c r="BL184" s="102"/>
      <c r="BM184" s="102"/>
      <c r="BN184" s="102"/>
      <c r="BO184" s="102"/>
      <c r="BP184" s="102"/>
      <c r="BQ184" s="102"/>
      <c r="BR184" s="102"/>
      <c r="BS184" s="102"/>
      <c r="BT184" s="102"/>
      <c r="BU184" s="102"/>
      <c r="BV184" s="102"/>
      <c r="BW184" s="102"/>
      <c r="BX184" s="102"/>
      <c r="BY184" s="102"/>
      <c r="BZ184" s="102"/>
      <c r="CA184" s="102"/>
      <c r="CB184" s="102"/>
      <c r="CC184" s="102"/>
      <c r="CD184" s="102"/>
      <c r="CE184" s="102"/>
      <c r="CF184" s="102"/>
      <c r="CG184" s="102"/>
      <c r="CH184" s="102"/>
      <c r="CI184" s="102"/>
      <c r="CJ184" s="102"/>
      <c r="CK184" s="102"/>
      <c r="CL184" s="102"/>
      <c r="CM184" s="102"/>
      <c r="CN184" s="102"/>
      <c r="CO184" s="102"/>
      <c r="CP184" s="102"/>
      <c r="CQ184" s="102"/>
      <c r="CR184" s="102"/>
      <c r="CS184" s="102"/>
      <c r="CT184" s="102"/>
      <c r="CU184" s="102"/>
      <c r="CV184" s="102"/>
      <c r="CW184" s="102"/>
      <c r="CX184" s="102"/>
      <c r="CY184" s="102"/>
      <c r="CZ184" s="102"/>
      <c r="DA184" s="102"/>
      <c r="DB184" s="102"/>
      <c r="DC184" s="102"/>
      <c r="DD184" s="102"/>
      <c r="DE184" s="102"/>
      <c r="DF184" s="102"/>
      <c r="DG184" s="102"/>
      <c r="DH184" s="102"/>
      <c r="DI184" s="102"/>
      <c r="DJ184" s="102"/>
      <c r="DK184" s="102"/>
      <c r="DL184" s="102"/>
      <c r="DM184" s="102"/>
      <c r="DN184" s="102"/>
      <c r="DO184" s="102"/>
      <c r="DP184" s="102"/>
      <c r="DQ184" s="102"/>
      <c r="DR184" s="102"/>
      <c r="DS184" s="102"/>
      <c r="DT184" s="102"/>
      <c r="DU184" s="102"/>
      <c r="DV184" s="102"/>
      <c r="DW184" s="102"/>
      <c r="DX184" s="102"/>
      <c r="DY184" s="102"/>
      <c r="DZ184" s="102"/>
      <c r="EA184" s="102"/>
      <c r="EB184" s="102"/>
      <c r="EC184" s="102"/>
      <c r="ED184" s="102"/>
      <c r="EE184" s="102"/>
      <c r="EF184" s="102"/>
      <c r="EG184" s="102"/>
      <c r="EH184" s="102"/>
      <c r="EI184" s="102"/>
      <c r="EJ184" s="102"/>
      <c r="EK184" s="102"/>
      <c r="EL184" s="102"/>
      <c r="EM184" s="102"/>
      <c r="EN184" s="102"/>
      <c r="EO184" s="102"/>
      <c r="EP184" s="102"/>
      <c r="EQ184" s="102"/>
      <c r="ER184" s="102"/>
      <c r="ES184" s="102"/>
      <c r="ET184" s="102"/>
      <c r="EU184" s="102"/>
      <c r="EV184" s="102"/>
      <c r="EW184" s="102"/>
      <c r="EX184" s="102"/>
      <c r="EY184" s="102"/>
      <c r="EZ184" s="102"/>
      <c r="FA184" s="102"/>
      <c r="FB184" s="102"/>
      <c r="FC184" s="102"/>
      <c r="FD184" s="102"/>
      <c r="FE184" s="102"/>
      <c r="FF184" s="102"/>
      <c r="FG184" s="102">
        <v>18.309421843715295</v>
      </c>
      <c r="FH184" s="102">
        <v>47.247134315052023</v>
      </c>
      <c r="FI184" s="102">
        <v>81.170326942333546</v>
      </c>
      <c r="FJ184" s="102">
        <v>25.386231789441485</v>
      </c>
      <c r="FK184" s="102">
        <v>48.166884816088945</v>
      </c>
      <c r="FL184" s="102"/>
      <c r="FM184" s="102">
        <v>0.64830495780309882</v>
      </c>
      <c r="FN184" s="102">
        <v>29.386659119665005</v>
      </c>
      <c r="FO184" s="102"/>
      <c r="FP184" s="102"/>
      <c r="FQ184" s="102"/>
      <c r="FR184" s="102"/>
      <c r="FS184" s="102"/>
      <c r="FT184" s="102"/>
      <c r="FU184" s="102"/>
      <c r="FV184" s="102"/>
      <c r="FW184" s="102"/>
      <c r="FX184" s="102"/>
      <c r="FY184" s="102"/>
      <c r="FZ184" s="102">
        <v>48.331434499914586</v>
      </c>
      <c r="GA184" s="102"/>
      <c r="GB184" s="102"/>
      <c r="GC184" s="102"/>
      <c r="GD184" s="104"/>
      <c r="GE184" s="104"/>
      <c r="GF184" s="104"/>
      <c r="GG184" s="104"/>
      <c r="GH184" s="104"/>
      <c r="GI184" s="104"/>
      <c r="GJ184" s="104"/>
      <c r="GK184" s="104">
        <v>0.93452698082610264</v>
      </c>
      <c r="GL184" s="104">
        <v>299.58092526484012</v>
      </c>
      <c r="GM184" s="122"/>
      <c r="GN184" s="104"/>
      <c r="GO184" s="104"/>
      <c r="GP184" s="98"/>
    </row>
    <row r="185" spans="1:198" x14ac:dyDescent="0.25">
      <c r="A185" s="103" t="s">
        <v>53</v>
      </c>
      <c r="B185" s="102"/>
      <c r="C185" s="102"/>
      <c r="D185" s="102"/>
      <c r="E185" s="102"/>
      <c r="F185" s="102"/>
      <c r="G185" s="102"/>
      <c r="H185" s="102"/>
      <c r="I185" s="102"/>
      <c r="J185" s="102"/>
      <c r="K185" s="102"/>
      <c r="L185" s="102"/>
      <c r="M185" s="102"/>
      <c r="N185" s="102"/>
      <c r="O185" s="102"/>
      <c r="P185" s="102"/>
      <c r="Q185" s="102"/>
      <c r="R185" s="102"/>
      <c r="S185" s="102"/>
      <c r="T185" s="102"/>
      <c r="U185" s="102"/>
      <c r="V185" s="102"/>
      <c r="W185" s="102"/>
      <c r="X185" s="102"/>
      <c r="Y185" s="102"/>
      <c r="Z185" s="102"/>
      <c r="AA185" s="102"/>
      <c r="AB185" s="102"/>
      <c r="AC185" s="102"/>
      <c r="AD185" s="102"/>
      <c r="AE185" s="102"/>
      <c r="AF185" s="102"/>
      <c r="AG185" s="102"/>
      <c r="AH185" s="102"/>
      <c r="AI185" s="102"/>
      <c r="AJ185" s="102"/>
      <c r="AK185" s="102"/>
      <c r="AL185" s="102"/>
      <c r="AM185" s="102"/>
      <c r="AN185" s="102"/>
      <c r="AO185" s="102"/>
      <c r="AP185" s="102"/>
      <c r="AQ185" s="102"/>
      <c r="AR185" s="102"/>
      <c r="AS185" s="102"/>
      <c r="AT185" s="102"/>
      <c r="AU185" s="102"/>
      <c r="AV185" s="102"/>
      <c r="AW185" s="102"/>
      <c r="AX185" s="102"/>
      <c r="AY185" s="102"/>
      <c r="AZ185" s="102"/>
      <c r="BA185" s="102"/>
      <c r="BB185" s="102"/>
      <c r="BC185" s="102"/>
      <c r="BD185" s="102"/>
      <c r="BE185" s="102"/>
      <c r="BF185" s="102"/>
      <c r="BG185" s="102"/>
      <c r="BH185" s="102"/>
      <c r="BI185" s="102"/>
      <c r="BJ185" s="102"/>
      <c r="BK185" s="102"/>
      <c r="BL185" s="102"/>
      <c r="BM185" s="102"/>
      <c r="BN185" s="102"/>
      <c r="BO185" s="102"/>
      <c r="BP185" s="102"/>
      <c r="BQ185" s="102"/>
      <c r="BR185" s="102"/>
      <c r="BS185" s="102"/>
      <c r="BT185" s="102"/>
      <c r="BU185" s="102"/>
      <c r="BV185" s="102"/>
      <c r="BW185" s="102"/>
      <c r="BX185" s="102"/>
      <c r="BY185" s="102"/>
      <c r="BZ185" s="102"/>
      <c r="CA185" s="102"/>
      <c r="CB185" s="102"/>
      <c r="CC185" s="102"/>
      <c r="CD185" s="102"/>
      <c r="CE185" s="102"/>
      <c r="CF185" s="102"/>
      <c r="CG185" s="102"/>
      <c r="CH185" s="102"/>
      <c r="CI185" s="102"/>
      <c r="CJ185" s="102"/>
      <c r="CK185" s="102"/>
      <c r="CL185" s="102"/>
      <c r="CM185" s="102"/>
      <c r="CN185" s="102"/>
      <c r="CO185" s="102"/>
      <c r="CP185" s="102"/>
      <c r="CQ185" s="102"/>
      <c r="CR185" s="102"/>
      <c r="CS185" s="102"/>
      <c r="CT185" s="102"/>
      <c r="CU185" s="102"/>
      <c r="CV185" s="102"/>
      <c r="CW185" s="102"/>
      <c r="CX185" s="102"/>
      <c r="CY185" s="102"/>
      <c r="CZ185" s="102"/>
      <c r="DA185" s="102"/>
      <c r="DB185" s="102"/>
      <c r="DC185" s="102"/>
      <c r="DD185" s="102"/>
      <c r="DE185" s="102"/>
      <c r="DF185" s="102"/>
      <c r="DG185" s="102"/>
      <c r="DH185" s="102"/>
      <c r="DI185" s="102"/>
      <c r="DJ185" s="102"/>
      <c r="DK185" s="102"/>
      <c r="DL185" s="102"/>
      <c r="DM185" s="102"/>
      <c r="DN185" s="102"/>
      <c r="DO185" s="102"/>
      <c r="DP185" s="102"/>
      <c r="DQ185" s="102"/>
      <c r="DR185" s="102"/>
      <c r="DS185" s="102"/>
      <c r="DT185" s="102"/>
      <c r="DU185" s="102"/>
      <c r="DV185" s="102"/>
      <c r="DW185" s="102"/>
      <c r="DX185" s="102"/>
      <c r="DY185" s="102"/>
      <c r="DZ185" s="102"/>
      <c r="EA185" s="102"/>
      <c r="EB185" s="102"/>
      <c r="EC185" s="102"/>
      <c r="ED185" s="102"/>
      <c r="EE185" s="102"/>
      <c r="EF185" s="102"/>
      <c r="EG185" s="102"/>
      <c r="EH185" s="102"/>
      <c r="EI185" s="102"/>
      <c r="EJ185" s="102"/>
      <c r="EK185" s="102"/>
      <c r="EL185" s="102"/>
      <c r="EM185" s="102"/>
      <c r="EN185" s="102"/>
      <c r="EO185" s="102"/>
      <c r="EP185" s="102"/>
      <c r="EQ185" s="102"/>
      <c r="ER185" s="102"/>
      <c r="ES185" s="102"/>
      <c r="ET185" s="102"/>
      <c r="EU185" s="102"/>
      <c r="EV185" s="102"/>
      <c r="EW185" s="102"/>
      <c r="EX185" s="102"/>
      <c r="EY185" s="102"/>
      <c r="EZ185" s="102"/>
      <c r="FA185" s="102"/>
      <c r="FB185" s="102"/>
      <c r="FC185" s="102"/>
      <c r="FD185" s="102"/>
      <c r="FE185" s="102"/>
      <c r="FF185" s="102"/>
      <c r="FG185" s="102">
        <v>16.113719564474998</v>
      </c>
      <c r="FH185" s="102">
        <v>69.490105938623685</v>
      </c>
      <c r="FI185" s="102">
        <v>104.52863053250847</v>
      </c>
      <c r="FJ185" s="102">
        <v>72.918897795335141</v>
      </c>
      <c r="FK185" s="102">
        <v>72.925643261560126</v>
      </c>
      <c r="FL185" s="102"/>
      <c r="FM185" s="102">
        <v>1.259837980597142</v>
      </c>
      <c r="FN185" s="102">
        <v>57.68632381164889</v>
      </c>
      <c r="FO185" s="102"/>
      <c r="FP185" s="102"/>
      <c r="FQ185" s="102"/>
      <c r="FR185" s="102"/>
      <c r="FS185" s="102"/>
      <c r="FT185" s="102"/>
      <c r="FU185" s="102"/>
      <c r="FV185" s="102"/>
      <c r="FW185" s="102"/>
      <c r="FX185" s="102"/>
      <c r="FY185" s="102"/>
      <c r="FZ185" s="102">
        <v>40.675058187028569</v>
      </c>
      <c r="GA185" s="102"/>
      <c r="GB185" s="102"/>
      <c r="GC185" s="102"/>
      <c r="GD185" s="104"/>
      <c r="GE185" s="104"/>
      <c r="GF185" s="104"/>
      <c r="GG185" s="104"/>
      <c r="GH185" s="104"/>
      <c r="GI185" s="104"/>
      <c r="GJ185" s="104"/>
      <c r="GK185" s="104">
        <v>1.8149232941295579</v>
      </c>
      <c r="GL185" s="104">
        <v>437.4131403659066</v>
      </c>
      <c r="GM185" s="122"/>
      <c r="GN185" s="104"/>
      <c r="GO185" s="104"/>
      <c r="GP185" s="98"/>
    </row>
    <row r="186" spans="1:198" x14ac:dyDescent="0.25">
      <c r="A186" s="103" t="s">
        <v>54</v>
      </c>
      <c r="B186" s="102"/>
      <c r="C186" s="102"/>
      <c r="D186" s="102"/>
      <c r="E186" s="102"/>
      <c r="F186" s="102"/>
      <c r="G186" s="102"/>
      <c r="H186" s="102"/>
      <c r="I186" s="102"/>
      <c r="J186" s="102"/>
      <c r="K186" s="102"/>
      <c r="L186" s="102"/>
      <c r="M186" s="102"/>
      <c r="N186" s="102"/>
      <c r="O186" s="102"/>
      <c r="P186" s="102"/>
      <c r="Q186" s="102"/>
      <c r="R186" s="102"/>
      <c r="S186" s="102"/>
      <c r="T186" s="102"/>
      <c r="U186" s="102"/>
      <c r="V186" s="102"/>
      <c r="W186" s="102"/>
      <c r="X186" s="102"/>
      <c r="Y186" s="102"/>
      <c r="Z186" s="102"/>
      <c r="AA186" s="102"/>
      <c r="AB186" s="102"/>
      <c r="AC186" s="102"/>
      <c r="AD186" s="102"/>
      <c r="AE186" s="102"/>
      <c r="AF186" s="102"/>
      <c r="AG186" s="102"/>
      <c r="AH186" s="102"/>
      <c r="AI186" s="102"/>
      <c r="AJ186" s="102"/>
      <c r="AK186" s="102"/>
      <c r="AL186" s="102"/>
      <c r="AM186" s="102"/>
      <c r="AN186" s="102"/>
      <c r="AO186" s="102"/>
      <c r="AP186" s="102"/>
      <c r="AQ186" s="102"/>
      <c r="AR186" s="102"/>
      <c r="AS186" s="102"/>
      <c r="AT186" s="102"/>
      <c r="AU186" s="102"/>
      <c r="AV186" s="102"/>
      <c r="AW186" s="102"/>
      <c r="AX186" s="102"/>
      <c r="AY186" s="102"/>
      <c r="AZ186" s="102"/>
      <c r="BA186" s="102"/>
      <c r="BB186" s="102"/>
      <c r="BC186" s="102"/>
      <c r="BD186" s="102"/>
      <c r="BE186" s="102"/>
      <c r="BF186" s="102"/>
      <c r="BG186" s="102"/>
      <c r="BH186" s="102"/>
      <c r="BI186" s="102"/>
      <c r="BJ186" s="102"/>
      <c r="BK186" s="102"/>
      <c r="BL186" s="102"/>
      <c r="BM186" s="102"/>
      <c r="BN186" s="102"/>
      <c r="BO186" s="102"/>
      <c r="BP186" s="102"/>
      <c r="BQ186" s="102"/>
      <c r="BR186" s="102"/>
      <c r="BS186" s="102"/>
      <c r="BT186" s="102"/>
      <c r="BU186" s="102"/>
      <c r="BV186" s="102"/>
      <c r="BW186" s="102"/>
      <c r="BX186" s="102"/>
      <c r="BY186" s="102"/>
      <c r="BZ186" s="102"/>
      <c r="CA186" s="102"/>
      <c r="CB186" s="102"/>
      <c r="CC186" s="102"/>
      <c r="CD186" s="102"/>
      <c r="CE186" s="102"/>
      <c r="CF186" s="102"/>
      <c r="CG186" s="102"/>
      <c r="CH186" s="102"/>
      <c r="CI186" s="102"/>
      <c r="CJ186" s="102"/>
      <c r="CK186" s="102"/>
      <c r="CL186" s="102"/>
      <c r="CM186" s="102"/>
      <c r="CN186" s="102"/>
      <c r="CO186" s="102"/>
      <c r="CP186" s="102"/>
      <c r="CQ186" s="102"/>
      <c r="CR186" s="102"/>
      <c r="CS186" s="102"/>
      <c r="CT186" s="102"/>
      <c r="CU186" s="102"/>
      <c r="CV186" s="102"/>
      <c r="CW186" s="102"/>
      <c r="CX186" s="102"/>
      <c r="CY186" s="102"/>
      <c r="CZ186" s="102"/>
      <c r="DA186" s="102"/>
      <c r="DB186" s="102"/>
      <c r="DC186" s="102"/>
      <c r="DD186" s="102"/>
      <c r="DE186" s="102"/>
      <c r="DF186" s="102"/>
      <c r="DG186" s="102"/>
      <c r="DH186" s="102"/>
      <c r="DI186" s="102"/>
      <c r="DJ186" s="102"/>
      <c r="DK186" s="102"/>
      <c r="DL186" s="102"/>
      <c r="DM186" s="102"/>
      <c r="DN186" s="102"/>
      <c r="DO186" s="102"/>
      <c r="DP186" s="102"/>
      <c r="DQ186" s="102"/>
      <c r="DR186" s="102"/>
      <c r="DS186" s="102"/>
      <c r="DT186" s="102"/>
      <c r="DU186" s="102"/>
      <c r="DV186" s="102"/>
      <c r="DW186" s="102"/>
      <c r="DX186" s="102"/>
      <c r="DY186" s="102"/>
      <c r="DZ186" s="102"/>
      <c r="EA186" s="102"/>
      <c r="EB186" s="102"/>
      <c r="EC186" s="102"/>
      <c r="ED186" s="102"/>
      <c r="EE186" s="102"/>
      <c r="EF186" s="102"/>
      <c r="EG186" s="102"/>
      <c r="EH186" s="102"/>
      <c r="EI186" s="102"/>
      <c r="EJ186" s="102"/>
      <c r="EK186" s="102"/>
      <c r="EL186" s="102"/>
      <c r="EM186" s="102"/>
      <c r="EN186" s="102"/>
      <c r="EO186" s="102"/>
      <c r="EP186" s="102"/>
      <c r="EQ186" s="102"/>
      <c r="ER186" s="102"/>
      <c r="ES186" s="102"/>
      <c r="ET186" s="102"/>
      <c r="EU186" s="102"/>
      <c r="EV186" s="102"/>
      <c r="EW186" s="102"/>
      <c r="EX186" s="102"/>
      <c r="EY186" s="102"/>
      <c r="EZ186" s="102"/>
      <c r="FA186" s="102"/>
      <c r="FB186" s="102"/>
      <c r="FC186" s="102"/>
      <c r="FD186" s="102"/>
      <c r="FE186" s="102"/>
      <c r="FF186" s="102"/>
      <c r="FG186" s="102">
        <v>13.533078444869405</v>
      </c>
      <c r="FH186" s="102">
        <v>66.461547137320323</v>
      </c>
      <c r="FI186" s="102">
        <v>171.66940042629057</v>
      </c>
      <c r="FJ186" s="102">
        <v>253.09962419020778</v>
      </c>
      <c r="FK186" s="102">
        <v>128.11459388929367</v>
      </c>
      <c r="FL186" s="102"/>
      <c r="FM186" s="102">
        <v>3.941169797355454</v>
      </c>
      <c r="FN186" s="102">
        <v>149.50035378275106</v>
      </c>
      <c r="FO186" s="102"/>
      <c r="FP186" s="102"/>
      <c r="FQ186" s="102"/>
      <c r="FR186" s="102"/>
      <c r="FS186" s="102"/>
      <c r="FT186" s="102"/>
      <c r="FU186" s="102"/>
      <c r="FV186" s="102"/>
      <c r="FW186" s="102"/>
      <c r="FX186" s="102"/>
      <c r="FY186" s="102"/>
      <c r="FZ186" s="102">
        <v>28.989657666611976</v>
      </c>
      <c r="GA186" s="102"/>
      <c r="GB186" s="102"/>
      <c r="GC186" s="102"/>
      <c r="GD186" s="104"/>
      <c r="GE186" s="104"/>
      <c r="GF186" s="104"/>
      <c r="GG186" s="104"/>
      <c r="GH186" s="104"/>
      <c r="GI186" s="104"/>
      <c r="GJ186" s="104"/>
      <c r="GK186" s="104">
        <v>4.7426582211314239</v>
      </c>
      <c r="GL186" s="104">
        <v>820.0520835558317</v>
      </c>
      <c r="GM186" s="122"/>
      <c r="GN186" s="104"/>
      <c r="GO186" s="104"/>
      <c r="GP186" s="98"/>
    </row>
    <row r="187" spans="1:198" x14ac:dyDescent="0.25">
      <c r="A187" s="103" t="s">
        <v>426</v>
      </c>
      <c r="B187" s="102"/>
      <c r="C187" s="102"/>
      <c r="D187" s="102"/>
      <c r="E187" s="102"/>
      <c r="F187" s="102"/>
      <c r="G187" s="102"/>
      <c r="H187" s="102"/>
      <c r="I187" s="102"/>
      <c r="J187" s="102"/>
      <c r="K187" s="102"/>
      <c r="L187" s="102"/>
      <c r="M187" s="102"/>
      <c r="N187" s="102"/>
      <c r="O187" s="102"/>
      <c r="P187" s="102"/>
      <c r="Q187" s="102"/>
      <c r="R187" s="102"/>
      <c r="S187" s="102"/>
      <c r="T187" s="102"/>
      <c r="U187" s="102"/>
      <c r="V187" s="102"/>
      <c r="W187" s="102"/>
      <c r="X187" s="102"/>
      <c r="Y187" s="102"/>
      <c r="Z187" s="102"/>
      <c r="AA187" s="102"/>
      <c r="AB187" s="102"/>
      <c r="AC187" s="102"/>
      <c r="AD187" s="102"/>
      <c r="AE187" s="102"/>
      <c r="AF187" s="102"/>
      <c r="AG187" s="102"/>
      <c r="AH187" s="102"/>
      <c r="AI187" s="102"/>
      <c r="AJ187" s="102"/>
      <c r="AK187" s="102"/>
      <c r="AL187" s="102"/>
      <c r="AM187" s="102"/>
      <c r="AN187" s="102"/>
      <c r="AO187" s="102"/>
      <c r="AP187" s="102"/>
      <c r="AQ187" s="102"/>
      <c r="AR187" s="102"/>
      <c r="AS187" s="102"/>
      <c r="AT187" s="102"/>
      <c r="AU187" s="102"/>
      <c r="AV187" s="102"/>
      <c r="AW187" s="102"/>
      <c r="AX187" s="102"/>
      <c r="AY187" s="102"/>
      <c r="AZ187" s="102"/>
      <c r="BA187" s="102"/>
      <c r="BB187" s="102"/>
      <c r="BC187" s="102"/>
      <c r="BD187" s="102"/>
      <c r="BE187" s="102"/>
      <c r="BF187" s="102"/>
      <c r="BG187" s="102"/>
      <c r="BH187" s="102"/>
      <c r="BI187" s="102"/>
      <c r="BJ187" s="102"/>
      <c r="BK187" s="102"/>
      <c r="BL187" s="102"/>
      <c r="BM187" s="102"/>
      <c r="BN187" s="102"/>
      <c r="BO187" s="102"/>
      <c r="BP187" s="102"/>
      <c r="BQ187" s="102"/>
      <c r="BR187" s="102"/>
      <c r="BS187" s="102"/>
      <c r="BT187" s="102"/>
      <c r="BU187" s="102"/>
      <c r="BV187" s="102"/>
      <c r="BW187" s="102"/>
      <c r="BX187" s="102"/>
      <c r="BY187" s="102"/>
      <c r="BZ187" s="102"/>
      <c r="CA187" s="102"/>
      <c r="CB187" s="102"/>
      <c r="CC187" s="102"/>
      <c r="CD187" s="102"/>
      <c r="CE187" s="102"/>
      <c r="CF187" s="102"/>
      <c r="CG187" s="102"/>
      <c r="CH187" s="102"/>
      <c r="CI187" s="102"/>
      <c r="CJ187" s="102"/>
      <c r="CK187" s="102"/>
      <c r="CL187" s="102"/>
      <c r="CM187" s="102"/>
      <c r="CN187" s="102"/>
      <c r="CO187" s="102"/>
      <c r="CP187" s="102"/>
      <c r="CQ187" s="102"/>
      <c r="CR187" s="102"/>
      <c r="CS187" s="102"/>
      <c r="CT187" s="102"/>
      <c r="CU187" s="102"/>
      <c r="CV187" s="102"/>
      <c r="CW187" s="102"/>
      <c r="CX187" s="102"/>
      <c r="CY187" s="102"/>
      <c r="CZ187" s="102"/>
      <c r="DA187" s="102"/>
      <c r="DB187" s="102"/>
      <c r="DC187" s="102"/>
      <c r="DD187" s="102"/>
      <c r="DE187" s="102"/>
      <c r="DF187" s="102"/>
      <c r="DG187" s="102"/>
      <c r="DH187" s="102"/>
      <c r="DI187" s="102"/>
      <c r="DJ187" s="102"/>
      <c r="DK187" s="102"/>
      <c r="DL187" s="102"/>
      <c r="DM187" s="102"/>
      <c r="DN187" s="102"/>
      <c r="DO187" s="102"/>
      <c r="DP187" s="102"/>
      <c r="DQ187" s="102"/>
      <c r="DR187" s="102"/>
      <c r="DS187" s="102"/>
      <c r="DT187" s="102"/>
      <c r="DU187" s="102"/>
      <c r="DV187" s="102"/>
      <c r="DW187" s="102"/>
      <c r="DX187" s="102"/>
      <c r="DY187" s="102"/>
      <c r="DZ187" s="102"/>
      <c r="EA187" s="102"/>
      <c r="EB187" s="102"/>
      <c r="EC187" s="102"/>
      <c r="ED187" s="102"/>
      <c r="EE187" s="102"/>
      <c r="EF187" s="102"/>
      <c r="EG187" s="102"/>
      <c r="EH187" s="102"/>
      <c r="EI187" s="102"/>
      <c r="EJ187" s="102"/>
      <c r="EK187" s="102"/>
      <c r="EL187" s="102"/>
      <c r="EM187" s="102"/>
      <c r="EN187" s="102"/>
      <c r="EO187" s="102"/>
      <c r="EP187" s="102"/>
      <c r="EQ187" s="102"/>
      <c r="ER187" s="102"/>
      <c r="ES187" s="102"/>
      <c r="ET187" s="102"/>
      <c r="EU187" s="102"/>
      <c r="EV187" s="102"/>
      <c r="EW187" s="102"/>
      <c r="EX187" s="102"/>
      <c r="EY187" s="102"/>
      <c r="EZ187" s="102"/>
      <c r="FA187" s="102"/>
      <c r="FB187" s="102"/>
      <c r="FC187" s="102"/>
      <c r="FD187" s="102"/>
      <c r="FE187" s="102"/>
      <c r="FF187" s="102"/>
      <c r="FG187" s="102">
        <v>21.807268353338742</v>
      </c>
      <c r="FH187" s="102">
        <v>44.402325126343939</v>
      </c>
      <c r="FI187" s="102">
        <v>218.69089016905875</v>
      </c>
      <c r="FJ187" s="102">
        <v>805.92744732343249</v>
      </c>
      <c r="FK187" s="102">
        <v>335.44147685624046</v>
      </c>
      <c r="FL187" s="102"/>
      <c r="FM187" s="102">
        <v>10.160367959919569</v>
      </c>
      <c r="FN187" s="102">
        <v>533.88481673279625</v>
      </c>
      <c r="FO187" s="102"/>
      <c r="FP187" s="102"/>
      <c r="FQ187" s="102"/>
      <c r="FR187" s="102"/>
      <c r="FS187" s="102"/>
      <c r="FT187" s="102"/>
      <c r="FU187" s="102"/>
      <c r="FV187" s="102"/>
      <c r="FW187" s="102"/>
      <c r="FX187" s="102"/>
      <c r="FY187" s="102"/>
      <c r="FZ187" s="102">
        <v>14.47072292026585</v>
      </c>
      <c r="GA187" s="102"/>
      <c r="GB187" s="102"/>
      <c r="GC187" s="102"/>
      <c r="GD187" s="104"/>
      <c r="GE187" s="104"/>
      <c r="GF187" s="104"/>
      <c r="GG187" s="104"/>
      <c r="GH187" s="104"/>
      <c r="GI187" s="104"/>
      <c r="GJ187" s="104"/>
      <c r="GK187" s="104">
        <v>17.03871093396728</v>
      </c>
      <c r="GL187" s="104">
        <v>2001.8240263753632</v>
      </c>
      <c r="GM187" s="122"/>
      <c r="GN187" s="104"/>
      <c r="GO187" s="104"/>
      <c r="GP187" s="98"/>
    </row>
    <row r="188" spans="1:198" x14ac:dyDescent="0.25">
      <c r="A188" s="103" t="s">
        <v>59</v>
      </c>
      <c r="B188" s="102"/>
      <c r="C188" s="102"/>
      <c r="D188" s="102"/>
      <c r="E188" s="102"/>
      <c r="F188" s="102"/>
      <c r="G188" s="102"/>
      <c r="H188" s="102"/>
      <c r="I188" s="102"/>
      <c r="J188" s="102"/>
      <c r="K188" s="102"/>
      <c r="L188" s="102"/>
      <c r="M188" s="102"/>
      <c r="N188" s="102"/>
      <c r="O188" s="102"/>
      <c r="P188" s="102"/>
      <c r="Q188" s="102"/>
      <c r="R188" s="102"/>
      <c r="S188" s="102"/>
      <c r="T188" s="102"/>
      <c r="U188" s="102"/>
      <c r="V188" s="102"/>
      <c r="W188" s="102"/>
      <c r="X188" s="102"/>
      <c r="Y188" s="102"/>
      <c r="Z188" s="102"/>
      <c r="AA188" s="102"/>
      <c r="AB188" s="102"/>
      <c r="AC188" s="102"/>
      <c r="AD188" s="102"/>
      <c r="AE188" s="102"/>
      <c r="AF188" s="102"/>
      <c r="AG188" s="102"/>
      <c r="AH188" s="102"/>
      <c r="AI188" s="102"/>
      <c r="AJ188" s="102"/>
      <c r="AK188" s="102"/>
      <c r="AL188" s="102"/>
      <c r="AM188" s="102"/>
      <c r="AN188" s="102"/>
      <c r="AO188" s="102"/>
      <c r="AP188" s="102"/>
      <c r="AQ188" s="102"/>
      <c r="AR188" s="102"/>
      <c r="AS188" s="102"/>
      <c r="AT188" s="102"/>
      <c r="AU188" s="102"/>
      <c r="AV188" s="102"/>
      <c r="AW188" s="102"/>
      <c r="AX188" s="102"/>
      <c r="AY188" s="102"/>
      <c r="AZ188" s="102"/>
      <c r="BA188" s="102"/>
      <c r="BB188" s="102"/>
      <c r="BC188" s="102"/>
      <c r="BD188" s="102"/>
      <c r="BE188" s="102"/>
      <c r="BF188" s="102"/>
      <c r="BG188" s="102"/>
      <c r="BH188" s="102"/>
      <c r="BI188" s="102"/>
      <c r="BJ188" s="102"/>
      <c r="BK188" s="102"/>
      <c r="BL188" s="102"/>
      <c r="BM188" s="102"/>
      <c r="BN188" s="102"/>
      <c r="BO188" s="102"/>
      <c r="BP188" s="102"/>
      <c r="BQ188" s="102"/>
      <c r="BR188" s="102"/>
      <c r="BS188" s="102"/>
      <c r="BT188" s="102"/>
      <c r="BU188" s="102"/>
      <c r="BV188" s="102"/>
      <c r="BW188" s="102"/>
      <c r="BX188" s="102"/>
      <c r="BY188" s="102"/>
      <c r="BZ188" s="102"/>
      <c r="CA188" s="102"/>
      <c r="CB188" s="102"/>
      <c r="CC188" s="102"/>
      <c r="CD188" s="102"/>
      <c r="CE188" s="102"/>
      <c r="CF188" s="102"/>
      <c r="CG188" s="102"/>
      <c r="CH188" s="102"/>
      <c r="CI188" s="102"/>
      <c r="CJ188" s="102"/>
      <c r="CK188" s="102"/>
      <c r="CL188" s="102"/>
      <c r="CM188" s="102"/>
      <c r="CN188" s="102"/>
      <c r="CO188" s="102"/>
      <c r="CP188" s="102"/>
      <c r="CQ188" s="102"/>
      <c r="CR188" s="102"/>
      <c r="CS188" s="102"/>
      <c r="CT188" s="102"/>
      <c r="CU188" s="102"/>
      <c r="CV188" s="102"/>
      <c r="CW188" s="102"/>
      <c r="CX188" s="102"/>
      <c r="CY188" s="102"/>
      <c r="CZ188" s="102"/>
      <c r="DA188" s="102"/>
      <c r="DB188" s="102"/>
      <c r="DC188" s="102"/>
      <c r="DD188" s="102"/>
      <c r="DE188" s="102"/>
      <c r="DF188" s="102"/>
      <c r="DG188" s="102"/>
      <c r="DH188" s="102"/>
      <c r="DI188" s="102"/>
      <c r="DJ188" s="102"/>
      <c r="DK188" s="102"/>
      <c r="DL188" s="102"/>
      <c r="DM188" s="102"/>
      <c r="DN188" s="102"/>
      <c r="DO188" s="102"/>
      <c r="DP188" s="102"/>
      <c r="DQ188" s="102"/>
      <c r="DR188" s="102"/>
      <c r="DS188" s="102"/>
      <c r="DT188" s="102"/>
      <c r="DU188" s="102"/>
      <c r="DV188" s="102"/>
      <c r="DW188" s="102"/>
      <c r="DX188" s="102"/>
      <c r="DY188" s="102"/>
      <c r="DZ188" s="102"/>
      <c r="EA188" s="102"/>
      <c r="EB188" s="102"/>
      <c r="EC188" s="102"/>
      <c r="ED188" s="102"/>
      <c r="EE188" s="102"/>
      <c r="EF188" s="102"/>
      <c r="EG188" s="102"/>
      <c r="EH188" s="102"/>
      <c r="EI188" s="102"/>
      <c r="EJ188" s="102"/>
      <c r="EK188" s="102"/>
      <c r="EL188" s="102"/>
      <c r="EM188" s="102"/>
      <c r="EN188" s="102"/>
      <c r="EO188" s="102"/>
      <c r="EP188" s="102"/>
      <c r="EQ188" s="102"/>
      <c r="ER188" s="102"/>
      <c r="ES188" s="102"/>
      <c r="ET188" s="102"/>
      <c r="EU188" s="102"/>
      <c r="EV188" s="102"/>
      <c r="EW188" s="102"/>
      <c r="EX188" s="102"/>
      <c r="EY188" s="102"/>
      <c r="EZ188" s="102"/>
      <c r="FA188" s="102"/>
      <c r="FB188" s="102"/>
      <c r="FC188" s="102"/>
      <c r="FD188" s="102"/>
      <c r="FE188" s="102"/>
      <c r="FF188" s="102"/>
      <c r="FG188" s="102"/>
      <c r="FH188" s="102"/>
      <c r="FI188" s="102"/>
      <c r="FJ188" s="102"/>
      <c r="FK188" s="102">
        <v>108.95142850312699</v>
      </c>
      <c r="FL188" s="102"/>
      <c r="FM188" s="102"/>
      <c r="FN188" s="102">
        <v>309.49041387010823</v>
      </c>
      <c r="FO188" s="102"/>
      <c r="FP188" s="102">
        <v>2.8641599935006E-2</v>
      </c>
      <c r="FQ188" s="102">
        <v>0.19344529180426104</v>
      </c>
      <c r="FR188" s="102">
        <v>0.51468112444293723</v>
      </c>
      <c r="FS188" s="102">
        <v>0.91388107792105888</v>
      </c>
      <c r="FT188" s="102">
        <v>1.9576140214887749</v>
      </c>
      <c r="FU188" s="102">
        <v>5.4015728892452506</v>
      </c>
      <c r="FV188" s="102">
        <v>8.7415349876168822</v>
      </c>
      <c r="FW188" s="102">
        <v>20.161669880712129</v>
      </c>
      <c r="FX188" s="102">
        <v>66.03393788542644</v>
      </c>
      <c r="FY188" s="102">
        <v>208.33269990721891</v>
      </c>
      <c r="FZ188" s="102">
        <v>265.56301216566237</v>
      </c>
      <c r="GA188" s="102">
        <v>94.71444876240659</v>
      </c>
      <c r="GB188" s="102">
        <v>783.90999681693245</v>
      </c>
      <c r="GC188" s="102">
        <v>53.835480807591516</v>
      </c>
      <c r="GD188" s="104">
        <v>498.28966143824198</v>
      </c>
      <c r="GE188" s="104"/>
      <c r="GF188" s="104"/>
      <c r="GG188" s="104"/>
      <c r="GH188" s="104"/>
      <c r="GI188" s="104"/>
      <c r="GJ188" s="104"/>
      <c r="GK188" s="104">
        <v>0.96822990064667602</v>
      </c>
      <c r="GL188" s="104">
        <v>2428.0023509305283</v>
      </c>
      <c r="GM188" s="122"/>
      <c r="GN188" s="104"/>
      <c r="GO188" s="104"/>
      <c r="GP188" s="98"/>
    </row>
    <row r="189" spans="1:198" x14ac:dyDescent="0.25">
      <c r="A189" s="103" t="s">
        <v>57</v>
      </c>
      <c r="B189" s="102">
        <v>4.9504086268984549E-3</v>
      </c>
      <c r="C189" s="102">
        <v>1.9502374581639319E-2</v>
      </c>
      <c r="D189" s="102">
        <v>8.3569507663101253E-4</v>
      </c>
      <c r="E189" s="102">
        <v>1.4048418572043333E-2</v>
      </c>
      <c r="F189" s="102">
        <v>5.5114382683362953E-2</v>
      </c>
      <c r="G189" s="102">
        <v>1.8738483928930683E-2</v>
      </c>
      <c r="H189" s="102">
        <v>6.7911073881655633E-3</v>
      </c>
      <c r="I189" s="102">
        <v>8.6508720831689288E-3</v>
      </c>
      <c r="J189" s="102">
        <v>7.795105798604115E-4</v>
      </c>
      <c r="K189" s="102">
        <v>8.654346330975617E-3</v>
      </c>
      <c r="L189" s="102">
        <v>2.0392491090377375E-3</v>
      </c>
      <c r="M189" s="102">
        <v>5.3845554362049663E-3</v>
      </c>
      <c r="N189" s="102">
        <v>0.39389397877395643</v>
      </c>
      <c r="O189" s="102">
        <v>4.7258036451094651E-2</v>
      </c>
      <c r="P189" s="102">
        <v>1.1860192038561839</v>
      </c>
      <c r="Q189" s="102">
        <v>1.6785788212534476</v>
      </c>
      <c r="R189" s="102">
        <v>9.66143467450074E-3</v>
      </c>
      <c r="S189" s="102">
        <v>0.88808220906127044</v>
      </c>
      <c r="T189" s="102">
        <v>0.39132607918155349</v>
      </c>
      <c r="U189" s="102">
        <v>0.58288810687572967</v>
      </c>
      <c r="V189" s="102">
        <v>-0.11515632420521271</v>
      </c>
      <c r="W189" s="102">
        <v>0.30963504934212488</v>
      </c>
      <c r="X189" s="102">
        <v>0.16853201391910327</v>
      </c>
      <c r="Y189" s="102">
        <v>-3.0149183965115716E-2</v>
      </c>
      <c r="Z189" s="102">
        <v>0.53891526555121427</v>
      </c>
      <c r="AA189" s="102">
        <v>0.11196712034330758</v>
      </c>
      <c r="AB189" s="102"/>
      <c r="AC189" s="102">
        <v>-0.18955404312058532</v>
      </c>
      <c r="AD189" s="102">
        <v>0.20863491080052046</v>
      </c>
      <c r="AE189" s="102">
        <v>-0.23447926527566829</v>
      </c>
      <c r="AF189" s="102">
        <v>-8.667559162354968E-2</v>
      </c>
      <c r="AG189" s="102"/>
      <c r="AH189" s="102">
        <v>-0.69032944877491331</v>
      </c>
      <c r="AI189" s="102">
        <v>0.97019677882301303</v>
      </c>
      <c r="AJ189" s="102">
        <v>0.13402203568052765</v>
      </c>
      <c r="AK189" s="102">
        <v>0.20177963875283678</v>
      </c>
      <c r="AL189" s="102">
        <v>-2.3337179804249495E-4</v>
      </c>
      <c r="AM189" s="102">
        <v>0.10173963704633188</v>
      </c>
      <c r="AN189" s="102">
        <v>0.25516719643975599</v>
      </c>
      <c r="AO189" s="102">
        <v>0.1135440032435468</v>
      </c>
      <c r="AP189" s="102">
        <v>0.48746895402036799</v>
      </c>
      <c r="AQ189" s="102">
        <v>1.015158445902032</v>
      </c>
      <c r="AR189" s="102">
        <v>-6.4779360692050376E-3</v>
      </c>
      <c r="AS189" s="102">
        <v>-0.13313578571323464</v>
      </c>
      <c r="AT189" s="102">
        <v>-1.1982220714191112</v>
      </c>
      <c r="AU189" s="102">
        <v>0.83675735266401841</v>
      </c>
      <c r="AV189" s="102">
        <v>3.7928882881830391E-2</v>
      </c>
      <c r="AW189" s="102">
        <v>-3.7328502424464644E-2</v>
      </c>
      <c r="AX189" s="102">
        <v>0.24956954428101313</v>
      </c>
      <c r="AY189" s="102">
        <v>0.64376684696372188</v>
      </c>
      <c r="AZ189" s="102">
        <v>0.1304129019426736</v>
      </c>
      <c r="BA189" s="102">
        <v>0.12522552676618218</v>
      </c>
      <c r="BB189" s="102">
        <v>5.2190025287607182E-2</v>
      </c>
      <c r="BC189" s="102">
        <v>3.7383844107500446E-3</v>
      </c>
      <c r="BD189" s="102">
        <v>9.2062483550214814E-4</v>
      </c>
      <c r="BE189" s="102">
        <v>0.309714167857918</v>
      </c>
      <c r="BF189" s="102">
        <v>0.13930705859774603</v>
      </c>
      <c r="BG189" s="102">
        <v>0.10869727074125565</v>
      </c>
      <c r="BH189" s="102">
        <v>8.8033440753586309E-2</v>
      </c>
      <c r="BI189" s="102">
        <v>8.8151776466374537E-2</v>
      </c>
      <c r="BJ189" s="102">
        <v>0.21582266935060906</v>
      </c>
      <c r="BK189" s="102">
        <v>0.26131423380988522</v>
      </c>
      <c r="BL189" s="102">
        <v>-0.35091616153322197</v>
      </c>
      <c r="BM189" s="102">
        <v>1.8141934256187955</v>
      </c>
      <c r="BN189" s="102">
        <v>11.905767202784432</v>
      </c>
      <c r="BO189" s="102">
        <v>2.0841336493966587</v>
      </c>
      <c r="BP189" s="102">
        <v>0.97661905933666149</v>
      </c>
      <c r="BQ189" s="102">
        <v>3.2841196955821319</v>
      </c>
      <c r="BR189" s="102">
        <v>0.28729841625975439</v>
      </c>
      <c r="BS189" s="102">
        <v>0.26456828971061641</v>
      </c>
      <c r="BT189" s="102"/>
      <c r="BU189" s="102">
        <v>1.2777774482393933</v>
      </c>
      <c r="BV189" s="102">
        <v>1.510525572098149</v>
      </c>
      <c r="BW189" s="102">
        <v>7.2183943463834712</v>
      </c>
      <c r="BX189" s="102">
        <v>37.937313952491579</v>
      </c>
      <c r="BY189" s="102">
        <v>10.242634004187819</v>
      </c>
      <c r="BZ189" s="102">
        <v>5.7522523542394515</v>
      </c>
      <c r="CA189" s="102"/>
      <c r="CB189" s="102"/>
      <c r="CC189" s="102"/>
      <c r="CD189" s="102"/>
      <c r="CE189" s="102"/>
      <c r="CF189" s="102"/>
      <c r="CG189" s="102"/>
      <c r="CH189" s="102"/>
      <c r="CI189" s="102"/>
      <c r="CJ189" s="102"/>
      <c r="CK189" s="102"/>
      <c r="CL189" s="102"/>
      <c r="CM189" s="102"/>
      <c r="CN189" s="102"/>
      <c r="CO189" s="102"/>
      <c r="CP189" s="102"/>
      <c r="CQ189" s="102"/>
      <c r="CR189" s="102"/>
      <c r="CS189" s="102"/>
      <c r="CT189" s="102"/>
      <c r="CU189" s="102"/>
      <c r="CV189" s="102"/>
      <c r="CW189" s="102"/>
      <c r="CX189" s="102"/>
      <c r="CY189" s="102"/>
      <c r="CZ189" s="102"/>
      <c r="DA189" s="102"/>
      <c r="DB189" s="102"/>
      <c r="DC189" s="102"/>
      <c r="DD189" s="102"/>
      <c r="DE189" s="102"/>
      <c r="DF189" s="102"/>
      <c r="DG189" s="102"/>
      <c r="DH189" s="102"/>
      <c r="DI189" s="102"/>
      <c r="DJ189" s="102"/>
      <c r="DK189" s="102"/>
      <c r="DL189" s="102"/>
      <c r="DM189" s="102"/>
      <c r="DN189" s="102"/>
      <c r="DO189" s="102"/>
      <c r="DP189" s="102"/>
      <c r="DQ189" s="102"/>
      <c r="DR189" s="102"/>
      <c r="DS189" s="102"/>
      <c r="DT189" s="102"/>
      <c r="DU189" s="102"/>
      <c r="DV189" s="102"/>
      <c r="DW189" s="102"/>
      <c r="DX189" s="102"/>
      <c r="DY189" s="102"/>
      <c r="DZ189" s="102"/>
      <c r="EA189" s="102"/>
      <c r="EB189" s="102"/>
      <c r="EC189" s="102"/>
      <c r="ED189" s="102"/>
      <c r="EE189" s="102"/>
      <c r="EF189" s="102"/>
      <c r="EG189" s="102"/>
      <c r="EH189" s="102"/>
      <c r="EI189" s="102"/>
      <c r="EJ189" s="102"/>
      <c r="EK189" s="102"/>
      <c r="EL189" s="102"/>
      <c r="EM189" s="102"/>
      <c r="EN189" s="102"/>
      <c r="EO189" s="102"/>
      <c r="EP189" s="102"/>
      <c r="EQ189" s="102"/>
      <c r="ER189" s="102"/>
      <c r="ES189" s="102"/>
      <c r="ET189" s="102"/>
      <c r="EU189" s="102"/>
      <c r="EV189" s="102"/>
      <c r="EW189" s="102"/>
      <c r="EX189" s="102"/>
      <c r="EY189" s="102"/>
      <c r="EZ189" s="102"/>
      <c r="FA189" s="102"/>
      <c r="FB189" s="102"/>
      <c r="FC189" s="102"/>
      <c r="FD189" s="102"/>
      <c r="FE189" s="102"/>
      <c r="FF189" s="102"/>
      <c r="FG189" s="102"/>
      <c r="FH189" s="102"/>
      <c r="FI189" s="102"/>
      <c r="FJ189" s="102"/>
      <c r="FK189" s="102"/>
      <c r="FL189" s="102"/>
      <c r="FM189" s="102"/>
      <c r="FN189" s="102"/>
      <c r="FO189" s="102"/>
      <c r="FP189" s="102"/>
      <c r="FQ189" s="102"/>
      <c r="FR189" s="102"/>
      <c r="FS189" s="102"/>
      <c r="FT189" s="102"/>
      <c r="FU189" s="102"/>
      <c r="FV189" s="102"/>
      <c r="FW189" s="102"/>
      <c r="FX189" s="102"/>
      <c r="FY189" s="102"/>
      <c r="FZ189" s="102"/>
      <c r="GA189" s="102"/>
      <c r="GB189" s="102"/>
      <c r="GC189" s="102"/>
      <c r="GD189" s="104"/>
      <c r="GE189" s="104"/>
      <c r="GF189" s="104"/>
      <c r="GG189" s="104"/>
      <c r="GH189" s="104"/>
      <c r="GI189" s="104"/>
      <c r="GJ189" s="104"/>
      <c r="GK189" s="104"/>
      <c r="GL189" s="104">
        <v>94.71444876240659</v>
      </c>
      <c r="GM189" s="122"/>
      <c r="GN189" s="104"/>
      <c r="GO189" s="104"/>
      <c r="GP189" s="98"/>
    </row>
    <row r="190" spans="1:198" x14ac:dyDescent="0.25">
      <c r="A190" s="103" t="s">
        <v>58</v>
      </c>
      <c r="B190" s="102"/>
      <c r="C190" s="102"/>
      <c r="D190" s="102"/>
      <c r="E190" s="102"/>
      <c r="F190" s="102"/>
      <c r="G190" s="102"/>
      <c r="H190" s="102"/>
      <c r="I190" s="102"/>
      <c r="J190" s="102"/>
      <c r="K190" s="102"/>
      <c r="L190" s="102"/>
      <c r="M190" s="102"/>
      <c r="N190" s="102"/>
      <c r="O190" s="102"/>
      <c r="P190" s="102"/>
      <c r="Q190" s="102"/>
      <c r="R190" s="102"/>
      <c r="S190" s="102"/>
      <c r="T190" s="102"/>
      <c r="U190" s="102"/>
      <c r="V190" s="102"/>
      <c r="W190" s="102"/>
      <c r="X190" s="102"/>
      <c r="Y190" s="102"/>
      <c r="Z190" s="102"/>
      <c r="AA190" s="102"/>
      <c r="AB190" s="102"/>
      <c r="AC190" s="102"/>
      <c r="AD190" s="102"/>
      <c r="AE190" s="102"/>
      <c r="AF190" s="102"/>
      <c r="AG190" s="102"/>
      <c r="AH190" s="102"/>
      <c r="AI190" s="102"/>
      <c r="AJ190" s="102"/>
      <c r="AK190" s="102"/>
      <c r="AL190" s="102"/>
      <c r="AM190" s="102"/>
      <c r="AN190" s="102"/>
      <c r="AO190" s="102"/>
      <c r="AP190" s="102"/>
      <c r="AQ190" s="102"/>
      <c r="AR190" s="102"/>
      <c r="AS190" s="102"/>
      <c r="AT190" s="102"/>
      <c r="AU190" s="102"/>
      <c r="AV190" s="102"/>
      <c r="AW190" s="102"/>
      <c r="AX190" s="102"/>
      <c r="AY190" s="102"/>
      <c r="AZ190" s="102"/>
      <c r="BA190" s="102"/>
      <c r="BB190" s="102"/>
      <c r="BC190" s="102"/>
      <c r="BD190" s="102"/>
      <c r="BE190" s="102"/>
      <c r="BF190" s="102"/>
      <c r="BG190" s="102"/>
      <c r="BH190" s="102"/>
      <c r="BI190" s="102"/>
      <c r="BJ190" s="102"/>
      <c r="BK190" s="102"/>
      <c r="BL190" s="102"/>
      <c r="BM190" s="102"/>
      <c r="BN190" s="102"/>
      <c r="BO190" s="102"/>
      <c r="BP190" s="102"/>
      <c r="BQ190" s="102"/>
      <c r="BR190" s="102"/>
      <c r="BS190" s="102"/>
      <c r="BT190" s="102"/>
      <c r="BU190" s="102"/>
      <c r="BV190" s="102"/>
      <c r="BW190" s="102"/>
      <c r="BX190" s="102"/>
      <c r="BY190" s="102"/>
      <c r="BZ190" s="102"/>
      <c r="CA190" s="102"/>
      <c r="CB190" s="102"/>
      <c r="CC190" s="102"/>
      <c r="CD190" s="102"/>
      <c r="CE190" s="102"/>
      <c r="CF190" s="102"/>
      <c r="CG190" s="102"/>
      <c r="CH190" s="102"/>
      <c r="CI190" s="102"/>
      <c r="CJ190" s="102"/>
      <c r="CK190" s="102"/>
      <c r="CL190" s="102"/>
      <c r="CM190" s="102"/>
      <c r="CN190" s="102"/>
      <c r="CO190" s="102"/>
      <c r="CP190" s="102"/>
      <c r="CQ190" s="102"/>
      <c r="CR190" s="102"/>
      <c r="CS190" s="102"/>
      <c r="CT190" s="102"/>
      <c r="CU190" s="102"/>
      <c r="CV190" s="102"/>
      <c r="CW190" s="102"/>
      <c r="CX190" s="102"/>
      <c r="CY190" s="102"/>
      <c r="CZ190" s="102"/>
      <c r="DA190" s="102"/>
      <c r="DB190" s="102"/>
      <c r="DC190" s="102"/>
      <c r="DD190" s="102"/>
      <c r="DE190" s="102"/>
      <c r="DF190" s="102"/>
      <c r="DG190" s="102"/>
      <c r="DH190" s="102"/>
      <c r="DI190" s="102"/>
      <c r="DJ190" s="102"/>
      <c r="DK190" s="102"/>
      <c r="DL190" s="102"/>
      <c r="DM190" s="102"/>
      <c r="DN190" s="102"/>
      <c r="DO190" s="102"/>
      <c r="DP190" s="102"/>
      <c r="DQ190" s="102"/>
      <c r="DR190" s="102"/>
      <c r="DS190" s="102"/>
      <c r="DT190" s="102"/>
      <c r="DU190" s="102"/>
      <c r="DV190" s="102"/>
      <c r="DW190" s="102"/>
      <c r="DX190" s="102"/>
      <c r="DY190" s="102"/>
      <c r="DZ190" s="102"/>
      <c r="EA190" s="102"/>
      <c r="EB190" s="102"/>
      <c r="EC190" s="102"/>
      <c r="ED190" s="102"/>
      <c r="EE190" s="102"/>
      <c r="EF190" s="102"/>
      <c r="EG190" s="102"/>
      <c r="EH190" s="102"/>
      <c r="EI190" s="102"/>
      <c r="EJ190" s="102"/>
      <c r="EK190" s="102"/>
      <c r="EL190" s="102"/>
      <c r="EM190" s="102"/>
      <c r="EN190" s="102"/>
      <c r="EO190" s="102"/>
      <c r="EP190" s="102"/>
      <c r="EQ190" s="102"/>
      <c r="ER190" s="102"/>
      <c r="ES190" s="102"/>
      <c r="ET190" s="102"/>
      <c r="EU190" s="102"/>
      <c r="EV190" s="102"/>
      <c r="EW190" s="102"/>
      <c r="EX190" s="102"/>
      <c r="EY190" s="102"/>
      <c r="EZ190" s="102"/>
      <c r="FA190" s="102"/>
      <c r="FB190" s="102"/>
      <c r="FC190" s="102"/>
      <c r="FD190" s="102"/>
      <c r="FE190" s="102"/>
      <c r="FF190" s="102"/>
      <c r="FG190" s="102"/>
      <c r="FH190" s="102"/>
      <c r="FI190" s="102"/>
      <c r="FJ190" s="102"/>
      <c r="FK190" s="102"/>
      <c r="FL190" s="102"/>
      <c r="FM190" s="102"/>
      <c r="FN190" s="102">
        <v>240.91251700065519</v>
      </c>
      <c r="FO190" s="102">
        <v>7.5743295146792748</v>
      </c>
      <c r="FP190" s="102">
        <v>4.9171204072775983E-2</v>
      </c>
      <c r="FQ190" s="102">
        <v>0.33208906681093669</v>
      </c>
      <c r="FR190" s="102">
        <v>0.88342952270758579</v>
      </c>
      <c r="FS190" s="102">
        <v>1.5683467119664845</v>
      </c>
      <c r="FT190" s="102">
        <v>3.3575926358397417</v>
      </c>
      <c r="FU190" s="102">
        <v>9.2548910814239171</v>
      </c>
      <c r="FV190" s="102">
        <v>14.964405386838859</v>
      </c>
      <c r="FW190" s="102">
        <v>34.396846624711543</v>
      </c>
      <c r="FX190" s="102">
        <v>112.88127339408047</v>
      </c>
      <c r="FY190" s="102">
        <v>357.73510467314571</v>
      </c>
      <c r="FZ190" s="102"/>
      <c r="GA190" s="102"/>
      <c r="GB190" s="102"/>
      <c r="GC190" s="102"/>
      <c r="GD190" s="104"/>
      <c r="GE190" s="104"/>
      <c r="GF190" s="104"/>
      <c r="GG190" s="104"/>
      <c r="GH190" s="104"/>
      <c r="GI190" s="104"/>
      <c r="GJ190" s="104"/>
      <c r="GK190" s="104"/>
      <c r="GL190" s="104">
        <v>783.90999681693256</v>
      </c>
      <c r="GM190" s="122"/>
      <c r="GN190" s="104"/>
      <c r="GO190" s="104"/>
      <c r="GP190" s="98"/>
    </row>
    <row r="191" spans="1:198" x14ac:dyDescent="0.25">
      <c r="A191" s="103" t="s">
        <v>56</v>
      </c>
      <c r="B191" s="102"/>
      <c r="C191" s="102"/>
      <c r="D191" s="102"/>
      <c r="E191" s="102"/>
      <c r="F191" s="102"/>
      <c r="G191" s="102"/>
      <c r="H191" s="102"/>
      <c r="I191" s="102"/>
      <c r="J191" s="102"/>
      <c r="K191" s="102"/>
      <c r="L191" s="102"/>
      <c r="M191" s="102"/>
      <c r="N191" s="102"/>
      <c r="O191" s="102"/>
      <c r="P191" s="102"/>
      <c r="Q191" s="102"/>
      <c r="R191" s="102"/>
      <c r="S191" s="102"/>
      <c r="T191" s="102"/>
      <c r="U191" s="102"/>
      <c r="V191" s="102"/>
      <c r="W191" s="102"/>
      <c r="X191" s="102"/>
      <c r="Y191" s="102"/>
      <c r="Z191" s="102"/>
      <c r="AA191" s="102"/>
      <c r="AB191" s="102"/>
      <c r="AC191" s="102"/>
      <c r="AD191" s="102"/>
      <c r="AE191" s="102"/>
      <c r="AF191" s="102"/>
      <c r="AG191" s="102"/>
      <c r="AH191" s="102"/>
      <c r="AI191" s="102"/>
      <c r="AJ191" s="102"/>
      <c r="AK191" s="102"/>
      <c r="AL191" s="102"/>
      <c r="AM191" s="102"/>
      <c r="AN191" s="102"/>
      <c r="AO191" s="102"/>
      <c r="AP191" s="102"/>
      <c r="AQ191" s="102"/>
      <c r="AR191" s="102"/>
      <c r="AS191" s="102"/>
      <c r="AT191" s="102"/>
      <c r="AU191" s="102"/>
      <c r="AV191" s="102"/>
      <c r="AW191" s="102"/>
      <c r="AX191" s="102"/>
      <c r="AY191" s="102"/>
      <c r="AZ191" s="102"/>
      <c r="BA191" s="102"/>
      <c r="BB191" s="102"/>
      <c r="BC191" s="102"/>
      <c r="BD191" s="102"/>
      <c r="BE191" s="102"/>
      <c r="BF191" s="102"/>
      <c r="BG191" s="102"/>
      <c r="BH191" s="102"/>
      <c r="BI191" s="102"/>
      <c r="BJ191" s="102"/>
      <c r="BK191" s="102"/>
      <c r="BL191" s="102"/>
      <c r="BM191" s="102"/>
      <c r="BN191" s="102"/>
      <c r="BO191" s="102"/>
      <c r="BP191" s="102"/>
      <c r="BQ191" s="102"/>
      <c r="BR191" s="102"/>
      <c r="BS191" s="102"/>
      <c r="BT191" s="102"/>
      <c r="BU191" s="102"/>
      <c r="BV191" s="102"/>
      <c r="BW191" s="102"/>
      <c r="BX191" s="102"/>
      <c r="BY191" s="102"/>
      <c r="BZ191" s="102"/>
      <c r="CA191" s="102">
        <v>0.20486428260192996</v>
      </c>
      <c r="CB191" s="102">
        <v>1.5220054274581443E-2</v>
      </c>
      <c r="CC191" s="102">
        <v>1.7383111847435264E-2</v>
      </c>
      <c r="CD191" s="102">
        <v>2.1860110458740301E-2</v>
      </c>
      <c r="CE191" s="102">
        <v>2.3650412274072444E-2</v>
      </c>
      <c r="CF191" s="102">
        <v>3.9370203243964926E-3</v>
      </c>
      <c r="CG191" s="102">
        <v>5.4081337343424858E-2</v>
      </c>
      <c r="CH191" s="102">
        <v>2.2707670013206123E-4</v>
      </c>
      <c r="CI191" s="102">
        <v>2.8540256891173288E-2</v>
      </c>
      <c r="CJ191" s="102"/>
      <c r="CK191" s="102">
        <v>8.3307821229508555E-2</v>
      </c>
      <c r="CL191" s="102">
        <v>2.0329889629306205E-2</v>
      </c>
      <c r="CM191" s="102">
        <v>3.7758242911441727E-3</v>
      </c>
      <c r="CN191" s="102">
        <v>3.3803323430518721E-2</v>
      </c>
      <c r="CO191" s="102"/>
      <c r="CP191" s="102"/>
      <c r="CQ191" s="102"/>
      <c r="CR191" s="102"/>
      <c r="CS191" s="102"/>
      <c r="CT191" s="102"/>
      <c r="CU191" s="102">
        <v>5.7245658932492593E-5</v>
      </c>
      <c r="CV191" s="102">
        <v>1.3370767174720906</v>
      </c>
      <c r="CW191" s="102">
        <v>4.6420843303528331E-2</v>
      </c>
      <c r="CX191" s="102">
        <v>0.23384024766490566</v>
      </c>
      <c r="CY191" s="102">
        <v>0.54170181899244474</v>
      </c>
      <c r="CZ191" s="102">
        <v>0.43482036925649015</v>
      </c>
      <c r="DA191" s="102">
        <v>9.7550033095396185E-2</v>
      </c>
      <c r="DB191" s="102">
        <v>1.6961391999960079E-2</v>
      </c>
      <c r="DC191" s="102">
        <v>9.3882602111609426E-2</v>
      </c>
      <c r="DD191" s="102">
        <v>0.24816087389672123</v>
      </c>
      <c r="DE191" s="102"/>
      <c r="DF191" s="102">
        <v>0.26170592051487929</v>
      </c>
      <c r="DG191" s="102">
        <v>6.2538375307633898E-2</v>
      </c>
      <c r="DH191" s="102">
        <v>0.47747009357657144</v>
      </c>
      <c r="DI191" s="102">
        <v>5.5218378119719729</v>
      </c>
      <c r="DJ191" s="102">
        <v>1.5373497381077332</v>
      </c>
      <c r="DK191" s="102">
        <v>2.3624456597712453</v>
      </c>
      <c r="DL191" s="102">
        <v>0.87166818810747859</v>
      </c>
      <c r="DM191" s="102">
        <v>4.0942628174422477</v>
      </c>
      <c r="DN191" s="102">
        <v>6.7147647438683233E-2</v>
      </c>
      <c r="DO191" s="102">
        <v>0.35140031186040821</v>
      </c>
      <c r="DP191" s="102">
        <v>6.1255863871088542E-2</v>
      </c>
      <c r="DQ191" s="102"/>
      <c r="DR191" s="102"/>
      <c r="DS191" s="102"/>
      <c r="DT191" s="102"/>
      <c r="DU191" s="102"/>
      <c r="DV191" s="102"/>
      <c r="DW191" s="102">
        <v>3.622029290215404E-2</v>
      </c>
      <c r="DX191" s="102">
        <v>0.32598263611938633</v>
      </c>
      <c r="DY191" s="102">
        <v>1.4711179975786599</v>
      </c>
      <c r="DZ191" s="102">
        <v>1.522991552737613</v>
      </c>
      <c r="EA191" s="102">
        <v>1.4072944461845494</v>
      </c>
      <c r="EB191" s="102">
        <v>0.98236794057056398</v>
      </c>
      <c r="EC191" s="102">
        <v>8.3640492290882315E-2</v>
      </c>
      <c r="ED191" s="102">
        <v>2.0157876487239157E-2</v>
      </c>
      <c r="EE191" s="102">
        <v>1.1523417643297607</v>
      </c>
      <c r="EF191" s="102">
        <v>1.4156578374050768</v>
      </c>
      <c r="EG191" s="102"/>
      <c r="EH191" s="102"/>
      <c r="EI191" s="102">
        <v>2.5611794206798022</v>
      </c>
      <c r="EJ191" s="102">
        <v>3.0289266094469682</v>
      </c>
      <c r="EK191" s="102">
        <v>18.410551050929119</v>
      </c>
      <c r="EL191" s="102">
        <v>0.1859089963463193</v>
      </c>
      <c r="EM191" s="102">
        <v>1.0396835635007446</v>
      </c>
      <c r="EN191" s="102">
        <v>0.89344561613974161</v>
      </c>
      <c r="EO191" s="102"/>
      <c r="EP191" s="102"/>
      <c r="EQ191" s="102"/>
      <c r="ER191" s="102"/>
      <c r="ES191" s="102"/>
      <c r="ET191" s="102"/>
      <c r="EU191" s="102"/>
      <c r="EV191" s="102"/>
      <c r="EW191" s="102"/>
      <c r="EX191" s="102"/>
      <c r="EY191" s="102"/>
      <c r="EZ191" s="102"/>
      <c r="FA191" s="102"/>
      <c r="FB191" s="102"/>
      <c r="FC191" s="102"/>
      <c r="FD191" s="102"/>
      <c r="FE191" s="102">
        <v>6.7477621224550449E-2</v>
      </c>
      <c r="FF191" s="102"/>
      <c r="FG191" s="102"/>
      <c r="FH191" s="102"/>
      <c r="FI191" s="102"/>
      <c r="FJ191" s="102"/>
      <c r="FK191" s="102"/>
      <c r="FL191" s="102"/>
      <c r="FM191" s="102"/>
      <c r="FN191" s="102"/>
      <c r="FO191" s="102"/>
      <c r="FP191" s="102"/>
      <c r="FQ191" s="102"/>
      <c r="FR191" s="102"/>
      <c r="FS191" s="102"/>
      <c r="FT191" s="102"/>
      <c r="FU191" s="102"/>
      <c r="FV191" s="102"/>
      <c r="FW191" s="102"/>
      <c r="FX191" s="102"/>
      <c r="FY191" s="102"/>
      <c r="FZ191" s="102"/>
      <c r="GA191" s="102"/>
      <c r="GB191" s="102"/>
      <c r="GC191" s="102"/>
      <c r="GD191" s="104"/>
      <c r="GE191" s="104"/>
      <c r="GF191" s="104"/>
      <c r="GG191" s="104"/>
      <c r="GH191" s="104"/>
      <c r="GI191" s="104"/>
      <c r="GJ191" s="104"/>
      <c r="GK191" s="104"/>
      <c r="GL191" s="104">
        <v>53.835480807591523</v>
      </c>
      <c r="GM191" s="122"/>
      <c r="GN191" s="104"/>
      <c r="GO191" s="104"/>
      <c r="GP191" s="98"/>
    </row>
    <row r="192" spans="1:198" x14ac:dyDescent="0.25">
      <c r="A192" s="103" t="s">
        <v>55</v>
      </c>
      <c r="B192" s="102"/>
      <c r="C192" s="102"/>
      <c r="D192" s="102"/>
      <c r="E192" s="102"/>
      <c r="F192" s="102"/>
      <c r="G192" s="102"/>
      <c r="H192" s="102"/>
      <c r="I192" s="102"/>
      <c r="J192" s="102"/>
      <c r="K192" s="102"/>
      <c r="L192" s="102"/>
      <c r="M192" s="102"/>
      <c r="N192" s="102"/>
      <c r="O192" s="102"/>
      <c r="P192" s="102"/>
      <c r="Q192" s="102"/>
      <c r="R192" s="102"/>
      <c r="S192" s="102"/>
      <c r="T192" s="102"/>
      <c r="U192" s="102"/>
      <c r="V192" s="102"/>
      <c r="W192" s="102"/>
      <c r="X192" s="102"/>
      <c r="Y192" s="102"/>
      <c r="Z192" s="102"/>
      <c r="AA192" s="102"/>
      <c r="AB192" s="102"/>
      <c r="AC192" s="102"/>
      <c r="AD192" s="102"/>
      <c r="AE192" s="102"/>
      <c r="AF192" s="102"/>
      <c r="AG192" s="102"/>
      <c r="AH192" s="102"/>
      <c r="AI192" s="102"/>
      <c r="AJ192" s="102"/>
      <c r="AK192" s="102"/>
      <c r="AL192" s="102"/>
      <c r="AM192" s="102"/>
      <c r="AN192" s="102"/>
      <c r="AO192" s="102"/>
      <c r="AP192" s="102"/>
      <c r="AQ192" s="102"/>
      <c r="AR192" s="102"/>
      <c r="AS192" s="102"/>
      <c r="AT192" s="102"/>
      <c r="AU192" s="102"/>
      <c r="AV192" s="102"/>
      <c r="AW192" s="102"/>
      <c r="AX192" s="102"/>
      <c r="AY192" s="102"/>
      <c r="AZ192" s="102"/>
      <c r="BA192" s="102"/>
      <c r="BB192" s="102"/>
      <c r="BC192" s="102"/>
      <c r="BD192" s="102"/>
      <c r="BE192" s="102"/>
      <c r="BF192" s="102"/>
      <c r="BG192" s="102"/>
      <c r="BH192" s="102"/>
      <c r="BI192" s="102"/>
      <c r="BJ192" s="102"/>
      <c r="BK192" s="102"/>
      <c r="BL192" s="102"/>
      <c r="BM192" s="102"/>
      <c r="BN192" s="102"/>
      <c r="BO192" s="102"/>
      <c r="BP192" s="102"/>
      <c r="BQ192" s="102"/>
      <c r="BR192" s="102"/>
      <c r="BS192" s="102"/>
      <c r="BT192" s="102"/>
      <c r="BU192" s="102"/>
      <c r="BV192" s="102"/>
      <c r="BW192" s="102"/>
      <c r="BX192" s="102"/>
      <c r="BY192" s="102"/>
      <c r="BZ192" s="102"/>
      <c r="CA192" s="102"/>
      <c r="CB192" s="102"/>
      <c r="CC192" s="102"/>
      <c r="CD192" s="102"/>
      <c r="CE192" s="102">
        <v>0.15388311069453822</v>
      </c>
      <c r="CF192" s="102"/>
      <c r="CG192" s="102">
        <v>0.91482931613693674</v>
      </c>
      <c r="CH192" s="102"/>
      <c r="CI192" s="102"/>
      <c r="CJ192" s="102">
        <v>0.75993303940884038</v>
      </c>
      <c r="CK192" s="102">
        <v>0.73210625586056732</v>
      </c>
      <c r="CL192" s="102">
        <v>1.3546798367525552</v>
      </c>
      <c r="CM192" s="102">
        <v>1.7465335898715104</v>
      </c>
      <c r="CN192" s="102">
        <v>0.46516985367293706</v>
      </c>
      <c r="CO192" s="102"/>
      <c r="CP192" s="102"/>
      <c r="CQ192" s="102"/>
      <c r="CR192" s="102"/>
      <c r="CS192" s="102">
        <v>3.2155694505392957E-3</v>
      </c>
      <c r="CT192" s="102">
        <v>3.3916231724689834E-3</v>
      </c>
      <c r="CU192" s="102">
        <v>2.3445942401215381</v>
      </c>
      <c r="CV192" s="102">
        <v>9.6928001778724848</v>
      </c>
      <c r="CW192" s="102">
        <v>2.4425738436496816</v>
      </c>
      <c r="CX192" s="102">
        <v>3.3547657960644242</v>
      </c>
      <c r="CY192" s="102">
        <v>2.5839874998908678</v>
      </c>
      <c r="CZ192" s="102">
        <v>4.4281109616944994</v>
      </c>
      <c r="DA192" s="102">
        <v>3.0617451522027972</v>
      </c>
      <c r="DB192" s="102">
        <v>2.6611526777679786</v>
      </c>
      <c r="DC192" s="102">
        <v>0.94100389062032186</v>
      </c>
      <c r="DD192" s="102">
        <v>4.8145978315028932</v>
      </c>
      <c r="DE192" s="102">
        <v>3.1106814658363566</v>
      </c>
      <c r="DF192" s="102">
        <v>1.1541205270978212</v>
      </c>
      <c r="DG192" s="102">
        <v>0.30027114055875598</v>
      </c>
      <c r="DH192" s="102">
        <v>3.8612641466680024</v>
      </c>
      <c r="DI192" s="102">
        <v>91.927859324545082</v>
      </c>
      <c r="DJ192" s="102">
        <v>3.7102232900099565</v>
      </c>
      <c r="DK192" s="102">
        <v>9.8596190399494699</v>
      </c>
      <c r="DL192" s="102">
        <v>0.47440727171957914</v>
      </c>
      <c r="DM192" s="102">
        <v>2.5487610462449481</v>
      </c>
      <c r="DN192" s="102">
        <v>1.2812812464640904</v>
      </c>
      <c r="DO192" s="102">
        <v>2.9847897297270989</v>
      </c>
      <c r="DP192" s="102">
        <v>3.2789312753232185</v>
      </c>
      <c r="DQ192" s="102">
        <v>27.897773818045621</v>
      </c>
      <c r="DR192" s="102">
        <v>33.361051730284423</v>
      </c>
      <c r="DS192" s="102"/>
      <c r="DT192" s="102">
        <v>6.2522867815531926</v>
      </c>
      <c r="DU192" s="102">
        <v>2.6813146975178368</v>
      </c>
      <c r="DV192" s="102"/>
      <c r="DW192" s="102">
        <v>6.0274128705763243E-2</v>
      </c>
      <c r="DX192" s="102">
        <v>0.54246715835186921</v>
      </c>
      <c r="DY192" s="102">
        <v>19.358601274605334</v>
      </c>
      <c r="DZ192" s="102">
        <v>2.5169797931114384</v>
      </c>
      <c r="EA192" s="102">
        <v>1.5540477143245774</v>
      </c>
      <c r="EB192" s="102">
        <v>2.9551081417392902</v>
      </c>
      <c r="EC192" s="102">
        <v>0.86686334826609068</v>
      </c>
      <c r="ED192" s="102">
        <v>0.22541429931853679</v>
      </c>
      <c r="EE192" s="102">
        <v>3.4425353383509161</v>
      </c>
      <c r="EF192" s="102">
        <v>1.4899561777690022</v>
      </c>
      <c r="EG192" s="102"/>
      <c r="EH192" s="102"/>
      <c r="EI192" s="102">
        <v>3.9896943861995755</v>
      </c>
      <c r="EJ192" s="102">
        <v>7.5166972077482237</v>
      </c>
      <c r="EK192" s="102">
        <v>20.118674398668823</v>
      </c>
      <c r="EL192" s="102">
        <v>0.61933784053099428</v>
      </c>
      <c r="EM192" s="102">
        <v>2.9759014625893645</v>
      </c>
      <c r="EN192" s="102">
        <v>3.3183511753206258</v>
      </c>
      <c r="EO192" s="102">
        <v>8.2471429490508275</v>
      </c>
      <c r="EP192" s="102">
        <v>4.1002512209908115</v>
      </c>
      <c r="EQ192" s="102">
        <v>3.6751126811572989</v>
      </c>
      <c r="ER192" s="102">
        <v>1.3325906822647597</v>
      </c>
      <c r="ES192" s="102">
        <v>9.9862976880263936</v>
      </c>
      <c r="ET192" s="102">
        <v>-7.2146987973021783</v>
      </c>
      <c r="EU192" s="102">
        <v>-1.1488393658988019</v>
      </c>
      <c r="EV192" s="102">
        <v>-1.8268353966273061</v>
      </c>
      <c r="EW192" s="102">
        <v>-0.75366947219864333</v>
      </c>
      <c r="EX192" s="102"/>
      <c r="EY192" s="102">
        <v>0.54647121690528844</v>
      </c>
      <c r="EZ192" s="102">
        <v>0.27050672285287275</v>
      </c>
      <c r="FA192" s="102">
        <v>29.704768061963609</v>
      </c>
      <c r="FB192" s="102">
        <v>55.672049593824113</v>
      </c>
      <c r="FC192" s="102">
        <v>29.793925119783886</v>
      </c>
      <c r="FD192" s="102">
        <v>57.10600968917602</v>
      </c>
      <c r="FE192" s="102">
        <v>0.10396420071908889</v>
      </c>
      <c r="FF192" s="102"/>
      <c r="FG192" s="102"/>
      <c r="FH192" s="102"/>
      <c r="FI192" s="102"/>
      <c r="FJ192" s="102"/>
      <c r="FK192" s="102"/>
      <c r="FL192" s="102"/>
      <c r="FM192" s="102"/>
      <c r="FN192" s="102"/>
      <c r="FO192" s="102"/>
      <c r="FP192" s="102"/>
      <c r="FQ192" s="102"/>
      <c r="FR192" s="102"/>
      <c r="FS192" s="102"/>
      <c r="FT192" s="102"/>
      <c r="FU192" s="102"/>
      <c r="FV192" s="102"/>
      <c r="FW192" s="102"/>
      <c r="FX192" s="102"/>
      <c r="FY192" s="102"/>
      <c r="FZ192" s="102"/>
      <c r="GA192" s="102"/>
      <c r="GB192" s="102"/>
      <c r="GC192" s="102"/>
      <c r="GD192" s="104"/>
      <c r="GE192" s="104"/>
      <c r="GF192" s="104"/>
      <c r="GG192" s="104"/>
      <c r="GH192" s="104"/>
      <c r="GI192" s="104"/>
      <c r="GJ192" s="104"/>
      <c r="GK192" s="104"/>
      <c r="GL192" s="104">
        <v>498.28966143824226</v>
      </c>
      <c r="GM192" s="122"/>
      <c r="GN192" s="104"/>
      <c r="GO192" s="104"/>
      <c r="GP192" s="98"/>
    </row>
    <row r="193" spans="1:198" x14ac:dyDescent="0.25">
      <c r="A193" s="111" t="s">
        <v>283</v>
      </c>
      <c r="B193" s="104">
        <v>-5.2598292318432445E-2</v>
      </c>
      <c r="C193" s="104">
        <v>-0.25731672315321041</v>
      </c>
      <c r="D193" s="104">
        <v>-1.4006508347294109E-2</v>
      </c>
      <c r="E193" s="104">
        <v>-0.39599743248934122</v>
      </c>
      <c r="F193" s="104">
        <v>-0.61319759301477994</v>
      </c>
      <c r="G193" s="104">
        <v>-0.55917797683625059</v>
      </c>
      <c r="H193" s="104">
        <v>-9.6153508854700281E-2</v>
      </c>
      <c r="I193" s="104">
        <v>-0.26915998858397638</v>
      </c>
      <c r="J193" s="104">
        <v>-1.0418783368259091E-2</v>
      </c>
      <c r="K193" s="104">
        <v>-7.6090981474927405E-2</v>
      </c>
      <c r="L193" s="104">
        <v>-7.5088382709799728E-2</v>
      </c>
      <c r="M193" s="104">
        <v>-1.2727620455635962</v>
      </c>
      <c r="N193" s="104">
        <v>-0.63658181246455992</v>
      </c>
      <c r="O193" s="104">
        <v>-7.4545588079963129E-2</v>
      </c>
      <c r="P193" s="104">
        <v>-0.77924059339343144</v>
      </c>
      <c r="Q193" s="104">
        <v>-3.9619391621720634</v>
      </c>
      <c r="R193" s="104">
        <v>-1.3250782008916995E-2</v>
      </c>
      <c r="S193" s="104">
        <v>-3.469845335722741</v>
      </c>
      <c r="T193" s="104">
        <v>-1.6490054067500286</v>
      </c>
      <c r="U193" s="104">
        <v>-0.79943854096386913</v>
      </c>
      <c r="V193" s="104">
        <v>-3.691741701717155E-2</v>
      </c>
      <c r="W193" s="104">
        <v>-1.811567897224689E-2</v>
      </c>
      <c r="X193" s="104">
        <v>-6.0793679936770872E-2</v>
      </c>
      <c r="Y193" s="104">
        <v>-7.8211830241215821E-3</v>
      </c>
      <c r="Z193" s="104">
        <v>-7.8958585674903714E-2</v>
      </c>
      <c r="AA193" s="104">
        <v>-0.12976460396395917</v>
      </c>
      <c r="AB193" s="104">
        <v>-0.18972546357266185</v>
      </c>
      <c r="AC193" s="104">
        <v>-8.4707875171545766E-3</v>
      </c>
      <c r="AD193" s="104">
        <v>-0.25176107188152397</v>
      </c>
      <c r="AE193" s="104">
        <v>-1.3456636655278104E-2</v>
      </c>
      <c r="AF193" s="104">
        <v>-8.3987946026897325E-3</v>
      </c>
      <c r="AG193" s="104">
        <v>-1.9002406300835505E-3</v>
      </c>
      <c r="AH193" s="104">
        <v>-3.8143299525766006E-2</v>
      </c>
      <c r="AI193" s="104">
        <v>-9.1102228627026993E-2</v>
      </c>
      <c r="AJ193" s="104">
        <v>1.9602731119748307E-2</v>
      </c>
      <c r="AK193" s="104">
        <v>7.6899464994041322E-3</v>
      </c>
      <c r="AL193" s="104">
        <v>8.7836013018022935E-4</v>
      </c>
      <c r="AM193" s="104">
        <v>1.4654804898274129E-3</v>
      </c>
      <c r="AN193" s="104">
        <v>1.7393292785341408E-2</v>
      </c>
      <c r="AO193" s="104">
        <v>1.5034090293242039</v>
      </c>
      <c r="AP193" s="104">
        <v>8.6620163698168939E-3</v>
      </c>
      <c r="AQ193" s="104">
        <v>-13.87208657062199</v>
      </c>
      <c r="AR193" s="104">
        <v>1.0144674929881166E-2</v>
      </c>
      <c r="AS193" s="104">
        <v>0.20849530670975416</v>
      </c>
      <c r="AT193" s="104">
        <v>1.8764577603877868</v>
      </c>
      <c r="AU193" s="104">
        <v>1.1180527431404927</v>
      </c>
      <c r="AV193" s="104">
        <v>5.659912005844614E-2</v>
      </c>
      <c r="AW193" s="104">
        <v>8.8379065059833839E-2</v>
      </c>
      <c r="AX193" s="104">
        <v>0.43854111316032451</v>
      </c>
      <c r="AY193" s="104">
        <v>-11.924846496148584</v>
      </c>
      <c r="AZ193" s="104">
        <v>-11.634802156750185</v>
      </c>
      <c r="BA193" s="104">
        <v>3.0990851840678513E-2</v>
      </c>
      <c r="BB193" s="104">
        <v>2.0026980652809612E-2</v>
      </c>
      <c r="BC193" s="104">
        <v>-1.1396764267355833E-5</v>
      </c>
      <c r="BD193" s="104">
        <v>-2.8065985399254723E-6</v>
      </c>
      <c r="BE193" s="104">
        <v>1.0346778916706885E-2</v>
      </c>
      <c r="BF193" s="104">
        <v>4.0873811315278175E-3</v>
      </c>
      <c r="BG193" s="104">
        <v>3.5586929928355104E-2</v>
      </c>
      <c r="BH193" s="104">
        <v>5.340420961093495E-3</v>
      </c>
      <c r="BI193" s="104">
        <v>5.4820907307858713E-3</v>
      </c>
      <c r="BJ193" s="104">
        <v>9.780359728219834E-3</v>
      </c>
      <c r="BK193" s="104"/>
      <c r="BL193" s="104">
        <v>-0.14651494404118581</v>
      </c>
      <c r="BM193" s="104">
        <v>2.0034620349037024E-2</v>
      </c>
      <c r="BN193" s="104">
        <v>-1.836675931417231</v>
      </c>
      <c r="BO193" s="104">
        <v>-0.3626589407954921</v>
      </c>
      <c r="BP193" s="104">
        <v>0.43445078973856283</v>
      </c>
      <c r="BQ193" s="104">
        <v>-0.17029467379509322</v>
      </c>
      <c r="BR193" s="104">
        <v>-0.12117897980831105</v>
      </c>
      <c r="BS193" s="104">
        <v>-0.11163612708427817</v>
      </c>
      <c r="BT193" s="104"/>
      <c r="BU193" s="104">
        <v>-0.15591383792485003</v>
      </c>
      <c r="BV193" s="104">
        <v>-0.16748717035216304</v>
      </c>
      <c r="BW193" s="104">
        <v>-0.33575831531850064</v>
      </c>
      <c r="BX193" s="104">
        <v>-6.1962906702210212</v>
      </c>
      <c r="BY193" s="104">
        <v>-0.7718177196706697</v>
      </c>
      <c r="BZ193" s="104">
        <v>-1.5766623239954383</v>
      </c>
      <c r="CA193" s="104"/>
      <c r="CB193" s="104"/>
      <c r="CC193" s="104"/>
      <c r="CD193" s="104"/>
      <c r="CE193" s="104"/>
      <c r="CF193" s="104"/>
      <c r="CG193" s="104"/>
      <c r="CH193" s="104"/>
      <c r="CI193" s="104"/>
      <c r="CJ193" s="104"/>
      <c r="CK193" s="104"/>
      <c r="CL193" s="104"/>
      <c r="CM193" s="104"/>
      <c r="CN193" s="104"/>
      <c r="CO193" s="104"/>
      <c r="CP193" s="104"/>
      <c r="CQ193" s="104"/>
      <c r="CR193" s="104"/>
      <c r="CS193" s="104"/>
      <c r="CT193" s="113"/>
      <c r="CU193" s="112"/>
      <c r="CV193" s="104"/>
      <c r="CW193" s="104"/>
      <c r="CX193" s="104"/>
      <c r="CY193" s="104"/>
      <c r="CZ193" s="104"/>
      <c r="DA193" s="104"/>
      <c r="DB193" s="104"/>
      <c r="DC193" s="104"/>
      <c r="DD193" s="104"/>
      <c r="DE193" s="104"/>
      <c r="DF193" s="104"/>
      <c r="DG193" s="104"/>
      <c r="DH193" s="104"/>
      <c r="DI193" s="104"/>
      <c r="DJ193" s="104"/>
      <c r="DK193" s="104"/>
      <c r="DL193" s="104"/>
      <c r="DM193" s="104"/>
      <c r="DN193" s="104"/>
      <c r="DO193" s="104"/>
      <c r="DP193" s="104"/>
      <c r="DQ193" s="104"/>
      <c r="DR193" s="104"/>
      <c r="DS193" s="104"/>
      <c r="DT193" s="104"/>
      <c r="DU193" s="104"/>
      <c r="DV193" s="104"/>
      <c r="DW193" s="104"/>
      <c r="DX193" s="104"/>
      <c r="DY193" s="104"/>
      <c r="DZ193" s="104"/>
      <c r="EA193" s="104"/>
      <c r="EB193" s="104"/>
      <c r="EC193" s="104"/>
      <c r="ED193" s="104"/>
      <c r="EE193" s="104"/>
      <c r="EF193" s="104"/>
      <c r="EG193" s="104"/>
      <c r="EH193" s="104"/>
      <c r="EI193" s="104"/>
      <c r="EJ193" s="104"/>
      <c r="EK193" s="104"/>
      <c r="EL193" s="104"/>
      <c r="EM193" s="104"/>
      <c r="EN193" s="104"/>
      <c r="EO193" s="104"/>
      <c r="EP193" s="104"/>
      <c r="EQ193" s="104"/>
      <c r="ER193" s="104"/>
      <c r="ES193" s="104"/>
      <c r="ET193" s="104"/>
      <c r="EU193" s="104"/>
      <c r="EV193" s="104"/>
      <c r="EW193" s="104"/>
      <c r="EX193" s="104"/>
      <c r="EY193" s="104"/>
      <c r="EZ193" s="104"/>
      <c r="FA193" s="104"/>
      <c r="FB193" s="104"/>
      <c r="FC193" s="104"/>
      <c r="FD193" s="104"/>
      <c r="FE193" s="104"/>
      <c r="FF193" s="104"/>
      <c r="FG193" s="104"/>
      <c r="FH193" s="104"/>
      <c r="FI193" s="104"/>
      <c r="FJ193" s="104"/>
      <c r="FK193" s="104"/>
      <c r="FL193" s="104"/>
      <c r="FM193" s="104"/>
      <c r="FN193" s="104"/>
      <c r="FO193" s="104"/>
      <c r="FP193" s="104">
        <v>1.9438302861022208</v>
      </c>
      <c r="FQ193" s="104">
        <v>2.4117024281065067</v>
      </c>
      <c r="FR193" s="104">
        <v>2.8206491799016558</v>
      </c>
      <c r="FS193" s="104">
        <v>3.363626905195042</v>
      </c>
      <c r="FT193" s="104">
        <v>4.0186343072122872</v>
      </c>
      <c r="FU193" s="104">
        <v>4.9074253176022911</v>
      </c>
      <c r="FV193" s="104">
        <v>5.6952982174162017</v>
      </c>
      <c r="FW193" s="104">
        <v>8.4260676161492114</v>
      </c>
      <c r="FX193" s="104">
        <v>10.375977942139498</v>
      </c>
      <c r="FY193" s="104">
        <v>15.500674127211639</v>
      </c>
      <c r="FZ193" s="104"/>
      <c r="GA193" s="104"/>
      <c r="GB193" s="104"/>
      <c r="GC193" s="104"/>
      <c r="GD193" s="104"/>
      <c r="GE193" s="104"/>
      <c r="GF193" s="104"/>
      <c r="GG193" s="104"/>
      <c r="GH193" s="104"/>
      <c r="GI193" s="104"/>
      <c r="GJ193" s="104"/>
      <c r="GK193" s="104"/>
      <c r="GL193" s="104">
        <v>6.9277916736609768E-14</v>
      </c>
      <c r="GM193" s="122"/>
      <c r="GN193" s="104"/>
      <c r="GO193" s="104"/>
      <c r="GP193" s="98"/>
    </row>
    <row r="194" spans="1:198" x14ac:dyDescent="0.25">
      <c r="A194" s="111" t="s">
        <v>422</v>
      </c>
      <c r="B194" s="104"/>
      <c r="C194" s="104"/>
      <c r="D194" s="104"/>
      <c r="E194" s="104"/>
      <c r="F194" s="104"/>
      <c r="G194" s="104"/>
      <c r="H194" s="104"/>
      <c r="I194" s="104"/>
      <c r="J194" s="104"/>
      <c r="K194" s="104"/>
      <c r="L194" s="104"/>
      <c r="M194" s="104"/>
      <c r="N194" s="104"/>
      <c r="O194" s="104"/>
      <c r="P194" s="104"/>
      <c r="Q194" s="104"/>
      <c r="R194" s="104"/>
      <c r="S194" s="104"/>
      <c r="T194" s="104"/>
      <c r="U194" s="104"/>
      <c r="V194" s="104"/>
      <c r="W194" s="104"/>
      <c r="X194" s="104"/>
      <c r="Y194" s="104"/>
      <c r="Z194" s="104"/>
      <c r="AA194" s="104"/>
      <c r="AB194" s="104"/>
      <c r="AC194" s="104"/>
      <c r="AD194" s="104"/>
      <c r="AE194" s="104"/>
      <c r="AF194" s="104"/>
      <c r="AG194" s="104"/>
      <c r="AH194" s="104"/>
      <c r="AI194" s="104"/>
      <c r="AJ194" s="104"/>
      <c r="AK194" s="104"/>
      <c r="AL194" s="104"/>
      <c r="AM194" s="104"/>
      <c r="AN194" s="104"/>
      <c r="AO194" s="104"/>
      <c r="AP194" s="104"/>
      <c r="AQ194" s="104">
        <v>-9.5291881311170759</v>
      </c>
      <c r="AR194" s="104"/>
      <c r="AS194" s="104">
        <v>-1.4256926971025491E-2</v>
      </c>
      <c r="AT194" s="104">
        <v>-0.12831234273922937</v>
      </c>
      <c r="AU194" s="104">
        <v>-4.1885493993961631E-2</v>
      </c>
      <c r="AV194" s="104">
        <v>-2.4310491677967741E-2</v>
      </c>
      <c r="AW194" s="104">
        <v>-4.6714243353397269E-3</v>
      </c>
      <c r="AX194" s="104"/>
      <c r="AY194" s="104"/>
      <c r="AZ194" s="104"/>
      <c r="BA194" s="104"/>
      <c r="BB194" s="104"/>
      <c r="BC194" s="104"/>
      <c r="BD194" s="104"/>
      <c r="BE194" s="104"/>
      <c r="BF194" s="104"/>
      <c r="BG194" s="104"/>
      <c r="BH194" s="104"/>
      <c r="BI194" s="104"/>
      <c r="BJ194" s="104"/>
      <c r="BK194" s="104">
        <v>9.7426248108346005</v>
      </c>
      <c r="BL194" s="104"/>
      <c r="BM194" s="104"/>
      <c r="BN194" s="104"/>
      <c r="BO194" s="104"/>
      <c r="BP194" s="104"/>
      <c r="BQ194" s="104"/>
      <c r="BR194" s="104"/>
      <c r="BS194" s="104"/>
      <c r="BT194" s="104"/>
      <c r="BU194" s="104"/>
      <c r="BV194" s="104"/>
      <c r="BW194" s="104"/>
      <c r="BX194" s="104"/>
      <c r="BY194" s="104"/>
      <c r="BZ194" s="104"/>
      <c r="CA194" s="104"/>
      <c r="CB194" s="104"/>
      <c r="CC194" s="104"/>
      <c r="CD194" s="104"/>
      <c r="CE194" s="104"/>
      <c r="CF194" s="104"/>
      <c r="CG194" s="104"/>
      <c r="CH194" s="104"/>
      <c r="CI194" s="104"/>
      <c r="CJ194" s="104"/>
      <c r="CK194" s="104"/>
      <c r="CL194" s="104"/>
      <c r="CM194" s="104"/>
      <c r="CN194" s="104"/>
      <c r="CO194" s="104"/>
      <c r="CP194" s="104"/>
      <c r="CQ194" s="104"/>
      <c r="CR194" s="104"/>
      <c r="CS194" s="104"/>
      <c r="CT194" s="104"/>
      <c r="CU194" s="104"/>
      <c r="CV194" s="104"/>
      <c r="CW194" s="104"/>
      <c r="CX194" s="104"/>
      <c r="CY194" s="104"/>
      <c r="CZ194" s="104"/>
      <c r="DA194" s="104"/>
      <c r="DB194" s="104"/>
      <c r="DC194" s="104"/>
      <c r="DD194" s="104"/>
      <c r="DE194" s="104"/>
      <c r="DF194" s="104"/>
      <c r="DG194" s="104"/>
      <c r="DH194" s="104"/>
      <c r="DI194" s="104"/>
      <c r="DJ194" s="104"/>
      <c r="DK194" s="104"/>
      <c r="DL194" s="104"/>
      <c r="DM194" s="104"/>
      <c r="DN194" s="104"/>
      <c r="DO194" s="104"/>
      <c r="DP194" s="104"/>
      <c r="DQ194" s="104"/>
      <c r="DR194" s="104"/>
      <c r="DS194" s="104"/>
      <c r="DT194" s="104"/>
      <c r="DU194" s="104"/>
      <c r="DV194" s="104"/>
      <c r="DW194" s="104"/>
      <c r="DX194" s="104"/>
      <c r="DY194" s="104"/>
      <c r="DZ194" s="104"/>
      <c r="EA194" s="104"/>
      <c r="EB194" s="104"/>
      <c r="EC194" s="104"/>
      <c r="ED194" s="104"/>
      <c r="EE194" s="104"/>
      <c r="EF194" s="104"/>
      <c r="EG194" s="104"/>
      <c r="EH194" s="104"/>
      <c r="EI194" s="104"/>
      <c r="EJ194" s="104"/>
      <c r="EK194" s="104"/>
      <c r="EL194" s="104"/>
      <c r="EM194" s="104"/>
      <c r="EN194" s="104"/>
      <c r="EO194" s="104"/>
      <c r="EP194" s="104"/>
      <c r="EQ194" s="104"/>
      <c r="ER194" s="104"/>
      <c r="ES194" s="104"/>
      <c r="ET194" s="104"/>
      <c r="EU194" s="104"/>
      <c r="EV194" s="104"/>
      <c r="EW194" s="104"/>
      <c r="EX194" s="104"/>
      <c r="EY194" s="104"/>
      <c r="EZ194" s="104"/>
      <c r="FA194" s="104"/>
      <c r="FB194" s="104"/>
      <c r="FC194" s="104"/>
      <c r="FD194" s="104"/>
      <c r="FE194" s="104"/>
      <c r="FF194" s="104"/>
      <c r="FG194" s="104"/>
      <c r="FH194" s="104"/>
      <c r="FI194" s="104"/>
      <c r="FJ194" s="104"/>
      <c r="FK194" s="104"/>
      <c r="FL194" s="104"/>
      <c r="FM194" s="104"/>
      <c r="FN194" s="104"/>
      <c r="FO194" s="104"/>
      <c r="FP194" s="104"/>
      <c r="FQ194" s="104"/>
      <c r="FR194" s="104"/>
      <c r="FS194" s="104"/>
      <c r="FT194" s="104"/>
      <c r="FU194" s="104"/>
      <c r="FV194" s="104"/>
      <c r="FW194" s="104"/>
      <c r="FX194" s="104"/>
      <c r="FY194" s="104"/>
      <c r="FZ194" s="104"/>
      <c r="GA194" s="104"/>
      <c r="GB194" s="104"/>
      <c r="GC194" s="104"/>
      <c r="GD194" s="104"/>
      <c r="GE194" s="104"/>
      <c r="GF194" s="104"/>
      <c r="GG194" s="104"/>
      <c r="GH194" s="104"/>
      <c r="GI194" s="104"/>
      <c r="GJ194" s="104"/>
      <c r="GK194" s="104"/>
      <c r="GL194" s="104">
        <f>SUM(B194:GK194)</f>
        <v>0</v>
      </c>
      <c r="GM194" s="122"/>
      <c r="GN194" s="104"/>
      <c r="GO194" s="104"/>
      <c r="GP194" s="98"/>
    </row>
    <row r="195" spans="1:198" x14ac:dyDescent="0.25">
      <c r="A195" s="111" t="s">
        <v>423</v>
      </c>
      <c r="B195" s="104">
        <v>-1.1359308918805213E-3</v>
      </c>
      <c r="C195" s="104">
        <v>-4.4776279788136964E-3</v>
      </c>
      <c r="D195" s="104">
        <v>-1.9183574719542639E-4</v>
      </c>
      <c r="E195" s="104">
        <v>-3.2213558680663249E-3</v>
      </c>
      <c r="F195" s="104">
        <v>-1.2641161275624589E-2</v>
      </c>
      <c r="G195" s="104">
        <v>-4.2998259152838975E-3</v>
      </c>
      <c r="H195" s="104">
        <v>-1.5589060334792689E-3</v>
      </c>
      <c r="I195" s="104">
        <v>-1.985312966599634E-3</v>
      </c>
      <c r="J195" s="104">
        <v>-1.788465916326108E-4</v>
      </c>
      <c r="K195" s="104">
        <v>-1.9861315759640572E-3</v>
      </c>
      <c r="L195" s="104">
        <v>-4.6799168966834258E-4</v>
      </c>
      <c r="M195" s="104">
        <v>-1.2356250996352768E-3</v>
      </c>
      <c r="N195" s="104"/>
      <c r="O195" s="104"/>
      <c r="P195" s="104"/>
      <c r="Q195" s="104">
        <v>0.34272550035296351</v>
      </c>
      <c r="R195" s="104">
        <v>9.5340341558513772E-3</v>
      </c>
      <c r="S195" s="104"/>
      <c r="T195" s="104">
        <v>2.7068240707206126</v>
      </c>
      <c r="U195" s="104">
        <v>0.57520185223215092</v>
      </c>
      <c r="V195" s="104">
        <v>-8.9590256797970093E-3</v>
      </c>
      <c r="W195" s="104">
        <v>-1.39739627948825E-2</v>
      </c>
      <c r="X195" s="104">
        <v>-3.096796776442505E-2</v>
      </c>
      <c r="Y195" s="104">
        <v>-7.3649475047792498E-3</v>
      </c>
      <c r="Z195" s="104">
        <v>-1.3742991227814062E-2</v>
      </c>
      <c r="AA195" s="104">
        <v>-1.0167545238530754E-3</v>
      </c>
      <c r="AB195" s="104"/>
      <c r="AC195" s="104">
        <v>-3.6067351127210402E-4</v>
      </c>
      <c r="AD195" s="104">
        <v>-3.1780479060302957E-2</v>
      </c>
      <c r="AE195" s="104">
        <v>-4.2150633078760311E-2</v>
      </c>
      <c r="AF195" s="104"/>
      <c r="AG195" s="104"/>
      <c r="AH195" s="104">
        <v>-1.5932755377953675E-2</v>
      </c>
      <c r="AI195" s="104">
        <v>-4.6926746130400376E-2</v>
      </c>
      <c r="AJ195" s="104">
        <v>-1.3808741559904241</v>
      </c>
      <c r="AK195" s="104">
        <v>-0.42580678908442771</v>
      </c>
      <c r="AL195" s="104">
        <v>-2.2964741584100286E-2</v>
      </c>
      <c r="AM195" s="104">
        <v>-5.7805773289440164E-3</v>
      </c>
      <c r="AN195" s="104">
        <v>-0.94292340790499385</v>
      </c>
      <c r="AO195" s="104">
        <v>1.4638177110626893</v>
      </c>
      <c r="AP195" s="104">
        <v>-0.14980162806027117</v>
      </c>
      <c r="AQ195" s="104"/>
      <c r="AR195" s="104"/>
      <c r="AS195" s="104"/>
      <c r="AT195" s="104"/>
      <c r="AU195" s="104"/>
      <c r="AV195" s="104"/>
      <c r="AW195" s="104"/>
      <c r="AX195" s="104">
        <v>-0.62830828942922023</v>
      </c>
      <c r="AY195" s="104">
        <v>-3.4218453300185541</v>
      </c>
      <c r="AZ195" s="104">
        <v>-7.6915805076943622E-4</v>
      </c>
      <c r="BA195" s="104">
        <v>-0.30923374383586616</v>
      </c>
      <c r="BB195" s="104">
        <v>-0.16427508351836834</v>
      </c>
      <c r="BC195" s="104">
        <v>-1.2571234933581288E-3</v>
      </c>
      <c r="BD195" s="104">
        <v>-3.0958269191115958E-4</v>
      </c>
      <c r="BE195" s="104">
        <v>-9.1243582574147788E-2</v>
      </c>
      <c r="BF195" s="104">
        <v>-3.1204259726333079E-2</v>
      </c>
      <c r="BG195" s="104">
        <v>-1.8063515424942323E-2</v>
      </c>
      <c r="BH195" s="104">
        <v>-2.4773485064622812E-2</v>
      </c>
      <c r="BI195" s="104">
        <v>-0.14820354100292008</v>
      </c>
      <c r="BJ195" s="104">
        <v>-5.8170970673613528E-2</v>
      </c>
      <c r="BK195" s="104"/>
      <c r="BL195" s="104">
        <v>1.2651242953678332</v>
      </c>
      <c r="BM195" s="104"/>
      <c r="BN195" s="104"/>
      <c r="BO195" s="104">
        <v>3.5980666210668255E-2</v>
      </c>
      <c r="BP195" s="104"/>
      <c r="BQ195" s="104"/>
      <c r="BR195" s="104"/>
      <c r="BS195" s="104"/>
      <c r="BT195" s="104"/>
      <c r="BU195" s="104">
        <v>0.10758821631720045</v>
      </c>
      <c r="BV195" s="104">
        <v>1.4486003140758226E-3</v>
      </c>
      <c r="BW195" s="104"/>
      <c r="BX195" s="104">
        <v>0.88211936635001265</v>
      </c>
      <c r="BY195" s="104">
        <v>0.57738738830530423</v>
      </c>
      <c r="BZ195" s="104">
        <v>0.10461475235651266</v>
      </c>
      <c r="CA195" s="104"/>
      <c r="CB195" s="104"/>
      <c r="CC195" s="104"/>
      <c r="CD195" s="104"/>
      <c r="CE195" s="104"/>
      <c r="CF195" s="104"/>
      <c r="CG195" s="104"/>
      <c r="CH195" s="104"/>
      <c r="CI195" s="104"/>
      <c r="CJ195" s="104"/>
      <c r="CK195" s="104"/>
      <c r="CL195" s="104"/>
      <c r="CM195" s="104"/>
      <c r="CN195" s="104"/>
      <c r="CO195" s="104"/>
      <c r="CP195" s="104"/>
      <c r="CQ195" s="104"/>
      <c r="CR195" s="104"/>
      <c r="CS195" s="104"/>
      <c r="CT195" s="104"/>
      <c r="CU195" s="104"/>
      <c r="CV195" s="104"/>
      <c r="CW195" s="104"/>
      <c r="CX195" s="104"/>
      <c r="CY195" s="104"/>
      <c r="CZ195" s="104"/>
      <c r="DA195" s="104"/>
      <c r="DB195" s="104"/>
      <c r="DC195" s="104"/>
      <c r="DD195" s="104"/>
      <c r="DE195" s="104"/>
      <c r="DF195" s="104"/>
      <c r="DG195" s="104"/>
      <c r="DH195" s="104"/>
      <c r="DI195" s="104"/>
      <c r="DJ195" s="104"/>
      <c r="DK195" s="104"/>
      <c r="DL195" s="104"/>
      <c r="DM195" s="104"/>
      <c r="DN195" s="104"/>
      <c r="DO195" s="104"/>
      <c r="DP195" s="104"/>
      <c r="DQ195" s="104"/>
      <c r="DR195" s="104"/>
      <c r="DS195" s="104"/>
      <c r="DT195" s="104"/>
      <c r="DU195" s="104"/>
      <c r="DV195" s="104"/>
      <c r="DW195" s="104"/>
      <c r="DX195" s="104"/>
      <c r="DY195" s="104"/>
      <c r="DZ195" s="104"/>
      <c r="EA195" s="104"/>
      <c r="EB195" s="104"/>
      <c r="EC195" s="104"/>
      <c r="ED195" s="104"/>
      <c r="EE195" s="104"/>
      <c r="EF195" s="104"/>
      <c r="EG195" s="104"/>
      <c r="EH195" s="104"/>
      <c r="EI195" s="104"/>
      <c r="EJ195" s="104"/>
      <c r="EK195" s="104"/>
      <c r="EL195" s="104"/>
      <c r="EM195" s="104"/>
      <c r="EN195" s="104"/>
      <c r="EO195" s="104"/>
      <c r="EP195" s="104"/>
      <c r="EQ195" s="104"/>
      <c r="ER195" s="104"/>
      <c r="ES195" s="104"/>
      <c r="ET195" s="104"/>
      <c r="EU195" s="104"/>
      <c r="EV195" s="104"/>
      <c r="EW195" s="104"/>
      <c r="EX195" s="104"/>
      <c r="EY195" s="104"/>
      <c r="EZ195" s="104"/>
      <c r="FA195" s="104"/>
      <c r="FB195" s="104"/>
      <c r="FC195" s="104"/>
      <c r="FD195" s="104"/>
      <c r="FE195" s="104"/>
      <c r="FF195" s="104"/>
      <c r="FG195" s="104"/>
      <c r="FH195" s="104"/>
      <c r="FI195" s="104"/>
      <c r="FJ195" s="104"/>
      <c r="FK195" s="104"/>
      <c r="FL195" s="104"/>
      <c r="FM195" s="104"/>
      <c r="FN195" s="104"/>
      <c r="FO195" s="104"/>
      <c r="FP195" s="104">
        <v>-6.9388939039072284E-18</v>
      </c>
      <c r="FQ195" s="104">
        <v>-1.3877787807814457E-17</v>
      </c>
      <c r="FR195" s="104">
        <v>-6.9388939039072284E-18</v>
      </c>
      <c r="FS195" s="104">
        <v>-6.9388939039072284E-18</v>
      </c>
      <c r="FT195" s="104">
        <v>-1.3877787807814457E-17</v>
      </c>
      <c r="FU195" s="104"/>
      <c r="FV195" s="104">
        <v>1.3877787807814457E-17</v>
      </c>
      <c r="FW195" s="104"/>
      <c r="FX195" s="104">
        <v>3.4694469519536142E-18</v>
      </c>
      <c r="FY195" s="104">
        <v>3.4694469519536142E-18</v>
      </c>
      <c r="FZ195" s="104"/>
      <c r="GA195" s="104"/>
      <c r="GB195" s="104"/>
      <c r="GC195" s="104"/>
      <c r="GD195" s="104"/>
      <c r="GE195" s="104"/>
      <c r="GF195" s="104"/>
      <c r="GG195" s="104"/>
      <c r="GH195" s="104"/>
      <c r="GI195" s="104"/>
      <c r="GJ195" s="104"/>
      <c r="GK195" s="104"/>
      <c r="GL195" s="104">
        <v>2.6645352591003757E-15</v>
      </c>
      <c r="GM195" s="122"/>
      <c r="GN195" s="104"/>
      <c r="GO195" s="104"/>
      <c r="GP195" s="98"/>
    </row>
    <row r="196" spans="1:198" x14ac:dyDescent="0.25">
      <c r="A196" s="111" t="s">
        <v>60</v>
      </c>
      <c r="B196" s="104"/>
      <c r="C196" s="104"/>
      <c r="D196" s="104"/>
      <c r="E196" s="104"/>
      <c r="F196" s="104"/>
      <c r="G196" s="104"/>
      <c r="H196" s="104"/>
      <c r="I196" s="104"/>
      <c r="J196" s="104"/>
      <c r="K196" s="104"/>
      <c r="L196" s="104"/>
      <c r="M196" s="104"/>
      <c r="N196" s="104"/>
      <c r="O196" s="104"/>
      <c r="P196" s="104"/>
      <c r="Q196" s="104"/>
      <c r="R196" s="104"/>
      <c r="S196" s="104"/>
      <c r="T196" s="104"/>
      <c r="U196" s="104"/>
      <c r="V196" s="104"/>
      <c r="W196" s="104"/>
      <c r="X196" s="104"/>
      <c r="Y196" s="104"/>
      <c r="Z196" s="104"/>
      <c r="AA196" s="104"/>
      <c r="AB196" s="104"/>
      <c r="AC196" s="104"/>
      <c r="AD196" s="104"/>
      <c r="AE196" s="104"/>
      <c r="AF196" s="104"/>
      <c r="AG196" s="104"/>
      <c r="AH196" s="104"/>
      <c r="AI196" s="104"/>
      <c r="AJ196" s="104"/>
      <c r="AK196" s="104"/>
      <c r="AL196" s="104"/>
      <c r="AM196" s="104"/>
      <c r="AN196" s="104"/>
      <c r="AO196" s="104"/>
      <c r="AP196" s="104"/>
      <c r="AQ196" s="104"/>
      <c r="AR196" s="104"/>
      <c r="AS196" s="104"/>
      <c r="AT196" s="104"/>
      <c r="AU196" s="104"/>
      <c r="AV196" s="104"/>
      <c r="AW196" s="104"/>
      <c r="AX196" s="104"/>
      <c r="AY196" s="104"/>
      <c r="AZ196" s="104"/>
      <c r="BA196" s="104"/>
      <c r="BB196" s="104"/>
      <c r="BC196" s="104"/>
      <c r="BD196" s="104"/>
      <c r="BE196" s="104"/>
      <c r="BF196" s="104"/>
      <c r="BG196" s="104"/>
      <c r="BH196" s="104"/>
      <c r="BI196" s="104"/>
      <c r="BJ196" s="104"/>
      <c r="BK196" s="104"/>
      <c r="BL196" s="104"/>
      <c r="BM196" s="104"/>
      <c r="BN196" s="104"/>
      <c r="BO196" s="104"/>
      <c r="BP196" s="104"/>
      <c r="BQ196" s="104"/>
      <c r="BR196" s="104"/>
      <c r="BS196" s="104"/>
      <c r="BT196" s="104"/>
      <c r="BU196" s="104"/>
      <c r="BV196" s="104"/>
      <c r="BW196" s="104"/>
      <c r="BX196" s="104"/>
      <c r="BY196" s="104"/>
      <c r="BZ196" s="104"/>
      <c r="CA196" s="104"/>
      <c r="CB196" s="104"/>
      <c r="CC196" s="104"/>
      <c r="CD196" s="104"/>
      <c r="CE196" s="104"/>
      <c r="CF196" s="104"/>
      <c r="CG196" s="104"/>
      <c r="CH196" s="104"/>
      <c r="CI196" s="104"/>
      <c r="CJ196" s="104"/>
      <c r="CK196" s="104"/>
      <c r="CL196" s="104"/>
      <c r="CM196" s="104"/>
      <c r="CN196" s="104"/>
      <c r="CO196" s="104"/>
      <c r="CP196" s="104"/>
      <c r="CQ196" s="104"/>
      <c r="CR196" s="104"/>
      <c r="CS196" s="104"/>
      <c r="CT196" s="104"/>
      <c r="CU196" s="104"/>
      <c r="CV196" s="104"/>
      <c r="CW196" s="104"/>
      <c r="CX196" s="104"/>
      <c r="CY196" s="104"/>
      <c r="CZ196" s="104"/>
      <c r="DA196" s="104"/>
      <c r="DB196" s="104"/>
      <c r="DC196" s="104"/>
      <c r="DD196" s="104"/>
      <c r="DE196" s="104"/>
      <c r="DF196" s="104"/>
      <c r="DG196" s="104"/>
      <c r="DH196" s="104"/>
      <c r="DI196" s="104"/>
      <c r="DJ196" s="104"/>
      <c r="DK196" s="104"/>
      <c r="DL196" s="104"/>
      <c r="DM196" s="104"/>
      <c r="DN196" s="104"/>
      <c r="DO196" s="104"/>
      <c r="DP196" s="104"/>
      <c r="DQ196" s="104"/>
      <c r="DR196" s="104"/>
      <c r="DS196" s="104"/>
      <c r="DT196" s="104"/>
      <c r="DU196" s="104"/>
      <c r="DV196" s="104"/>
      <c r="DW196" s="104"/>
      <c r="DX196" s="104"/>
      <c r="DY196" s="104"/>
      <c r="DZ196" s="104"/>
      <c r="EA196" s="104"/>
      <c r="EB196" s="104"/>
      <c r="EC196" s="104"/>
      <c r="ED196" s="104"/>
      <c r="EE196" s="104"/>
      <c r="EF196" s="104"/>
      <c r="EG196" s="104"/>
      <c r="EH196" s="104"/>
      <c r="EI196" s="104"/>
      <c r="EJ196" s="104"/>
      <c r="EK196" s="104"/>
      <c r="EL196" s="104"/>
      <c r="EM196" s="104"/>
      <c r="EN196" s="104"/>
      <c r="EO196" s="104"/>
      <c r="EP196" s="104"/>
      <c r="EQ196" s="104"/>
      <c r="ER196" s="104"/>
      <c r="ES196" s="104"/>
      <c r="ET196" s="104"/>
      <c r="EU196" s="104"/>
      <c r="EV196" s="104"/>
      <c r="EW196" s="104"/>
      <c r="EX196" s="104"/>
      <c r="EY196" s="104"/>
      <c r="EZ196" s="104"/>
      <c r="FA196" s="104"/>
      <c r="FB196" s="104"/>
      <c r="FC196" s="104"/>
      <c r="FD196" s="104"/>
      <c r="FE196" s="104"/>
      <c r="FF196" s="104"/>
      <c r="FG196" s="104"/>
      <c r="FH196" s="104"/>
      <c r="FI196" s="104"/>
      <c r="FJ196" s="104"/>
      <c r="FK196" s="104"/>
      <c r="FL196" s="104"/>
      <c r="FM196" s="104"/>
      <c r="FN196" s="104">
        <v>632.6705763386891</v>
      </c>
      <c r="FO196" s="104">
        <v>28.88268820010121</v>
      </c>
      <c r="FP196" s="104">
        <v>5.645752400242153E-2</v>
      </c>
      <c r="FQ196" s="104">
        <v>8.9181994588721294E-2</v>
      </c>
      <c r="FR196" s="104">
        <v>0.15068968186924503</v>
      </c>
      <c r="FS196" s="104">
        <v>0.29969143130221959</v>
      </c>
      <c r="FT196" s="104">
        <v>0.42952446397342953</v>
      </c>
      <c r="FU196" s="104">
        <v>0.66266992021352356</v>
      </c>
      <c r="FV196" s="104">
        <v>0.90431333927211377</v>
      </c>
      <c r="FW196" s="104">
        <v>1.6363780828527381</v>
      </c>
      <c r="FX196" s="104">
        <v>3.7798074575803042</v>
      </c>
      <c r="FY196" s="104">
        <v>61.762848695758152</v>
      </c>
      <c r="FZ196" s="104">
        <v>-11.967264763923787</v>
      </c>
      <c r="GA196" s="104"/>
      <c r="GB196" s="104"/>
      <c r="GC196" s="104"/>
      <c r="GD196" s="104"/>
      <c r="GE196" s="104"/>
      <c r="GF196" s="104"/>
      <c r="GG196" s="104"/>
      <c r="GH196" s="104"/>
      <c r="GI196" s="104"/>
      <c r="GJ196" s="104"/>
      <c r="GK196" s="104">
        <v>160.94704729294759</v>
      </c>
      <c r="GL196" s="104">
        <v>880.30460965922691</v>
      </c>
      <c r="GM196" s="122"/>
      <c r="GN196" s="104"/>
      <c r="GO196" s="104"/>
      <c r="GP196" s="98"/>
    </row>
    <row r="197" spans="1:198" x14ac:dyDescent="0.25">
      <c r="A197" s="111" t="s">
        <v>272</v>
      </c>
      <c r="B197" s="104"/>
      <c r="C197" s="104"/>
      <c r="D197" s="104"/>
      <c r="E197" s="104"/>
      <c r="F197" s="104"/>
      <c r="G197" s="104"/>
      <c r="H197" s="104"/>
      <c r="I197" s="104"/>
      <c r="J197" s="104"/>
      <c r="K197" s="104"/>
      <c r="L197" s="104"/>
      <c r="M197" s="104"/>
      <c r="N197" s="104"/>
      <c r="O197" s="104"/>
      <c r="P197" s="104"/>
      <c r="Q197" s="104"/>
      <c r="R197" s="104"/>
      <c r="S197" s="104"/>
      <c r="T197" s="104"/>
      <c r="U197" s="104"/>
      <c r="V197" s="104"/>
      <c r="W197" s="104"/>
      <c r="X197" s="104"/>
      <c r="Y197" s="104"/>
      <c r="Z197" s="104"/>
      <c r="AA197" s="104"/>
      <c r="AB197" s="104"/>
      <c r="AC197" s="104"/>
      <c r="AD197" s="104"/>
      <c r="AE197" s="104"/>
      <c r="AF197" s="104"/>
      <c r="AG197" s="104"/>
      <c r="AH197" s="104"/>
      <c r="AI197" s="104"/>
      <c r="AJ197" s="104"/>
      <c r="AK197" s="104"/>
      <c r="AL197" s="104"/>
      <c r="AM197" s="104"/>
      <c r="AN197" s="104"/>
      <c r="AO197" s="104"/>
      <c r="AP197" s="104"/>
      <c r="AQ197" s="104"/>
      <c r="AR197" s="104"/>
      <c r="AS197" s="104"/>
      <c r="AT197" s="104"/>
      <c r="AU197" s="104"/>
      <c r="AV197" s="104"/>
      <c r="AW197" s="104"/>
      <c r="AX197" s="104"/>
      <c r="AY197" s="104"/>
      <c r="AZ197" s="104"/>
      <c r="BA197" s="104"/>
      <c r="BB197" s="104"/>
      <c r="BC197" s="104"/>
      <c r="BD197" s="104"/>
      <c r="BE197" s="104"/>
      <c r="BF197" s="104"/>
      <c r="BG197" s="104"/>
      <c r="BH197" s="104"/>
      <c r="BI197" s="104"/>
      <c r="BJ197" s="104"/>
      <c r="BK197" s="104"/>
      <c r="BL197" s="104"/>
      <c r="BM197" s="104"/>
      <c r="BN197" s="104"/>
      <c r="BO197" s="104"/>
      <c r="BP197" s="104"/>
      <c r="BQ197" s="104"/>
      <c r="BR197" s="104"/>
      <c r="BS197" s="104"/>
      <c r="BT197" s="104"/>
      <c r="BU197" s="104"/>
      <c r="BV197" s="104"/>
      <c r="BW197" s="104"/>
      <c r="BX197" s="104"/>
      <c r="BY197" s="104"/>
      <c r="BZ197" s="104"/>
      <c r="CA197" s="104"/>
      <c r="CB197" s="104"/>
      <c r="CC197" s="104"/>
      <c r="CD197" s="104"/>
      <c r="CE197" s="104"/>
      <c r="CF197" s="104"/>
      <c r="CG197" s="104"/>
      <c r="CH197" s="104"/>
      <c r="CI197" s="104"/>
      <c r="CJ197" s="104"/>
      <c r="CK197" s="104"/>
      <c r="CL197" s="104"/>
      <c r="CM197" s="104"/>
      <c r="CN197" s="104"/>
      <c r="CO197" s="104"/>
      <c r="CP197" s="104"/>
      <c r="CQ197" s="104"/>
      <c r="CR197" s="104"/>
      <c r="CS197" s="104"/>
      <c r="CT197" s="104"/>
      <c r="CU197" s="104"/>
      <c r="CV197" s="104"/>
      <c r="CW197" s="104"/>
      <c r="CX197" s="104"/>
      <c r="CY197" s="104"/>
      <c r="CZ197" s="104"/>
      <c r="DA197" s="104"/>
      <c r="DB197" s="104"/>
      <c r="DC197" s="104"/>
      <c r="DD197" s="104"/>
      <c r="DE197" s="104"/>
      <c r="DF197" s="104"/>
      <c r="DG197" s="104"/>
      <c r="DH197" s="104"/>
      <c r="DI197" s="104"/>
      <c r="DJ197" s="104"/>
      <c r="DK197" s="104"/>
      <c r="DL197" s="104"/>
      <c r="DM197" s="104"/>
      <c r="DN197" s="104"/>
      <c r="DO197" s="104"/>
      <c r="DP197" s="104"/>
      <c r="DQ197" s="104"/>
      <c r="DR197" s="104"/>
      <c r="DS197" s="104"/>
      <c r="DT197" s="104"/>
      <c r="DU197" s="104"/>
      <c r="DV197" s="104"/>
      <c r="DW197" s="104"/>
      <c r="DX197" s="104"/>
      <c r="DY197" s="104"/>
      <c r="DZ197" s="104"/>
      <c r="EA197" s="104"/>
      <c r="EB197" s="104"/>
      <c r="EC197" s="104"/>
      <c r="ED197" s="104"/>
      <c r="EE197" s="104"/>
      <c r="EF197" s="104"/>
      <c r="EG197" s="104"/>
      <c r="EH197" s="104"/>
      <c r="EI197" s="104"/>
      <c r="EJ197" s="104"/>
      <c r="EK197" s="104"/>
      <c r="EL197" s="104"/>
      <c r="EM197" s="104"/>
      <c r="EN197" s="104"/>
      <c r="EO197" s="104"/>
      <c r="EP197" s="104"/>
      <c r="EQ197" s="104"/>
      <c r="ER197" s="104"/>
      <c r="ES197" s="104"/>
      <c r="ET197" s="104"/>
      <c r="EU197" s="104"/>
      <c r="EV197" s="104"/>
      <c r="EW197" s="104"/>
      <c r="EX197" s="104"/>
      <c r="EY197" s="104"/>
      <c r="EZ197" s="104"/>
      <c r="FA197" s="104"/>
      <c r="FB197" s="104"/>
      <c r="FC197" s="104"/>
      <c r="FD197" s="104"/>
      <c r="FE197" s="104"/>
      <c r="FF197" s="104"/>
      <c r="FG197" s="104"/>
      <c r="FH197" s="104"/>
      <c r="FI197" s="104"/>
      <c r="FJ197" s="104"/>
      <c r="FK197" s="104"/>
      <c r="FL197" s="104"/>
      <c r="FM197" s="104"/>
      <c r="FN197" s="104"/>
      <c r="FO197" s="104">
        <v>31.172281162378024</v>
      </c>
      <c r="FP197" s="104"/>
      <c r="FQ197" s="104"/>
      <c r="FR197" s="104"/>
      <c r="FS197" s="104"/>
      <c r="FT197" s="104"/>
      <c r="FU197" s="104"/>
      <c r="FV197" s="104"/>
      <c r="FW197" s="104"/>
      <c r="FX197" s="104"/>
      <c r="FY197" s="104"/>
      <c r="FZ197" s="104"/>
      <c r="GA197" s="104"/>
      <c r="GB197" s="104"/>
      <c r="GC197" s="104"/>
      <c r="GD197" s="104"/>
      <c r="GE197" s="104"/>
      <c r="GF197" s="104"/>
      <c r="GG197" s="104"/>
      <c r="GH197" s="104"/>
      <c r="GI197" s="104"/>
      <c r="GJ197" s="104"/>
      <c r="GK197" s="104"/>
      <c r="GL197" s="104">
        <v>31.172281162378024</v>
      </c>
      <c r="GM197" s="122"/>
      <c r="GN197" s="104"/>
      <c r="GO197" s="104"/>
      <c r="GP197" s="98"/>
    </row>
    <row r="198" spans="1:198" x14ac:dyDescent="0.25">
      <c r="A198" s="111" t="s">
        <v>61</v>
      </c>
      <c r="B198" s="104"/>
      <c r="C198" s="104"/>
      <c r="D198" s="104"/>
      <c r="E198" s="104"/>
      <c r="F198" s="104"/>
      <c r="G198" s="104"/>
      <c r="H198" s="104"/>
      <c r="I198" s="104"/>
      <c r="J198" s="104"/>
      <c r="K198" s="104"/>
      <c r="L198" s="104"/>
      <c r="M198" s="104"/>
      <c r="N198" s="104"/>
      <c r="O198" s="104"/>
      <c r="P198" s="104"/>
      <c r="Q198" s="104"/>
      <c r="R198" s="104"/>
      <c r="S198" s="104"/>
      <c r="T198" s="104"/>
      <c r="U198" s="104"/>
      <c r="V198" s="104"/>
      <c r="W198" s="104"/>
      <c r="X198" s="104"/>
      <c r="Y198" s="104"/>
      <c r="Z198" s="104"/>
      <c r="AA198" s="104"/>
      <c r="AB198" s="104"/>
      <c r="AC198" s="104"/>
      <c r="AD198" s="104"/>
      <c r="AE198" s="104"/>
      <c r="AF198" s="104"/>
      <c r="AG198" s="104"/>
      <c r="AH198" s="104"/>
      <c r="AI198" s="104"/>
      <c r="AJ198" s="104"/>
      <c r="AK198" s="104"/>
      <c r="AL198" s="104"/>
      <c r="AM198" s="104"/>
      <c r="AN198" s="104"/>
      <c r="AO198" s="104"/>
      <c r="AP198" s="104"/>
      <c r="AQ198" s="104"/>
      <c r="AR198" s="104"/>
      <c r="AS198" s="104"/>
      <c r="AT198" s="104"/>
      <c r="AU198" s="104"/>
      <c r="AV198" s="104"/>
      <c r="AW198" s="104"/>
      <c r="AX198" s="104"/>
      <c r="AY198" s="104"/>
      <c r="AZ198" s="104"/>
      <c r="BA198" s="104"/>
      <c r="BB198" s="104"/>
      <c r="BC198" s="104"/>
      <c r="BD198" s="104"/>
      <c r="BE198" s="104"/>
      <c r="BF198" s="104"/>
      <c r="BG198" s="104"/>
      <c r="BH198" s="104"/>
      <c r="BI198" s="104"/>
      <c r="BJ198" s="104"/>
      <c r="BK198" s="104"/>
      <c r="BL198" s="104"/>
      <c r="BM198" s="104"/>
      <c r="BN198" s="104"/>
      <c r="BO198" s="104"/>
      <c r="BP198" s="104"/>
      <c r="BQ198" s="104"/>
      <c r="BR198" s="104"/>
      <c r="BS198" s="104"/>
      <c r="BT198" s="104"/>
      <c r="BU198" s="104"/>
      <c r="BV198" s="104"/>
      <c r="BW198" s="104"/>
      <c r="BX198" s="104"/>
      <c r="BY198" s="104"/>
      <c r="BZ198" s="104"/>
      <c r="CA198" s="104"/>
      <c r="CB198" s="104"/>
      <c r="CC198" s="104"/>
      <c r="CD198" s="104"/>
      <c r="CE198" s="104"/>
      <c r="CF198" s="104"/>
      <c r="CG198" s="104"/>
      <c r="CH198" s="104"/>
      <c r="CI198" s="104"/>
      <c r="CJ198" s="104"/>
      <c r="CK198" s="104"/>
      <c r="CL198" s="104"/>
      <c r="CM198" s="104"/>
      <c r="CN198" s="104"/>
      <c r="CO198" s="104"/>
      <c r="CP198" s="104"/>
      <c r="CQ198" s="104"/>
      <c r="CR198" s="104"/>
      <c r="CS198" s="104"/>
      <c r="CT198" s="104"/>
      <c r="CU198" s="104"/>
      <c r="CV198" s="104"/>
      <c r="CW198" s="104"/>
      <c r="CX198" s="104"/>
      <c r="CY198" s="104"/>
      <c r="CZ198" s="104"/>
      <c r="DA198" s="104"/>
      <c r="DB198" s="104"/>
      <c r="DC198" s="104"/>
      <c r="DD198" s="104"/>
      <c r="DE198" s="104"/>
      <c r="DF198" s="104"/>
      <c r="DG198" s="104"/>
      <c r="DH198" s="104"/>
      <c r="DI198" s="104"/>
      <c r="DJ198" s="104"/>
      <c r="DK198" s="104"/>
      <c r="DL198" s="104"/>
      <c r="DM198" s="104"/>
      <c r="DN198" s="104"/>
      <c r="DO198" s="104"/>
      <c r="DP198" s="104"/>
      <c r="DQ198" s="104"/>
      <c r="DR198" s="104"/>
      <c r="DS198" s="104"/>
      <c r="DT198" s="104"/>
      <c r="DU198" s="104"/>
      <c r="DV198" s="104"/>
      <c r="DW198" s="104"/>
      <c r="DX198" s="104"/>
      <c r="DY198" s="104"/>
      <c r="DZ198" s="104"/>
      <c r="EA198" s="104"/>
      <c r="EB198" s="104"/>
      <c r="EC198" s="104"/>
      <c r="ED198" s="104"/>
      <c r="EE198" s="104"/>
      <c r="EF198" s="104"/>
      <c r="EG198" s="104"/>
      <c r="EH198" s="104"/>
      <c r="EI198" s="104"/>
      <c r="EJ198" s="104"/>
      <c r="EK198" s="104"/>
      <c r="EL198" s="104"/>
      <c r="EM198" s="104"/>
      <c r="EN198" s="104"/>
      <c r="EO198" s="104"/>
      <c r="EP198" s="104"/>
      <c r="EQ198" s="104"/>
      <c r="ER198" s="104"/>
      <c r="ES198" s="104"/>
      <c r="ET198" s="104"/>
      <c r="EU198" s="104"/>
      <c r="EV198" s="104"/>
      <c r="EW198" s="104"/>
      <c r="EX198" s="104"/>
      <c r="EY198" s="104"/>
      <c r="EZ198" s="104"/>
      <c r="FA198" s="104"/>
      <c r="FB198" s="104"/>
      <c r="FC198" s="104"/>
      <c r="FD198" s="104"/>
      <c r="FE198" s="104"/>
      <c r="FF198" s="104"/>
      <c r="FG198" s="104"/>
      <c r="FH198" s="104"/>
      <c r="FI198" s="104"/>
      <c r="FJ198" s="104"/>
      <c r="FK198" s="104"/>
      <c r="FL198" s="104"/>
      <c r="FM198" s="104"/>
      <c r="FN198" s="104"/>
      <c r="FO198" s="104"/>
      <c r="FP198" s="104"/>
      <c r="FQ198" s="104"/>
      <c r="FR198" s="104"/>
      <c r="FS198" s="104"/>
      <c r="FT198" s="104"/>
      <c r="FU198" s="104"/>
      <c r="FV198" s="104"/>
      <c r="FW198" s="104"/>
      <c r="FX198" s="104"/>
      <c r="FY198" s="104"/>
      <c r="FZ198" s="104"/>
      <c r="GA198" s="104"/>
      <c r="GB198" s="104"/>
      <c r="GC198" s="104"/>
      <c r="GD198" s="104"/>
      <c r="GE198" s="104"/>
      <c r="GF198" s="104"/>
      <c r="GG198" s="104"/>
      <c r="GH198" s="104">
        <v>6.5579120138064759</v>
      </c>
      <c r="GI198" s="104"/>
      <c r="GJ198" s="104"/>
      <c r="GK198" s="104"/>
      <c r="GL198" s="104">
        <v>6.5579120138064759</v>
      </c>
      <c r="GM198" s="122"/>
      <c r="GN198" s="104"/>
      <c r="GO198" s="104"/>
      <c r="GP198" s="98"/>
    </row>
    <row r="199" spans="1:198" x14ac:dyDescent="0.25">
      <c r="A199" s="111" t="s">
        <v>62</v>
      </c>
      <c r="B199" s="104"/>
      <c r="C199" s="104"/>
      <c r="D199" s="104"/>
      <c r="E199" s="104"/>
      <c r="F199" s="104"/>
      <c r="G199" s="104"/>
      <c r="H199" s="104"/>
      <c r="I199" s="104"/>
      <c r="J199" s="104"/>
      <c r="K199" s="104"/>
      <c r="L199" s="104"/>
      <c r="M199" s="104"/>
      <c r="N199" s="104"/>
      <c r="O199" s="104"/>
      <c r="P199" s="104"/>
      <c r="Q199" s="104"/>
      <c r="R199" s="104"/>
      <c r="S199" s="104"/>
      <c r="T199" s="104"/>
      <c r="U199" s="104"/>
      <c r="V199" s="104"/>
      <c r="W199" s="104"/>
      <c r="X199" s="104"/>
      <c r="Y199" s="104"/>
      <c r="Z199" s="104"/>
      <c r="AA199" s="104"/>
      <c r="AB199" s="104"/>
      <c r="AC199" s="104"/>
      <c r="AD199" s="104"/>
      <c r="AE199" s="104"/>
      <c r="AF199" s="104"/>
      <c r="AG199" s="104"/>
      <c r="AH199" s="104"/>
      <c r="AI199" s="104"/>
      <c r="AJ199" s="104"/>
      <c r="AK199" s="104"/>
      <c r="AL199" s="104"/>
      <c r="AM199" s="104"/>
      <c r="AN199" s="104"/>
      <c r="AO199" s="104"/>
      <c r="AP199" s="104"/>
      <c r="AQ199" s="104"/>
      <c r="AR199" s="104"/>
      <c r="AS199" s="104"/>
      <c r="AT199" s="104"/>
      <c r="AU199" s="104"/>
      <c r="AV199" s="104"/>
      <c r="AW199" s="104"/>
      <c r="AX199" s="104"/>
      <c r="AY199" s="104"/>
      <c r="AZ199" s="104"/>
      <c r="BA199" s="104"/>
      <c r="BB199" s="104"/>
      <c r="BC199" s="104"/>
      <c r="BD199" s="104"/>
      <c r="BE199" s="104"/>
      <c r="BF199" s="104"/>
      <c r="BG199" s="104"/>
      <c r="BH199" s="104"/>
      <c r="BI199" s="104"/>
      <c r="BJ199" s="104"/>
      <c r="BK199" s="104"/>
      <c r="BL199" s="104"/>
      <c r="BM199" s="104"/>
      <c r="BN199" s="104"/>
      <c r="BO199" s="104"/>
      <c r="BP199" s="104"/>
      <c r="BQ199" s="104"/>
      <c r="BR199" s="104"/>
      <c r="BS199" s="104"/>
      <c r="BT199" s="104"/>
      <c r="BU199" s="104"/>
      <c r="BV199" s="104"/>
      <c r="BW199" s="104"/>
      <c r="BX199" s="104"/>
      <c r="BY199" s="104"/>
      <c r="BZ199" s="104"/>
      <c r="CA199" s="104">
        <v>7.3962031127317349</v>
      </c>
      <c r="CB199" s="104">
        <v>0.42123681055241452</v>
      </c>
      <c r="CC199" s="104">
        <v>0.36623829544038289</v>
      </c>
      <c r="CD199" s="104">
        <v>0.64508562235229461</v>
      </c>
      <c r="CE199" s="104">
        <v>0.67286290907708513</v>
      </c>
      <c r="CF199" s="104">
        <v>0.11109268548357201</v>
      </c>
      <c r="CG199" s="104">
        <v>1.3886774164054028</v>
      </c>
      <c r="CH199" s="104">
        <v>6.4002032909990627E-3</v>
      </c>
      <c r="CI199" s="104">
        <v>1.2130367469531365</v>
      </c>
      <c r="CJ199" s="104"/>
      <c r="CK199" s="104">
        <v>2.458058700752809</v>
      </c>
      <c r="CL199" s="104">
        <v>1.8158466161913933</v>
      </c>
      <c r="CM199" s="104">
        <v>0.48014968295076238</v>
      </c>
      <c r="CN199" s="104">
        <v>0.23392201166329143</v>
      </c>
      <c r="CO199" s="104">
        <v>1.0000000027261594E-6</v>
      </c>
      <c r="CP199" s="104"/>
      <c r="CQ199" s="104">
        <v>105.82831066257131</v>
      </c>
      <c r="CR199" s="104">
        <v>5.3759784100000001</v>
      </c>
      <c r="CS199" s="104"/>
      <c r="CT199" s="104">
        <v>1.9228177938856028</v>
      </c>
      <c r="CU199" s="104">
        <v>22.771078901947998</v>
      </c>
      <c r="CV199" s="104">
        <v>11.399736042684324</v>
      </c>
      <c r="CW199" s="104">
        <v>3.2223803039584316</v>
      </c>
      <c r="CX199" s="104">
        <v>3.9562389066498675</v>
      </c>
      <c r="CY199" s="104">
        <v>13.681266767350149</v>
      </c>
      <c r="CZ199" s="104">
        <v>2.0624350851751387</v>
      </c>
      <c r="DA199" s="104">
        <v>4.4306969567910297</v>
      </c>
      <c r="DB199" s="104">
        <v>1.5019472898253226</v>
      </c>
      <c r="DC199" s="104">
        <v>1.5506724618153864</v>
      </c>
      <c r="DD199" s="104">
        <v>2.9206836414998198</v>
      </c>
      <c r="DE199" s="104">
        <v>1.8599160855825045</v>
      </c>
      <c r="DF199" s="104">
        <v>2.1866591039078265</v>
      </c>
      <c r="DG199" s="104">
        <v>0.44639687123269062</v>
      </c>
      <c r="DH199" s="104">
        <v>6.0303940849176891</v>
      </c>
      <c r="DI199" s="104">
        <v>7.6886678407839284</v>
      </c>
      <c r="DJ199" s="104">
        <v>14.572396276764184</v>
      </c>
      <c r="DK199" s="104">
        <v>22.858855328653689</v>
      </c>
      <c r="DL199" s="104">
        <v>7.6556076893154819</v>
      </c>
      <c r="DM199" s="104">
        <v>17.016486959847924</v>
      </c>
      <c r="DN199" s="104">
        <v>1.6207561228563543</v>
      </c>
      <c r="DO199" s="104">
        <v>18.462616947288829</v>
      </c>
      <c r="DP199" s="104">
        <v>4.3547834483470318</v>
      </c>
      <c r="DQ199" s="104">
        <v>2.6760024450711066</v>
      </c>
      <c r="DR199" s="104">
        <v>74.183922878253043</v>
      </c>
      <c r="DS199" s="104">
        <v>1E-3</v>
      </c>
      <c r="DT199" s="104">
        <v>1E-3</v>
      </c>
      <c r="DU199" s="104">
        <v>1E-3</v>
      </c>
      <c r="DV199" s="104">
        <v>9.9999999999999995E-7</v>
      </c>
      <c r="DW199" s="104">
        <v>5.3297048719736333</v>
      </c>
      <c r="DX199" s="104">
        <v>47.967343847762699</v>
      </c>
      <c r="DY199" s="104">
        <v>92.447829320085575</v>
      </c>
      <c r="DZ199" s="104">
        <v>17.646287418247542</v>
      </c>
      <c r="EA199" s="104">
        <v>18.453677484785032</v>
      </c>
      <c r="EB199" s="104">
        <v>22.132729994365796</v>
      </c>
      <c r="EC199" s="104">
        <v>18.507728195810948</v>
      </c>
      <c r="ED199" s="104">
        <v>22.72514907534935</v>
      </c>
      <c r="EE199" s="104">
        <v>34.561710655766127</v>
      </c>
      <c r="EF199" s="104">
        <v>146.9548690109936</v>
      </c>
      <c r="EG199" s="104"/>
      <c r="EH199" s="104"/>
      <c r="EI199" s="104">
        <v>68.387523793648455</v>
      </c>
      <c r="EJ199" s="104">
        <v>101.52727655717253</v>
      </c>
      <c r="EK199" s="104">
        <v>213.81444019835703</v>
      </c>
      <c r="EL199" s="104">
        <v>18.10544415846185</v>
      </c>
      <c r="EM199" s="104">
        <v>8.7007032007284124</v>
      </c>
      <c r="EN199" s="104">
        <v>20.548800661166101</v>
      </c>
      <c r="EO199" s="104"/>
      <c r="EP199" s="104">
        <v>0.64002247586832062</v>
      </c>
      <c r="EQ199" s="104">
        <v>1.3940628409329194</v>
      </c>
      <c r="ER199" s="104">
        <v>1.1024877643918298</v>
      </c>
      <c r="ES199" s="104">
        <v>31.387374467014148</v>
      </c>
      <c r="ET199" s="104">
        <v>24.564994729409591</v>
      </c>
      <c r="EU199" s="104">
        <v>0.86107112172999989</v>
      </c>
      <c r="EV199" s="104">
        <v>4.7692442945217035</v>
      </c>
      <c r="EW199" s="104">
        <v>2.2472282037409279</v>
      </c>
      <c r="EX199" s="104"/>
      <c r="EY199" s="104">
        <v>1.710574097185465</v>
      </c>
      <c r="EZ199" s="104">
        <v>1.8918833884248836</v>
      </c>
      <c r="FA199" s="104">
        <v>12.768188754735508</v>
      </c>
      <c r="FB199" s="104">
        <v>99.947640018287586</v>
      </c>
      <c r="FC199" s="104">
        <v>0.87760634946195781</v>
      </c>
      <c r="FD199" s="104">
        <v>48.409316043709957</v>
      </c>
      <c r="FE199" s="104">
        <v>6.5307546157851153</v>
      </c>
      <c r="FF199" s="104"/>
      <c r="FG199" s="104">
        <v>1.1377433882433745</v>
      </c>
      <c r="FH199" s="104">
        <v>2.5149653096061058</v>
      </c>
      <c r="FI199" s="104">
        <v>4.2535321317316024</v>
      </c>
      <c r="FJ199" s="104">
        <v>7.2778978263122234</v>
      </c>
      <c r="FK199" s="104">
        <v>200.62840202494394</v>
      </c>
      <c r="FL199" s="104"/>
      <c r="FM199" s="104"/>
      <c r="FN199" s="104"/>
      <c r="FO199" s="104">
        <v>32.415547553587153</v>
      </c>
      <c r="FP199" s="104">
        <v>2.137866858868348E-3</v>
      </c>
      <c r="FQ199" s="104">
        <v>8.569033996975459E-3</v>
      </c>
      <c r="FR199" s="104">
        <v>1.9967097376872169E-2</v>
      </c>
      <c r="FS199" s="104">
        <v>4.4157934979330585E-2</v>
      </c>
      <c r="FT199" s="104">
        <v>0.11174664660085157</v>
      </c>
      <c r="FU199" s="104">
        <v>0.21538360971341439</v>
      </c>
      <c r="FV199" s="104">
        <v>0.3752036797224455</v>
      </c>
      <c r="FW199" s="104">
        <v>1.131075825620776</v>
      </c>
      <c r="FX199" s="104">
        <v>2.4056643992603708</v>
      </c>
      <c r="FY199" s="104">
        <v>8.2053957202342929</v>
      </c>
      <c r="FZ199" s="104">
        <v>49.180270552181604</v>
      </c>
      <c r="GA199" s="104"/>
      <c r="GB199" s="104"/>
      <c r="GC199" s="104"/>
      <c r="GD199" s="104"/>
      <c r="GE199" s="104"/>
      <c r="GF199" s="104"/>
      <c r="GG199" s="104"/>
      <c r="GH199" s="104"/>
      <c r="GI199" s="104"/>
      <c r="GJ199" s="104"/>
      <c r="GK199" s="104"/>
      <c r="GL199" s="104">
        <v>1786.290846331666</v>
      </c>
      <c r="GM199" s="122"/>
      <c r="GN199" s="104"/>
      <c r="GO199" s="104"/>
      <c r="GP199" s="98"/>
    </row>
    <row r="200" spans="1:198" x14ac:dyDescent="0.25">
      <c r="A200" s="111" t="s">
        <v>63</v>
      </c>
      <c r="B200" s="104">
        <v>7.3254526453456599</v>
      </c>
      <c r="C200" s="104">
        <v>27.848529238465506</v>
      </c>
      <c r="D200" s="104">
        <v>1.6929311997660019</v>
      </c>
      <c r="E200" s="104">
        <v>16.825682611656656</v>
      </c>
      <c r="F200" s="104">
        <v>38.153939819171732</v>
      </c>
      <c r="G200" s="104">
        <v>14.023392270520688</v>
      </c>
      <c r="H200" s="104">
        <v>11.641355627043064</v>
      </c>
      <c r="I200" s="104">
        <v>9.154892719569931</v>
      </c>
      <c r="J200" s="104">
        <v>1.4907195142082212</v>
      </c>
      <c r="K200" s="104">
        <v>10.597804998568028</v>
      </c>
      <c r="L200" s="104">
        <v>10.242951897382042</v>
      </c>
      <c r="M200" s="104">
        <v>66.274995540155373</v>
      </c>
      <c r="N200" s="104">
        <v>18.726635650575236</v>
      </c>
      <c r="O200" s="104">
        <v>9.7204724854513351</v>
      </c>
      <c r="P200" s="104">
        <v>170.14188053837293</v>
      </c>
      <c r="Q200" s="104">
        <v>102.60399963663461</v>
      </c>
      <c r="R200" s="104">
        <v>1.8979170000000001</v>
      </c>
      <c r="S200" s="104">
        <v>193.05434204020261</v>
      </c>
      <c r="T200" s="104">
        <v>148.03518472153743</v>
      </c>
      <c r="U200" s="104">
        <v>114.50403427733487</v>
      </c>
      <c r="V200" s="104">
        <v>60.585434243904821</v>
      </c>
      <c r="W200" s="104">
        <v>23.742453482262786</v>
      </c>
      <c r="X200" s="104">
        <v>42.072502951040406</v>
      </c>
      <c r="Y200" s="104">
        <v>9.8990675671910484</v>
      </c>
      <c r="Z200" s="104">
        <v>40.799028356133938</v>
      </c>
      <c r="AA200" s="104">
        <v>40.510033895633647</v>
      </c>
      <c r="AB200" s="104">
        <v>19.65948356015975</v>
      </c>
      <c r="AC200" s="104">
        <v>14.803967730332305</v>
      </c>
      <c r="AD200" s="104">
        <v>92.594523864337589</v>
      </c>
      <c r="AE200" s="104">
        <v>21.803392076029926</v>
      </c>
      <c r="AF200" s="104">
        <v>10.74112781587349</v>
      </c>
      <c r="AG200" s="104">
        <v>1.2872502024788297</v>
      </c>
      <c r="AH200" s="104">
        <v>35.133359618999343</v>
      </c>
      <c r="AI200" s="104">
        <v>119.59764388666611</v>
      </c>
      <c r="AJ200" s="104">
        <v>44.596676483438209</v>
      </c>
      <c r="AK200" s="104">
        <v>46.486605526421336</v>
      </c>
      <c r="AL200" s="104">
        <v>13.609705914645708</v>
      </c>
      <c r="AM200" s="104">
        <v>11.50664379086183</v>
      </c>
      <c r="AN200" s="104">
        <v>65.901677410947144</v>
      </c>
      <c r="AO200" s="104">
        <v>102.37609364124054</v>
      </c>
      <c r="AP200" s="104">
        <v>64.759128080736076</v>
      </c>
      <c r="AQ200" s="104">
        <v>199.11162863241555</v>
      </c>
      <c r="AR200" s="104">
        <v>1.0000009999999999</v>
      </c>
      <c r="AS200" s="104">
        <v>15.385552879509699</v>
      </c>
      <c r="AT200" s="104">
        <v>138.46997591558727</v>
      </c>
      <c r="AU200" s="104">
        <v>184.21652153606902</v>
      </c>
      <c r="AV200" s="104">
        <v>23.559596627924826</v>
      </c>
      <c r="AW200" s="104">
        <v>53.093286022458734</v>
      </c>
      <c r="AX200" s="104">
        <v>75.370279192269734</v>
      </c>
      <c r="AY200" s="104">
        <v>202.15584260342928</v>
      </c>
      <c r="AZ200" s="104">
        <v>76.346654691129018</v>
      </c>
      <c r="BA200" s="104">
        <v>116.82504120602799</v>
      </c>
      <c r="BB200" s="104">
        <v>133.75099638108503</v>
      </c>
      <c r="BC200" s="104">
        <v>1.0000000000000002</v>
      </c>
      <c r="BD200" s="104">
        <v>0.25340080346438421</v>
      </c>
      <c r="BE200" s="104">
        <v>68.262480317648453</v>
      </c>
      <c r="BF200" s="104">
        <v>53.560855549037264</v>
      </c>
      <c r="BG200" s="104">
        <v>236.35738004211333</v>
      </c>
      <c r="BH200" s="104">
        <v>25.953096078739296</v>
      </c>
      <c r="BI200" s="104">
        <v>28.224511898244746</v>
      </c>
      <c r="BJ200" s="104">
        <v>72.191605691463877</v>
      </c>
      <c r="BK200" s="104">
        <v>242.23478096641074</v>
      </c>
      <c r="BL200" s="104">
        <v>86.699313575401959</v>
      </c>
      <c r="BM200" s="104">
        <v>552.88258491888348</v>
      </c>
      <c r="BN200" s="104">
        <v>1045.0551052401734</v>
      </c>
      <c r="BO200" s="104">
        <v>117.76116337882556</v>
      </c>
      <c r="BP200" s="104">
        <v>128.2367819542439</v>
      </c>
      <c r="BQ200" s="104">
        <v>617.62617157032139</v>
      </c>
      <c r="BR200" s="104">
        <v>35.43967947543689</v>
      </c>
      <c r="BS200" s="104">
        <v>30.408723075351499</v>
      </c>
      <c r="BT200" s="104">
        <v>146.6802200662402</v>
      </c>
      <c r="BU200" s="104">
        <v>112.04956297450104</v>
      </c>
      <c r="BV200" s="104">
        <v>245.82699922709935</v>
      </c>
      <c r="BW200" s="104">
        <v>829.69775321131442</v>
      </c>
      <c r="BX200" s="104">
        <v>1410.584153846575</v>
      </c>
      <c r="BY200" s="104">
        <v>1203.2545804712845</v>
      </c>
      <c r="BZ200" s="104">
        <v>838.6282230698074</v>
      </c>
      <c r="CA200" s="104">
        <v>15.695345156488701</v>
      </c>
      <c r="CB200" s="104">
        <v>31.290741194455773</v>
      </c>
      <c r="CC200" s="104">
        <v>2.2561779242470905</v>
      </c>
      <c r="CD200" s="104">
        <v>19.281875057546625</v>
      </c>
      <c r="CE200" s="104">
        <v>42.68874656284811</v>
      </c>
      <c r="CF200" s="104">
        <v>15.5710584890915</v>
      </c>
      <c r="CG200" s="104">
        <v>15.401102373035117</v>
      </c>
      <c r="CH200" s="104">
        <v>10.162100097837014</v>
      </c>
      <c r="CI200" s="104">
        <v>2.8871827044155127</v>
      </c>
      <c r="CJ200" s="104">
        <v>12.452567114614689</v>
      </c>
      <c r="CK200" s="104">
        <v>14.494773273069555</v>
      </c>
      <c r="CL200" s="104">
        <v>84.032631999766863</v>
      </c>
      <c r="CM200" s="104">
        <v>22.088627451227445</v>
      </c>
      <c r="CN200" s="104">
        <v>12.78973230863998</v>
      </c>
      <c r="CO200" s="104">
        <v>63.504038260434768</v>
      </c>
      <c r="CP200" s="104">
        <v>87.014682708254639</v>
      </c>
      <c r="CQ200" s="104">
        <v>105.82831066257131</v>
      </c>
      <c r="CR200" s="104">
        <v>7.2738954099999997</v>
      </c>
      <c r="CS200" s="104">
        <v>193.21989544498047</v>
      </c>
      <c r="CT200" s="104">
        <v>219.74989300956639</v>
      </c>
      <c r="CU200" s="104">
        <v>209.38570514720672</v>
      </c>
      <c r="CV200" s="104">
        <v>94.354265653783997</v>
      </c>
      <c r="CW200" s="104">
        <v>33.934696925355389</v>
      </c>
      <c r="CX200" s="104">
        <v>56.860301530223119</v>
      </c>
      <c r="CY200" s="104">
        <v>38.067055279319021</v>
      </c>
      <c r="CZ200" s="104">
        <v>68.254796037248127</v>
      </c>
      <c r="DA200" s="104">
        <v>61.954464788131453</v>
      </c>
      <c r="DB200" s="104">
        <v>25.398327025134684</v>
      </c>
      <c r="DC200" s="104">
        <v>34.676423153872037</v>
      </c>
      <c r="DD200" s="104">
        <v>115.49720699739294</v>
      </c>
      <c r="DE200" s="104">
        <v>35.770774633613662</v>
      </c>
      <c r="DF200" s="104">
        <v>17.675907987421951</v>
      </c>
      <c r="DG200" s="104">
        <v>2.5750962429797037</v>
      </c>
      <c r="DH200" s="104">
        <v>64.190170480596294</v>
      </c>
      <c r="DI200" s="104">
        <v>289.18758122440664</v>
      </c>
      <c r="DJ200" s="104">
        <v>84.216881529387052</v>
      </c>
      <c r="DK200" s="104">
        <v>95.288279716341222</v>
      </c>
      <c r="DL200" s="104">
        <v>26.069443556671043</v>
      </c>
      <c r="DM200" s="104">
        <v>39.333949319305844</v>
      </c>
      <c r="DN200" s="104">
        <v>82.143456201683421</v>
      </c>
      <c r="DO200" s="104">
        <v>161.86297523975105</v>
      </c>
      <c r="DP200" s="104">
        <v>98.63012313543922</v>
      </c>
      <c r="DQ200" s="104">
        <v>181.34574823799846</v>
      </c>
      <c r="DR200" s="104">
        <v>215.8143950902961</v>
      </c>
      <c r="DS200" s="104">
        <v>10.175867176163871</v>
      </c>
      <c r="DT200" s="104">
        <v>28.683717861727885</v>
      </c>
      <c r="DU200" s="104">
        <v>17.128711076864739</v>
      </c>
      <c r="DV200" s="104">
        <v>1.0000019999999998</v>
      </c>
      <c r="DW200" s="104">
        <v>25.152022703530445</v>
      </c>
      <c r="DX200" s="104">
        <v>226.368204331774</v>
      </c>
      <c r="DY200" s="104">
        <v>364.35552833091344</v>
      </c>
      <c r="DZ200" s="104">
        <v>54.547976589817139</v>
      </c>
      <c r="EA200" s="104">
        <v>110.76021552414052</v>
      </c>
      <c r="EB200" s="104">
        <v>139.26978750562284</v>
      </c>
      <c r="EC200" s="104">
        <v>291.63679228942874</v>
      </c>
      <c r="ED200" s="104">
        <v>133.84443063091101</v>
      </c>
      <c r="EE200" s="104">
        <v>195.00175122929522</v>
      </c>
      <c r="EF200" s="104">
        <v>320.72924248870828</v>
      </c>
      <c r="EG200" s="104">
        <v>1</v>
      </c>
      <c r="EH200" s="104">
        <v>0.25340080346438426</v>
      </c>
      <c r="EI200" s="104">
        <v>174.85362094658177</v>
      </c>
      <c r="EJ200" s="104">
        <v>182.40745974485063</v>
      </c>
      <c r="EK200" s="104">
        <v>603.2001110671024</v>
      </c>
      <c r="EL200" s="104">
        <v>48.47266282872765</v>
      </c>
      <c r="EM200" s="104">
        <v>50.121373167999209</v>
      </c>
      <c r="EN200" s="104">
        <v>113.17742440022973</v>
      </c>
      <c r="EO200" s="104">
        <v>250.48192391546155</v>
      </c>
      <c r="EP200" s="104">
        <v>91.439587272261107</v>
      </c>
      <c r="EQ200" s="104">
        <v>557.95176044097366</v>
      </c>
      <c r="ER200" s="104">
        <v>1047.4901836868303</v>
      </c>
      <c r="ES200" s="104">
        <v>159.1348355338661</v>
      </c>
      <c r="ET200" s="104">
        <v>145.58707788635127</v>
      </c>
      <c r="EU200" s="104">
        <v>617.33840332615239</v>
      </c>
      <c r="EV200" s="104">
        <v>38.382088373331278</v>
      </c>
      <c r="EW200" s="104">
        <v>31.902281806893779</v>
      </c>
      <c r="EX200" s="104">
        <v>146.6802200662402</v>
      </c>
      <c r="EY200" s="104">
        <v>114.30660828859186</v>
      </c>
      <c r="EZ200" s="104">
        <v>247.98938933837712</v>
      </c>
      <c r="FA200" s="104">
        <v>872.17071002801345</v>
      </c>
      <c r="FB200" s="104">
        <v>1566.2038434586868</v>
      </c>
      <c r="FC200" s="104">
        <v>1233.9261119405307</v>
      </c>
      <c r="FD200" s="104">
        <v>944.14354880269354</v>
      </c>
      <c r="FE200" s="104">
        <v>7.5114918535914619</v>
      </c>
      <c r="FF200" s="104">
        <v>1041.8860244550356</v>
      </c>
      <c r="FG200" s="104">
        <v>182.37673917699902</v>
      </c>
      <c r="FH200" s="104">
        <v>396.17851767473394</v>
      </c>
      <c r="FI200" s="104">
        <v>682.99359278762483</v>
      </c>
      <c r="FJ200" s="104">
        <v>1184.2444441585685</v>
      </c>
      <c r="FK200" s="104">
        <v>2018.623042395212</v>
      </c>
      <c r="FL200" s="104">
        <v>100.04484643074565</v>
      </c>
      <c r="FM200" s="104">
        <v>17.08132065791942</v>
      </c>
      <c r="FN200" s="104">
        <v>2250.0505754273267</v>
      </c>
      <c r="FO200" s="104">
        <v>100.04484643074565</v>
      </c>
      <c r="FP200" s="104">
        <v>81.122495592700218</v>
      </c>
      <c r="FQ200" s="104">
        <v>111.7636390771583</v>
      </c>
      <c r="FR200" s="104">
        <v>131.50854730306719</v>
      </c>
      <c r="FS200" s="104">
        <v>162.23953798709709</v>
      </c>
      <c r="FT200" s="104">
        <v>176.35196245968132</v>
      </c>
      <c r="FU200" s="104">
        <v>245.70630065313915</v>
      </c>
      <c r="FV200" s="104">
        <v>299.58092526491322</v>
      </c>
      <c r="FW200" s="104">
        <v>437.41314036604524</v>
      </c>
      <c r="FX200" s="104">
        <v>820.05208355598688</v>
      </c>
      <c r="FY200" s="104">
        <v>2001.824026375617</v>
      </c>
      <c r="FZ200" s="104">
        <v>2428.0023509305283</v>
      </c>
      <c r="GA200" s="104">
        <v>94.71444876240659</v>
      </c>
      <c r="GB200" s="104">
        <v>783.90999681693245</v>
      </c>
      <c r="GC200" s="104">
        <v>53.835480807591516</v>
      </c>
      <c r="GD200" s="104">
        <v>498.28966143824198</v>
      </c>
      <c r="GE200" s="104">
        <v>5.5067062021407764E-14</v>
      </c>
      <c r="GF200" s="104">
        <v>1.7763568394002505E-15</v>
      </c>
      <c r="GG200" s="104">
        <v>3.1086244689504383E-15</v>
      </c>
      <c r="GH200" s="104">
        <v>880.30460965922691</v>
      </c>
      <c r="GI200" s="104">
        <v>31.172281162378024</v>
      </c>
      <c r="GJ200" s="104">
        <v>6.5579120138064759</v>
      </c>
      <c r="GK200" s="104">
        <v>1786.2908463316664</v>
      </c>
      <c r="GL200" s="104"/>
      <c r="GM200" s="122"/>
      <c r="GN200" s="104"/>
      <c r="GO200" s="104"/>
      <c r="GP200" s="98"/>
    </row>
    <row r="201" spans="1:198" x14ac:dyDescent="0.25">
      <c r="A201" s="111"/>
      <c r="B201" s="101"/>
      <c r="C201" s="101"/>
      <c r="D201" s="101"/>
      <c r="E201" s="101"/>
      <c r="F201" s="101"/>
      <c r="G201" s="101"/>
      <c r="H201" s="101"/>
      <c r="I201" s="101"/>
      <c r="J201" s="101"/>
      <c r="K201" s="101"/>
      <c r="L201" s="101"/>
      <c r="M201" s="101"/>
      <c r="N201" s="101"/>
      <c r="O201" s="101"/>
      <c r="P201" s="101"/>
      <c r="Q201" s="101"/>
      <c r="R201" s="101"/>
      <c r="S201" s="101"/>
      <c r="T201" s="101"/>
      <c r="U201" s="101"/>
      <c r="V201" s="101"/>
      <c r="W201" s="101"/>
      <c r="X201" s="101"/>
      <c r="Y201" s="101"/>
      <c r="Z201" s="101"/>
      <c r="AA201" s="101"/>
      <c r="AB201" s="101"/>
      <c r="AC201" s="101"/>
      <c r="AD201" s="101"/>
      <c r="AE201" s="101"/>
      <c r="AF201" s="101"/>
      <c r="AG201" s="101"/>
      <c r="AH201" s="101"/>
      <c r="AI201" s="101"/>
      <c r="AJ201" s="101"/>
      <c r="AK201" s="101"/>
      <c r="AL201" s="101"/>
      <c r="AM201" s="101"/>
      <c r="AN201" s="101"/>
      <c r="AO201" s="101"/>
      <c r="AP201" s="101"/>
      <c r="AQ201" s="101"/>
      <c r="AR201" s="101"/>
      <c r="AS201" s="101"/>
      <c r="AT201" s="101"/>
      <c r="AU201" s="101"/>
      <c r="AV201" s="101"/>
      <c r="AW201" s="101"/>
      <c r="AX201" s="101"/>
      <c r="AY201" s="101"/>
      <c r="AZ201" s="101"/>
      <c r="BA201" s="101"/>
      <c r="BB201" s="101"/>
      <c r="BC201" s="101"/>
      <c r="BD201" s="101"/>
      <c r="BE201" s="101"/>
      <c r="BF201" s="101"/>
      <c r="BG201" s="101"/>
      <c r="BH201" s="101"/>
      <c r="BI201" s="101"/>
      <c r="BJ201" s="101"/>
      <c r="BK201" s="101"/>
      <c r="BL201" s="101"/>
      <c r="BM201" s="101"/>
      <c r="BN201" s="101"/>
      <c r="BO201" s="101"/>
      <c r="BP201" s="101"/>
      <c r="BQ201" s="101"/>
      <c r="BR201" s="101"/>
      <c r="BS201" s="101"/>
      <c r="BT201" s="101"/>
      <c r="BU201" s="101"/>
      <c r="BV201" s="101"/>
      <c r="BW201" s="101"/>
      <c r="BX201" s="101"/>
      <c r="BY201" s="101"/>
      <c r="BZ201" s="101"/>
      <c r="CA201" s="101"/>
      <c r="CB201" s="101"/>
      <c r="CC201" s="101"/>
      <c r="CD201" s="101"/>
      <c r="CE201" s="101"/>
      <c r="CF201" s="101"/>
      <c r="CG201" s="101"/>
      <c r="CH201" s="101"/>
      <c r="CI201" s="101"/>
      <c r="CJ201" s="101"/>
      <c r="CK201" s="101"/>
      <c r="CL201" s="101"/>
      <c r="CM201" s="101"/>
      <c r="CN201" s="101"/>
      <c r="CO201" s="101"/>
      <c r="CP201" s="101"/>
      <c r="CQ201" s="101"/>
      <c r="CR201" s="101"/>
      <c r="CS201" s="101"/>
      <c r="CT201" s="101"/>
      <c r="CU201" s="101"/>
      <c r="CV201" s="101"/>
      <c r="CW201" s="101"/>
      <c r="CX201" s="101"/>
      <c r="CY201" s="101"/>
      <c r="CZ201" s="101"/>
      <c r="DA201" s="101"/>
      <c r="DB201" s="101"/>
      <c r="DC201" s="101"/>
      <c r="DD201" s="101"/>
      <c r="DE201" s="101"/>
      <c r="DF201" s="101"/>
      <c r="DG201" s="101"/>
      <c r="DH201" s="101"/>
      <c r="DI201" s="101"/>
      <c r="DJ201" s="101"/>
      <c r="DK201" s="101"/>
      <c r="DL201" s="101"/>
      <c r="DM201" s="101"/>
      <c r="DN201" s="101"/>
      <c r="DO201" s="101"/>
      <c r="DP201" s="101"/>
      <c r="DQ201" s="101"/>
      <c r="DR201" s="101"/>
      <c r="DS201" s="101"/>
      <c r="DT201" s="101"/>
      <c r="DU201" s="101"/>
      <c r="DV201" s="101"/>
      <c r="DW201" s="101"/>
      <c r="DX201" s="101"/>
      <c r="DY201" s="101"/>
      <c r="DZ201" s="101"/>
      <c r="EA201" s="101"/>
      <c r="EB201" s="101"/>
      <c r="EC201" s="101"/>
      <c r="ED201" s="101"/>
      <c r="EE201" s="101"/>
      <c r="EF201" s="101"/>
      <c r="EG201" s="101"/>
      <c r="EH201" s="101"/>
      <c r="EI201" s="101"/>
      <c r="EJ201" s="101"/>
      <c r="EK201" s="101"/>
      <c r="EL201" s="101"/>
      <c r="EM201" s="101"/>
      <c r="EN201" s="101"/>
      <c r="EO201" s="101"/>
      <c r="EP201" s="101"/>
      <c r="EQ201" s="101"/>
      <c r="ER201" s="101"/>
      <c r="ES201" s="101"/>
      <c r="ET201" s="101"/>
      <c r="EU201" s="101"/>
      <c r="EV201" s="101"/>
      <c r="EW201" s="101"/>
      <c r="EX201" s="101"/>
      <c r="EY201" s="101"/>
      <c r="EZ201" s="101"/>
      <c r="FA201" s="101"/>
      <c r="FB201" s="101"/>
      <c r="FC201" s="101"/>
      <c r="FD201" s="101"/>
      <c r="FE201" s="101"/>
      <c r="FF201" s="101"/>
      <c r="FG201" s="101"/>
      <c r="FH201" s="101"/>
      <c r="FI201" s="101"/>
      <c r="FJ201" s="101"/>
      <c r="FK201" s="101"/>
      <c r="FL201" s="101"/>
      <c r="FM201" s="101"/>
      <c r="FN201" s="101"/>
      <c r="FO201" s="101"/>
      <c r="FP201" s="101"/>
      <c r="FQ201" s="101"/>
      <c r="FR201" s="101"/>
      <c r="FS201" s="101"/>
      <c r="FT201" s="101"/>
      <c r="FU201" s="101"/>
      <c r="FV201" s="101"/>
      <c r="FW201" s="101"/>
      <c r="FX201" s="101"/>
      <c r="FY201" s="101"/>
      <c r="FZ201" s="101"/>
      <c r="GA201" s="101"/>
      <c r="GB201" s="101"/>
      <c r="GC201" s="101"/>
      <c r="GD201" s="101"/>
      <c r="GE201" s="101"/>
      <c r="GF201" s="101"/>
      <c r="GG201" s="101"/>
      <c r="GH201" s="101"/>
      <c r="GI201" s="101"/>
      <c r="GJ201" s="101"/>
      <c r="GK201" s="101"/>
      <c r="GL201" s="101"/>
      <c r="GM201" s="122"/>
      <c r="GN201" s="101"/>
      <c r="GO201" s="101"/>
      <c r="GP201" s="98"/>
    </row>
    <row r="202" spans="1:198" x14ac:dyDescent="0.25">
      <c r="A202" s="101"/>
      <c r="B202" s="115"/>
      <c r="C202" s="115"/>
      <c r="D202" s="115"/>
      <c r="E202" s="115"/>
      <c r="F202" s="115"/>
      <c r="G202" s="115"/>
      <c r="H202" s="115"/>
      <c r="I202" s="115"/>
      <c r="J202" s="115"/>
      <c r="K202" s="115"/>
      <c r="L202" s="115"/>
      <c r="M202" s="115"/>
      <c r="N202" s="115"/>
      <c r="O202" s="115"/>
      <c r="P202" s="115"/>
      <c r="Q202" s="115"/>
      <c r="R202" s="115"/>
      <c r="S202" s="115"/>
      <c r="T202" s="115"/>
      <c r="U202" s="115"/>
      <c r="V202" s="115"/>
      <c r="W202" s="115"/>
      <c r="X202" s="115"/>
      <c r="Y202" s="115"/>
      <c r="Z202" s="115"/>
      <c r="AA202" s="115"/>
      <c r="AB202" s="115"/>
      <c r="AC202" s="115"/>
      <c r="AD202" s="115"/>
      <c r="AE202" s="115"/>
      <c r="AF202" s="115"/>
      <c r="AG202" s="115"/>
      <c r="AH202" s="115"/>
      <c r="AI202" s="115"/>
      <c r="AJ202" s="115"/>
      <c r="AK202" s="115"/>
      <c r="AL202" s="115"/>
      <c r="AM202" s="115"/>
      <c r="AN202" s="115"/>
      <c r="AO202" s="115"/>
      <c r="AP202" s="115"/>
      <c r="AQ202" s="115"/>
      <c r="AR202" s="115"/>
      <c r="AS202" s="115"/>
      <c r="AT202" s="115"/>
      <c r="AU202" s="115"/>
      <c r="AV202" s="115"/>
      <c r="AW202" s="115"/>
      <c r="AX202" s="115"/>
      <c r="AY202" s="115"/>
      <c r="AZ202" s="115"/>
      <c r="BA202" s="115"/>
      <c r="BB202" s="115"/>
      <c r="BC202" s="115"/>
      <c r="BD202" s="115"/>
      <c r="BE202" s="115"/>
      <c r="BF202" s="115"/>
      <c r="BG202" s="115"/>
      <c r="BH202" s="115"/>
      <c r="BI202" s="115"/>
      <c r="BJ202" s="115"/>
      <c r="BK202" s="115"/>
      <c r="BL202" s="115"/>
      <c r="BM202" s="115"/>
      <c r="BN202" s="115"/>
      <c r="BO202" s="115"/>
      <c r="BP202" s="115"/>
      <c r="BQ202" s="115"/>
      <c r="BR202" s="115"/>
      <c r="BS202" s="115"/>
      <c r="BT202" s="115"/>
      <c r="BU202" s="115"/>
      <c r="BV202" s="115"/>
      <c r="BW202" s="115"/>
      <c r="BX202" s="115"/>
      <c r="BY202" s="115"/>
      <c r="BZ202" s="115"/>
      <c r="CA202" s="121"/>
      <c r="CB202" s="121"/>
      <c r="CC202" s="121"/>
      <c r="CD202" s="121"/>
      <c r="CE202" s="121"/>
      <c r="CF202" s="121"/>
      <c r="CG202" s="121"/>
      <c r="CH202" s="121"/>
      <c r="CI202" s="121"/>
      <c r="CJ202" s="121"/>
      <c r="CK202" s="121"/>
      <c r="CL202" s="121"/>
      <c r="CM202" s="121"/>
      <c r="CN202" s="121"/>
      <c r="CO202" s="121"/>
      <c r="CP202" s="121"/>
      <c r="CQ202" s="121"/>
      <c r="CR202" s="121"/>
      <c r="CS202" s="121"/>
      <c r="CT202" s="121"/>
      <c r="CU202" s="121"/>
      <c r="CV202" s="121"/>
      <c r="CW202" s="121"/>
      <c r="CX202" s="121"/>
      <c r="CY202" s="121"/>
      <c r="CZ202" s="121"/>
      <c r="DA202" s="121"/>
      <c r="DB202" s="121"/>
      <c r="DC202" s="121"/>
      <c r="DD202" s="121"/>
      <c r="DE202" s="121"/>
      <c r="DF202" s="121"/>
      <c r="DG202" s="121"/>
      <c r="DH202" s="121"/>
      <c r="DI202" s="121"/>
      <c r="DJ202" s="121"/>
      <c r="DK202" s="121"/>
      <c r="DL202" s="121"/>
      <c r="DM202" s="121"/>
      <c r="DN202" s="121"/>
      <c r="DO202" s="121"/>
      <c r="DP202" s="121"/>
      <c r="DQ202" s="121"/>
      <c r="DR202" s="121"/>
      <c r="DS202" s="121"/>
      <c r="DT202" s="121"/>
      <c r="DU202" s="121"/>
      <c r="DV202" s="121"/>
      <c r="DW202" s="121"/>
      <c r="DX202" s="121"/>
      <c r="DY202" s="121"/>
      <c r="DZ202" s="121"/>
      <c r="EA202" s="121"/>
      <c r="EB202" s="121"/>
      <c r="EC202" s="121"/>
      <c r="ED202" s="121"/>
      <c r="EE202" s="121"/>
      <c r="EF202" s="121"/>
      <c r="EG202" s="121"/>
      <c r="EH202" s="121"/>
      <c r="EI202" s="121"/>
      <c r="EJ202" s="121"/>
      <c r="EK202" s="121"/>
      <c r="EL202" s="121"/>
      <c r="EM202" s="121"/>
      <c r="EN202" s="121"/>
      <c r="EO202" s="121"/>
      <c r="EP202" s="121"/>
      <c r="EQ202" s="121"/>
      <c r="ER202" s="121"/>
      <c r="ES202" s="121"/>
      <c r="ET202" s="121"/>
      <c r="EU202" s="121"/>
      <c r="EV202" s="121"/>
      <c r="EW202" s="121"/>
      <c r="EX202" s="121"/>
      <c r="EY202" s="121"/>
      <c r="EZ202" s="121"/>
      <c r="FA202" s="121"/>
      <c r="FB202" s="121"/>
      <c r="FC202" s="121"/>
      <c r="FD202" s="121"/>
      <c r="FE202" s="121"/>
      <c r="FF202" s="115"/>
      <c r="FG202" s="115"/>
      <c r="FH202" s="115"/>
      <c r="FI202" s="115"/>
      <c r="FJ202" s="115"/>
      <c r="FK202" s="115"/>
      <c r="FL202" s="115"/>
      <c r="FM202" s="115"/>
      <c r="FN202" s="115"/>
      <c r="FO202" s="115"/>
      <c r="FP202" s="115"/>
      <c r="FQ202" s="115"/>
      <c r="FR202" s="115"/>
      <c r="FS202" s="115"/>
      <c r="FT202" s="115"/>
      <c r="FU202" s="115"/>
      <c r="FV202" s="115"/>
      <c r="FW202" s="115"/>
      <c r="FX202" s="115"/>
      <c r="FY202" s="115"/>
      <c r="FZ202" s="115"/>
      <c r="GA202" s="115"/>
      <c r="GB202" s="115"/>
      <c r="GC202" s="115"/>
      <c r="GD202" s="115"/>
      <c r="GE202" s="115"/>
      <c r="GF202" s="115"/>
      <c r="GG202" s="115"/>
      <c r="GH202" s="115"/>
      <c r="GI202" s="115"/>
      <c r="GJ202" s="115"/>
      <c r="GK202" s="115"/>
      <c r="GL202" s="115"/>
      <c r="GM202" s="122"/>
      <c r="GN202" s="101"/>
      <c r="GO202" s="101"/>
      <c r="GP202" s="9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92D050"/>
  </sheetPr>
  <dimension ref="A1:AA93"/>
  <sheetViews>
    <sheetView zoomScale="70" zoomScaleNormal="70" workbookViewId="0">
      <pane xSplit="1" ySplit="7" topLeftCell="B8" activePane="bottomRight" state="frozen"/>
      <selection activeCell="AA82" sqref="AA82"/>
      <selection pane="topRight" activeCell="AA82" sqref="AA82"/>
      <selection pane="bottomLeft" activeCell="AA82" sqref="AA82"/>
      <selection pane="bottomRight" activeCell="A8" sqref="A8:A90"/>
    </sheetView>
  </sheetViews>
  <sheetFormatPr defaultRowHeight="15" x14ac:dyDescent="0.25"/>
  <cols>
    <col min="1" max="1" width="15.7109375" customWidth="1"/>
    <col min="2" max="9" width="9.28515625" style="9"/>
    <col min="10" max="11" width="9.7109375" style="9" customWidth="1"/>
    <col min="12" max="21" width="9.28515625" style="9"/>
  </cols>
  <sheetData>
    <row r="1" spans="1:27" ht="18.75" x14ac:dyDescent="0.3">
      <c r="A1" s="2" t="s">
        <v>92</v>
      </c>
    </row>
    <row r="3" spans="1:27" x14ac:dyDescent="0.25">
      <c r="A3" s="13" t="s">
        <v>268</v>
      </c>
    </row>
    <row r="4" spans="1:27" x14ac:dyDescent="0.25">
      <c r="A4" t="s">
        <v>267</v>
      </c>
      <c r="B4" s="9">
        <v>0</v>
      </c>
      <c r="C4" s="9">
        <v>1</v>
      </c>
      <c r="D4" s="9">
        <v>2</v>
      </c>
      <c r="E4" s="9">
        <v>3</v>
      </c>
      <c r="F4" s="9">
        <v>4</v>
      </c>
      <c r="G4" s="9">
        <v>5</v>
      </c>
      <c r="H4" s="9">
        <v>6</v>
      </c>
      <c r="I4" s="9">
        <v>7</v>
      </c>
      <c r="J4" s="9">
        <v>8</v>
      </c>
      <c r="K4" s="9">
        <v>9</v>
      </c>
    </row>
    <row r="6" spans="1:27" x14ac:dyDescent="0.25">
      <c r="A6" s="3" t="s">
        <v>93</v>
      </c>
      <c r="B6" s="26"/>
      <c r="Y6" s="3"/>
    </row>
    <row r="7" spans="1:27" x14ac:dyDescent="0.25">
      <c r="B7" s="9" t="s">
        <v>46</v>
      </c>
      <c r="C7" s="9" t="s">
        <v>47</v>
      </c>
      <c r="D7" s="9" t="s">
        <v>48</v>
      </c>
      <c r="E7" s="9" t="s">
        <v>49</v>
      </c>
      <c r="F7" s="9" t="s">
        <v>50</v>
      </c>
      <c r="G7" s="9" t="s">
        <v>51</v>
      </c>
      <c r="H7" s="9" t="s">
        <v>52</v>
      </c>
      <c r="I7" s="9" t="s">
        <v>53</v>
      </c>
      <c r="J7" s="9" t="s">
        <v>54</v>
      </c>
      <c r="K7" s="9" t="s">
        <v>426</v>
      </c>
      <c r="V7" s="9"/>
      <c r="W7" s="9"/>
      <c r="X7" s="9"/>
      <c r="Y7" s="9"/>
      <c r="Z7" s="9"/>
      <c r="AA7" s="9"/>
    </row>
    <row r="8" spans="1:27" x14ac:dyDescent="0.25">
      <c r="A8" t="s">
        <v>456</v>
      </c>
      <c r="B8" s="25">
        <f>VLOOKUP(VLOOKUP($A8,Demand_RawData!$AC$8:$AD$64,2,),Demand_RawData!$L$8:$Z$39,COLUMNS(Demand_RawData!$L$8:M$8),)</f>
        <v>1.1660694519804669</v>
      </c>
      <c r="C8" s="25">
        <f>VLOOKUP(VLOOKUP($A8,Demand_RawData!$AC$8:$AD$64,2,),Demand_RawData!$L$8:$Z$39,COLUMNS(Demand_RawData!$L$8:N$8),)</f>
        <v>1.2257200217037441</v>
      </c>
      <c r="D8" s="25">
        <f>VLOOKUP(VLOOKUP($A8,Demand_RawData!$AC$8:$AD$64,2,),Demand_RawData!$L$8:$Z$39,COLUMNS(Demand_RawData!$L$8:O$8),)</f>
        <v>1.2853705914270213</v>
      </c>
      <c r="E8" s="25">
        <f>VLOOKUP(VLOOKUP($A8,Demand_RawData!$AC$8:$AD$64,2,),Demand_RawData!$L$8:$Z$39,COLUMNS(Demand_RawData!$L$8:P$8),)</f>
        <v>1.3450211611502985</v>
      </c>
      <c r="F8" s="25">
        <f>VLOOKUP(VLOOKUP($A8,Demand_RawData!$AC$8:$AD$64,2,),Demand_RawData!$L$8:$Z$39,COLUMNS(Demand_RawData!$L$8:Q$8),)</f>
        <v>1.4046717308735759</v>
      </c>
      <c r="G8" s="25">
        <f>VLOOKUP(VLOOKUP($A8,Demand_RawData!$AC$8:$AD$64,2,),Demand_RawData!$L$8:$Z$39,COLUMNS(Demand_RawData!$L$8:R$8),)</f>
        <v>1.4643223005968531</v>
      </c>
      <c r="H8" s="25">
        <f>VLOOKUP(VLOOKUP($A8,Demand_RawData!$AC$8:$AD$64,2,),Demand_RawData!$L$8:$Z$39,COLUMNS(Demand_RawData!$L$8:S$8),)</f>
        <v>1.5239728703201303</v>
      </c>
      <c r="I8" s="25">
        <f>VLOOKUP(VLOOKUP($A8,Demand_RawData!$AC$8:$AD$64,2,),Demand_RawData!$L$8:$Z$39,COLUMNS(Demand_RawData!$L$8:T$8),)</f>
        <v>1.5836234400434077</v>
      </c>
      <c r="J8" s="25">
        <f>VLOOKUP(VLOOKUP($A8,Demand_RawData!$AC$8:$AD$64,2,),Demand_RawData!$L$8:$Z$39,COLUMNS(Demand_RawData!$L$8:U$8),)</f>
        <v>1.6432740097666847</v>
      </c>
      <c r="K8" s="25">
        <f>VLOOKUP(VLOOKUP($A8,Demand_RawData!$AC$8:$AD$64,2,),Demand_RawData!$L$8:$AA$39,COLUMNS(Demand_RawData!$L$8:$AA$8),)</f>
        <v>1.7029245794899619</v>
      </c>
      <c r="L8" s="25"/>
      <c r="M8" s="25"/>
      <c r="N8" s="25"/>
      <c r="O8" s="25"/>
      <c r="P8" s="25"/>
      <c r="Q8" s="25"/>
      <c r="R8" s="25"/>
      <c r="S8" s="25"/>
      <c r="T8" s="25"/>
      <c r="U8" s="25"/>
      <c r="V8" s="8"/>
      <c r="X8" s="8"/>
      <c r="Y8" s="8"/>
      <c r="Z8" s="8"/>
      <c r="AA8" s="8"/>
    </row>
    <row r="9" spans="1:27" x14ac:dyDescent="0.25">
      <c r="A9" s="84" t="s">
        <v>457</v>
      </c>
      <c r="B9" s="83">
        <f>B8</f>
        <v>1.1660694519804669</v>
      </c>
      <c r="C9" s="83">
        <f t="shared" ref="C9:C19" si="0">C8</f>
        <v>1.2257200217037441</v>
      </c>
      <c r="D9" s="83">
        <f t="shared" ref="D9:D19" si="1">D8</f>
        <v>1.2853705914270213</v>
      </c>
      <c r="E9" s="83">
        <f t="shared" ref="E9:E19" si="2">E8</f>
        <v>1.3450211611502985</v>
      </c>
      <c r="F9" s="83">
        <f t="shared" ref="F9:F19" si="3">F8</f>
        <v>1.4046717308735759</v>
      </c>
      <c r="G9" s="83">
        <f t="shared" ref="G9:G19" si="4">G8</f>
        <v>1.4643223005968531</v>
      </c>
      <c r="H9" s="83">
        <f t="shared" ref="H9:H19" si="5">H8</f>
        <v>1.5239728703201303</v>
      </c>
      <c r="I9" s="83">
        <f t="shared" ref="I9:I19" si="6">I8</f>
        <v>1.5836234400434077</v>
      </c>
      <c r="J9" s="83">
        <f t="shared" ref="J9:J19" si="7">J8</f>
        <v>1.6432740097666847</v>
      </c>
      <c r="K9" s="83">
        <f t="shared" ref="K9:K19" si="8">K8</f>
        <v>1.7029245794899619</v>
      </c>
      <c r="L9" s="25"/>
      <c r="M9" s="25"/>
      <c r="N9" s="25"/>
      <c r="O9" s="25"/>
      <c r="P9" s="25"/>
      <c r="Q9" s="25"/>
      <c r="R9" s="25"/>
      <c r="S9" s="25"/>
      <c r="T9" s="25"/>
      <c r="U9" s="25"/>
      <c r="V9" s="8"/>
      <c r="X9" s="8"/>
      <c r="Y9" s="8"/>
      <c r="Z9" s="8"/>
      <c r="AA9" s="8"/>
    </row>
    <row r="10" spans="1:27" x14ac:dyDescent="0.25">
      <c r="A10" s="84" t="s">
        <v>458</v>
      </c>
      <c r="B10" s="83">
        <f t="shared" ref="B10:B19" si="9">B9</f>
        <v>1.1660694519804669</v>
      </c>
      <c r="C10" s="83">
        <f t="shared" si="0"/>
        <v>1.2257200217037441</v>
      </c>
      <c r="D10" s="83">
        <f t="shared" si="1"/>
        <v>1.2853705914270213</v>
      </c>
      <c r="E10" s="83">
        <f t="shared" si="2"/>
        <v>1.3450211611502985</v>
      </c>
      <c r="F10" s="83">
        <f t="shared" si="3"/>
        <v>1.4046717308735759</v>
      </c>
      <c r="G10" s="83">
        <f t="shared" si="4"/>
        <v>1.4643223005968531</v>
      </c>
      <c r="H10" s="83">
        <f t="shared" si="5"/>
        <v>1.5239728703201303</v>
      </c>
      <c r="I10" s="83">
        <f t="shared" si="6"/>
        <v>1.5836234400434077</v>
      </c>
      <c r="J10" s="83">
        <f t="shared" si="7"/>
        <v>1.6432740097666847</v>
      </c>
      <c r="K10" s="83">
        <f t="shared" si="8"/>
        <v>1.7029245794899619</v>
      </c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8"/>
      <c r="X10" s="8"/>
      <c r="Y10" s="8"/>
      <c r="Z10" s="8"/>
      <c r="AA10" s="8"/>
    </row>
    <row r="11" spans="1:27" x14ac:dyDescent="0.25">
      <c r="A11" s="84" t="s">
        <v>459</v>
      </c>
      <c r="B11" s="83">
        <f t="shared" si="9"/>
        <v>1.1660694519804669</v>
      </c>
      <c r="C11" s="83">
        <f t="shared" si="0"/>
        <v>1.2257200217037441</v>
      </c>
      <c r="D11" s="83">
        <f t="shared" si="1"/>
        <v>1.2853705914270213</v>
      </c>
      <c r="E11" s="83">
        <f t="shared" si="2"/>
        <v>1.3450211611502985</v>
      </c>
      <c r="F11" s="83">
        <f t="shared" si="3"/>
        <v>1.4046717308735759</v>
      </c>
      <c r="G11" s="83">
        <f t="shared" si="4"/>
        <v>1.4643223005968531</v>
      </c>
      <c r="H11" s="83">
        <f t="shared" si="5"/>
        <v>1.5239728703201303</v>
      </c>
      <c r="I11" s="83">
        <f t="shared" si="6"/>
        <v>1.5836234400434077</v>
      </c>
      <c r="J11" s="83">
        <f t="shared" si="7"/>
        <v>1.6432740097666847</v>
      </c>
      <c r="K11" s="83">
        <f t="shared" si="8"/>
        <v>1.7029245794899619</v>
      </c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8"/>
      <c r="X11" s="8"/>
      <c r="Y11" s="8"/>
      <c r="Z11" s="8"/>
      <c r="AA11" s="8"/>
    </row>
    <row r="12" spans="1:27" x14ac:dyDescent="0.25">
      <c r="A12" s="84" t="s">
        <v>460</v>
      </c>
      <c r="B12" s="83">
        <f t="shared" si="9"/>
        <v>1.1660694519804669</v>
      </c>
      <c r="C12" s="83">
        <f t="shared" si="0"/>
        <v>1.2257200217037441</v>
      </c>
      <c r="D12" s="83">
        <f t="shared" si="1"/>
        <v>1.2853705914270213</v>
      </c>
      <c r="E12" s="83">
        <f t="shared" si="2"/>
        <v>1.3450211611502985</v>
      </c>
      <c r="F12" s="83">
        <f t="shared" si="3"/>
        <v>1.4046717308735759</v>
      </c>
      <c r="G12" s="83">
        <f t="shared" si="4"/>
        <v>1.4643223005968531</v>
      </c>
      <c r="H12" s="83">
        <f t="shared" si="5"/>
        <v>1.5239728703201303</v>
      </c>
      <c r="I12" s="83">
        <f t="shared" si="6"/>
        <v>1.5836234400434077</v>
      </c>
      <c r="J12" s="83">
        <f t="shared" si="7"/>
        <v>1.6432740097666847</v>
      </c>
      <c r="K12" s="83">
        <f t="shared" si="8"/>
        <v>1.7029245794899619</v>
      </c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8"/>
      <c r="X12" s="8"/>
      <c r="Y12" s="8"/>
      <c r="Z12" s="8"/>
      <c r="AA12" s="8"/>
    </row>
    <row r="13" spans="1:27" x14ac:dyDescent="0.25">
      <c r="A13" s="84" t="s">
        <v>461</v>
      </c>
      <c r="B13" s="83">
        <f t="shared" si="9"/>
        <v>1.1660694519804669</v>
      </c>
      <c r="C13" s="83">
        <f t="shared" si="0"/>
        <v>1.2257200217037441</v>
      </c>
      <c r="D13" s="83">
        <f t="shared" si="1"/>
        <v>1.2853705914270213</v>
      </c>
      <c r="E13" s="83">
        <f t="shared" si="2"/>
        <v>1.3450211611502985</v>
      </c>
      <c r="F13" s="83">
        <f t="shared" si="3"/>
        <v>1.4046717308735759</v>
      </c>
      <c r="G13" s="83">
        <f t="shared" si="4"/>
        <v>1.4643223005968531</v>
      </c>
      <c r="H13" s="83">
        <f t="shared" si="5"/>
        <v>1.5239728703201303</v>
      </c>
      <c r="I13" s="83">
        <f t="shared" si="6"/>
        <v>1.5836234400434077</v>
      </c>
      <c r="J13" s="83">
        <f t="shared" si="7"/>
        <v>1.6432740097666847</v>
      </c>
      <c r="K13" s="83">
        <f t="shared" si="8"/>
        <v>1.7029245794899619</v>
      </c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8"/>
      <c r="X13" s="8"/>
      <c r="Y13" s="8"/>
      <c r="Z13" s="8"/>
      <c r="AA13" s="8"/>
    </row>
    <row r="14" spans="1:27" x14ac:dyDescent="0.25">
      <c r="A14" s="84" t="s">
        <v>462</v>
      </c>
      <c r="B14" s="83">
        <f t="shared" si="9"/>
        <v>1.1660694519804669</v>
      </c>
      <c r="C14" s="83">
        <f t="shared" si="0"/>
        <v>1.2257200217037441</v>
      </c>
      <c r="D14" s="83">
        <f t="shared" si="1"/>
        <v>1.2853705914270213</v>
      </c>
      <c r="E14" s="83">
        <f t="shared" si="2"/>
        <v>1.3450211611502985</v>
      </c>
      <c r="F14" s="83">
        <f t="shared" si="3"/>
        <v>1.4046717308735759</v>
      </c>
      <c r="G14" s="83">
        <f t="shared" si="4"/>
        <v>1.4643223005968531</v>
      </c>
      <c r="H14" s="83">
        <f t="shared" si="5"/>
        <v>1.5239728703201303</v>
      </c>
      <c r="I14" s="83">
        <f t="shared" si="6"/>
        <v>1.5836234400434077</v>
      </c>
      <c r="J14" s="83">
        <f t="shared" si="7"/>
        <v>1.6432740097666847</v>
      </c>
      <c r="K14" s="83">
        <f t="shared" si="8"/>
        <v>1.7029245794899619</v>
      </c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8"/>
      <c r="X14" s="8"/>
      <c r="Y14" s="8"/>
      <c r="Z14" s="8"/>
      <c r="AA14" s="8"/>
    </row>
    <row r="15" spans="1:27" x14ac:dyDescent="0.25">
      <c r="A15" s="84" t="s">
        <v>463</v>
      </c>
      <c r="B15" s="83">
        <f t="shared" si="9"/>
        <v>1.1660694519804669</v>
      </c>
      <c r="C15" s="83">
        <f t="shared" si="0"/>
        <v>1.2257200217037441</v>
      </c>
      <c r="D15" s="83">
        <f t="shared" si="1"/>
        <v>1.2853705914270213</v>
      </c>
      <c r="E15" s="83">
        <f t="shared" si="2"/>
        <v>1.3450211611502985</v>
      </c>
      <c r="F15" s="83">
        <f t="shared" si="3"/>
        <v>1.4046717308735759</v>
      </c>
      <c r="G15" s="83">
        <f t="shared" si="4"/>
        <v>1.4643223005968531</v>
      </c>
      <c r="H15" s="83">
        <f t="shared" si="5"/>
        <v>1.5239728703201303</v>
      </c>
      <c r="I15" s="83">
        <f t="shared" si="6"/>
        <v>1.5836234400434077</v>
      </c>
      <c r="J15" s="83">
        <f t="shared" si="7"/>
        <v>1.6432740097666847</v>
      </c>
      <c r="K15" s="83">
        <f t="shared" si="8"/>
        <v>1.7029245794899619</v>
      </c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8"/>
      <c r="Y15" s="8"/>
      <c r="Z15" s="8"/>
      <c r="AA15" s="8"/>
    </row>
    <row r="16" spans="1:27" x14ac:dyDescent="0.25">
      <c r="A16" s="84" t="s">
        <v>464</v>
      </c>
      <c r="B16" s="83">
        <f t="shared" si="9"/>
        <v>1.1660694519804669</v>
      </c>
      <c r="C16" s="83">
        <f t="shared" si="0"/>
        <v>1.2257200217037441</v>
      </c>
      <c r="D16" s="83">
        <f t="shared" si="1"/>
        <v>1.2853705914270213</v>
      </c>
      <c r="E16" s="83">
        <f t="shared" si="2"/>
        <v>1.3450211611502985</v>
      </c>
      <c r="F16" s="83">
        <f t="shared" si="3"/>
        <v>1.4046717308735759</v>
      </c>
      <c r="G16" s="83">
        <f t="shared" si="4"/>
        <v>1.4643223005968531</v>
      </c>
      <c r="H16" s="83">
        <f t="shared" si="5"/>
        <v>1.5239728703201303</v>
      </c>
      <c r="I16" s="83">
        <f t="shared" si="6"/>
        <v>1.5836234400434077</v>
      </c>
      <c r="J16" s="83">
        <f t="shared" si="7"/>
        <v>1.6432740097666847</v>
      </c>
      <c r="K16" s="83">
        <f t="shared" si="8"/>
        <v>1.7029245794899619</v>
      </c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8"/>
      <c r="Y16" s="8"/>
      <c r="Z16" s="8"/>
      <c r="AA16" s="8"/>
    </row>
    <row r="17" spans="1:27" x14ac:dyDescent="0.25">
      <c r="A17" s="84" t="s">
        <v>465</v>
      </c>
      <c r="B17" s="83">
        <f t="shared" si="9"/>
        <v>1.1660694519804669</v>
      </c>
      <c r="C17" s="83">
        <f t="shared" si="0"/>
        <v>1.2257200217037441</v>
      </c>
      <c r="D17" s="83">
        <f t="shared" si="1"/>
        <v>1.2853705914270213</v>
      </c>
      <c r="E17" s="83">
        <f t="shared" si="2"/>
        <v>1.3450211611502985</v>
      </c>
      <c r="F17" s="83">
        <f t="shared" si="3"/>
        <v>1.4046717308735759</v>
      </c>
      <c r="G17" s="83">
        <f t="shared" si="4"/>
        <v>1.4643223005968531</v>
      </c>
      <c r="H17" s="83">
        <f t="shared" si="5"/>
        <v>1.5239728703201303</v>
      </c>
      <c r="I17" s="83">
        <f t="shared" si="6"/>
        <v>1.5836234400434077</v>
      </c>
      <c r="J17" s="83">
        <f t="shared" si="7"/>
        <v>1.6432740097666847</v>
      </c>
      <c r="K17" s="83">
        <f t="shared" si="8"/>
        <v>1.7029245794899619</v>
      </c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8"/>
      <c r="Y17" s="8"/>
      <c r="Z17" s="8"/>
      <c r="AA17" s="8"/>
    </row>
    <row r="18" spans="1:27" x14ac:dyDescent="0.25">
      <c r="A18" s="84" t="s">
        <v>466</v>
      </c>
      <c r="B18" s="83">
        <f t="shared" si="9"/>
        <v>1.1660694519804669</v>
      </c>
      <c r="C18" s="83">
        <f t="shared" si="0"/>
        <v>1.2257200217037441</v>
      </c>
      <c r="D18" s="83">
        <f t="shared" si="1"/>
        <v>1.2853705914270213</v>
      </c>
      <c r="E18" s="83">
        <f t="shared" si="2"/>
        <v>1.3450211611502985</v>
      </c>
      <c r="F18" s="83">
        <f t="shared" si="3"/>
        <v>1.4046717308735759</v>
      </c>
      <c r="G18" s="83">
        <f t="shared" si="4"/>
        <v>1.4643223005968531</v>
      </c>
      <c r="H18" s="83">
        <f t="shared" si="5"/>
        <v>1.5239728703201303</v>
      </c>
      <c r="I18" s="83">
        <f t="shared" si="6"/>
        <v>1.5836234400434077</v>
      </c>
      <c r="J18" s="83">
        <f t="shared" si="7"/>
        <v>1.6432740097666847</v>
      </c>
      <c r="K18" s="83">
        <f t="shared" si="8"/>
        <v>1.7029245794899619</v>
      </c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8"/>
      <c r="Y18" s="8"/>
      <c r="Z18" s="8"/>
      <c r="AA18" s="8"/>
    </row>
    <row r="19" spans="1:27" x14ac:dyDescent="0.25">
      <c r="A19" s="84" t="s">
        <v>467</v>
      </c>
      <c r="B19" s="83">
        <f t="shared" si="9"/>
        <v>1.1660694519804669</v>
      </c>
      <c r="C19" s="83">
        <f t="shared" si="0"/>
        <v>1.2257200217037441</v>
      </c>
      <c r="D19" s="83">
        <f t="shared" si="1"/>
        <v>1.2853705914270213</v>
      </c>
      <c r="E19" s="83">
        <f t="shared" si="2"/>
        <v>1.3450211611502985</v>
      </c>
      <c r="F19" s="83">
        <f t="shared" si="3"/>
        <v>1.4046717308735759</v>
      </c>
      <c r="G19" s="83">
        <f t="shared" si="4"/>
        <v>1.4643223005968531</v>
      </c>
      <c r="H19" s="83">
        <f t="shared" si="5"/>
        <v>1.5239728703201303</v>
      </c>
      <c r="I19" s="83">
        <f t="shared" si="6"/>
        <v>1.5836234400434077</v>
      </c>
      <c r="J19" s="83">
        <f t="shared" si="7"/>
        <v>1.6432740097666847</v>
      </c>
      <c r="K19" s="83">
        <f t="shared" si="8"/>
        <v>1.7029245794899619</v>
      </c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8"/>
      <c r="Y19" s="8"/>
      <c r="Z19" s="8"/>
      <c r="AA19" s="8"/>
    </row>
    <row r="20" spans="1:27" x14ac:dyDescent="0.25">
      <c r="A20" s="84" t="s">
        <v>187</v>
      </c>
      <c r="B20" s="25">
        <f>VLOOKUP(VLOOKUP($A20,Demand_RawData!$AC$8:$AD$64,2,),Demand_RawData!$L$8:$Z$39,COLUMNS(Demand_RawData!$L$8:M$8),)</f>
        <v>1.1660694519804669</v>
      </c>
      <c r="C20" s="25">
        <f>VLOOKUP(VLOOKUP($A20,Demand_RawData!$AC$8:$AD$64,2,),Demand_RawData!$L$8:$Z$39,COLUMNS(Demand_RawData!$L$8:N$8),)</f>
        <v>1.2257200217037441</v>
      </c>
      <c r="D20" s="25">
        <f>VLOOKUP(VLOOKUP($A20,Demand_RawData!$AC$8:$AD$64,2,),Demand_RawData!$L$8:$Z$39,COLUMNS(Demand_RawData!$L$8:O$8),)</f>
        <v>1.2853705914270213</v>
      </c>
      <c r="E20" s="25">
        <f>VLOOKUP(VLOOKUP($A20,Demand_RawData!$AC$8:$AD$64,2,),Demand_RawData!$L$8:$Z$39,COLUMNS(Demand_RawData!$L$8:P$8),)</f>
        <v>1.3450211611502985</v>
      </c>
      <c r="F20" s="25">
        <f>VLOOKUP(VLOOKUP($A20,Demand_RawData!$AC$8:$AD$64,2,),Demand_RawData!$L$8:$Z$39,COLUMNS(Demand_RawData!$L$8:Q$8),)</f>
        <v>1.4046717308735759</v>
      </c>
      <c r="G20" s="25">
        <f>VLOOKUP(VLOOKUP($A20,Demand_RawData!$AC$8:$AD$64,2,),Demand_RawData!$L$8:$Z$39,COLUMNS(Demand_RawData!$L$8:R$8),)</f>
        <v>1.4643223005968531</v>
      </c>
      <c r="H20" s="25">
        <f>VLOOKUP(VLOOKUP($A20,Demand_RawData!$AC$8:$AD$64,2,),Demand_RawData!$L$8:$Z$39,COLUMNS(Demand_RawData!$L$8:S$8),)</f>
        <v>1.5239728703201303</v>
      </c>
      <c r="I20" s="25">
        <f>VLOOKUP(VLOOKUP($A20,Demand_RawData!$AC$8:$AD$64,2,),Demand_RawData!$L$8:$Z$39,COLUMNS(Demand_RawData!$L$8:T$8),)</f>
        <v>1.5836234400434077</v>
      </c>
      <c r="J20" s="25">
        <f>VLOOKUP(VLOOKUP($A20,Demand_RawData!$AC$8:$AD$64,2,),Demand_RawData!$L$8:$Z$39,COLUMNS(Demand_RawData!$L$8:U$8),)</f>
        <v>1.6432740097666847</v>
      </c>
      <c r="K20" s="25">
        <f>VLOOKUP(VLOOKUP($A20,Demand_RawData!$AC$8:$AD$64,2,),Demand_RawData!$L$8:$AA$39,COLUMNS(Demand_RawData!$L$8:$AA$8),)</f>
        <v>1.7029245794899619</v>
      </c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8"/>
      <c r="Y20" s="8"/>
      <c r="Z20" s="8"/>
      <c r="AA20" s="8"/>
    </row>
    <row r="21" spans="1:27" x14ac:dyDescent="0.25">
      <c r="A21" s="84" t="s">
        <v>188</v>
      </c>
      <c r="B21" s="25">
        <f>VLOOKUP(VLOOKUP($A21,Demand_RawData!$AC$8:$AD$64,2,),Demand_RawData!$L$8:$Z$39,COLUMNS(Demand_RawData!$L$8:M$8),)</f>
        <v>1.1660694519804669</v>
      </c>
      <c r="C21" s="25">
        <f>VLOOKUP(VLOOKUP($A21,Demand_RawData!$AC$8:$AD$64,2,),Demand_RawData!$L$8:$Z$39,COLUMNS(Demand_RawData!$L$8:N$8),)</f>
        <v>1.2257200217037441</v>
      </c>
      <c r="D21" s="25">
        <f>VLOOKUP(VLOOKUP($A21,Demand_RawData!$AC$8:$AD$64,2,),Demand_RawData!$L$8:$Z$39,COLUMNS(Demand_RawData!$L$8:O$8),)</f>
        <v>1.2853705914270213</v>
      </c>
      <c r="E21" s="25">
        <f>VLOOKUP(VLOOKUP($A21,Demand_RawData!$AC$8:$AD$64,2,),Demand_RawData!$L$8:$Z$39,COLUMNS(Demand_RawData!$L$8:P$8),)</f>
        <v>1.3450211611502985</v>
      </c>
      <c r="F21" s="25">
        <f>VLOOKUP(VLOOKUP($A21,Demand_RawData!$AC$8:$AD$64,2,),Demand_RawData!$L$8:$Z$39,COLUMNS(Demand_RawData!$L$8:Q$8),)</f>
        <v>1.4046717308735759</v>
      </c>
      <c r="G21" s="25">
        <f>VLOOKUP(VLOOKUP($A21,Demand_RawData!$AC$8:$AD$64,2,),Demand_RawData!$L$8:$Z$39,COLUMNS(Demand_RawData!$L$8:R$8),)</f>
        <v>1.4643223005968531</v>
      </c>
      <c r="H21" s="25">
        <f>VLOOKUP(VLOOKUP($A21,Demand_RawData!$AC$8:$AD$64,2,),Demand_RawData!$L$8:$Z$39,COLUMNS(Demand_RawData!$L$8:S$8),)</f>
        <v>1.5239728703201303</v>
      </c>
      <c r="I21" s="25">
        <f>VLOOKUP(VLOOKUP($A21,Demand_RawData!$AC$8:$AD$64,2,),Demand_RawData!$L$8:$Z$39,COLUMNS(Demand_RawData!$L$8:T$8),)</f>
        <v>1.5836234400434077</v>
      </c>
      <c r="J21" s="25">
        <f>VLOOKUP(VLOOKUP($A21,Demand_RawData!$AC$8:$AD$64,2,),Demand_RawData!$L$8:$Z$39,COLUMNS(Demand_RawData!$L$8:U$8),)</f>
        <v>1.6432740097666847</v>
      </c>
      <c r="K21" s="25">
        <f>VLOOKUP(VLOOKUP($A21,Demand_RawData!$AC$8:$AD$64,2,),Demand_RawData!$L$8:$AA$39,COLUMNS(Demand_RawData!$L$8:$AA$8),)</f>
        <v>1.7029245794899619</v>
      </c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8"/>
      <c r="Y21" s="8"/>
      <c r="Z21" s="8"/>
      <c r="AA21" s="8"/>
    </row>
    <row r="22" spans="1:27" x14ac:dyDescent="0.25">
      <c r="A22" s="84" t="s">
        <v>280</v>
      </c>
      <c r="B22" s="25">
        <f>VLOOKUP(VLOOKUP($A22,Demand_RawData!$AC$8:$AD$64,2,),Demand_RawData!$L$8:$Z$39,COLUMNS(Demand_RawData!$L$8:M$8),)</f>
        <v>0.655842105263158</v>
      </c>
      <c r="C22" s="25">
        <f>VLOOKUP(VLOOKUP($A22,Demand_RawData!$AC$8:$AD$64,2,),Demand_RawData!$L$8:$Z$39,COLUMNS(Demand_RawData!$L$8:N$8),)</f>
        <v>0.70110526315789479</v>
      </c>
      <c r="D22" s="25">
        <f>VLOOKUP(VLOOKUP($A22,Demand_RawData!$AC$8:$AD$64,2,),Demand_RawData!$L$8:$Z$39,COLUMNS(Demand_RawData!$L$8:O$8),)</f>
        <v>0.74636842105263168</v>
      </c>
      <c r="E22" s="25">
        <f>VLOOKUP(VLOOKUP($A22,Demand_RawData!$AC$8:$AD$64,2,),Demand_RawData!$L$8:$Z$39,COLUMNS(Demand_RawData!$L$8:P$8),)</f>
        <v>0.79163157894736846</v>
      </c>
      <c r="F22" s="25">
        <f>VLOOKUP(VLOOKUP($A22,Demand_RawData!$AC$8:$AD$64,2,),Demand_RawData!$L$8:$Z$39,COLUMNS(Demand_RawData!$L$8:Q$8),)</f>
        <v>0.83689473684210536</v>
      </c>
      <c r="G22" s="25">
        <f>VLOOKUP(VLOOKUP($A22,Demand_RawData!$AC$8:$AD$64,2,),Demand_RawData!$L$8:$Z$39,COLUMNS(Demand_RawData!$L$8:R$8),)</f>
        <v>0.88215789473684214</v>
      </c>
      <c r="H22" s="25">
        <f>VLOOKUP(VLOOKUP($A22,Demand_RawData!$AC$8:$AD$64,2,),Demand_RawData!$L$8:$Z$39,COLUMNS(Demand_RawData!$L$8:S$8),)</f>
        <v>0.92742105263157892</v>
      </c>
      <c r="I22" s="25">
        <f>VLOOKUP(VLOOKUP($A22,Demand_RawData!$AC$8:$AD$64,2,),Demand_RawData!$L$8:$Z$39,COLUMNS(Demand_RawData!$L$8:T$8),)</f>
        <v>0.97268421052631582</v>
      </c>
      <c r="J22" s="25">
        <f>VLOOKUP(VLOOKUP($A22,Demand_RawData!$AC$8:$AD$64,2,),Demand_RawData!$L$8:$Z$39,COLUMNS(Demand_RawData!$L$8:U$8),)</f>
        <v>1.0179473684210527</v>
      </c>
      <c r="K22" s="25">
        <f>VLOOKUP(VLOOKUP($A22,Demand_RawData!$AC$8:$AD$64,2,),Demand_RawData!$L$8:$AA$39,COLUMNS(Demand_RawData!$L$8:$AA$8),)</f>
        <v>1.0632105263157896</v>
      </c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8"/>
      <c r="Y22" s="8"/>
      <c r="Z22" s="8"/>
      <c r="AA22" s="8"/>
    </row>
    <row r="23" spans="1:27" x14ac:dyDescent="0.25">
      <c r="A23" s="84" t="s">
        <v>281</v>
      </c>
      <c r="B23" s="25">
        <f>VLOOKUP(VLOOKUP($A23,Demand_RawData!$AC$8:$AD$64,2,),Demand_RawData!$L$8:$Z$39,COLUMNS(Demand_RawData!$L$8:M$8),)</f>
        <v>0.655842105263158</v>
      </c>
      <c r="C23" s="25">
        <f>VLOOKUP(VLOOKUP($A23,Demand_RawData!$AC$8:$AD$64,2,),Demand_RawData!$L$8:$Z$39,COLUMNS(Demand_RawData!$L$8:N$8),)</f>
        <v>0.70110526315789479</v>
      </c>
      <c r="D23" s="25">
        <f>VLOOKUP(VLOOKUP($A23,Demand_RawData!$AC$8:$AD$64,2,),Demand_RawData!$L$8:$Z$39,COLUMNS(Demand_RawData!$L$8:O$8),)</f>
        <v>0.74636842105263168</v>
      </c>
      <c r="E23" s="25">
        <f>VLOOKUP(VLOOKUP($A23,Demand_RawData!$AC$8:$AD$64,2,),Demand_RawData!$L$8:$Z$39,COLUMNS(Demand_RawData!$L$8:P$8),)</f>
        <v>0.79163157894736846</v>
      </c>
      <c r="F23" s="25">
        <f>VLOOKUP(VLOOKUP($A23,Demand_RawData!$AC$8:$AD$64,2,),Demand_RawData!$L$8:$Z$39,COLUMNS(Demand_RawData!$L$8:Q$8),)</f>
        <v>0.83689473684210536</v>
      </c>
      <c r="G23" s="25">
        <f>VLOOKUP(VLOOKUP($A23,Demand_RawData!$AC$8:$AD$64,2,),Demand_RawData!$L$8:$Z$39,COLUMNS(Demand_RawData!$L$8:R$8),)</f>
        <v>0.88215789473684214</v>
      </c>
      <c r="H23" s="25">
        <f>VLOOKUP(VLOOKUP($A23,Demand_RawData!$AC$8:$AD$64,2,),Demand_RawData!$L$8:$Z$39,COLUMNS(Demand_RawData!$L$8:S$8),)</f>
        <v>0.92742105263157892</v>
      </c>
      <c r="I23" s="25">
        <f>VLOOKUP(VLOOKUP($A23,Demand_RawData!$AC$8:$AD$64,2,),Demand_RawData!$L$8:$Z$39,COLUMNS(Demand_RawData!$L$8:T$8),)</f>
        <v>0.97268421052631582</v>
      </c>
      <c r="J23" s="25">
        <f>VLOOKUP(VLOOKUP($A23,Demand_RawData!$AC$8:$AD$64,2,),Demand_RawData!$L$8:$Z$39,COLUMNS(Demand_RawData!$L$8:U$8),)</f>
        <v>1.0179473684210527</v>
      </c>
      <c r="K23" s="25">
        <f>VLOOKUP(VLOOKUP($A23,Demand_RawData!$AC$8:$AD$64,2,),Demand_RawData!$L$8:$AA$39,COLUMNS(Demand_RawData!$L$8:$AA$8),)</f>
        <v>1.0632105263157896</v>
      </c>
      <c r="L23" s="25"/>
      <c r="M23" s="25"/>
      <c r="N23" s="25"/>
      <c r="O23" s="25"/>
      <c r="P23" s="25"/>
      <c r="Q23" s="25"/>
      <c r="R23" s="25"/>
      <c r="S23" s="25"/>
      <c r="T23" s="25"/>
      <c r="U23" s="25"/>
      <c r="Y23" s="8"/>
      <c r="Z23" s="8"/>
      <c r="AA23" s="8"/>
    </row>
    <row r="24" spans="1:27" x14ac:dyDescent="0.25">
      <c r="A24" s="84" t="s">
        <v>114</v>
      </c>
      <c r="B24" s="25">
        <f>VLOOKUP(VLOOKUP($A24,Demand_RawData!$AC$8:$AD$64,2,),Demand_RawData!$L$8:$Z$39,COLUMNS(Demand_RawData!$L$8:M$8),)</f>
        <v>0.655842105263158</v>
      </c>
      <c r="C24" s="25">
        <f>VLOOKUP(VLOOKUP($A24,Demand_RawData!$AC$8:$AD$64,2,),Demand_RawData!$L$8:$Z$39,COLUMNS(Demand_RawData!$L$8:N$8),)</f>
        <v>0.70110526315789479</v>
      </c>
      <c r="D24" s="25">
        <f>VLOOKUP(VLOOKUP($A24,Demand_RawData!$AC$8:$AD$64,2,),Demand_RawData!$L$8:$Z$39,COLUMNS(Demand_RawData!$L$8:O$8),)</f>
        <v>0.74636842105263168</v>
      </c>
      <c r="E24" s="25">
        <f>VLOOKUP(VLOOKUP($A24,Demand_RawData!$AC$8:$AD$64,2,),Demand_RawData!$L$8:$Z$39,COLUMNS(Demand_RawData!$L$8:P$8),)</f>
        <v>0.79163157894736846</v>
      </c>
      <c r="F24" s="25">
        <f>VLOOKUP(VLOOKUP($A24,Demand_RawData!$AC$8:$AD$64,2,),Demand_RawData!$L$8:$Z$39,COLUMNS(Demand_RawData!$L$8:Q$8),)</f>
        <v>0.83689473684210536</v>
      </c>
      <c r="G24" s="25">
        <f>VLOOKUP(VLOOKUP($A24,Demand_RawData!$AC$8:$AD$64,2,),Demand_RawData!$L$8:$Z$39,COLUMNS(Demand_RawData!$L$8:R$8),)</f>
        <v>0.88215789473684214</v>
      </c>
      <c r="H24" s="25">
        <f>VLOOKUP(VLOOKUP($A24,Demand_RawData!$AC$8:$AD$64,2,),Demand_RawData!$L$8:$Z$39,COLUMNS(Demand_RawData!$L$8:S$8),)</f>
        <v>0.92742105263157892</v>
      </c>
      <c r="I24" s="25">
        <f>VLOOKUP(VLOOKUP($A24,Demand_RawData!$AC$8:$AD$64,2,),Demand_RawData!$L$8:$Z$39,COLUMNS(Demand_RawData!$L$8:T$8),)</f>
        <v>0.97268421052631582</v>
      </c>
      <c r="J24" s="25">
        <f>VLOOKUP(VLOOKUP($A24,Demand_RawData!$AC$8:$AD$64,2,),Demand_RawData!$L$8:$Z$39,COLUMNS(Demand_RawData!$L$8:U$8),)</f>
        <v>1.0179473684210527</v>
      </c>
      <c r="K24" s="25">
        <f>VLOOKUP(VLOOKUP($A24,Demand_RawData!$AC$8:$AD$64,2,),Demand_RawData!$L$8:$AA$39,COLUMNS(Demand_RawData!$L$8:$AA$8),)</f>
        <v>1.0632105263157896</v>
      </c>
      <c r="L24" s="25"/>
      <c r="M24" s="25"/>
      <c r="N24" s="25"/>
      <c r="O24" s="25"/>
      <c r="P24" s="25"/>
      <c r="Q24" s="25"/>
      <c r="R24" s="25"/>
      <c r="S24" s="25"/>
      <c r="T24" s="25"/>
      <c r="U24" s="25"/>
      <c r="Y24" s="8"/>
      <c r="Z24" s="8"/>
      <c r="AA24" s="8"/>
    </row>
    <row r="25" spans="1:27" x14ac:dyDescent="0.25">
      <c r="A25" s="84" t="s">
        <v>193</v>
      </c>
      <c r="B25" s="83">
        <f>B24</f>
        <v>0.655842105263158</v>
      </c>
      <c r="C25" s="83">
        <f t="shared" ref="C25:K25" si="10">C24</f>
        <v>0.70110526315789479</v>
      </c>
      <c r="D25" s="83">
        <f t="shared" si="10"/>
        <v>0.74636842105263168</v>
      </c>
      <c r="E25" s="83">
        <f t="shared" si="10"/>
        <v>0.79163157894736846</v>
      </c>
      <c r="F25" s="83">
        <f t="shared" si="10"/>
        <v>0.83689473684210536</v>
      </c>
      <c r="G25" s="83">
        <f t="shared" si="10"/>
        <v>0.88215789473684214</v>
      </c>
      <c r="H25" s="83">
        <f t="shared" si="10"/>
        <v>0.92742105263157892</v>
      </c>
      <c r="I25" s="83">
        <f t="shared" si="10"/>
        <v>0.97268421052631582</v>
      </c>
      <c r="J25" s="83">
        <f t="shared" si="10"/>
        <v>1.0179473684210527</v>
      </c>
      <c r="K25" s="83">
        <f t="shared" si="10"/>
        <v>1.0632105263157896</v>
      </c>
      <c r="L25" s="25"/>
      <c r="M25" s="25"/>
      <c r="N25" s="25"/>
      <c r="O25" s="25"/>
      <c r="P25" s="25"/>
      <c r="Q25" s="25"/>
      <c r="R25" s="25"/>
      <c r="S25" s="25"/>
      <c r="T25" s="25"/>
      <c r="U25" s="25"/>
      <c r="Y25" s="8"/>
      <c r="Z25" s="8"/>
      <c r="AA25" s="8"/>
    </row>
    <row r="26" spans="1:27" x14ac:dyDescent="0.25">
      <c r="A26" s="84" t="s">
        <v>601</v>
      </c>
      <c r="B26" s="83">
        <f>B27</f>
        <v>0.655842105263158</v>
      </c>
      <c r="C26" s="83">
        <f t="shared" ref="C26:K26" si="11">C27</f>
        <v>0.70110526315789479</v>
      </c>
      <c r="D26" s="83">
        <f t="shared" si="11"/>
        <v>0.74636842105263168</v>
      </c>
      <c r="E26" s="83">
        <f t="shared" si="11"/>
        <v>0.79163157894736846</v>
      </c>
      <c r="F26" s="83">
        <f t="shared" si="11"/>
        <v>0.83689473684210536</v>
      </c>
      <c r="G26" s="83">
        <f t="shared" si="11"/>
        <v>0.88215789473684214</v>
      </c>
      <c r="H26" s="83">
        <f t="shared" si="11"/>
        <v>0.92742105263157892</v>
      </c>
      <c r="I26" s="83">
        <f t="shared" si="11"/>
        <v>0.97268421052631582</v>
      </c>
      <c r="J26" s="83">
        <f t="shared" si="11"/>
        <v>1.0179473684210527</v>
      </c>
      <c r="K26" s="83">
        <f t="shared" si="11"/>
        <v>1.0632105263157896</v>
      </c>
      <c r="L26" s="25"/>
      <c r="M26" s="25"/>
      <c r="N26" s="25"/>
      <c r="O26" s="25"/>
      <c r="P26" s="25"/>
      <c r="Q26" s="25"/>
      <c r="R26" s="25"/>
      <c r="S26" s="25"/>
      <c r="T26" s="25"/>
      <c r="U26" s="25"/>
      <c r="Y26" s="8"/>
      <c r="Z26" s="8"/>
      <c r="AA26" s="8"/>
    </row>
    <row r="27" spans="1:27" x14ac:dyDescent="0.25">
      <c r="A27" s="84" t="s">
        <v>314</v>
      </c>
      <c r="B27" s="25">
        <f>VLOOKUP(VLOOKUP($A27,Demand_RawData!$AC$8:$AD$64,2,),Demand_RawData!$L$8:$Z$39,COLUMNS(Demand_RawData!$L$8:M$8),)</f>
        <v>0.655842105263158</v>
      </c>
      <c r="C27" s="25">
        <f>VLOOKUP(VLOOKUP($A27,Demand_RawData!$AC$8:$AD$64,2,),Demand_RawData!$L$8:$Z$39,COLUMNS(Demand_RawData!$L$8:N$8),)</f>
        <v>0.70110526315789479</v>
      </c>
      <c r="D27" s="25">
        <f>VLOOKUP(VLOOKUP($A27,Demand_RawData!$AC$8:$AD$64,2,),Demand_RawData!$L$8:$Z$39,COLUMNS(Demand_RawData!$L$8:O$8),)</f>
        <v>0.74636842105263168</v>
      </c>
      <c r="E27" s="25">
        <f>VLOOKUP(VLOOKUP($A27,Demand_RawData!$AC$8:$AD$64,2,),Demand_RawData!$L$8:$Z$39,COLUMNS(Demand_RawData!$L$8:P$8),)</f>
        <v>0.79163157894736846</v>
      </c>
      <c r="F27" s="25">
        <f>VLOOKUP(VLOOKUP($A27,Demand_RawData!$AC$8:$AD$64,2,),Demand_RawData!$L$8:$Z$39,COLUMNS(Demand_RawData!$L$8:Q$8),)</f>
        <v>0.83689473684210536</v>
      </c>
      <c r="G27" s="25">
        <f>VLOOKUP(VLOOKUP($A27,Demand_RawData!$AC$8:$AD$64,2,),Demand_RawData!$L$8:$Z$39,COLUMNS(Demand_RawData!$L$8:R$8),)</f>
        <v>0.88215789473684214</v>
      </c>
      <c r="H27" s="25">
        <f>VLOOKUP(VLOOKUP($A27,Demand_RawData!$AC$8:$AD$64,2,),Demand_RawData!$L$8:$Z$39,COLUMNS(Demand_RawData!$L$8:S$8),)</f>
        <v>0.92742105263157892</v>
      </c>
      <c r="I27" s="25">
        <f>VLOOKUP(VLOOKUP($A27,Demand_RawData!$AC$8:$AD$64,2,),Demand_RawData!$L$8:$Z$39,COLUMNS(Demand_RawData!$L$8:T$8),)</f>
        <v>0.97268421052631582</v>
      </c>
      <c r="J27" s="25">
        <f>VLOOKUP(VLOOKUP($A27,Demand_RawData!$AC$8:$AD$64,2,),Demand_RawData!$L$8:$Z$39,COLUMNS(Demand_RawData!$L$8:U$8),)</f>
        <v>1.0179473684210527</v>
      </c>
      <c r="K27" s="25">
        <f>VLOOKUP(VLOOKUP($A27,Demand_RawData!$AC$8:$AD$64,2,),Demand_RawData!$L$8:$AA$39,COLUMNS(Demand_RawData!$L$8:$AA$8),)</f>
        <v>1.0632105263157896</v>
      </c>
      <c r="L27" s="25"/>
      <c r="M27" s="25"/>
      <c r="N27" s="25"/>
      <c r="O27" s="25"/>
      <c r="P27" s="25"/>
      <c r="Q27" s="25"/>
      <c r="R27" s="25"/>
      <c r="S27" s="25"/>
      <c r="T27" s="25"/>
      <c r="U27" s="25"/>
      <c r="Y27" s="8"/>
      <c r="Z27" s="8"/>
      <c r="AA27" s="8"/>
    </row>
    <row r="28" spans="1:27" x14ac:dyDescent="0.25">
      <c r="A28" s="84" t="s">
        <v>292</v>
      </c>
      <c r="B28" s="25">
        <f>VLOOKUP(VLOOKUP($A28,Demand_RawData!$AC$8:$AD$64,2,),Demand_RawData!$L$8:$Z$39,COLUMNS(Demand_RawData!$L$8:M$8),)</f>
        <v>0.655842105263158</v>
      </c>
      <c r="C28" s="25">
        <f>VLOOKUP(VLOOKUP($A28,Demand_RawData!$AC$8:$AD$64,2,),Demand_RawData!$L$8:$Z$39,COLUMNS(Demand_RawData!$L$8:N$8),)</f>
        <v>0.70110526315789479</v>
      </c>
      <c r="D28" s="25">
        <f>VLOOKUP(VLOOKUP($A28,Demand_RawData!$AC$8:$AD$64,2,),Demand_RawData!$L$8:$Z$39,COLUMNS(Demand_RawData!$L$8:O$8),)</f>
        <v>0.74636842105263168</v>
      </c>
      <c r="E28" s="25">
        <f>VLOOKUP(VLOOKUP($A28,Demand_RawData!$AC$8:$AD$64,2,),Demand_RawData!$L$8:$Z$39,COLUMNS(Demand_RawData!$L$8:P$8),)</f>
        <v>0.79163157894736846</v>
      </c>
      <c r="F28" s="25">
        <f>VLOOKUP(VLOOKUP($A28,Demand_RawData!$AC$8:$AD$64,2,),Demand_RawData!$L$8:$Z$39,COLUMNS(Demand_RawData!$L$8:Q$8),)</f>
        <v>0.83689473684210536</v>
      </c>
      <c r="G28" s="25">
        <f>VLOOKUP(VLOOKUP($A28,Demand_RawData!$AC$8:$AD$64,2,),Demand_RawData!$L$8:$Z$39,COLUMNS(Demand_RawData!$L$8:R$8),)</f>
        <v>0.88215789473684214</v>
      </c>
      <c r="H28" s="25">
        <f>VLOOKUP(VLOOKUP($A28,Demand_RawData!$AC$8:$AD$64,2,),Demand_RawData!$L$8:$Z$39,COLUMNS(Demand_RawData!$L$8:S$8),)</f>
        <v>0.92742105263157892</v>
      </c>
      <c r="I28" s="25">
        <f>VLOOKUP(VLOOKUP($A28,Demand_RawData!$AC$8:$AD$64,2,),Demand_RawData!$L$8:$Z$39,COLUMNS(Demand_RawData!$L$8:T$8),)</f>
        <v>0.97268421052631582</v>
      </c>
      <c r="J28" s="25">
        <f>VLOOKUP(VLOOKUP($A28,Demand_RawData!$AC$8:$AD$64,2,),Demand_RawData!$L$8:$Z$39,COLUMNS(Demand_RawData!$L$8:U$8),)</f>
        <v>1.0179473684210527</v>
      </c>
      <c r="K28" s="25">
        <f>VLOOKUP(VLOOKUP($A28,Demand_RawData!$AC$8:$AD$64,2,),Demand_RawData!$L$8:$AA$39,COLUMNS(Demand_RawData!$L$8:$AA$8),)</f>
        <v>1.0632105263157896</v>
      </c>
      <c r="L28" s="25"/>
      <c r="M28" s="25"/>
      <c r="N28" s="25"/>
      <c r="O28" s="25"/>
      <c r="P28" s="25"/>
      <c r="Q28" s="25"/>
      <c r="R28" s="25"/>
      <c r="S28" s="25"/>
      <c r="T28" s="25"/>
      <c r="U28" s="25"/>
      <c r="Y28" s="8"/>
      <c r="Z28" s="8"/>
      <c r="AA28" s="8"/>
    </row>
    <row r="29" spans="1:27" x14ac:dyDescent="0.25">
      <c r="A29" s="84" t="s">
        <v>468</v>
      </c>
      <c r="B29" s="25">
        <f>VLOOKUP(VLOOKUP($A29,Demand_RawData!$AC$8:$AD$64,2,),Demand_RawData!$L$8:$Z$39,COLUMNS(Demand_RawData!$L$8:M$8),)</f>
        <v>1.1333448182311447</v>
      </c>
      <c r="C29" s="25">
        <f>VLOOKUP(VLOOKUP($A29,Demand_RawData!$AC$8:$AD$64,2,),Demand_RawData!$L$8:$Z$39,COLUMNS(Demand_RawData!$L$8:N$8),)</f>
        <v>1.0428130765056971</v>
      </c>
      <c r="D29" s="25">
        <f>VLOOKUP(VLOOKUP($A29,Demand_RawData!$AC$8:$AD$64,2,),Demand_RawData!$L$8:$Z$39,COLUMNS(Demand_RawData!$L$8:O$8),)</f>
        <v>0.95228133478024946</v>
      </c>
      <c r="E29" s="25">
        <f>VLOOKUP(VLOOKUP($A29,Demand_RawData!$AC$8:$AD$64,2,),Demand_RawData!$L$8:$Z$39,COLUMNS(Demand_RawData!$L$8:P$8),)</f>
        <v>0.86174959305480181</v>
      </c>
      <c r="F29" s="25">
        <f>VLOOKUP(VLOOKUP($A29,Demand_RawData!$AC$8:$AD$64,2,),Demand_RawData!$L$8:$Z$39,COLUMNS(Demand_RawData!$L$8:Q$8),)</f>
        <v>0.77121785132935428</v>
      </c>
      <c r="G29" s="25">
        <f>VLOOKUP(VLOOKUP($A29,Demand_RawData!$AC$8:$AD$64,2,),Demand_RawData!$L$8:$Z$39,COLUMNS(Demand_RawData!$L$8:R$8),)</f>
        <v>0.68068610960390663</v>
      </c>
      <c r="H29" s="25">
        <f>VLOOKUP(VLOOKUP($A29,Demand_RawData!$AC$8:$AD$64,2,),Demand_RawData!$L$8:$Z$39,COLUMNS(Demand_RawData!$L$8:S$8),)</f>
        <v>0.59015436787845899</v>
      </c>
      <c r="I29" s="25">
        <f>VLOOKUP(VLOOKUP($A29,Demand_RawData!$AC$8:$AD$64,2,),Demand_RawData!$L$8:$Z$39,COLUMNS(Demand_RawData!$L$8:T$8),)</f>
        <v>0.49962262615301145</v>
      </c>
      <c r="J29" s="25">
        <f>VLOOKUP(VLOOKUP($A29,Demand_RawData!$AC$8:$AD$64,2,),Demand_RawData!$L$8:$Z$39,COLUMNS(Demand_RawData!$L$8:U$8),)</f>
        <v>0.40909088442756381</v>
      </c>
      <c r="K29" s="25">
        <f>VLOOKUP(VLOOKUP($A29,Demand_RawData!$AC$8:$AD$64,2,),Demand_RawData!$L$8:$AA$39,COLUMNS(Demand_RawData!$L$8:$AA$8),)</f>
        <v>0.31855914270211599</v>
      </c>
      <c r="L29" s="25"/>
      <c r="M29" s="25"/>
      <c r="N29" s="25"/>
      <c r="O29" s="25"/>
      <c r="P29" s="25"/>
      <c r="Q29" s="25"/>
      <c r="R29" s="25"/>
      <c r="S29" s="25"/>
      <c r="T29" s="25"/>
      <c r="U29" s="25"/>
      <c r="Y29" s="8"/>
      <c r="Z29" s="8"/>
      <c r="AA29" s="8"/>
    </row>
    <row r="30" spans="1:27" x14ac:dyDescent="0.25">
      <c r="A30" s="84" t="s">
        <v>469</v>
      </c>
      <c r="B30" s="83">
        <f>B29</f>
        <v>1.1333448182311447</v>
      </c>
      <c r="C30" s="83">
        <f t="shared" ref="C30:C41" si="12">C29</f>
        <v>1.0428130765056971</v>
      </c>
      <c r="D30" s="83">
        <f t="shared" ref="D30:D41" si="13">D29</f>
        <v>0.95228133478024946</v>
      </c>
      <c r="E30" s="83">
        <f t="shared" ref="E30:E41" si="14">E29</f>
        <v>0.86174959305480181</v>
      </c>
      <c r="F30" s="83">
        <f t="shared" ref="F30:F41" si="15">F29</f>
        <v>0.77121785132935428</v>
      </c>
      <c r="G30" s="83">
        <f t="shared" ref="G30:G41" si="16">G29</f>
        <v>0.68068610960390663</v>
      </c>
      <c r="H30" s="83">
        <f t="shared" ref="H30:H41" si="17">H29</f>
        <v>0.59015436787845899</v>
      </c>
      <c r="I30" s="83">
        <f t="shared" ref="I30:I41" si="18">I29</f>
        <v>0.49962262615301145</v>
      </c>
      <c r="J30" s="83">
        <f t="shared" ref="J30:J41" si="19">J29</f>
        <v>0.40909088442756381</v>
      </c>
      <c r="K30" s="83">
        <f t="shared" ref="K30:K41" si="20">K29</f>
        <v>0.31855914270211599</v>
      </c>
      <c r="L30" s="25"/>
      <c r="M30" s="25"/>
      <c r="N30" s="25"/>
      <c r="O30" s="25"/>
      <c r="P30" s="25"/>
      <c r="Q30" s="25"/>
      <c r="R30" s="25"/>
      <c r="S30" s="25"/>
      <c r="T30" s="25"/>
      <c r="U30" s="25"/>
      <c r="Y30" s="8"/>
      <c r="Z30" s="8"/>
      <c r="AA30" s="8"/>
    </row>
    <row r="31" spans="1:27" x14ac:dyDescent="0.25">
      <c r="A31" s="84" t="s">
        <v>470</v>
      </c>
      <c r="B31" s="83">
        <f t="shared" ref="B31:B41" si="21">B30</f>
        <v>1.1333448182311447</v>
      </c>
      <c r="C31" s="83">
        <f t="shared" si="12"/>
        <v>1.0428130765056971</v>
      </c>
      <c r="D31" s="83">
        <f t="shared" si="13"/>
        <v>0.95228133478024946</v>
      </c>
      <c r="E31" s="83">
        <f t="shared" si="14"/>
        <v>0.86174959305480181</v>
      </c>
      <c r="F31" s="83">
        <f t="shared" si="15"/>
        <v>0.77121785132935428</v>
      </c>
      <c r="G31" s="83">
        <f t="shared" si="16"/>
        <v>0.68068610960390663</v>
      </c>
      <c r="H31" s="83">
        <f t="shared" si="17"/>
        <v>0.59015436787845899</v>
      </c>
      <c r="I31" s="83">
        <f t="shared" si="18"/>
        <v>0.49962262615301145</v>
      </c>
      <c r="J31" s="83">
        <f t="shared" si="19"/>
        <v>0.40909088442756381</v>
      </c>
      <c r="K31" s="83">
        <f t="shared" si="20"/>
        <v>0.31855914270211599</v>
      </c>
      <c r="L31" s="25"/>
      <c r="M31" s="25"/>
      <c r="N31" s="25"/>
      <c r="O31" s="25"/>
      <c r="P31" s="25"/>
      <c r="Q31" s="25"/>
      <c r="R31" s="25"/>
      <c r="S31" s="25"/>
      <c r="T31" s="25"/>
      <c r="U31" s="25"/>
      <c r="Y31" s="8"/>
      <c r="Z31" s="8"/>
      <c r="AA31" s="8"/>
    </row>
    <row r="32" spans="1:27" x14ac:dyDescent="0.25">
      <c r="A32" s="84" t="s">
        <v>471</v>
      </c>
      <c r="B32" s="83">
        <f t="shared" si="21"/>
        <v>1.1333448182311447</v>
      </c>
      <c r="C32" s="83">
        <f t="shared" si="12"/>
        <v>1.0428130765056971</v>
      </c>
      <c r="D32" s="83">
        <f t="shared" si="13"/>
        <v>0.95228133478024946</v>
      </c>
      <c r="E32" s="83">
        <f t="shared" si="14"/>
        <v>0.86174959305480181</v>
      </c>
      <c r="F32" s="83">
        <f t="shared" si="15"/>
        <v>0.77121785132935428</v>
      </c>
      <c r="G32" s="83">
        <f t="shared" si="16"/>
        <v>0.68068610960390663</v>
      </c>
      <c r="H32" s="83">
        <f t="shared" si="17"/>
        <v>0.59015436787845899</v>
      </c>
      <c r="I32" s="83">
        <f t="shared" si="18"/>
        <v>0.49962262615301145</v>
      </c>
      <c r="J32" s="83">
        <f t="shared" si="19"/>
        <v>0.40909088442756381</v>
      </c>
      <c r="K32" s="83">
        <f t="shared" si="20"/>
        <v>0.31855914270211599</v>
      </c>
      <c r="L32" s="25"/>
      <c r="M32" s="25"/>
      <c r="N32" s="25"/>
      <c r="O32" s="25"/>
      <c r="P32" s="25"/>
      <c r="Q32" s="25"/>
      <c r="R32" s="25"/>
      <c r="S32" s="25"/>
      <c r="T32" s="25"/>
      <c r="U32" s="25"/>
      <c r="Y32" s="8"/>
      <c r="Z32" s="8"/>
      <c r="AA32" s="8"/>
    </row>
    <row r="33" spans="1:27" x14ac:dyDescent="0.25">
      <c r="A33" s="84" t="s">
        <v>472</v>
      </c>
      <c r="B33" s="83">
        <f t="shared" si="21"/>
        <v>1.1333448182311447</v>
      </c>
      <c r="C33" s="83">
        <f t="shared" si="12"/>
        <v>1.0428130765056971</v>
      </c>
      <c r="D33" s="83">
        <f t="shared" si="13"/>
        <v>0.95228133478024946</v>
      </c>
      <c r="E33" s="83">
        <f t="shared" si="14"/>
        <v>0.86174959305480181</v>
      </c>
      <c r="F33" s="83">
        <f t="shared" si="15"/>
        <v>0.77121785132935428</v>
      </c>
      <c r="G33" s="83">
        <f t="shared" si="16"/>
        <v>0.68068610960390663</v>
      </c>
      <c r="H33" s="83">
        <f t="shared" si="17"/>
        <v>0.59015436787845899</v>
      </c>
      <c r="I33" s="83">
        <f t="shared" si="18"/>
        <v>0.49962262615301145</v>
      </c>
      <c r="J33" s="83">
        <f t="shared" si="19"/>
        <v>0.40909088442756381</v>
      </c>
      <c r="K33" s="83">
        <f t="shared" si="20"/>
        <v>0.31855914270211599</v>
      </c>
      <c r="L33" s="25"/>
      <c r="M33" s="25"/>
      <c r="N33" s="25"/>
      <c r="O33" s="25"/>
      <c r="P33" s="25"/>
      <c r="Q33" s="25"/>
      <c r="R33" s="25"/>
      <c r="S33" s="25"/>
      <c r="T33" s="25"/>
      <c r="U33" s="25"/>
      <c r="Y33" s="8"/>
      <c r="Z33" s="8"/>
      <c r="AA33" s="8"/>
    </row>
    <row r="34" spans="1:27" x14ac:dyDescent="0.25">
      <c r="A34" s="84" t="s">
        <v>473</v>
      </c>
      <c r="B34" s="83">
        <f t="shared" si="21"/>
        <v>1.1333448182311447</v>
      </c>
      <c r="C34" s="83">
        <f t="shared" si="12"/>
        <v>1.0428130765056971</v>
      </c>
      <c r="D34" s="83">
        <f t="shared" si="13"/>
        <v>0.95228133478024946</v>
      </c>
      <c r="E34" s="83">
        <f t="shared" si="14"/>
        <v>0.86174959305480181</v>
      </c>
      <c r="F34" s="83">
        <f t="shared" si="15"/>
        <v>0.77121785132935428</v>
      </c>
      <c r="G34" s="83">
        <f t="shared" si="16"/>
        <v>0.68068610960390663</v>
      </c>
      <c r="H34" s="83">
        <f t="shared" si="17"/>
        <v>0.59015436787845899</v>
      </c>
      <c r="I34" s="83">
        <f t="shared" si="18"/>
        <v>0.49962262615301145</v>
      </c>
      <c r="J34" s="83">
        <f t="shared" si="19"/>
        <v>0.40909088442756381</v>
      </c>
      <c r="K34" s="83">
        <f t="shared" si="20"/>
        <v>0.31855914270211599</v>
      </c>
      <c r="L34" s="25"/>
      <c r="M34" s="25"/>
      <c r="N34" s="25"/>
      <c r="O34" s="25"/>
      <c r="P34" s="25"/>
      <c r="Q34" s="25"/>
      <c r="R34" s="25"/>
      <c r="S34" s="25"/>
      <c r="T34" s="25"/>
      <c r="U34" s="25"/>
      <c r="Y34" s="8"/>
      <c r="Z34" s="8"/>
      <c r="AA34" s="8"/>
    </row>
    <row r="35" spans="1:27" x14ac:dyDescent="0.25">
      <c r="A35" s="84" t="s">
        <v>474</v>
      </c>
      <c r="B35" s="83">
        <f t="shared" si="21"/>
        <v>1.1333448182311447</v>
      </c>
      <c r="C35" s="83">
        <f t="shared" si="12"/>
        <v>1.0428130765056971</v>
      </c>
      <c r="D35" s="83">
        <f t="shared" si="13"/>
        <v>0.95228133478024946</v>
      </c>
      <c r="E35" s="83">
        <f t="shared" si="14"/>
        <v>0.86174959305480181</v>
      </c>
      <c r="F35" s="83">
        <f t="shared" si="15"/>
        <v>0.77121785132935428</v>
      </c>
      <c r="G35" s="83">
        <f t="shared" si="16"/>
        <v>0.68068610960390663</v>
      </c>
      <c r="H35" s="83">
        <f t="shared" si="17"/>
        <v>0.59015436787845899</v>
      </c>
      <c r="I35" s="83">
        <f t="shared" si="18"/>
        <v>0.49962262615301145</v>
      </c>
      <c r="J35" s="83">
        <f t="shared" si="19"/>
        <v>0.40909088442756381</v>
      </c>
      <c r="K35" s="83">
        <f t="shared" si="20"/>
        <v>0.31855914270211599</v>
      </c>
      <c r="L35" s="25"/>
      <c r="M35" s="25"/>
      <c r="N35" s="25"/>
      <c r="O35" s="25"/>
      <c r="P35" s="25"/>
      <c r="Q35" s="25"/>
      <c r="R35" s="25"/>
      <c r="S35" s="25"/>
      <c r="T35" s="25"/>
      <c r="U35" s="25"/>
      <c r="Y35" s="8"/>
      <c r="Z35" s="8"/>
      <c r="AA35" s="8"/>
    </row>
    <row r="36" spans="1:27" x14ac:dyDescent="0.25">
      <c r="A36" s="84" t="s">
        <v>475</v>
      </c>
      <c r="B36" s="83">
        <f t="shared" si="21"/>
        <v>1.1333448182311447</v>
      </c>
      <c r="C36" s="83">
        <f t="shared" si="12"/>
        <v>1.0428130765056971</v>
      </c>
      <c r="D36" s="83">
        <f t="shared" si="13"/>
        <v>0.95228133478024946</v>
      </c>
      <c r="E36" s="83">
        <f t="shared" si="14"/>
        <v>0.86174959305480181</v>
      </c>
      <c r="F36" s="83">
        <f t="shared" si="15"/>
        <v>0.77121785132935428</v>
      </c>
      <c r="G36" s="83">
        <f t="shared" si="16"/>
        <v>0.68068610960390663</v>
      </c>
      <c r="H36" s="83">
        <f t="shared" si="17"/>
        <v>0.59015436787845899</v>
      </c>
      <c r="I36" s="83">
        <f t="shared" si="18"/>
        <v>0.49962262615301145</v>
      </c>
      <c r="J36" s="83">
        <f t="shared" si="19"/>
        <v>0.40909088442756381</v>
      </c>
      <c r="K36" s="83">
        <f t="shared" si="20"/>
        <v>0.31855914270211599</v>
      </c>
      <c r="L36" s="25"/>
      <c r="M36" s="25"/>
      <c r="N36" s="25"/>
      <c r="O36" s="25"/>
      <c r="P36" s="25"/>
      <c r="Q36" s="25"/>
      <c r="R36" s="25"/>
      <c r="S36" s="25"/>
      <c r="T36" s="25"/>
      <c r="U36" s="25"/>
      <c r="Y36" s="8"/>
      <c r="Z36" s="8"/>
      <c r="AA36" s="8"/>
    </row>
    <row r="37" spans="1:27" x14ac:dyDescent="0.25">
      <c r="A37" s="84" t="s">
        <v>476</v>
      </c>
      <c r="B37" s="83">
        <f t="shared" si="21"/>
        <v>1.1333448182311447</v>
      </c>
      <c r="C37" s="83">
        <f t="shared" si="12"/>
        <v>1.0428130765056971</v>
      </c>
      <c r="D37" s="83">
        <f t="shared" si="13"/>
        <v>0.95228133478024946</v>
      </c>
      <c r="E37" s="83">
        <f t="shared" si="14"/>
        <v>0.86174959305480181</v>
      </c>
      <c r="F37" s="83">
        <f t="shared" si="15"/>
        <v>0.77121785132935428</v>
      </c>
      <c r="G37" s="83">
        <f t="shared" si="16"/>
        <v>0.68068610960390663</v>
      </c>
      <c r="H37" s="83">
        <f t="shared" si="17"/>
        <v>0.59015436787845899</v>
      </c>
      <c r="I37" s="83">
        <f t="shared" si="18"/>
        <v>0.49962262615301145</v>
      </c>
      <c r="J37" s="83">
        <f t="shared" si="19"/>
        <v>0.40909088442756381</v>
      </c>
      <c r="K37" s="83">
        <f t="shared" si="20"/>
        <v>0.31855914270211599</v>
      </c>
      <c r="L37" s="25"/>
      <c r="M37" s="25"/>
      <c r="N37" s="25"/>
      <c r="O37" s="25"/>
      <c r="P37" s="25"/>
      <c r="Q37" s="25"/>
      <c r="R37" s="25"/>
      <c r="S37" s="25"/>
      <c r="T37" s="25"/>
      <c r="U37" s="25"/>
      <c r="Y37" s="8"/>
      <c r="Z37" s="8"/>
      <c r="AA37" s="8"/>
    </row>
    <row r="38" spans="1:27" x14ac:dyDescent="0.25">
      <c r="A38" s="84" t="s">
        <v>477</v>
      </c>
      <c r="B38" s="83">
        <f t="shared" si="21"/>
        <v>1.1333448182311447</v>
      </c>
      <c r="C38" s="83">
        <f t="shared" si="12"/>
        <v>1.0428130765056971</v>
      </c>
      <c r="D38" s="83">
        <f t="shared" si="13"/>
        <v>0.95228133478024946</v>
      </c>
      <c r="E38" s="83">
        <f t="shared" si="14"/>
        <v>0.86174959305480181</v>
      </c>
      <c r="F38" s="83">
        <f t="shared" si="15"/>
        <v>0.77121785132935428</v>
      </c>
      <c r="G38" s="83">
        <f t="shared" si="16"/>
        <v>0.68068610960390663</v>
      </c>
      <c r="H38" s="83">
        <f t="shared" si="17"/>
        <v>0.59015436787845899</v>
      </c>
      <c r="I38" s="83">
        <f t="shared" si="18"/>
        <v>0.49962262615301145</v>
      </c>
      <c r="J38" s="83">
        <f t="shared" si="19"/>
        <v>0.40909088442756381</v>
      </c>
      <c r="K38" s="83">
        <f t="shared" si="20"/>
        <v>0.31855914270211599</v>
      </c>
      <c r="L38" s="25"/>
      <c r="M38" s="25"/>
      <c r="N38" s="25"/>
      <c r="O38" s="25"/>
      <c r="P38" s="25"/>
      <c r="Q38" s="25"/>
      <c r="R38" s="25"/>
      <c r="S38" s="25"/>
      <c r="T38" s="25"/>
      <c r="U38" s="25"/>
      <c r="Y38" s="8"/>
      <c r="Z38" s="8"/>
      <c r="AA38" s="8"/>
    </row>
    <row r="39" spans="1:27" x14ac:dyDescent="0.25">
      <c r="A39" s="84" t="s">
        <v>478</v>
      </c>
      <c r="B39" s="83">
        <f t="shared" si="21"/>
        <v>1.1333448182311447</v>
      </c>
      <c r="C39" s="83">
        <f t="shared" si="12"/>
        <v>1.0428130765056971</v>
      </c>
      <c r="D39" s="83">
        <f t="shared" si="13"/>
        <v>0.95228133478024946</v>
      </c>
      <c r="E39" s="83">
        <f t="shared" si="14"/>
        <v>0.86174959305480181</v>
      </c>
      <c r="F39" s="83">
        <f t="shared" si="15"/>
        <v>0.77121785132935428</v>
      </c>
      <c r="G39" s="83">
        <f t="shared" si="16"/>
        <v>0.68068610960390663</v>
      </c>
      <c r="H39" s="83">
        <f t="shared" si="17"/>
        <v>0.59015436787845899</v>
      </c>
      <c r="I39" s="83">
        <f t="shared" si="18"/>
        <v>0.49962262615301145</v>
      </c>
      <c r="J39" s="83">
        <f t="shared" si="19"/>
        <v>0.40909088442756381</v>
      </c>
      <c r="K39" s="83">
        <f t="shared" si="20"/>
        <v>0.31855914270211599</v>
      </c>
      <c r="L39" s="25"/>
      <c r="M39" s="25"/>
      <c r="N39" s="25"/>
      <c r="O39" s="25"/>
      <c r="P39" s="25"/>
      <c r="Q39" s="25"/>
      <c r="R39" s="25"/>
      <c r="S39" s="25"/>
      <c r="T39" s="25"/>
      <c r="U39" s="25"/>
      <c r="Y39" s="8"/>
      <c r="Z39" s="8"/>
      <c r="AA39" s="8"/>
    </row>
    <row r="40" spans="1:27" x14ac:dyDescent="0.25">
      <c r="A40" s="84" t="s">
        <v>479</v>
      </c>
      <c r="B40" s="83">
        <f t="shared" si="21"/>
        <v>1.1333448182311447</v>
      </c>
      <c r="C40" s="83">
        <f t="shared" si="12"/>
        <v>1.0428130765056971</v>
      </c>
      <c r="D40" s="83">
        <f t="shared" si="13"/>
        <v>0.95228133478024946</v>
      </c>
      <c r="E40" s="83">
        <f t="shared" si="14"/>
        <v>0.86174959305480181</v>
      </c>
      <c r="F40" s="83">
        <f t="shared" si="15"/>
        <v>0.77121785132935428</v>
      </c>
      <c r="G40" s="83">
        <f t="shared" si="16"/>
        <v>0.68068610960390663</v>
      </c>
      <c r="H40" s="83">
        <f t="shared" si="17"/>
        <v>0.59015436787845899</v>
      </c>
      <c r="I40" s="83">
        <f t="shared" si="18"/>
        <v>0.49962262615301145</v>
      </c>
      <c r="J40" s="83">
        <f t="shared" si="19"/>
        <v>0.40909088442756381</v>
      </c>
      <c r="K40" s="83">
        <f t="shared" si="20"/>
        <v>0.31855914270211599</v>
      </c>
      <c r="L40" s="25"/>
      <c r="M40" s="25"/>
      <c r="N40" s="25"/>
      <c r="O40" s="25"/>
      <c r="P40" s="25"/>
      <c r="Q40" s="25"/>
      <c r="R40" s="25"/>
      <c r="S40" s="25"/>
      <c r="T40" s="25"/>
      <c r="U40" s="25"/>
      <c r="Y40" s="8"/>
      <c r="Z40" s="8"/>
      <c r="AA40" s="8"/>
    </row>
    <row r="41" spans="1:27" x14ac:dyDescent="0.25">
      <c r="A41" s="84" t="s">
        <v>480</v>
      </c>
      <c r="B41" s="83">
        <f t="shared" si="21"/>
        <v>1.1333448182311447</v>
      </c>
      <c r="C41" s="83">
        <f t="shared" si="12"/>
        <v>1.0428130765056971</v>
      </c>
      <c r="D41" s="83">
        <f t="shared" si="13"/>
        <v>0.95228133478024946</v>
      </c>
      <c r="E41" s="83">
        <f t="shared" si="14"/>
        <v>0.86174959305480181</v>
      </c>
      <c r="F41" s="83">
        <f t="shared" si="15"/>
        <v>0.77121785132935428</v>
      </c>
      <c r="G41" s="83">
        <f t="shared" si="16"/>
        <v>0.68068610960390663</v>
      </c>
      <c r="H41" s="83">
        <f t="shared" si="17"/>
        <v>0.59015436787845899</v>
      </c>
      <c r="I41" s="83">
        <f t="shared" si="18"/>
        <v>0.49962262615301145</v>
      </c>
      <c r="J41" s="83">
        <f t="shared" si="19"/>
        <v>0.40909088442756381</v>
      </c>
      <c r="K41" s="83">
        <f t="shared" si="20"/>
        <v>0.31855914270211599</v>
      </c>
      <c r="L41" s="25"/>
      <c r="M41" s="25"/>
      <c r="N41" s="25"/>
      <c r="O41" s="25"/>
      <c r="P41" s="25"/>
      <c r="Q41" s="25"/>
      <c r="R41" s="25"/>
      <c r="S41" s="25"/>
      <c r="T41" s="25"/>
      <c r="U41" s="25"/>
      <c r="Y41" s="8"/>
      <c r="Z41" s="8"/>
      <c r="AA41" s="8"/>
    </row>
    <row r="42" spans="1:27" x14ac:dyDescent="0.25">
      <c r="A42" s="84" t="s">
        <v>152</v>
      </c>
      <c r="B42" s="25">
        <f>VLOOKUP(VLOOKUP($A42,Demand_RawData!$AC$8:$AD$64,2,),Demand_RawData!$L$8:$Z$39,COLUMNS(Demand_RawData!$L$8:M$8),)</f>
        <v>1.383757460661964</v>
      </c>
      <c r="C42" s="25">
        <f>VLOOKUP(VLOOKUP($A42,Demand_RawData!$AC$8:$AD$64,2,),Demand_RawData!$L$8:$Z$39,COLUMNS(Demand_RawData!$L$8:N$8),)</f>
        <v>1.3058214867064568</v>
      </c>
      <c r="D42" s="25">
        <f>VLOOKUP(VLOOKUP($A42,Demand_RawData!$AC$8:$AD$64,2,),Demand_RawData!$L$8:$Z$39,COLUMNS(Demand_RawData!$L$8:O$8),)</f>
        <v>1.2278855127509494</v>
      </c>
      <c r="E42" s="25">
        <f>VLOOKUP(VLOOKUP($A42,Demand_RawData!$AC$8:$AD$64,2,),Demand_RawData!$L$8:$Z$39,COLUMNS(Demand_RawData!$L$8:P$8),)</f>
        <v>1.1499495387954421</v>
      </c>
      <c r="F42" s="25">
        <f>VLOOKUP(VLOOKUP($A42,Demand_RawData!$AC$8:$AD$64,2,),Demand_RawData!$L$8:$Z$39,COLUMNS(Demand_RawData!$L$8:Q$8),)</f>
        <v>1.0720135648399347</v>
      </c>
      <c r="G42" s="25">
        <f>VLOOKUP(VLOOKUP($A42,Demand_RawData!$AC$8:$AD$64,2,),Demand_RawData!$L$8:$Z$39,COLUMNS(Demand_RawData!$L$8:R$8),)</f>
        <v>0.99407759088442749</v>
      </c>
      <c r="H42" s="25">
        <f>VLOOKUP(VLOOKUP($A42,Demand_RawData!$AC$8:$AD$64,2,),Demand_RawData!$L$8:$Z$39,COLUMNS(Demand_RawData!$L$8:S$8),)</f>
        <v>0.91614161692892004</v>
      </c>
      <c r="I42" s="25">
        <f>VLOOKUP(VLOOKUP($A42,Demand_RawData!$AC$8:$AD$64,2,),Demand_RawData!$L$8:$Z$39,COLUMNS(Demand_RawData!$L$8:T$8),)</f>
        <v>0.83820564297341282</v>
      </c>
      <c r="J42" s="25">
        <f>VLOOKUP(VLOOKUP($A42,Demand_RawData!$AC$8:$AD$64,2,),Demand_RawData!$L$8:$Z$39,COLUMNS(Demand_RawData!$L$8:U$8),)</f>
        <v>0.76026966901790549</v>
      </c>
      <c r="K42" s="25">
        <f>VLOOKUP(VLOOKUP($A42,Demand_RawData!$AC$8:$AD$64,2,),Demand_RawData!$L$8:$AA$39,COLUMNS(Demand_RawData!$L$8:$AA$8),)</f>
        <v>0.68233369506239794</v>
      </c>
      <c r="L42" s="25"/>
      <c r="M42" s="25"/>
      <c r="N42" s="25"/>
      <c r="O42" s="25"/>
      <c r="P42" s="25"/>
      <c r="Q42" s="25"/>
      <c r="R42" s="25"/>
      <c r="S42" s="25"/>
      <c r="T42" s="25"/>
      <c r="U42" s="25"/>
      <c r="Y42" s="8"/>
      <c r="Z42" s="8"/>
      <c r="AA42" s="8"/>
    </row>
    <row r="43" spans="1:27" x14ac:dyDescent="0.25">
      <c r="A43" s="84" t="s">
        <v>29</v>
      </c>
      <c r="B43" s="25">
        <f>VLOOKUP(VLOOKUP($A43,Demand_RawData!$AC$8:$AD$64,2,),Demand_RawData!$L$8:$Z$39,COLUMNS(Demand_RawData!$L$8:M$8),)</f>
        <v>1.4062007596310366</v>
      </c>
      <c r="C43" s="25">
        <f>VLOOKUP(VLOOKUP($A43,Demand_RawData!$AC$8:$AD$64,2,),Demand_RawData!$L$8:$Z$39,COLUMNS(Demand_RawData!$L$8:N$8),)</f>
        <v>1.369378187737385</v>
      </c>
      <c r="D43" s="25">
        <f>VLOOKUP(VLOOKUP($A43,Demand_RawData!$AC$8:$AD$64,2,),Demand_RawData!$L$8:$Z$39,COLUMNS(Demand_RawData!$L$8:O$8),)</f>
        <v>1.3325556158437333</v>
      </c>
      <c r="E43" s="25">
        <f>VLOOKUP(VLOOKUP($A43,Demand_RawData!$AC$8:$AD$64,2,),Demand_RawData!$L$8:$Z$39,COLUMNS(Demand_RawData!$L$8:P$8),)</f>
        <v>1.2957330439500816</v>
      </c>
      <c r="F43" s="25">
        <f>VLOOKUP(VLOOKUP($A43,Demand_RawData!$AC$8:$AD$64,2,),Demand_RawData!$L$8:$Z$39,COLUMNS(Demand_RawData!$L$8:Q$8),)</f>
        <v>1.2589104720564299</v>
      </c>
      <c r="G43" s="25">
        <f>VLOOKUP(VLOOKUP($A43,Demand_RawData!$AC$8:$AD$64,2,),Demand_RawData!$L$8:$Z$39,COLUMNS(Demand_RawData!$L$8:R$8),)</f>
        <v>1.2220879001627782</v>
      </c>
      <c r="H43" s="25">
        <f>VLOOKUP(VLOOKUP($A43,Demand_RawData!$AC$8:$AD$64,2,),Demand_RawData!$L$8:$Z$39,COLUMNS(Demand_RawData!$L$8:S$8),)</f>
        <v>1.1852653282691266</v>
      </c>
      <c r="I43" s="25">
        <f>VLOOKUP(VLOOKUP($A43,Demand_RawData!$AC$8:$AD$64,2,),Demand_RawData!$L$8:$Z$39,COLUMNS(Demand_RawData!$L$8:T$8),)</f>
        <v>1.1484427563754749</v>
      </c>
      <c r="J43" s="25">
        <f>VLOOKUP(VLOOKUP($A43,Demand_RawData!$AC$8:$AD$64,2,),Demand_RawData!$L$8:$Z$39,COLUMNS(Demand_RawData!$L$8:U$8),)</f>
        <v>1.1116201844818234</v>
      </c>
      <c r="K43" s="25">
        <f>VLOOKUP(VLOOKUP($A43,Demand_RawData!$AC$8:$AD$64,2,),Demand_RawData!$L$8:$AA$39,COLUMNS(Demand_RawData!$L$8:$AA$8),)</f>
        <v>1.0747976125881717</v>
      </c>
      <c r="L43" s="25"/>
      <c r="M43" s="25"/>
      <c r="N43" s="25"/>
      <c r="O43" s="25"/>
      <c r="P43" s="25"/>
      <c r="Q43" s="25"/>
      <c r="R43" s="25"/>
      <c r="S43" s="25"/>
      <c r="T43" s="25"/>
      <c r="U43" s="25"/>
      <c r="Y43" s="8"/>
      <c r="Z43" s="8"/>
      <c r="AA43" s="8"/>
    </row>
    <row r="44" spans="1:27" x14ac:dyDescent="0.25">
      <c r="A44" s="84" t="s">
        <v>153</v>
      </c>
      <c r="B44" s="25">
        <f>VLOOKUP(VLOOKUP($A44,Demand_RawData!$AC$8:$AD$64,2,),Demand_RawData!$L$8:$Z$39,COLUMNS(Demand_RawData!$L$8:M$8),)</f>
        <v>1.2438290830168204</v>
      </c>
      <c r="C44" s="25">
        <f>VLOOKUP(VLOOKUP($A44,Demand_RawData!$AC$8:$AD$64,2,),Demand_RawData!$L$8:$Z$39,COLUMNS(Demand_RawData!$L$8:N$8),)</f>
        <v>1.1929077590884427</v>
      </c>
      <c r="D44" s="25">
        <f>VLOOKUP(VLOOKUP($A44,Demand_RawData!$AC$8:$AD$64,2,),Demand_RawData!$L$8:$Z$39,COLUMNS(Demand_RawData!$L$8:O$8),)</f>
        <v>1.141986435160065</v>
      </c>
      <c r="E44" s="25">
        <f>VLOOKUP(VLOOKUP($A44,Demand_RawData!$AC$8:$AD$64,2,),Demand_RawData!$L$8:$Z$39,COLUMNS(Demand_RawData!$L$8:P$8),)</f>
        <v>1.0910651112316874</v>
      </c>
      <c r="F44" s="25">
        <f>VLOOKUP(VLOOKUP($A44,Demand_RawData!$AC$8:$AD$64,2,),Demand_RawData!$L$8:$Z$39,COLUMNS(Demand_RawData!$L$8:Q$8),)</f>
        <v>1.0401437873033097</v>
      </c>
      <c r="G44" s="25">
        <f>VLOOKUP(VLOOKUP($A44,Demand_RawData!$AC$8:$AD$64,2,),Demand_RawData!$L$8:$Z$39,COLUMNS(Demand_RawData!$L$8:R$8),)</f>
        <v>0.98922246337493225</v>
      </c>
      <c r="H44" s="25">
        <f>VLOOKUP(VLOOKUP($A44,Demand_RawData!$AC$8:$AD$64,2,),Demand_RawData!$L$8:$Z$39,COLUMNS(Demand_RawData!$L$8:S$8),)</f>
        <v>0.93830113944655458</v>
      </c>
      <c r="I44" s="25">
        <f>VLOOKUP(VLOOKUP($A44,Demand_RawData!$AC$8:$AD$64,2,),Demand_RawData!$L$8:$Z$39,COLUMNS(Demand_RawData!$L$8:T$8),)</f>
        <v>0.88737981551817691</v>
      </c>
      <c r="J44" s="25">
        <f>VLOOKUP(VLOOKUP($A44,Demand_RawData!$AC$8:$AD$64,2,),Demand_RawData!$L$8:$Z$39,COLUMNS(Demand_RawData!$L$8:U$8),)</f>
        <v>0.83645849158979924</v>
      </c>
      <c r="K44" s="25">
        <f>VLOOKUP(VLOOKUP($A44,Demand_RawData!$AC$8:$AD$64,2,),Demand_RawData!$L$8:$AA$39,COLUMNS(Demand_RawData!$L$8:$AA$8),)</f>
        <v>0.78553716766142156</v>
      </c>
      <c r="L44" s="25"/>
      <c r="M44" s="25"/>
      <c r="N44" s="25"/>
      <c r="O44" s="25"/>
      <c r="P44" s="25"/>
      <c r="Q44" s="25"/>
      <c r="R44" s="25"/>
      <c r="S44" s="25"/>
      <c r="T44" s="25"/>
      <c r="U44" s="25"/>
      <c r="Y44" s="8"/>
      <c r="Z44" s="8"/>
      <c r="AA44" s="8"/>
    </row>
    <row r="45" spans="1:27" x14ac:dyDescent="0.25">
      <c r="A45" s="84" t="s">
        <v>154</v>
      </c>
      <c r="B45" s="25">
        <f>VLOOKUP(VLOOKUP($A45,Demand_RawData!$AC$8:$AD$64,2,),Demand_RawData!$L$8:$Z$39,COLUMNS(Demand_RawData!$L$8:M$8),)</f>
        <v>0.82405290287574606</v>
      </c>
      <c r="C45" s="25">
        <f>VLOOKUP(VLOOKUP($A45,Demand_RawData!$AC$8:$AD$64,2,),Demand_RawData!$L$8:$Z$39,COLUMNS(Demand_RawData!$L$8:N$8),)</f>
        <v>0.84105236028214869</v>
      </c>
      <c r="D45" s="25">
        <f>VLOOKUP(VLOOKUP($A45,Demand_RawData!$AC$8:$AD$64,2,),Demand_RawData!$L$8:$Z$39,COLUMNS(Demand_RawData!$L$8:O$8),)</f>
        <v>0.85805181768855132</v>
      </c>
      <c r="E45" s="25">
        <f>VLOOKUP(VLOOKUP($A45,Demand_RawData!$AC$8:$AD$64,2,),Demand_RawData!$L$8:$Z$39,COLUMNS(Demand_RawData!$L$8:P$8),)</f>
        <v>0.87505127509495395</v>
      </c>
      <c r="F45" s="25">
        <f>VLOOKUP(VLOOKUP($A45,Demand_RawData!$AC$8:$AD$64,2,),Demand_RawData!$L$8:$Z$39,COLUMNS(Demand_RawData!$L$8:Q$8),)</f>
        <v>0.89205073250135658</v>
      </c>
      <c r="G45" s="25">
        <f>VLOOKUP(VLOOKUP($A45,Demand_RawData!$AC$8:$AD$64,2,),Demand_RawData!$L$8:$Z$39,COLUMNS(Demand_RawData!$L$8:R$8),)</f>
        <v>0.90905018990775921</v>
      </c>
      <c r="H45" s="25">
        <f>VLOOKUP(VLOOKUP($A45,Demand_RawData!$AC$8:$AD$64,2,),Demand_RawData!$L$8:$Z$39,COLUMNS(Demand_RawData!$L$8:S$8),)</f>
        <v>0.92604964731416173</v>
      </c>
      <c r="I45" s="25">
        <f>VLOOKUP(VLOOKUP($A45,Demand_RawData!$AC$8:$AD$64,2,),Demand_RawData!$L$8:$Z$39,COLUMNS(Demand_RawData!$L$8:T$8),)</f>
        <v>0.94304910472056436</v>
      </c>
      <c r="J45" s="25">
        <f>VLOOKUP(VLOOKUP($A45,Demand_RawData!$AC$8:$AD$64,2,),Demand_RawData!$L$8:$Z$39,COLUMNS(Demand_RawData!$L$8:U$8),)</f>
        <v>0.96004856212696699</v>
      </c>
      <c r="K45" s="25">
        <f>VLOOKUP(VLOOKUP($A45,Demand_RawData!$AC$8:$AD$64,2,),Demand_RawData!$L$8:$AA$39,COLUMNS(Demand_RawData!$L$8:$AA$8),)</f>
        <v>0.97704801953336973</v>
      </c>
      <c r="L45" s="25"/>
      <c r="M45" s="25"/>
      <c r="N45" s="25"/>
      <c r="O45" s="25"/>
      <c r="P45" s="25"/>
      <c r="Q45" s="25"/>
      <c r="R45" s="25"/>
      <c r="S45" s="25"/>
      <c r="T45" s="25"/>
      <c r="U45" s="25"/>
      <c r="Y45" s="8"/>
      <c r="Z45" s="8"/>
      <c r="AA45" s="8"/>
    </row>
    <row r="46" spans="1:27" x14ac:dyDescent="0.25">
      <c r="A46" s="84" t="s">
        <v>155</v>
      </c>
      <c r="B46" s="25">
        <f>VLOOKUP(VLOOKUP($A46,Demand_RawData!$AC$8:$AD$64,2,),Demand_RawData!$L$8:$Z$39,COLUMNS(Demand_RawData!$L$8:M$8),)</f>
        <v>0.82405290287574606</v>
      </c>
      <c r="C46" s="25">
        <f>VLOOKUP(VLOOKUP($A46,Demand_RawData!$AC$8:$AD$64,2,),Demand_RawData!$L$8:$Z$39,COLUMNS(Demand_RawData!$L$8:N$8),)</f>
        <v>0.84105236028214869</v>
      </c>
      <c r="D46" s="25">
        <f>VLOOKUP(VLOOKUP($A46,Demand_RawData!$AC$8:$AD$64,2,),Demand_RawData!$L$8:$Z$39,COLUMNS(Demand_RawData!$L$8:O$8),)</f>
        <v>0.85805181768855132</v>
      </c>
      <c r="E46" s="25">
        <f>VLOOKUP(VLOOKUP($A46,Demand_RawData!$AC$8:$AD$64,2,),Demand_RawData!$L$8:$Z$39,COLUMNS(Demand_RawData!$L$8:P$8),)</f>
        <v>0.87505127509495395</v>
      </c>
      <c r="F46" s="25">
        <f>VLOOKUP(VLOOKUP($A46,Demand_RawData!$AC$8:$AD$64,2,),Demand_RawData!$L$8:$Z$39,COLUMNS(Demand_RawData!$L$8:Q$8),)</f>
        <v>0.89205073250135658</v>
      </c>
      <c r="G46" s="25">
        <f>VLOOKUP(VLOOKUP($A46,Demand_RawData!$AC$8:$AD$64,2,),Demand_RawData!$L$8:$Z$39,COLUMNS(Demand_RawData!$L$8:R$8),)</f>
        <v>0.90905018990775921</v>
      </c>
      <c r="H46" s="25">
        <f>VLOOKUP(VLOOKUP($A46,Demand_RawData!$AC$8:$AD$64,2,),Demand_RawData!$L$8:$Z$39,COLUMNS(Demand_RawData!$L$8:S$8),)</f>
        <v>0.92604964731416173</v>
      </c>
      <c r="I46" s="25">
        <f>VLOOKUP(VLOOKUP($A46,Demand_RawData!$AC$8:$AD$64,2,),Demand_RawData!$L$8:$Z$39,COLUMNS(Demand_RawData!$L$8:T$8),)</f>
        <v>0.94304910472056436</v>
      </c>
      <c r="J46" s="25">
        <f>VLOOKUP(VLOOKUP($A46,Demand_RawData!$AC$8:$AD$64,2,),Demand_RawData!$L$8:$Z$39,COLUMNS(Demand_RawData!$L$8:U$8),)</f>
        <v>0.96004856212696699</v>
      </c>
      <c r="K46" s="25">
        <f>VLOOKUP(VLOOKUP($A46,Demand_RawData!$AC$8:$AD$64,2,),Demand_RawData!$L$8:$AA$39,COLUMNS(Demand_RawData!$L$8:$AA$8),)</f>
        <v>0.97704801953336973</v>
      </c>
      <c r="L46" s="25"/>
      <c r="M46" s="25"/>
      <c r="N46" s="25"/>
      <c r="O46" s="25"/>
      <c r="P46" s="25"/>
      <c r="Q46" s="25"/>
      <c r="R46" s="25"/>
      <c r="S46" s="25"/>
      <c r="T46" s="25"/>
      <c r="U46" s="25"/>
      <c r="Y46" s="8"/>
      <c r="Z46" s="8"/>
      <c r="AA46" s="8"/>
    </row>
    <row r="47" spans="1:27" x14ac:dyDescent="0.25">
      <c r="A47" s="84" t="s">
        <v>156</v>
      </c>
      <c r="B47" s="25">
        <f>VLOOKUP(VLOOKUP($A47,Demand_RawData!$AC$8:$AD$64,2,),Demand_RawData!$L$8:$Z$39,COLUMNS(Demand_RawData!$L$8:M$8),)</f>
        <v>1.2505493760173629</v>
      </c>
      <c r="C47" s="25">
        <f>VLOOKUP(VLOOKUP($A47,Demand_RawData!$AC$8:$AD$64,2,),Demand_RawData!$L$8:$Z$39,COLUMNS(Demand_RawData!$L$8:N$8),)</f>
        <v>1.1950822029300052</v>
      </c>
      <c r="D47" s="25">
        <f>VLOOKUP(VLOOKUP($A47,Demand_RawData!$AC$8:$AD$64,2,),Demand_RawData!$L$8:$Z$39,COLUMNS(Demand_RawData!$L$8:O$8),)</f>
        <v>1.1396150298426477</v>
      </c>
      <c r="E47" s="25">
        <f>VLOOKUP(VLOOKUP($A47,Demand_RawData!$AC$8:$AD$64,2,),Demand_RawData!$L$8:$Z$39,COLUMNS(Demand_RawData!$L$8:P$8),)</f>
        <v>1.0841478567552902</v>
      </c>
      <c r="F47" s="25">
        <f>VLOOKUP(VLOOKUP($A47,Demand_RawData!$AC$8:$AD$64,2,),Demand_RawData!$L$8:$Z$39,COLUMNS(Demand_RawData!$L$8:Q$8),)</f>
        <v>1.0286806836679325</v>
      </c>
      <c r="G47" s="25">
        <f>VLOOKUP(VLOOKUP($A47,Demand_RawData!$AC$8:$AD$64,2,),Demand_RawData!$L$8:$Z$39,COLUMNS(Demand_RawData!$L$8:R$8),)</f>
        <v>0.97321351058057504</v>
      </c>
      <c r="H47" s="25">
        <f>VLOOKUP(VLOOKUP($A47,Demand_RawData!$AC$8:$AD$64,2,),Demand_RawData!$L$8:$Z$39,COLUMNS(Demand_RawData!$L$8:S$8),)</f>
        <v>0.91774633749321755</v>
      </c>
      <c r="I47" s="25">
        <f>VLOOKUP(VLOOKUP($A47,Demand_RawData!$AC$8:$AD$64,2,),Demand_RawData!$L$8:$Z$39,COLUMNS(Demand_RawData!$L$8:T$8),)</f>
        <v>0.86227916440586005</v>
      </c>
      <c r="J47" s="25">
        <f>VLOOKUP(VLOOKUP($A47,Demand_RawData!$AC$8:$AD$64,2,),Demand_RawData!$L$8:$Z$39,COLUMNS(Demand_RawData!$L$8:U$8),)</f>
        <v>0.80681199131850234</v>
      </c>
      <c r="K47" s="25">
        <f>VLOOKUP(VLOOKUP($A47,Demand_RawData!$AC$8:$AD$64,2,),Demand_RawData!$L$8:$AA$39,COLUMNS(Demand_RawData!$L$8:$AA$8),)</f>
        <v>0.75134481823114463</v>
      </c>
      <c r="L47" s="25"/>
      <c r="M47" s="25"/>
      <c r="N47" s="25"/>
      <c r="O47" s="25"/>
      <c r="P47" s="25"/>
      <c r="Q47" s="25"/>
      <c r="R47" s="25"/>
      <c r="S47" s="25"/>
      <c r="T47" s="25"/>
      <c r="U47" s="25"/>
    </row>
    <row r="48" spans="1:27" x14ac:dyDescent="0.25">
      <c r="A48" s="84" t="s">
        <v>157</v>
      </c>
      <c r="B48" s="25">
        <f>VLOOKUP(VLOOKUP($A48,Demand_RawData!$AC$8:$AD$64,2,),Demand_RawData!$L$8:$Z$39,COLUMNS(Demand_RawData!$L$8:M$8),)</f>
        <v>1.2505493760173629</v>
      </c>
      <c r="C48" s="25">
        <f>VLOOKUP(VLOOKUP($A48,Demand_RawData!$AC$8:$AD$64,2,),Demand_RawData!$L$8:$Z$39,COLUMNS(Demand_RawData!$L$8:N$8),)</f>
        <v>1.1950822029300052</v>
      </c>
      <c r="D48" s="25">
        <f>VLOOKUP(VLOOKUP($A48,Demand_RawData!$AC$8:$AD$64,2,),Demand_RawData!$L$8:$Z$39,COLUMNS(Demand_RawData!$L$8:O$8),)</f>
        <v>1.1396150298426477</v>
      </c>
      <c r="E48" s="25">
        <f>VLOOKUP(VLOOKUP($A48,Demand_RawData!$AC$8:$AD$64,2,),Demand_RawData!$L$8:$Z$39,COLUMNS(Demand_RawData!$L$8:P$8),)</f>
        <v>1.0841478567552902</v>
      </c>
      <c r="F48" s="25">
        <f>VLOOKUP(VLOOKUP($A48,Demand_RawData!$AC$8:$AD$64,2,),Demand_RawData!$L$8:$Z$39,COLUMNS(Demand_RawData!$L$8:Q$8),)</f>
        <v>1.0286806836679325</v>
      </c>
      <c r="G48" s="25">
        <f>VLOOKUP(VLOOKUP($A48,Demand_RawData!$AC$8:$AD$64,2,),Demand_RawData!$L$8:$Z$39,COLUMNS(Demand_RawData!$L$8:R$8),)</f>
        <v>0.97321351058057504</v>
      </c>
      <c r="H48" s="25">
        <f>VLOOKUP(VLOOKUP($A48,Demand_RawData!$AC$8:$AD$64,2,),Demand_RawData!$L$8:$Z$39,COLUMNS(Demand_RawData!$L$8:S$8),)</f>
        <v>0.91774633749321755</v>
      </c>
      <c r="I48" s="25">
        <f>VLOOKUP(VLOOKUP($A48,Demand_RawData!$AC$8:$AD$64,2,),Demand_RawData!$L$8:$Z$39,COLUMNS(Demand_RawData!$L$8:T$8),)</f>
        <v>0.86227916440586005</v>
      </c>
      <c r="J48" s="25">
        <f>VLOOKUP(VLOOKUP($A48,Demand_RawData!$AC$8:$AD$64,2,),Demand_RawData!$L$8:$Z$39,COLUMNS(Demand_RawData!$L$8:U$8),)</f>
        <v>0.80681199131850234</v>
      </c>
      <c r="K48" s="25">
        <f>VLOOKUP(VLOOKUP($A48,Demand_RawData!$AC$8:$AD$64,2,),Demand_RawData!$L$8:$AA$39,COLUMNS(Demand_RawData!$L$8:$AA$8),)</f>
        <v>0.75134481823114463</v>
      </c>
      <c r="L48" s="25"/>
      <c r="M48" s="25"/>
      <c r="N48" s="25"/>
      <c r="O48" s="25"/>
      <c r="P48" s="25"/>
      <c r="Q48" s="25"/>
      <c r="R48" s="25"/>
      <c r="S48" s="25"/>
      <c r="T48" s="25"/>
      <c r="U48" s="25"/>
    </row>
    <row r="49" spans="1:21" x14ac:dyDescent="0.25">
      <c r="A49" s="84" t="s">
        <v>158</v>
      </c>
      <c r="B49" s="25">
        <f>VLOOKUP(VLOOKUP($A49,Demand_RawData!$AC$8:$AD$64,2,),Demand_RawData!$L$8:$Z$39,COLUMNS(Demand_RawData!$L$8:M$8),)</f>
        <v>1.2505493760173629</v>
      </c>
      <c r="C49" s="25">
        <f>VLOOKUP(VLOOKUP($A49,Demand_RawData!$AC$8:$AD$64,2,),Demand_RawData!$L$8:$Z$39,COLUMNS(Demand_RawData!$L$8:N$8),)</f>
        <v>1.1950822029300052</v>
      </c>
      <c r="D49" s="25">
        <f>VLOOKUP(VLOOKUP($A49,Demand_RawData!$AC$8:$AD$64,2,),Demand_RawData!$L$8:$Z$39,COLUMNS(Demand_RawData!$L$8:O$8),)</f>
        <v>1.1396150298426477</v>
      </c>
      <c r="E49" s="25">
        <f>VLOOKUP(VLOOKUP($A49,Demand_RawData!$AC$8:$AD$64,2,),Demand_RawData!$L$8:$Z$39,COLUMNS(Demand_RawData!$L$8:P$8),)</f>
        <v>1.0841478567552902</v>
      </c>
      <c r="F49" s="25">
        <f>VLOOKUP(VLOOKUP($A49,Demand_RawData!$AC$8:$AD$64,2,),Demand_RawData!$L$8:$Z$39,COLUMNS(Demand_RawData!$L$8:Q$8),)</f>
        <v>1.0286806836679325</v>
      </c>
      <c r="G49" s="25">
        <f>VLOOKUP(VLOOKUP($A49,Demand_RawData!$AC$8:$AD$64,2,),Demand_RawData!$L$8:$Z$39,COLUMNS(Demand_RawData!$L$8:R$8),)</f>
        <v>0.97321351058057504</v>
      </c>
      <c r="H49" s="25">
        <f>VLOOKUP(VLOOKUP($A49,Demand_RawData!$AC$8:$AD$64,2,),Demand_RawData!$L$8:$Z$39,COLUMNS(Demand_RawData!$L$8:S$8),)</f>
        <v>0.91774633749321755</v>
      </c>
      <c r="I49" s="25">
        <f>VLOOKUP(VLOOKUP($A49,Demand_RawData!$AC$8:$AD$64,2,),Demand_RawData!$L$8:$Z$39,COLUMNS(Demand_RawData!$L$8:T$8),)</f>
        <v>0.86227916440586005</v>
      </c>
      <c r="J49" s="25">
        <f>VLOOKUP(VLOOKUP($A49,Demand_RawData!$AC$8:$AD$64,2,),Demand_RawData!$L$8:$Z$39,COLUMNS(Demand_RawData!$L$8:U$8),)</f>
        <v>0.80681199131850234</v>
      </c>
      <c r="K49" s="25">
        <f>VLOOKUP(VLOOKUP($A49,Demand_RawData!$AC$8:$AD$64,2,),Demand_RawData!$L$8:$AA$39,COLUMNS(Demand_RawData!$L$8:$AA$8),)</f>
        <v>0.75134481823114463</v>
      </c>
      <c r="L49" s="25"/>
      <c r="M49" s="25"/>
      <c r="N49" s="25"/>
      <c r="O49" s="25"/>
      <c r="P49" s="25"/>
      <c r="Q49" s="25"/>
      <c r="R49" s="25"/>
      <c r="S49" s="25"/>
      <c r="T49" s="25"/>
      <c r="U49" s="25"/>
    </row>
    <row r="50" spans="1:21" x14ac:dyDescent="0.25">
      <c r="A50" s="84" t="s">
        <v>605</v>
      </c>
      <c r="B50" s="25">
        <f>VLOOKUP(VLOOKUP($A50,Demand_RawData!$AC$8:$AD$64,2,),Demand_RawData!$L$8:$Z$39,COLUMNS(Demand_RawData!$L$8:M$8),)</f>
        <v>3.8552642430819315</v>
      </c>
      <c r="C50" s="25">
        <f>VLOOKUP(VLOOKUP($A50,Demand_RawData!$AC$8:$AD$64,2,),Demand_RawData!$L$8:$Z$39,COLUMNS(Demand_RawData!$L$8:N$8),)</f>
        <v>3.6108410200759629</v>
      </c>
      <c r="D50" s="25">
        <f>VLOOKUP(VLOOKUP($A50,Demand_RawData!$AC$8:$AD$64,2,),Demand_RawData!$L$8:$Z$39,COLUMNS(Demand_RawData!$L$8:O$8),)</f>
        <v>3.3664177970699947</v>
      </c>
      <c r="E50" s="25">
        <f>VLOOKUP(VLOOKUP($A50,Demand_RawData!$AC$8:$AD$64,2,),Demand_RawData!$L$8:$Z$39,COLUMNS(Demand_RawData!$L$8:P$8),)</f>
        <v>3.121994574064026</v>
      </c>
      <c r="F50" s="25">
        <f>VLOOKUP(VLOOKUP($A50,Demand_RawData!$AC$8:$AD$64,2,),Demand_RawData!$L$8:$Z$39,COLUMNS(Demand_RawData!$L$8:Q$8),)</f>
        <v>2.8775713510580578</v>
      </c>
      <c r="G50" s="25">
        <f>VLOOKUP(VLOOKUP($A50,Demand_RawData!$AC$8:$AD$64,2,),Demand_RawData!$L$8:$Z$39,COLUMNS(Demand_RawData!$L$8:R$8),)</f>
        <v>2.6331481280520892</v>
      </c>
      <c r="H50" s="25">
        <f>VLOOKUP(VLOOKUP($A50,Demand_RawData!$AC$8:$AD$64,2,),Demand_RawData!$L$8:$Z$39,COLUMNS(Demand_RawData!$L$8:S$8),)</f>
        <v>2.3887249050461206</v>
      </c>
      <c r="I50" s="25">
        <f>VLOOKUP(VLOOKUP($A50,Demand_RawData!$AC$8:$AD$64,2,),Demand_RawData!$L$8:$Z$39,COLUMNS(Demand_RawData!$L$8:T$8),)</f>
        <v>2.1443016820401524</v>
      </c>
      <c r="J50" s="25">
        <f>VLOOKUP(VLOOKUP($A50,Demand_RawData!$AC$8:$AD$64,2,),Demand_RawData!$L$8:$Z$39,COLUMNS(Demand_RawData!$L$8:U$8),)</f>
        <v>1.8998784590341837</v>
      </c>
      <c r="K50" s="25">
        <f>VLOOKUP(VLOOKUP($A50,Demand_RawData!$AC$8:$AD$64,2,),Demand_RawData!$L$8:$AA$39,COLUMNS(Demand_RawData!$L$8:$AA$8),)</f>
        <v>1.6554552360282149</v>
      </c>
      <c r="L50" s="25"/>
      <c r="M50" s="25"/>
      <c r="N50" s="25"/>
      <c r="O50" s="25"/>
      <c r="P50" s="25"/>
      <c r="Q50" s="25"/>
      <c r="R50" s="25"/>
      <c r="S50" s="25"/>
      <c r="T50" s="25"/>
      <c r="U50" s="25"/>
    </row>
    <row r="51" spans="1:21" x14ac:dyDescent="0.25">
      <c r="A51" s="84" t="s">
        <v>606</v>
      </c>
      <c r="B51" s="25">
        <f>VLOOKUP(VLOOKUP($A51,Demand_RawData!$AC$8:$AD$64,2,),Demand_RawData!$L$8:$Z$39,COLUMNS(Demand_RawData!$L$8:M$8),)</f>
        <v>3.8552642430819315</v>
      </c>
      <c r="C51" s="25">
        <f>VLOOKUP(VLOOKUP($A51,Demand_RawData!$AC$8:$AD$64,2,),Demand_RawData!$L$8:$Z$39,COLUMNS(Demand_RawData!$L$8:N$8),)</f>
        <v>3.6108410200759629</v>
      </c>
      <c r="D51" s="25">
        <f>VLOOKUP(VLOOKUP($A51,Demand_RawData!$AC$8:$AD$64,2,),Demand_RawData!$L$8:$Z$39,COLUMNS(Demand_RawData!$L$8:O$8),)</f>
        <v>3.3664177970699947</v>
      </c>
      <c r="E51" s="25">
        <f>VLOOKUP(VLOOKUP($A51,Demand_RawData!$AC$8:$AD$64,2,),Demand_RawData!$L$8:$Z$39,COLUMNS(Demand_RawData!$L$8:P$8),)</f>
        <v>3.121994574064026</v>
      </c>
      <c r="F51" s="25">
        <f>VLOOKUP(VLOOKUP($A51,Demand_RawData!$AC$8:$AD$64,2,),Demand_RawData!$L$8:$Z$39,COLUMNS(Demand_RawData!$L$8:Q$8),)</f>
        <v>2.8775713510580578</v>
      </c>
      <c r="G51" s="25">
        <f>VLOOKUP(VLOOKUP($A51,Demand_RawData!$AC$8:$AD$64,2,),Demand_RawData!$L$8:$Z$39,COLUMNS(Demand_RawData!$L$8:R$8),)</f>
        <v>2.6331481280520892</v>
      </c>
      <c r="H51" s="25">
        <f>VLOOKUP(VLOOKUP($A51,Demand_RawData!$AC$8:$AD$64,2,),Demand_RawData!$L$8:$Z$39,COLUMNS(Demand_RawData!$L$8:S$8),)</f>
        <v>2.3887249050461206</v>
      </c>
      <c r="I51" s="25">
        <f>VLOOKUP(VLOOKUP($A51,Demand_RawData!$AC$8:$AD$64,2,),Demand_RawData!$L$8:$Z$39,COLUMNS(Demand_RawData!$L$8:T$8),)</f>
        <v>2.1443016820401524</v>
      </c>
      <c r="J51" s="25">
        <f>VLOOKUP(VLOOKUP($A51,Demand_RawData!$AC$8:$AD$64,2,),Demand_RawData!$L$8:$Z$39,COLUMNS(Demand_RawData!$L$8:U$8),)</f>
        <v>1.8998784590341837</v>
      </c>
      <c r="K51" s="25">
        <f>VLOOKUP(VLOOKUP($A51,Demand_RawData!$AC$8:$AD$64,2,),Demand_RawData!$L$8:$AA$39,COLUMNS(Demand_RawData!$L$8:$AA$8),)</f>
        <v>1.6554552360282149</v>
      </c>
      <c r="L51" s="25"/>
      <c r="M51" s="25"/>
      <c r="N51" s="25"/>
      <c r="O51" s="25"/>
      <c r="P51" s="25"/>
      <c r="Q51" s="25"/>
      <c r="R51" s="25"/>
      <c r="S51" s="25"/>
      <c r="T51" s="25"/>
      <c r="U51" s="25"/>
    </row>
    <row r="52" spans="1:21" x14ac:dyDescent="0.25">
      <c r="A52" s="84" t="s">
        <v>607</v>
      </c>
      <c r="B52" s="83">
        <f>B51</f>
        <v>3.8552642430819315</v>
      </c>
      <c r="C52" s="83">
        <f t="shared" ref="C52:C54" si="22">C51</f>
        <v>3.6108410200759629</v>
      </c>
      <c r="D52" s="83">
        <f t="shared" ref="D52:D54" si="23">D51</f>
        <v>3.3664177970699947</v>
      </c>
      <c r="E52" s="83">
        <f t="shared" ref="E52:E54" si="24">E51</f>
        <v>3.121994574064026</v>
      </c>
      <c r="F52" s="83">
        <f t="shared" ref="F52:F54" si="25">F51</f>
        <v>2.8775713510580578</v>
      </c>
      <c r="G52" s="83">
        <f t="shared" ref="G52:G54" si="26">G51</f>
        <v>2.6331481280520892</v>
      </c>
      <c r="H52" s="83">
        <f t="shared" ref="H52:H54" si="27">H51</f>
        <v>2.3887249050461206</v>
      </c>
      <c r="I52" s="83">
        <f t="shared" ref="I52:I54" si="28">I51</f>
        <v>2.1443016820401524</v>
      </c>
      <c r="J52" s="83">
        <f t="shared" ref="J52:J54" si="29">J51</f>
        <v>1.8998784590341837</v>
      </c>
      <c r="K52" s="83">
        <f t="shared" ref="K52:K54" si="30">K51</f>
        <v>1.6554552360282149</v>
      </c>
      <c r="L52" s="25"/>
      <c r="M52" s="25"/>
      <c r="N52" s="25"/>
      <c r="O52" s="25"/>
      <c r="P52" s="25"/>
      <c r="Q52" s="25"/>
      <c r="R52" s="25"/>
      <c r="S52" s="25"/>
      <c r="T52" s="25"/>
      <c r="U52" s="25"/>
    </row>
    <row r="53" spans="1:21" x14ac:dyDescent="0.25">
      <c r="A53" s="84" t="s">
        <v>608</v>
      </c>
      <c r="B53" s="83">
        <f t="shared" ref="B53:B54" si="31">B52</f>
        <v>3.8552642430819315</v>
      </c>
      <c r="C53" s="83">
        <f t="shared" si="22"/>
        <v>3.6108410200759629</v>
      </c>
      <c r="D53" s="83">
        <f t="shared" si="23"/>
        <v>3.3664177970699947</v>
      </c>
      <c r="E53" s="83">
        <f t="shared" si="24"/>
        <v>3.121994574064026</v>
      </c>
      <c r="F53" s="83">
        <f t="shared" si="25"/>
        <v>2.8775713510580578</v>
      </c>
      <c r="G53" s="83">
        <f t="shared" si="26"/>
        <v>2.6331481280520892</v>
      </c>
      <c r="H53" s="83">
        <f t="shared" si="27"/>
        <v>2.3887249050461206</v>
      </c>
      <c r="I53" s="83">
        <f t="shared" si="28"/>
        <v>2.1443016820401524</v>
      </c>
      <c r="J53" s="83">
        <f t="shared" si="29"/>
        <v>1.8998784590341837</v>
      </c>
      <c r="K53" s="83">
        <f t="shared" si="30"/>
        <v>1.6554552360282149</v>
      </c>
      <c r="L53" s="25"/>
      <c r="M53" s="25"/>
      <c r="N53" s="25"/>
      <c r="O53" s="25"/>
      <c r="P53" s="25"/>
      <c r="Q53" s="25"/>
      <c r="R53" s="25"/>
      <c r="S53" s="25"/>
      <c r="T53" s="25"/>
      <c r="U53" s="25"/>
    </row>
    <row r="54" spans="1:21" x14ac:dyDescent="0.25">
      <c r="A54" s="84" t="s">
        <v>609</v>
      </c>
      <c r="B54" s="83">
        <f t="shared" si="31"/>
        <v>3.8552642430819315</v>
      </c>
      <c r="C54" s="83">
        <f t="shared" si="22"/>
        <v>3.6108410200759629</v>
      </c>
      <c r="D54" s="83">
        <f t="shared" si="23"/>
        <v>3.3664177970699947</v>
      </c>
      <c r="E54" s="83">
        <f t="shared" si="24"/>
        <v>3.121994574064026</v>
      </c>
      <c r="F54" s="83">
        <f t="shared" si="25"/>
        <v>2.8775713510580578</v>
      </c>
      <c r="G54" s="83">
        <f t="shared" si="26"/>
        <v>2.6331481280520892</v>
      </c>
      <c r="H54" s="83">
        <f t="shared" si="27"/>
        <v>2.3887249050461206</v>
      </c>
      <c r="I54" s="83">
        <f t="shared" si="28"/>
        <v>2.1443016820401524</v>
      </c>
      <c r="J54" s="83">
        <f t="shared" si="29"/>
        <v>1.8998784590341837</v>
      </c>
      <c r="K54" s="83">
        <f t="shared" si="30"/>
        <v>1.6554552360282149</v>
      </c>
      <c r="L54" s="25"/>
      <c r="M54" s="25"/>
      <c r="N54" s="25"/>
      <c r="O54" s="25"/>
      <c r="P54" s="25"/>
      <c r="Q54" s="25"/>
      <c r="R54" s="25"/>
      <c r="S54" s="25"/>
      <c r="T54" s="25"/>
      <c r="U54" s="25"/>
    </row>
    <row r="55" spans="1:21" x14ac:dyDescent="0.25">
      <c r="A55" s="84" t="s">
        <v>311</v>
      </c>
      <c r="B55" s="25">
        <f>VLOOKUP(VLOOKUP($A55,Demand_RawData!$AC$8:$AD$64,2,),Demand_RawData!$L$8:$Z$39,COLUMNS(Demand_RawData!$L$8:M$8),)</f>
        <v>1.0011616928920239</v>
      </c>
      <c r="C55" s="25">
        <f>VLOOKUP(VLOOKUP($A55,Demand_RawData!$AC$8:$AD$64,2,),Demand_RawData!$L$8:$Z$39,COLUMNS(Demand_RawData!$L$8:N$8),)</f>
        <v>0.95178567552902882</v>
      </c>
      <c r="D55" s="25">
        <f>VLOOKUP(VLOOKUP($A55,Demand_RawData!$AC$8:$AD$64,2,),Demand_RawData!$L$8:$Z$39,COLUMNS(Demand_RawData!$L$8:O$8),)</f>
        <v>0.90240965816603369</v>
      </c>
      <c r="E55" s="25">
        <f>VLOOKUP(VLOOKUP($A55,Demand_RawData!$AC$8:$AD$64,2,),Demand_RawData!$L$8:$Z$39,COLUMNS(Demand_RawData!$L$8:P$8),)</f>
        <v>0.85303364080303856</v>
      </c>
      <c r="F55" s="25">
        <f>VLOOKUP(VLOOKUP($A55,Demand_RawData!$AC$8:$AD$64,2,),Demand_RawData!$L$8:$Z$39,COLUMNS(Demand_RawData!$L$8:Q$8),)</f>
        <v>0.80365762344004354</v>
      </c>
      <c r="G55" s="25">
        <f>VLOOKUP(VLOOKUP($A55,Demand_RawData!$AC$8:$AD$64,2,),Demand_RawData!$L$8:$Z$39,COLUMNS(Demand_RawData!$L$8:R$8),)</f>
        <v>0.75428160607704842</v>
      </c>
      <c r="H55" s="25">
        <f>VLOOKUP(VLOOKUP($A55,Demand_RawData!$AC$8:$AD$64,2,),Demand_RawData!$L$8:$Z$39,COLUMNS(Demand_RawData!$L$8:S$8),)</f>
        <v>0.7049055887140534</v>
      </c>
      <c r="I55" s="25">
        <f>VLOOKUP(VLOOKUP($A55,Demand_RawData!$AC$8:$AD$64,2,),Demand_RawData!$L$8:$Z$39,COLUMNS(Demand_RawData!$L$8:T$8),)</f>
        <v>0.65552957135105827</v>
      </c>
      <c r="J55" s="25">
        <f>VLOOKUP(VLOOKUP($A55,Demand_RawData!$AC$8:$AD$64,2,),Demand_RawData!$L$8:$Z$39,COLUMNS(Demand_RawData!$L$8:U$8),)</f>
        <v>0.60615355398806314</v>
      </c>
      <c r="K55" s="25">
        <f>VLOOKUP(VLOOKUP($A55,Demand_RawData!$AC$8:$AD$64,2,),Demand_RawData!$L$8:$AA$39,COLUMNS(Demand_RawData!$L$8:$AA$8),)</f>
        <v>0.5567775366250679</v>
      </c>
      <c r="L55" s="25"/>
      <c r="M55" s="25"/>
      <c r="N55" s="25"/>
      <c r="O55" s="25"/>
      <c r="P55" s="25"/>
      <c r="Q55" s="25"/>
      <c r="R55" s="25"/>
      <c r="S55" s="25"/>
      <c r="T55" s="25"/>
      <c r="U55" s="25"/>
    </row>
    <row r="56" spans="1:21" x14ac:dyDescent="0.25">
      <c r="A56" s="84" t="s">
        <v>602</v>
      </c>
      <c r="B56" s="83">
        <f>B57</f>
        <v>1.0011616928920239</v>
      </c>
      <c r="C56" s="83">
        <f t="shared" ref="C56:K56" si="32">C57</f>
        <v>0.95178567552902882</v>
      </c>
      <c r="D56" s="83">
        <f t="shared" si="32"/>
        <v>0.90240965816603369</v>
      </c>
      <c r="E56" s="83">
        <f t="shared" si="32"/>
        <v>0.85303364080303856</v>
      </c>
      <c r="F56" s="83">
        <f t="shared" si="32"/>
        <v>0.80365762344004354</v>
      </c>
      <c r="G56" s="83">
        <f t="shared" si="32"/>
        <v>0.75428160607704842</v>
      </c>
      <c r="H56" s="83">
        <f t="shared" si="32"/>
        <v>0.7049055887140534</v>
      </c>
      <c r="I56" s="83">
        <f t="shared" si="32"/>
        <v>0.65552957135105827</v>
      </c>
      <c r="J56" s="83">
        <f t="shared" si="32"/>
        <v>0.60615355398806314</v>
      </c>
      <c r="K56" s="83">
        <f t="shared" si="32"/>
        <v>0.5567775366250679</v>
      </c>
      <c r="L56" s="25"/>
      <c r="M56" s="25"/>
      <c r="N56" s="25"/>
      <c r="O56" s="25"/>
      <c r="P56" s="25"/>
      <c r="Q56" s="25"/>
      <c r="R56" s="25"/>
      <c r="S56" s="25"/>
      <c r="T56" s="25"/>
      <c r="U56" s="25"/>
    </row>
    <row r="57" spans="1:21" x14ac:dyDescent="0.25">
      <c r="A57" s="84" t="s">
        <v>159</v>
      </c>
      <c r="B57" s="25">
        <f>VLOOKUP(VLOOKUP($A57,Demand_RawData!$AC$8:$AD$64,2,),Demand_RawData!$L$8:$Z$39,COLUMNS(Demand_RawData!$L$8:M$8),)</f>
        <v>1.0011616928920239</v>
      </c>
      <c r="C57" s="25">
        <f>VLOOKUP(VLOOKUP($A57,Demand_RawData!$AC$8:$AD$64,2,),Demand_RawData!$L$8:$Z$39,COLUMNS(Demand_RawData!$L$8:N$8),)</f>
        <v>0.95178567552902882</v>
      </c>
      <c r="D57" s="25">
        <f>VLOOKUP(VLOOKUP($A57,Demand_RawData!$AC$8:$AD$64,2,),Demand_RawData!$L$8:$Z$39,COLUMNS(Demand_RawData!$L$8:O$8),)</f>
        <v>0.90240965816603369</v>
      </c>
      <c r="E57" s="25">
        <f>VLOOKUP(VLOOKUP($A57,Demand_RawData!$AC$8:$AD$64,2,),Demand_RawData!$L$8:$Z$39,COLUMNS(Demand_RawData!$L$8:P$8),)</f>
        <v>0.85303364080303856</v>
      </c>
      <c r="F57" s="25">
        <f>VLOOKUP(VLOOKUP($A57,Demand_RawData!$AC$8:$AD$64,2,),Demand_RawData!$L$8:$Z$39,COLUMNS(Demand_RawData!$L$8:Q$8),)</f>
        <v>0.80365762344004354</v>
      </c>
      <c r="G57" s="25">
        <f>VLOOKUP(VLOOKUP($A57,Demand_RawData!$AC$8:$AD$64,2,),Demand_RawData!$L$8:$Z$39,COLUMNS(Demand_RawData!$L$8:R$8),)</f>
        <v>0.75428160607704842</v>
      </c>
      <c r="H57" s="25">
        <f>VLOOKUP(VLOOKUP($A57,Demand_RawData!$AC$8:$AD$64,2,),Demand_RawData!$L$8:$Z$39,COLUMNS(Demand_RawData!$L$8:S$8),)</f>
        <v>0.7049055887140534</v>
      </c>
      <c r="I57" s="25">
        <f>VLOOKUP(VLOOKUP($A57,Demand_RawData!$AC$8:$AD$64,2,),Demand_RawData!$L$8:$Z$39,COLUMNS(Demand_RawData!$L$8:T$8),)</f>
        <v>0.65552957135105827</v>
      </c>
      <c r="J57" s="25">
        <f>VLOOKUP(VLOOKUP($A57,Demand_RawData!$AC$8:$AD$64,2,),Demand_RawData!$L$8:$Z$39,COLUMNS(Demand_RawData!$L$8:U$8),)</f>
        <v>0.60615355398806314</v>
      </c>
      <c r="K57" s="25">
        <f>VLOOKUP(VLOOKUP($A57,Demand_RawData!$AC$8:$AD$64,2,),Demand_RawData!$L$8:$AA$39,COLUMNS(Demand_RawData!$L$8:$AA$8),)</f>
        <v>0.5567775366250679</v>
      </c>
      <c r="L57" s="25"/>
      <c r="M57" s="25"/>
      <c r="N57" s="25"/>
      <c r="O57" s="25"/>
      <c r="P57" s="25"/>
      <c r="Q57" s="25"/>
      <c r="R57" s="25"/>
      <c r="S57" s="25"/>
      <c r="T57" s="25"/>
      <c r="U57" s="25"/>
    </row>
    <row r="58" spans="1:21" x14ac:dyDescent="0.25">
      <c r="A58" s="84" t="s">
        <v>160</v>
      </c>
      <c r="B58" s="25">
        <f>VLOOKUP(VLOOKUP($A58,Demand_RawData!$AC$8:$AD$64,2,),Demand_RawData!$L$8:$Z$39,COLUMNS(Demand_RawData!$L$8:M$8),)</f>
        <v>1.0011616928920239</v>
      </c>
      <c r="C58" s="25">
        <f>VLOOKUP(VLOOKUP($A58,Demand_RawData!$AC$8:$AD$64,2,),Demand_RawData!$L$8:$Z$39,COLUMNS(Demand_RawData!$L$8:N$8),)</f>
        <v>0.95178567552902882</v>
      </c>
      <c r="D58" s="25">
        <f>VLOOKUP(VLOOKUP($A58,Demand_RawData!$AC$8:$AD$64,2,),Demand_RawData!$L$8:$Z$39,COLUMNS(Demand_RawData!$L$8:O$8),)</f>
        <v>0.90240965816603369</v>
      </c>
      <c r="E58" s="25">
        <f>VLOOKUP(VLOOKUP($A58,Demand_RawData!$AC$8:$AD$64,2,),Demand_RawData!$L$8:$Z$39,COLUMNS(Demand_RawData!$L$8:P$8),)</f>
        <v>0.85303364080303856</v>
      </c>
      <c r="F58" s="25">
        <f>VLOOKUP(VLOOKUP($A58,Demand_RawData!$AC$8:$AD$64,2,),Demand_RawData!$L$8:$Z$39,COLUMNS(Demand_RawData!$L$8:Q$8),)</f>
        <v>0.80365762344004354</v>
      </c>
      <c r="G58" s="25">
        <f>VLOOKUP(VLOOKUP($A58,Demand_RawData!$AC$8:$AD$64,2,),Demand_RawData!$L$8:$Z$39,COLUMNS(Demand_RawData!$L$8:R$8),)</f>
        <v>0.75428160607704842</v>
      </c>
      <c r="H58" s="25">
        <f>VLOOKUP(VLOOKUP($A58,Demand_RawData!$AC$8:$AD$64,2,),Demand_RawData!$L$8:$Z$39,COLUMNS(Demand_RawData!$L$8:S$8),)</f>
        <v>0.7049055887140534</v>
      </c>
      <c r="I58" s="25">
        <f>VLOOKUP(VLOOKUP($A58,Demand_RawData!$AC$8:$AD$64,2,),Demand_RawData!$L$8:$Z$39,COLUMNS(Demand_RawData!$L$8:T$8),)</f>
        <v>0.65552957135105827</v>
      </c>
      <c r="J58" s="25">
        <f>VLOOKUP(VLOOKUP($A58,Demand_RawData!$AC$8:$AD$64,2,),Demand_RawData!$L$8:$Z$39,COLUMNS(Demand_RawData!$L$8:U$8),)</f>
        <v>0.60615355398806314</v>
      </c>
      <c r="K58" s="25">
        <f>VLOOKUP(VLOOKUP($A58,Demand_RawData!$AC$8:$AD$64,2,),Demand_RawData!$L$8:$AA$39,COLUMNS(Demand_RawData!$L$8:$AA$8),)</f>
        <v>0.5567775366250679</v>
      </c>
      <c r="L58" s="25"/>
      <c r="M58" s="25"/>
      <c r="N58" s="25"/>
      <c r="O58" s="25"/>
      <c r="P58" s="25"/>
      <c r="Q58" s="25"/>
      <c r="R58" s="25"/>
      <c r="S58" s="25"/>
      <c r="T58" s="25"/>
      <c r="U58" s="25"/>
    </row>
    <row r="59" spans="1:21" x14ac:dyDescent="0.25">
      <c r="A59" s="84" t="s">
        <v>161</v>
      </c>
      <c r="B59" s="25">
        <f>VLOOKUP(VLOOKUP($A59,Demand_RawData!$AC$8:$AD$64,2,),Demand_RawData!$L$8:$Z$39,COLUMNS(Demand_RawData!$L$8:M$8),)</f>
        <v>1.0011616928920239</v>
      </c>
      <c r="C59" s="25">
        <f>VLOOKUP(VLOOKUP($A59,Demand_RawData!$AC$8:$AD$64,2,),Demand_RawData!$L$8:$Z$39,COLUMNS(Demand_RawData!$L$8:N$8),)</f>
        <v>0.95178567552902882</v>
      </c>
      <c r="D59" s="25">
        <f>VLOOKUP(VLOOKUP($A59,Demand_RawData!$AC$8:$AD$64,2,),Demand_RawData!$L$8:$Z$39,COLUMNS(Demand_RawData!$L$8:O$8),)</f>
        <v>0.90240965816603369</v>
      </c>
      <c r="E59" s="25">
        <f>VLOOKUP(VLOOKUP($A59,Demand_RawData!$AC$8:$AD$64,2,),Demand_RawData!$L$8:$Z$39,COLUMNS(Demand_RawData!$L$8:P$8),)</f>
        <v>0.85303364080303856</v>
      </c>
      <c r="F59" s="25">
        <f>VLOOKUP(VLOOKUP($A59,Demand_RawData!$AC$8:$AD$64,2,),Demand_RawData!$L$8:$Z$39,COLUMNS(Demand_RawData!$L$8:Q$8),)</f>
        <v>0.80365762344004354</v>
      </c>
      <c r="G59" s="25">
        <f>VLOOKUP(VLOOKUP($A59,Demand_RawData!$AC$8:$AD$64,2,),Demand_RawData!$L$8:$Z$39,COLUMNS(Demand_RawData!$L$8:R$8),)</f>
        <v>0.75428160607704842</v>
      </c>
      <c r="H59" s="25">
        <f>VLOOKUP(VLOOKUP($A59,Demand_RawData!$AC$8:$AD$64,2,),Demand_RawData!$L$8:$Z$39,COLUMNS(Demand_RawData!$L$8:S$8),)</f>
        <v>0.7049055887140534</v>
      </c>
      <c r="I59" s="25">
        <f>VLOOKUP(VLOOKUP($A59,Demand_RawData!$AC$8:$AD$64,2,),Demand_RawData!$L$8:$Z$39,COLUMNS(Demand_RawData!$L$8:T$8),)</f>
        <v>0.65552957135105827</v>
      </c>
      <c r="J59" s="25">
        <f>VLOOKUP(VLOOKUP($A59,Demand_RawData!$AC$8:$AD$64,2,),Demand_RawData!$L$8:$Z$39,COLUMNS(Demand_RawData!$L$8:U$8),)</f>
        <v>0.60615355398806314</v>
      </c>
      <c r="K59" s="25">
        <f>VLOOKUP(VLOOKUP($A59,Demand_RawData!$AC$8:$AD$64,2,),Demand_RawData!$L$8:$AA$39,COLUMNS(Demand_RawData!$L$8:$AA$8),)</f>
        <v>0.5567775366250679</v>
      </c>
      <c r="L59" s="25"/>
      <c r="M59" s="25"/>
      <c r="N59" s="25"/>
      <c r="O59" s="25"/>
      <c r="P59" s="25"/>
      <c r="Q59" s="25"/>
      <c r="R59" s="25"/>
      <c r="S59" s="25"/>
      <c r="T59" s="25"/>
      <c r="U59" s="25"/>
    </row>
    <row r="60" spans="1:21" x14ac:dyDescent="0.25">
      <c r="A60" s="84" t="s">
        <v>162</v>
      </c>
      <c r="B60" s="25">
        <f>VLOOKUP(VLOOKUP($A60,Demand_RawData!$AC$8:$AD$64,2,),Demand_RawData!$L$8:$Z$39,COLUMNS(Demand_RawData!$L$8:M$8),)</f>
        <v>1.0011616928920239</v>
      </c>
      <c r="C60" s="25">
        <f>VLOOKUP(VLOOKUP($A60,Demand_RawData!$AC$8:$AD$64,2,),Demand_RawData!$L$8:$Z$39,COLUMNS(Demand_RawData!$L$8:N$8),)</f>
        <v>0.95178567552902882</v>
      </c>
      <c r="D60" s="25">
        <f>VLOOKUP(VLOOKUP($A60,Demand_RawData!$AC$8:$AD$64,2,),Demand_RawData!$L$8:$Z$39,COLUMNS(Demand_RawData!$L$8:O$8),)</f>
        <v>0.90240965816603369</v>
      </c>
      <c r="E60" s="25">
        <f>VLOOKUP(VLOOKUP($A60,Demand_RawData!$AC$8:$AD$64,2,),Demand_RawData!$L$8:$Z$39,COLUMNS(Demand_RawData!$L$8:P$8),)</f>
        <v>0.85303364080303856</v>
      </c>
      <c r="F60" s="25">
        <f>VLOOKUP(VLOOKUP($A60,Demand_RawData!$AC$8:$AD$64,2,),Demand_RawData!$L$8:$Z$39,COLUMNS(Demand_RawData!$L$8:Q$8),)</f>
        <v>0.80365762344004354</v>
      </c>
      <c r="G60" s="25">
        <f>VLOOKUP(VLOOKUP($A60,Demand_RawData!$AC$8:$AD$64,2,),Demand_RawData!$L$8:$Z$39,COLUMNS(Demand_RawData!$L$8:R$8),)</f>
        <v>0.75428160607704842</v>
      </c>
      <c r="H60" s="25">
        <f>VLOOKUP(VLOOKUP($A60,Demand_RawData!$AC$8:$AD$64,2,),Demand_RawData!$L$8:$Z$39,COLUMNS(Demand_RawData!$L$8:S$8),)</f>
        <v>0.7049055887140534</v>
      </c>
      <c r="I60" s="25">
        <f>VLOOKUP(VLOOKUP($A60,Demand_RawData!$AC$8:$AD$64,2,),Demand_RawData!$L$8:$Z$39,COLUMNS(Demand_RawData!$L$8:T$8),)</f>
        <v>0.65552957135105827</v>
      </c>
      <c r="J60" s="25">
        <f>VLOOKUP(VLOOKUP($A60,Demand_RawData!$AC$8:$AD$64,2,),Demand_RawData!$L$8:$Z$39,COLUMNS(Demand_RawData!$L$8:U$8),)</f>
        <v>0.60615355398806314</v>
      </c>
      <c r="K60" s="25">
        <f>VLOOKUP(VLOOKUP($A60,Demand_RawData!$AC$8:$AD$64,2,),Demand_RawData!$L$8:$AA$39,COLUMNS(Demand_RawData!$L$8:$AA$8),)</f>
        <v>0.5567775366250679</v>
      </c>
      <c r="L60" s="25"/>
      <c r="M60" s="25"/>
      <c r="N60" s="25"/>
      <c r="O60" s="25"/>
      <c r="P60" s="25"/>
      <c r="Q60" s="25"/>
      <c r="R60" s="25"/>
      <c r="S60" s="25"/>
      <c r="T60" s="25"/>
      <c r="U60" s="25"/>
    </row>
    <row r="61" spans="1:21" x14ac:dyDescent="0.25">
      <c r="A61" s="84" t="s">
        <v>31</v>
      </c>
      <c r="B61" s="25">
        <f>VLOOKUP(VLOOKUP($A61,Demand_RawData!$AC$8:$AD$64,2,),Demand_RawData!$L$8:$Z$39,COLUMNS(Demand_RawData!$L$8:M$8),)</f>
        <v>1.1881413456321215</v>
      </c>
      <c r="C61" s="25">
        <f>VLOOKUP(VLOOKUP($A61,Demand_RawData!$AC$8:$AD$64,2,),Demand_RawData!$L$8:$Z$39,COLUMNS(Demand_RawData!$L$8:N$8),)</f>
        <v>1.20422707542051</v>
      </c>
      <c r="D61" s="25">
        <f>VLOOKUP(VLOOKUP($A61,Demand_RawData!$AC$8:$AD$64,2,),Demand_RawData!$L$8:$Z$39,COLUMNS(Demand_RawData!$L$8:O$8),)</f>
        <v>1.2203128052088985</v>
      </c>
      <c r="E61" s="25">
        <f>VLOOKUP(VLOOKUP($A61,Demand_RawData!$AC$8:$AD$64,2,),Demand_RawData!$L$8:$Z$39,COLUMNS(Demand_RawData!$L$8:P$8),)</f>
        <v>1.236398534997287</v>
      </c>
      <c r="F61" s="25">
        <f>VLOOKUP(VLOOKUP($A61,Demand_RawData!$AC$8:$AD$64,2,),Demand_RawData!$L$8:$Z$39,COLUMNS(Demand_RawData!$L$8:Q$8),)</f>
        <v>1.2524842647856755</v>
      </c>
      <c r="G61" s="25">
        <f>VLOOKUP(VLOOKUP($A61,Demand_RawData!$AC$8:$AD$64,2,),Demand_RawData!$L$8:$Z$39,COLUMNS(Demand_RawData!$L$8:R$8),)</f>
        <v>1.2685699945740641</v>
      </c>
      <c r="H61" s="25">
        <f>VLOOKUP(VLOOKUP($A61,Demand_RawData!$AC$8:$AD$64,2,),Demand_RawData!$L$8:$Z$39,COLUMNS(Demand_RawData!$L$8:S$8),)</f>
        <v>1.2846557243624526</v>
      </c>
      <c r="I61" s="25">
        <f>VLOOKUP(VLOOKUP($A61,Demand_RawData!$AC$8:$AD$64,2,),Demand_RawData!$L$8:$Z$39,COLUMNS(Demand_RawData!$L$8:T$8),)</f>
        <v>1.3007414541508411</v>
      </c>
      <c r="J61" s="25">
        <f>VLOOKUP(VLOOKUP($A61,Demand_RawData!$AC$8:$AD$64,2,),Demand_RawData!$L$8:$Z$39,COLUMNS(Demand_RawData!$L$8:U$8),)</f>
        <v>1.3168271839392296</v>
      </c>
      <c r="K61" s="25">
        <f>VLOOKUP(VLOOKUP($A61,Demand_RawData!$AC$8:$AD$64,2,),Demand_RawData!$L$8:$AA$39,COLUMNS(Demand_RawData!$L$8:$AA$8),)</f>
        <v>1.3329129137276181</v>
      </c>
      <c r="L61" s="25"/>
      <c r="M61" s="25"/>
      <c r="N61" s="25"/>
      <c r="O61" s="25"/>
      <c r="P61" s="25"/>
      <c r="Q61" s="25"/>
      <c r="R61" s="25"/>
      <c r="S61" s="25"/>
      <c r="T61" s="25"/>
      <c r="U61" s="25"/>
    </row>
    <row r="62" spans="1:21" x14ac:dyDescent="0.25">
      <c r="A62" s="84" t="s">
        <v>164</v>
      </c>
      <c r="B62" s="25">
        <f>VLOOKUP(VLOOKUP($A62,Demand_RawData!$AC$8:$AD$64,2,),Demand_RawData!$L$8:$Z$39,COLUMNS(Demand_RawData!$L$8:M$8),)</f>
        <v>1.5241253391209983</v>
      </c>
      <c r="C62" s="25">
        <f>VLOOKUP(VLOOKUP($A62,Demand_RawData!$AC$8:$AD$64,2,),Demand_RawData!$L$8:$Z$39,COLUMNS(Demand_RawData!$L$8:N$8),)</f>
        <v>1.4284009766684753</v>
      </c>
      <c r="D62" s="25">
        <f>VLOOKUP(VLOOKUP($A62,Demand_RawData!$AC$8:$AD$64,2,),Demand_RawData!$L$8:$Z$39,COLUMNS(Demand_RawData!$L$8:O$8),)</f>
        <v>1.3326766142159523</v>
      </c>
      <c r="E62" s="25">
        <f>VLOOKUP(VLOOKUP($A62,Demand_RawData!$AC$8:$AD$64,2,),Demand_RawData!$L$8:$Z$39,COLUMNS(Demand_RawData!$L$8:P$8),)</f>
        <v>1.2369522517634293</v>
      </c>
      <c r="F62" s="25">
        <f>VLOOKUP(VLOOKUP($A62,Demand_RawData!$AC$8:$AD$64,2,),Demand_RawData!$L$8:$Z$39,COLUMNS(Demand_RawData!$L$8:Q$8),)</f>
        <v>1.1412278893109062</v>
      </c>
      <c r="G62" s="25">
        <f>VLOOKUP(VLOOKUP($A62,Demand_RawData!$AC$8:$AD$64,2,),Demand_RawData!$L$8:$Z$39,COLUMNS(Demand_RawData!$L$8:R$8),)</f>
        <v>1.0455035268583832</v>
      </c>
      <c r="H62" s="25">
        <f>VLOOKUP(VLOOKUP($A62,Demand_RawData!$AC$8:$AD$64,2,),Demand_RawData!$L$8:$Z$39,COLUMNS(Demand_RawData!$L$8:S$8),)</f>
        <v>0.94977916440586019</v>
      </c>
      <c r="I62" s="25">
        <f>VLOOKUP(VLOOKUP($A62,Demand_RawData!$AC$8:$AD$64,2,),Demand_RawData!$L$8:$Z$39,COLUMNS(Demand_RawData!$L$8:T$8),)</f>
        <v>0.85405480195333716</v>
      </c>
      <c r="J62" s="25">
        <f>VLOOKUP(VLOOKUP($A62,Demand_RawData!$AC$8:$AD$64,2,),Demand_RawData!$L$8:$Z$39,COLUMNS(Demand_RawData!$L$8:U$8),)</f>
        <v>0.75833043950081414</v>
      </c>
      <c r="K62" s="25">
        <f>VLOOKUP(VLOOKUP($A62,Demand_RawData!$AC$8:$AD$64,2,),Demand_RawData!$L$8:$AA$39,COLUMNS(Demand_RawData!$L$8:$AA$8),)</f>
        <v>0.66260607704829089</v>
      </c>
      <c r="L62" s="25"/>
      <c r="M62" s="25"/>
      <c r="N62" s="25"/>
      <c r="O62" s="25"/>
      <c r="P62" s="25"/>
      <c r="Q62" s="25"/>
      <c r="R62" s="25"/>
      <c r="S62" s="25"/>
      <c r="T62" s="25"/>
      <c r="U62" s="25"/>
    </row>
    <row r="63" spans="1:21" x14ac:dyDescent="0.25">
      <c r="A63" s="84" t="s">
        <v>165</v>
      </c>
      <c r="B63" s="25">
        <f>VLOOKUP(VLOOKUP($A63,Demand_RawData!$AC$8:$AD$64,2,),Demand_RawData!$L$8:$Z$39,COLUMNS(Demand_RawData!$L$8:M$8),)</f>
        <v>1.5241253391209983</v>
      </c>
      <c r="C63" s="25">
        <f>VLOOKUP(VLOOKUP($A63,Demand_RawData!$AC$8:$AD$64,2,),Demand_RawData!$L$8:$Z$39,COLUMNS(Demand_RawData!$L$8:N$8),)</f>
        <v>1.4284009766684753</v>
      </c>
      <c r="D63" s="25">
        <f>VLOOKUP(VLOOKUP($A63,Demand_RawData!$AC$8:$AD$64,2,),Demand_RawData!$L$8:$Z$39,COLUMNS(Demand_RawData!$L$8:O$8),)</f>
        <v>1.3326766142159523</v>
      </c>
      <c r="E63" s="25">
        <f>VLOOKUP(VLOOKUP($A63,Demand_RawData!$AC$8:$AD$64,2,),Demand_RawData!$L$8:$Z$39,COLUMNS(Demand_RawData!$L$8:P$8),)</f>
        <v>1.2369522517634293</v>
      </c>
      <c r="F63" s="25">
        <f>VLOOKUP(VLOOKUP($A63,Demand_RawData!$AC$8:$AD$64,2,),Demand_RawData!$L$8:$Z$39,COLUMNS(Demand_RawData!$L$8:Q$8),)</f>
        <v>1.1412278893109062</v>
      </c>
      <c r="G63" s="25">
        <f>VLOOKUP(VLOOKUP($A63,Demand_RawData!$AC$8:$AD$64,2,),Demand_RawData!$L$8:$Z$39,COLUMNS(Demand_RawData!$L$8:R$8),)</f>
        <v>1.0455035268583832</v>
      </c>
      <c r="H63" s="25">
        <f>VLOOKUP(VLOOKUP($A63,Demand_RawData!$AC$8:$AD$64,2,),Demand_RawData!$L$8:$Z$39,COLUMNS(Demand_RawData!$L$8:S$8),)</f>
        <v>0.94977916440586019</v>
      </c>
      <c r="I63" s="25">
        <f>VLOOKUP(VLOOKUP($A63,Demand_RawData!$AC$8:$AD$64,2,),Demand_RawData!$L$8:$Z$39,COLUMNS(Demand_RawData!$L$8:T$8),)</f>
        <v>0.85405480195333716</v>
      </c>
      <c r="J63" s="25">
        <f>VLOOKUP(VLOOKUP($A63,Demand_RawData!$AC$8:$AD$64,2,),Demand_RawData!$L$8:$Z$39,COLUMNS(Demand_RawData!$L$8:U$8),)</f>
        <v>0.75833043950081414</v>
      </c>
      <c r="K63" s="25">
        <f>VLOOKUP(VLOOKUP($A63,Demand_RawData!$AC$8:$AD$64,2,),Demand_RawData!$L$8:$AA$39,COLUMNS(Demand_RawData!$L$8:$AA$8),)</f>
        <v>0.66260607704829089</v>
      </c>
      <c r="L63" s="25"/>
      <c r="M63" s="25"/>
      <c r="N63" s="25"/>
      <c r="O63" s="25"/>
      <c r="P63" s="25"/>
      <c r="Q63" s="25"/>
      <c r="R63" s="25"/>
      <c r="S63" s="25"/>
      <c r="T63" s="25"/>
      <c r="U63" s="25"/>
    </row>
    <row r="64" spans="1:21" x14ac:dyDescent="0.25">
      <c r="A64" s="84" t="s">
        <v>166</v>
      </c>
      <c r="B64" s="25">
        <f>VLOOKUP(VLOOKUP($A64,Demand_RawData!$AC$8:$AD$64,2,),Demand_RawData!$L$8:$Z$39,COLUMNS(Demand_RawData!$L$8:M$8),)</f>
        <v>1.5241253391209983</v>
      </c>
      <c r="C64" s="25">
        <f>VLOOKUP(VLOOKUP($A64,Demand_RawData!$AC$8:$AD$64,2,),Demand_RawData!$L$8:$Z$39,COLUMNS(Demand_RawData!$L$8:N$8),)</f>
        <v>1.4284009766684753</v>
      </c>
      <c r="D64" s="25">
        <f>VLOOKUP(VLOOKUP($A64,Demand_RawData!$AC$8:$AD$64,2,),Demand_RawData!$L$8:$Z$39,COLUMNS(Demand_RawData!$L$8:O$8),)</f>
        <v>1.3326766142159523</v>
      </c>
      <c r="E64" s="25">
        <f>VLOOKUP(VLOOKUP($A64,Demand_RawData!$AC$8:$AD$64,2,),Demand_RawData!$L$8:$Z$39,COLUMNS(Demand_RawData!$L$8:P$8),)</f>
        <v>1.2369522517634293</v>
      </c>
      <c r="F64" s="25">
        <f>VLOOKUP(VLOOKUP($A64,Demand_RawData!$AC$8:$AD$64,2,),Demand_RawData!$L$8:$Z$39,COLUMNS(Demand_RawData!$L$8:Q$8),)</f>
        <v>1.1412278893109062</v>
      </c>
      <c r="G64" s="25">
        <f>VLOOKUP(VLOOKUP($A64,Demand_RawData!$AC$8:$AD$64,2,),Demand_RawData!$L$8:$Z$39,COLUMNS(Demand_RawData!$L$8:R$8),)</f>
        <v>1.0455035268583832</v>
      </c>
      <c r="H64" s="25">
        <f>VLOOKUP(VLOOKUP($A64,Demand_RawData!$AC$8:$AD$64,2,),Demand_RawData!$L$8:$Z$39,COLUMNS(Demand_RawData!$L$8:S$8),)</f>
        <v>0.94977916440586019</v>
      </c>
      <c r="I64" s="25">
        <f>VLOOKUP(VLOOKUP($A64,Demand_RawData!$AC$8:$AD$64,2,),Demand_RawData!$L$8:$Z$39,COLUMNS(Demand_RawData!$L$8:T$8),)</f>
        <v>0.85405480195333716</v>
      </c>
      <c r="J64" s="25">
        <f>VLOOKUP(VLOOKUP($A64,Demand_RawData!$AC$8:$AD$64,2,),Demand_RawData!$L$8:$Z$39,COLUMNS(Demand_RawData!$L$8:U$8),)</f>
        <v>0.75833043950081414</v>
      </c>
      <c r="K64" s="25">
        <f>VLOOKUP(VLOOKUP($A64,Demand_RawData!$AC$8:$AD$64,2,),Demand_RawData!$L$8:$AA$39,COLUMNS(Demand_RawData!$L$8:$AA$8),)</f>
        <v>0.66260607704829089</v>
      </c>
      <c r="P64" s="25"/>
      <c r="Q64" s="25"/>
      <c r="R64" s="25"/>
      <c r="S64" s="25"/>
      <c r="T64" s="25"/>
      <c r="U64" s="25"/>
    </row>
    <row r="65" spans="1:11" x14ac:dyDescent="0.25">
      <c r="A65" s="84" t="s">
        <v>32</v>
      </c>
      <c r="B65" s="25">
        <f>VLOOKUP(VLOOKUP($A65,Demand_RawData!$AC$8:$AD$64,2,),Demand_RawData!$L$8:$Z$39,COLUMNS(Demand_RawData!$L$8:M$8),)</f>
        <v>1.5241253391209983</v>
      </c>
      <c r="C65" s="25">
        <f>VLOOKUP(VLOOKUP($A65,Demand_RawData!$AC$8:$AD$64,2,),Demand_RawData!$L$8:$Z$39,COLUMNS(Demand_RawData!$L$8:N$8),)</f>
        <v>1.4284009766684753</v>
      </c>
      <c r="D65" s="25">
        <f>VLOOKUP(VLOOKUP($A65,Demand_RawData!$AC$8:$AD$64,2,),Demand_RawData!$L$8:$Z$39,COLUMNS(Demand_RawData!$L$8:O$8),)</f>
        <v>1.3326766142159523</v>
      </c>
      <c r="E65" s="25">
        <f>VLOOKUP(VLOOKUP($A65,Demand_RawData!$AC$8:$AD$64,2,),Demand_RawData!$L$8:$Z$39,COLUMNS(Demand_RawData!$L$8:P$8),)</f>
        <v>1.2369522517634293</v>
      </c>
      <c r="F65" s="25">
        <f>VLOOKUP(VLOOKUP($A65,Demand_RawData!$AC$8:$AD$64,2,),Demand_RawData!$L$8:$Z$39,COLUMNS(Demand_RawData!$L$8:Q$8),)</f>
        <v>1.1412278893109062</v>
      </c>
      <c r="G65" s="25">
        <f>VLOOKUP(VLOOKUP($A65,Demand_RawData!$AC$8:$AD$64,2,),Demand_RawData!$L$8:$Z$39,COLUMNS(Demand_RawData!$L$8:R$8),)</f>
        <v>1.0455035268583832</v>
      </c>
      <c r="H65" s="25">
        <f>VLOOKUP(VLOOKUP($A65,Demand_RawData!$AC$8:$AD$64,2,),Demand_RawData!$L$8:$Z$39,COLUMNS(Demand_RawData!$L$8:S$8),)</f>
        <v>0.94977916440586019</v>
      </c>
      <c r="I65" s="25">
        <f>VLOOKUP(VLOOKUP($A65,Demand_RawData!$AC$8:$AD$64,2,),Demand_RawData!$L$8:$Z$39,COLUMNS(Demand_RawData!$L$8:T$8),)</f>
        <v>0.85405480195333716</v>
      </c>
      <c r="J65" s="25">
        <f>VLOOKUP(VLOOKUP($A65,Demand_RawData!$AC$8:$AD$64,2,),Demand_RawData!$L$8:$Z$39,COLUMNS(Demand_RawData!$L$8:U$8),)</f>
        <v>0.75833043950081414</v>
      </c>
      <c r="K65" s="25">
        <f>VLOOKUP(VLOOKUP($A65,Demand_RawData!$AC$8:$AD$64,2,),Demand_RawData!$L$8:$AA$39,COLUMNS(Demand_RawData!$L$8:$AA$8),)</f>
        <v>0.66260607704829089</v>
      </c>
    </row>
    <row r="66" spans="1:11" x14ac:dyDescent="0.25">
      <c r="A66" s="84" t="s">
        <v>603</v>
      </c>
      <c r="B66" s="83">
        <f>B68</f>
        <v>1.3632257189365167</v>
      </c>
      <c r="C66" s="83">
        <f t="shared" ref="C66:K66" si="33">C68</f>
        <v>1.3130900705371678</v>
      </c>
      <c r="D66" s="83">
        <f t="shared" si="33"/>
        <v>1.2629544221378188</v>
      </c>
      <c r="E66" s="83">
        <f t="shared" si="33"/>
        <v>1.2128187737384699</v>
      </c>
      <c r="F66" s="83">
        <f t="shared" si="33"/>
        <v>1.1626831253391212</v>
      </c>
      <c r="G66" s="83">
        <f t="shared" si="33"/>
        <v>1.1125474769397723</v>
      </c>
      <c r="H66" s="83">
        <f t="shared" si="33"/>
        <v>1.0624118285404234</v>
      </c>
      <c r="I66" s="83">
        <f t="shared" si="33"/>
        <v>1.0122761801410745</v>
      </c>
      <c r="J66" s="83">
        <f t="shared" si="33"/>
        <v>0.96214053174172554</v>
      </c>
      <c r="K66" s="83">
        <f t="shared" si="33"/>
        <v>0.91200488334237662</v>
      </c>
    </row>
    <row r="67" spans="1:11" x14ac:dyDescent="0.25">
      <c r="A67" s="84" t="s">
        <v>604</v>
      </c>
      <c r="B67" s="83">
        <f>B66</f>
        <v>1.3632257189365167</v>
      </c>
      <c r="C67" s="83">
        <f t="shared" ref="C67:K67" si="34">C66</f>
        <v>1.3130900705371678</v>
      </c>
      <c r="D67" s="83">
        <f t="shared" si="34"/>
        <v>1.2629544221378188</v>
      </c>
      <c r="E67" s="83">
        <f t="shared" si="34"/>
        <v>1.2128187737384699</v>
      </c>
      <c r="F67" s="83">
        <f t="shared" si="34"/>
        <v>1.1626831253391212</v>
      </c>
      <c r="G67" s="83">
        <f t="shared" si="34"/>
        <v>1.1125474769397723</v>
      </c>
      <c r="H67" s="83">
        <f t="shared" si="34"/>
        <v>1.0624118285404234</v>
      </c>
      <c r="I67" s="83">
        <f t="shared" si="34"/>
        <v>1.0122761801410745</v>
      </c>
      <c r="J67" s="83">
        <f t="shared" si="34"/>
        <v>0.96214053174172554</v>
      </c>
      <c r="K67" s="83">
        <f t="shared" si="34"/>
        <v>0.91200488334237662</v>
      </c>
    </row>
    <row r="68" spans="1:11" x14ac:dyDescent="0.25">
      <c r="A68" s="84" t="s">
        <v>167</v>
      </c>
      <c r="B68" s="25">
        <f>VLOOKUP(VLOOKUP($A68,Demand_RawData!$AC$8:$AD$64,2,),Demand_RawData!$L$8:$Z$39,COLUMNS(Demand_RawData!$L$8:M$8),)</f>
        <v>1.3632257189365167</v>
      </c>
      <c r="C68" s="25">
        <f>VLOOKUP(VLOOKUP($A68,Demand_RawData!$AC$8:$AD$64,2,),Demand_RawData!$L$8:$Z$39,COLUMNS(Demand_RawData!$L$8:N$8),)</f>
        <v>1.3130900705371678</v>
      </c>
      <c r="D68" s="25">
        <f>VLOOKUP(VLOOKUP($A68,Demand_RawData!$AC$8:$AD$64,2,),Demand_RawData!$L$8:$Z$39,COLUMNS(Demand_RawData!$L$8:O$8),)</f>
        <v>1.2629544221378188</v>
      </c>
      <c r="E68" s="25">
        <f>VLOOKUP(VLOOKUP($A68,Demand_RawData!$AC$8:$AD$64,2,),Demand_RawData!$L$8:$Z$39,COLUMNS(Demand_RawData!$L$8:P$8),)</f>
        <v>1.2128187737384699</v>
      </c>
      <c r="F68" s="25">
        <f>VLOOKUP(VLOOKUP($A68,Demand_RawData!$AC$8:$AD$64,2,),Demand_RawData!$L$8:$Z$39,COLUMNS(Demand_RawData!$L$8:Q$8),)</f>
        <v>1.1626831253391212</v>
      </c>
      <c r="G68" s="25">
        <f>VLOOKUP(VLOOKUP($A68,Demand_RawData!$AC$8:$AD$64,2,),Demand_RawData!$L$8:$Z$39,COLUMNS(Demand_RawData!$L$8:R$8),)</f>
        <v>1.1125474769397723</v>
      </c>
      <c r="H68" s="25">
        <f>VLOOKUP(VLOOKUP($A68,Demand_RawData!$AC$8:$AD$64,2,),Demand_RawData!$L$8:$Z$39,COLUMNS(Demand_RawData!$L$8:S$8),)</f>
        <v>1.0624118285404234</v>
      </c>
      <c r="I68" s="25">
        <f>VLOOKUP(VLOOKUP($A68,Demand_RawData!$AC$8:$AD$64,2,),Demand_RawData!$L$8:$Z$39,COLUMNS(Demand_RawData!$L$8:T$8),)</f>
        <v>1.0122761801410745</v>
      </c>
      <c r="J68" s="25">
        <f>VLOOKUP(VLOOKUP($A68,Demand_RawData!$AC$8:$AD$64,2,),Demand_RawData!$L$8:$Z$39,COLUMNS(Demand_RawData!$L$8:U$8),)</f>
        <v>0.96214053174172554</v>
      </c>
      <c r="K68" s="25">
        <f>VLOOKUP(VLOOKUP($A68,Demand_RawData!$AC$8:$AD$64,2,),Demand_RawData!$L$8:$AA$39,COLUMNS(Demand_RawData!$L$8:$AA$8),)</f>
        <v>0.91200488334237662</v>
      </c>
    </row>
    <row r="69" spans="1:11" x14ac:dyDescent="0.25">
      <c r="A69" s="84" t="s">
        <v>168</v>
      </c>
      <c r="B69" s="25">
        <f>VLOOKUP(VLOOKUP($A69,Demand_RawData!$AC$8:$AD$64,2,),Demand_RawData!$L$8:$Z$39,COLUMNS(Demand_RawData!$L$8:M$8),)</f>
        <v>1.3632257189365167</v>
      </c>
      <c r="C69" s="25">
        <f>VLOOKUP(VLOOKUP($A69,Demand_RawData!$AC$8:$AD$64,2,),Demand_RawData!$L$8:$Z$39,COLUMNS(Demand_RawData!$L$8:N$8),)</f>
        <v>1.3130900705371678</v>
      </c>
      <c r="D69" s="25">
        <f>VLOOKUP(VLOOKUP($A69,Demand_RawData!$AC$8:$AD$64,2,),Demand_RawData!$L$8:$Z$39,COLUMNS(Demand_RawData!$L$8:O$8),)</f>
        <v>1.2629544221378188</v>
      </c>
      <c r="E69" s="25">
        <f>VLOOKUP(VLOOKUP($A69,Demand_RawData!$AC$8:$AD$64,2,),Demand_RawData!$L$8:$Z$39,COLUMNS(Demand_RawData!$L$8:P$8),)</f>
        <v>1.2128187737384699</v>
      </c>
      <c r="F69" s="25">
        <f>VLOOKUP(VLOOKUP($A69,Demand_RawData!$AC$8:$AD$64,2,),Demand_RawData!$L$8:$Z$39,COLUMNS(Demand_RawData!$L$8:Q$8),)</f>
        <v>1.1626831253391212</v>
      </c>
      <c r="G69" s="25">
        <f>VLOOKUP(VLOOKUP($A69,Demand_RawData!$AC$8:$AD$64,2,),Demand_RawData!$L$8:$Z$39,COLUMNS(Demand_RawData!$L$8:R$8),)</f>
        <v>1.1125474769397723</v>
      </c>
      <c r="H69" s="25">
        <f>VLOOKUP(VLOOKUP($A69,Demand_RawData!$AC$8:$AD$64,2,),Demand_RawData!$L$8:$Z$39,COLUMNS(Demand_RawData!$L$8:S$8),)</f>
        <v>1.0624118285404234</v>
      </c>
      <c r="I69" s="25">
        <f>VLOOKUP(VLOOKUP($A69,Demand_RawData!$AC$8:$AD$64,2,),Demand_RawData!$L$8:$Z$39,COLUMNS(Demand_RawData!$L$8:T$8),)</f>
        <v>1.0122761801410745</v>
      </c>
      <c r="J69" s="25">
        <f>VLOOKUP(VLOOKUP($A69,Demand_RawData!$AC$8:$AD$64,2,),Demand_RawData!$L$8:$Z$39,COLUMNS(Demand_RawData!$L$8:U$8),)</f>
        <v>0.96214053174172554</v>
      </c>
      <c r="K69" s="25">
        <f>VLOOKUP(VLOOKUP($A69,Demand_RawData!$AC$8:$AD$64,2,),Demand_RawData!$L$8:$AA$39,COLUMNS(Demand_RawData!$L$8:$AA$8),)</f>
        <v>0.91200488334237662</v>
      </c>
    </row>
    <row r="70" spans="1:11" x14ac:dyDescent="0.25">
      <c r="A70" s="84" t="s">
        <v>33</v>
      </c>
      <c r="B70" s="25">
        <f>VLOOKUP(VLOOKUP($A70,Demand_RawData!$AC$8:$AD$64,2,),Demand_RawData!$L$8:$Z$39,COLUMNS(Demand_RawData!$L$8:M$8),)</f>
        <v>2.3944120998372216</v>
      </c>
      <c r="C70" s="25">
        <f>VLOOKUP(VLOOKUP($A70,Demand_RawData!$AC$8:$AD$64,2,),Demand_RawData!$L$8:$Z$39,COLUMNS(Demand_RawData!$L$8:N$8),)</f>
        <v>2.3001668475311989</v>
      </c>
      <c r="D70" s="25">
        <f>VLOOKUP(VLOOKUP($A70,Demand_RawData!$AC$8:$AD$64,2,),Demand_RawData!$L$8:$Z$39,COLUMNS(Demand_RawData!$L$8:O$8),)</f>
        <v>2.2059215952251763</v>
      </c>
      <c r="E70" s="25">
        <f>VLOOKUP(VLOOKUP($A70,Demand_RawData!$AC$8:$AD$64,2,),Demand_RawData!$L$8:$Z$39,COLUMNS(Demand_RawData!$L$8:P$8),)</f>
        <v>2.1116763429191536</v>
      </c>
      <c r="F70" s="25">
        <f>VLOOKUP(VLOOKUP($A70,Demand_RawData!$AC$8:$AD$64,2,),Demand_RawData!$L$8:$Z$39,COLUMNS(Demand_RawData!$L$8:Q$8),)</f>
        <v>2.0174310906131305</v>
      </c>
      <c r="G70" s="25">
        <f>VLOOKUP(VLOOKUP($A70,Demand_RawData!$AC$8:$AD$64,2,),Demand_RawData!$L$8:$Z$39,COLUMNS(Demand_RawData!$L$8:R$8),)</f>
        <v>1.9231858383071079</v>
      </c>
      <c r="H70" s="25">
        <f>VLOOKUP(VLOOKUP($A70,Demand_RawData!$AC$8:$AD$64,2,),Demand_RawData!$L$8:$Z$39,COLUMNS(Demand_RawData!$L$8:S$8),)</f>
        <v>1.8289405860010852</v>
      </c>
      <c r="I70" s="25">
        <f>VLOOKUP(VLOOKUP($A70,Demand_RawData!$AC$8:$AD$64,2,),Demand_RawData!$L$8:$Z$39,COLUMNS(Demand_RawData!$L$8:T$8),)</f>
        <v>1.7346953336950623</v>
      </c>
      <c r="J70" s="25">
        <f>VLOOKUP(VLOOKUP($A70,Demand_RawData!$AC$8:$AD$64,2,),Demand_RawData!$L$8:$Z$39,COLUMNS(Demand_RawData!$L$8:U$8),)</f>
        <v>1.6404500813890395</v>
      </c>
      <c r="K70" s="25">
        <f>VLOOKUP(VLOOKUP($A70,Demand_RawData!$AC$8:$AD$64,2,),Demand_RawData!$L$8:$AA$39,COLUMNS(Demand_RawData!$L$8:$AA$8),)</f>
        <v>1.5462048290830168</v>
      </c>
    </row>
    <row r="71" spans="1:11" x14ac:dyDescent="0.25">
      <c r="A71" s="84" t="s">
        <v>169</v>
      </c>
      <c r="B71" s="25">
        <f>VLOOKUP(VLOOKUP($A71,Demand_RawData!$AC$8:$AD$64,2,),Demand_RawData!$L$8:$Z$39,COLUMNS(Demand_RawData!$L$8:M$8),)</f>
        <v>2.3944120998372216</v>
      </c>
      <c r="C71" s="25">
        <f>VLOOKUP(VLOOKUP($A71,Demand_RawData!$AC$8:$AD$64,2,),Demand_RawData!$L$8:$Z$39,COLUMNS(Demand_RawData!$L$8:N$8),)</f>
        <v>2.3001668475311989</v>
      </c>
      <c r="D71" s="25">
        <f>VLOOKUP(VLOOKUP($A71,Demand_RawData!$AC$8:$AD$64,2,),Demand_RawData!$L$8:$Z$39,COLUMNS(Demand_RawData!$L$8:O$8),)</f>
        <v>2.2059215952251763</v>
      </c>
      <c r="E71" s="25">
        <f>VLOOKUP(VLOOKUP($A71,Demand_RawData!$AC$8:$AD$64,2,),Demand_RawData!$L$8:$Z$39,COLUMNS(Demand_RawData!$L$8:P$8),)</f>
        <v>2.1116763429191536</v>
      </c>
      <c r="F71" s="25">
        <f>VLOOKUP(VLOOKUP($A71,Demand_RawData!$AC$8:$AD$64,2,),Demand_RawData!$L$8:$Z$39,COLUMNS(Demand_RawData!$L$8:Q$8),)</f>
        <v>2.0174310906131305</v>
      </c>
      <c r="G71" s="25">
        <f>VLOOKUP(VLOOKUP($A71,Demand_RawData!$AC$8:$AD$64,2,),Demand_RawData!$L$8:$Z$39,COLUMNS(Demand_RawData!$L$8:R$8),)</f>
        <v>1.9231858383071079</v>
      </c>
      <c r="H71" s="25">
        <f>VLOOKUP(VLOOKUP($A71,Demand_RawData!$AC$8:$AD$64,2,),Demand_RawData!$L$8:$Z$39,COLUMNS(Demand_RawData!$L$8:S$8),)</f>
        <v>1.8289405860010852</v>
      </c>
      <c r="I71" s="25">
        <f>VLOOKUP(VLOOKUP($A71,Demand_RawData!$AC$8:$AD$64,2,),Demand_RawData!$L$8:$Z$39,COLUMNS(Demand_RawData!$L$8:T$8),)</f>
        <v>1.7346953336950623</v>
      </c>
      <c r="J71" s="25">
        <f>VLOOKUP(VLOOKUP($A71,Demand_RawData!$AC$8:$AD$64,2,),Demand_RawData!$L$8:$Z$39,COLUMNS(Demand_RawData!$L$8:U$8),)</f>
        <v>1.6404500813890395</v>
      </c>
      <c r="K71" s="25">
        <f>VLOOKUP(VLOOKUP($A71,Demand_RawData!$AC$8:$AD$64,2,),Demand_RawData!$L$8:$AA$39,COLUMNS(Demand_RawData!$L$8:$AA$8),)</f>
        <v>1.5462048290830168</v>
      </c>
    </row>
    <row r="72" spans="1:11" x14ac:dyDescent="0.25">
      <c r="A72" s="84" t="s">
        <v>170</v>
      </c>
      <c r="B72" s="25">
        <f>VLOOKUP(VLOOKUP($A72,Demand_RawData!$AC$8:$AD$64,2,),Demand_RawData!$L$8:$Z$39,COLUMNS(Demand_RawData!$L$8:M$8),)</f>
        <v>2.0641172002170376</v>
      </c>
      <c r="C72" s="25">
        <f>VLOOKUP(VLOOKUP($A72,Demand_RawData!$AC$8:$AD$64,2,),Demand_RawData!$L$8:$Z$39,COLUMNS(Demand_RawData!$L$8:N$8),)</f>
        <v>1.905777536625068</v>
      </c>
      <c r="D72" s="25">
        <f>VLOOKUP(VLOOKUP($A72,Demand_RawData!$AC$8:$AD$64,2,),Demand_RawData!$L$8:$Z$39,COLUMNS(Demand_RawData!$L$8:O$8),)</f>
        <v>1.7474378730330984</v>
      </c>
      <c r="E72" s="25">
        <f>VLOOKUP(VLOOKUP($A72,Demand_RawData!$AC$8:$AD$64,2,),Demand_RawData!$L$8:$Z$39,COLUMNS(Demand_RawData!$L$8:P$8),)</f>
        <v>1.5890982094411288</v>
      </c>
      <c r="F72" s="25">
        <f>VLOOKUP(VLOOKUP($A72,Demand_RawData!$AC$8:$AD$64,2,),Demand_RawData!$L$8:$Z$39,COLUMNS(Demand_RawData!$L$8:Q$8),)</f>
        <v>1.4307585458491592</v>
      </c>
      <c r="G72" s="25">
        <f>VLOOKUP(VLOOKUP($A72,Demand_RawData!$AC$8:$AD$64,2,),Demand_RawData!$L$8:$Z$39,COLUMNS(Demand_RawData!$L$8:R$8),)</f>
        <v>1.2724188822571896</v>
      </c>
      <c r="H72" s="25">
        <f>VLOOKUP(VLOOKUP($A72,Demand_RawData!$AC$8:$AD$64,2,),Demand_RawData!$L$8:$Z$39,COLUMNS(Demand_RawData!$L$8:S$8),)</f>
        <v>1.11407921866522</v>
      </c>
      <c r="I72" s="25">
        <f>VLOOKUP(VLOOKUP($A72,Demand_RawData!$AC$8:$AD$64,2,),Demand_RawData!$L$8:$Z$39,COLUMNS(Demand_RawData!$L$8:T$8),)</f>
        <v>0.95573955507325037</v>
      </c>
      <c r="J72" s="25">
        <f>VLOOKUP(VLOOKUP($A72,Demand_RawData!$AC$8:$AD$64,2,),Demand_RawData!$L$8:$Z$39,COLUMNS(Demand_RawData!$L$8:U$8),)</f>
        <v>0.79739989148128076</v>
      </c>
      <c r="K72" s="25">
        <f>VLOOKUP(VLOOKUP($A72,Demand_RawData!$AC$8:$AD$64,2,),Demand_RawData!$L$8:$AA$39,COLUMNS(Demand_RawData!$L$8:$AA$8),)</f>
        <v>0.63906022788931094</v>
      </c>
    </row>
    <row r="73" spans="1:11" x14ac:dyDescent="0.25">
      <c r="A73" s="84" t="s">
        <v>34</v>
      </c>
      <c r="B73" s="25">
        <f>VLOOKUP(VLOOKUP($A73,Demand_RawData!$AC$8:$AD$64,2,),Demand_RawData!$L$8:$Z$39,COLUMNS(Demand_RawData!$L$8:M$8),)</f>
        <v>2.0641172002170376</v>
      </c>
      <c r="C73" s="25">
        <f>VLOOKUP(VLOOKUP($A73,Demand_RawData!$AC$8:$AD$64,2,),Demand_RawData!$L$8:$Z$39,COLUMNS(Demand_RawData!$L$8:N$8),)</f>
        <v>1.905777536625068</v>
      </c>
      <c r="D73" s="25">
        <f>VLOOKUP(VLOOKUP($A73,Demand_RawData!$AC$8:$AD$64,2,),Demand_RawData!$L$8:$Z$39,COLUMNS(Demand_RawData!$L$8:O$8),)</f>
        <v>1.7474378730330984</v>
      </c>
      <c r="E73" s="25">
        <f>VLOOKUP(VLOOKUP($A73,Demand_RawData!$AC$8:$AD$64,2,),Demand_RawData!$L$8:$Z$39,COLUMNS(Demand_RawData!$L$8:P$8),)</f>
        <v>1.5890982094411288</v>
      </c>
      <c r="F73" s="25">
        <f>VLOOKUP(VLOOKUP($A73,Demand_RawData!$AC$8:$AD$64,2,),Demand_RawData!$L$8:$Z$39,COLUMNS(Demand_RawData!$L$8:Q$8),)</f>
        <v>1.4307585458491592</v>
      </c>
      <c r="G73" s="25">
        <f>VLOOKUP(VLOOKUP($A73,Demand_RawData!$AC$8:$AD$64,2,),Demand_RawData!$L$8:$Z$39,COLUMNS(Demand_RawData!$L$8:R$8),)</f>
        <v>1.2724188822571896</v>
      </c>
      <c r="H73" s="25">
        <f>VLOOKUP(VLOOKUP($A73,Demand_RawData!$AC$8:$AD$64,2,),Demand_RawData!$L$8:$Z$39,COLUMNS(Demand_RawData!$L$8:S$8),)</f>
        <v>1.11407921866522</v>
      </c>
      <c r="I73" s="25">
        <f>VLOOKUP(VLOOKUP($A73,Demand_RawData!$AC$8:$AD$64,2,),Demand_RawData!$L$8:$Z$39,COLUMNS(Demand_RawData!$L$8:T$8),)</f>
        <v>0.95573955507325037</v>
      </c>
      <c r="J73" s="25">
        <f>VLOOKUP(VLOOKUP($A73,Demand_RawData!$AC$8:$AD$64,2,),Demand_RawData!$L$8:$Z$39,COLUMNS(Demand_RawData!$L$8:U$8),)</f>
        <v>0.79739989148128076</v>
      </c>
      <c r="K73" s="25">
        <f>VLOOKUP(VLOOKUP($A73,Demand_RawData!$AC$8:$AD$64,2,),Demand_RawData!$L$8:$AA$39,COLUMNS(Demand_RawData!$L$8:$AA$8),)</f>
        <v>0.63906022788931094</v>
      </c>
    </row>
    <row r="74" spans="1:11" x14ac:dyDescent="0.25">
      <c r="A74" s="84" t="s">
        <v>35</v>
      </c>
      <c r="B74" s="25">
        <f>VLOOKUP(VLOOKUP($A74,Demand_RawData!$AC$8:$AD$64,2,),Demand_RawData!$L$8:$Z$39,COLUMNS(Demand_RawData!$L$8:M$8),)</f>
        <v>0.655842105263158</v>
      </c>
      <c r="C74" s="25">
        <f>VLOOKUP(VLOOKUP($A74,Demand_RawData!$AC$8:$AD$64,2,),Demand_RawData!$L$8:$Z$39,COLUMNS(Demand_RawData!$L$8:N$8),)</f>
        <v>0.70110526315789479</v>
      </c>
      <c r="D74" s="25">
        <f>VLOOKUP(VLOOKUP($A74,Demand_RawData!$AC$8:$AD$64,2,),Demand_RawData!$L$8:$Z$39,COLUMNS(Demand_RawData!$L$8:O$8),)</f>
        <v>0.74636842105263168</v>
      </c>
      <c r="E74" s="25">
        <f>VLOOKUP(VLOOKUP($A74,Demand_RawData!$AC$8:$AD$64,2,),Demand_RawData!$L$8:$Z$39,COLUMNS(Demand_RawData!$L$8:P$8),)</f>
        <v>0.79163157894736846</v>
      </c>
      <c r="F74" s="25">
        <f>VLOOKUP(VLOOKUP($A74,Demand_RawData!$AC$8:$AD$64,2,),Demand_RawData!$L$8:$Z$39,COLUMNS(Demand_RawData!$L$8:Q$8),)</f>
        <v>0.83689473684210536</v>
      </c>
      <c r="G74" s="25">
        <f>VLOOKUP(VLOOKUP($A74,Demand_RawData!$AC$8:$AD$64,2,),Demand_RawData!$L$8:$Z$39,COLUMNS(Demand_RawData!$L$8:R$8),)</f>
        <v>0.88215789473684214</v>
      </c>
      <c r="H74" s="25">
        <f>VLOOKUP(VLOOKUP($A74,Demand_RawData!$AC$8:$AD$64,2,),Demand_RawData!$L$8:$Z$39,COLUMNS(Demand_RawData!$L$8:S$8),)</f>
        <v>0.92742105263157892</v>
      </c>
      <c r="I74" s="25">
        <f>VLOOKUP(VLOOKUP($A74,Demand_RawData!$AC$8:$AD$64,2,),Demand_RawData!$L$8:$Z$39,COLUMNS(Demand_RawData!$L$8:T$8),)</f>
        <v>0.97268421052631582</v>
      </c>
      <c r="J74" s="25">
        <f>VLOOKUP(VLOOKUP($A74,Demand_RawData!$AC$8:$AD$64,2,),Demand_RawData!$L$8:$Z$39,COLUMNS(Demand_RawData!$L$8:U$8),)</f>
        <v>1.0179473684210527</v>
      </c>
      <c r="K74" s="25">
        <f>VLOOKUP(VLOOKUP($A74,Demand_RawData!$AC$8:$AD$64,2,),Demand_RawData!$L$8:$AA$39,COLUMNS(Demand_RawData!$L$8:$AA$8),)</f>
        <v>1.0632105263157896</v>
      </c>
    </row>
    <row r="75" spans="1:11" x14ac:dyDescent="0.25">
      <c r="A75" s="84" t="s">
        <v>36</v>
      </c>
      <c r="B75" s="25">
        <f>VLOOKUP(VLOOKUP($A75,Demand_RawData!$AC$8:$AD$64,2,),Demand_RawData!$L$8:$Z$39,COLUMNS(Demand_RawData!$L$8:M$8),)</f>
        <v>0.655842105263158</v>
      </c>
      <c r="C75" s="25">
        <f>VLOOKUP(VLOOKUP($A75,Demand_RawData!$AC$8:$AD$64,2,),Demand_RawData!$L$8:$Z$39,COLUMNS(Demand_RawData!$L$8:N$8),)</f>
        <v>0.70110526315789479</v>
      </c>
      <c r="D75" s="25">
        <f>VLOOKUP(VLOOKUP($A75,Demand_RawData!$AC$8:$AD$64,2,),Demand_RawData!$L$8:$Z$39,COLUMNS(Demand_RawData!$L$8:O$8),)</f>
        <v>0.74636842105263168</v>
      </c>
      <c r="E75" s="25">
        <f>VLOOKUP(VLOOKUP($A75,Demand_RawData!$AC$8:$AD$64,2,),Demand_RawData!$L$8:$Z$39,COLUMNS(Demand_RawData!$L$8:P$8),)</f>
        <v>0.79163157894736846</v>
      </c>
      <c r="F75" s="25">
        <f>VLOOKUP(VLOOKUP($A75,Demand_RawData!$AC$8:$AD$64,2,),Demand_RawData!$L$8:$Z$39,COLUMNS(Demand_RawData!$L$8:Q$8),)</f>
        <v>0.83689473684210536</v>
      </c>
      <c r="G75" s="25">
        <f>VLOOKUP(VLOOKUP($A75,Demand_RawData!$AC$8:$AD$64,2,),Demand_RawData!$L$8:$Z$39,COLUMNS(Demand_RawData!$L$8:R$8),)</f>
        <v>0.88215789473684214</v>
      </c>
      <c r="H75" s="25">
        <f>VLOOKUP(VLOOKUP($A75,Demand_RawData!$AC$8:$AD$64,2,),Demand_RawData!$L$8:$Z$39,COLUMNS(Demand_RawData!$L$8:S$8),)</f>
        <v>0.92742105263157892</v>
      </c>
      <c r="I75" s="25">
        <f>VLOOKUP(VLOOKUP($A75,Demand_RawData!$AC$8:$AD$64,2,),Demand_RawData!$L$8:$Z$39,COLUMNS(Demand_RawData!$L$8:T$8),)</f>
        <v>0.97268421052631582</v>
      </c>
      <c r="J75" s="25">
        <f>VLOOKUP(VLOOKUP($A75,Demand_RawData!$AC$8:$AD$64,2,),Demand_RawData!$L$8:$Z$39,COLUMNS(Demand_RawData!$L$8:U$8),)</f>
        <v>1.0179473684210527</v>
      </c>
      <c r="K75" s="25">
        <f>VLOOKUP(VLOOKUP($A75,Demand_RawData!$AC$8:$AD$64,2,),Demand_RawData!$L$8:$AA$39,COLUMNS(Demand_RawData!$L$8:$AA$8),)</f>
        <v>1.0632105263157896</v>
      </c>
    </row>
    <row r="76" spans="1:11" x14ac:dyDescent="0.25">
      <c r="A76" s="84" t="s">
        <v>37</v>
      </c>
      <c r="B76" s="25">
        <f>VLOOKUP(VLOOKUP($A76,Demand_RawData!$AC$8:$AD$64,2,),Demand_RawData!$L$8:$Z$39,COLUMNS(Demand_RawData!$L$8:M$8),)</f>
        <v>0.72321866521975031</v>
      </c>
      <c r="C76" s="25">
        <f>VLOOKUP(VLOOKUP($A76,Demand_RawData!$AC$8:$AD$64,2,),Demand_RawData!$L$8:$Z$39,COLUMNS(Demand_RawData!$L$8:N$8),)</f>
        <v>0.76814975583288103</v>
      </c>
      <c r="D76" s="25">
        <f>VLOOKUP(VLOOKUP($A76,Demand_RawData!$AC$8:$AD$64,2,),Demand_RawData!$L$8:$Z$39,COLUMNS(Demand_RawData!$L$8:O$8),)</f>
        <v>0.81308084644601186</v>
      </c>
      <c r="E76" s="25">
        <f>VLOOKUP(VLOOKUP($A76,Demand_RawData!$AC$8:$AD$64,2,),Demand_RawData!$L$8:$Z$39,COLUMNS(Demand_RawData!$L$8:P$8),)</f>
        <v>0.85801193705914258</v>
      </c>
      <c r="F76" s="25">
        <f>VLOOKUP(VLOOKUP($A76,Demand_RawData!$AC$8:$AD$64,2,),Demand_RawData!$L$8:$Z$39,COLUMNS(Demand_RawData!$L$8:Q$8),)</f>
        <v>0.9029430276722733</v>
      </c>
      <c r="G76" s="25">
        <f>VLOOKUP(VLOOKUP($A76,Demand_RawData!$AC$8:$AD$64,2,),Demand_RawData!$L$8:$Z$39,COLUMNS(Demand_RawData!$L$8:R$8),)</f>
        <v>0.94787411828540413</v>
      </c>
      <c r="H76" s="25">
        <f>VLOOKUP(VLOOKUP($A76,Demand_RawData!$AC$8:$AD$64,2,),Demand_RawData!$L$8:$Z$39,COLUMNS(Demand_RawData!$L$8:S$8),)</f>
        <v>0.99280520889853485</v>
      </c>
      <c r="I76" s="25">
        <f>VLOOKUP(VLOOKUP($A76,Demand_RawData!$AC$8:$AD$64,2,),Demand_RawData!$L$8:$Z$39,COLUMNS(Demand_RawData!$L$8:T$8),)</f>
        <v>1.0377362995116657</v>
      </c>
      <c r="J76" s="25">
        <f>VLOOKUP(VLOOKUP($A76,Demand_RawData!$AC$8:$AD$64,2,),Demand_RawData!$L$8:$Z$39,COLUMNS(Demand_RawData!$L$8:U$8),)</f>
        <v>1.0826673901247963</v>
      </c>
      <c r="K76" s="25">
        <f>VLOOKUP(VLOOKUP($A76,Demand_RawData!$AC$8:$AD$64,2,),Demand_RawData!$L$8:$AA$39,COLUMNS(Demand_RawData!$L$8:$AA$8),)</f>
        <v>1.1275984807379271</v>
      </c>
    </row>
    <row r="77" spans="1:11" x14ac:dyDescent="0.25">
      <c r="A77" s="84" t="s">
        <v>38</v>
      </c>
      <c r="B77" s="25">
        <f>VLOOKUP(VLOOKUP($A77,Demand_RawData!$AC$8:$AD$64,2,),Demand_RawData!$L$8:$Z$39,COLUMNS(Demand_RawData!$L$8:M$8),)</f>
        <v>1.5337479652740096</v>
      </c>
      <c r="C77" s="25">
        <f>VLOOKUP(VLOOKUP($A77,Demand_RawData!$AC$8:$AD$64,2,),Demand_RawData!$L$8:$Z$39,COLUMNS(Demand_RawData!$L$8:N$8),)</f>
        <v>1.4820941399891481</v>
      </c>
      <c r="D77" s="25">
        <f>VLOOKUP(VLOOKUP($A77,Demand_RawData!$AC$8:$AD$64,2,),Demand_RawData!$L$8:$Z$39,COLUMNS(Demand_RawData!$L$8:O$8),)</f>
        <v>1.4304403147042863</v>
      </c>
      <c r="E77" s="25">
        <f>VLOOKUP(VLOOKUP($A77,Demand_RawData!$AC$8:$AD$64,2,),Demand_RawData!$L$8:$Z$39,COLUMNS(Demand_RawData!$L$8:P$8),)</f>
        <v>1.3787864894194248</v>
      </c>
      <c r="F77" s="25">
        <f>VLOOKUP(VLOOKUP($A77,Demand_RawData!$AC$8:$AD$64,2,),Demand_RawData!$L$8:$Z$39,COLUMNS(Demand_RawData!$L$8:Q$8),)</f>
        <v>1.3271326641345631</v>
      </c>
      <c r="G77" s="25">
        <f>VLOOKUP(VLOOKUP($A77,Demand_RawData!$AC$8:$AD$64,2,),Demand_RawData!$L$8:$Z$39,COLUMNS(Demand_RawData!$L$8:R$8),)</f>
        <v>1.2754788388497016</v>
      </c>
      <c r="H77" s="25">
        <f>VLOOKUP(VLOOKUP($A77,Demand_RawData!$AC$8:$AD$64,2,),Demand_RawData!$L$8:$Z$39,COLUMNS(Demand_RawData!$L$8:S$8),)</f>
        <v>1.2238250135648401</v>
      </c>
      <c r="I77" s="25">
        <f>VLOOKUP(VLOOKUP($A77,Demand_RawData!$AC$8:$AD$64,2,),Demand_RawData!$L$8:$Z$39,COLUMNS(Demand_RawData!$L$8:T$8),)</f>
        <v>1.1721711882799783</v>
      </c>
      <c r="J77" s="25">
        <f>VLOOKUP(VLOOKUP($A77,Demand_RawData!$AC$8:$AD$64,2,),Demand_RawData!$L$8:$Z$39,COLUMNS(Demand_RawData!$L$8:U$8),)</f>
        <v>1.1205173629951166</v>
      </c>
      <c r="K77" s="25">
        <f>VLOOKUP(VLOOKUP($A77,Demand_RawData!$AC$8:$AD$64,2,),Demand_RawData!$L$8:$AA$39,COLUMNS(Demand_RawData!$L$8:$AA$8),)</f>
        <v>1.0688635377102549</v>
      </c>
    </row>
    <row r="78" spans="1:11" x14ac:dyDescent="0.25">
      <c r="A78" s="84" t="s">
        <v>171</v>
      </c>
      <c r="B78" s="25">
        <f>VLOOKUP(VLOOKUP($A78,Demand_RawData!$AC$8:$AD$64,2,),Demand_RawData!$L$8:$Z$39,COLUMNS(Demand_RawData!$L$8:M$8),)</f>
        <v>1.5337479652740096</v>
      </c>
      <c r="C78" s="25">
        <f>VLOOKUP(VLOOKUP($A78,Demand_RawData!$AC$8:$AD$64,2,),Demand_RawData!$L$8:$Z$39,COLUMNS(Demand_RawData!$L$8:N$8),)</f>
        <v>1.4820941399891481</v>
      </c>
      <c r="D78" s="25">
        <f>VLOOKUP(VLOOKUP($A78,Demand_RawData!$AC$8:$AD$64,2,),Demand_RawData!$L$8:$Z$39,COLUMNS(Demand_RawData!$L$8:O$8),)</f>
        <v>1.4304403147042863</v>
      </c>
      <c r="E78" s="25">
        <f>VLOOKUP(VLOOKUP($A78,Demand_RawData!$AC$8:$AD$64,2,),Demand_RawData!$L$8:$Z$39,COLUMNS(Demand_RawData!$L$8:P$8),)</f>
        <v>1.3787864894194248</v>
      </c>
      <c r="F78" s="25">
        <f>VLOOKUP(VLOOKUP($A78,Demand_RawData!$AC$8:$AD$64,2,),Demand_RawData!$L$8:$Z$39,COLUMNS(Demand_RawData!$L$8:Q$8),)</f>
        <v>1.3271326641345631</v>
      </c>
      <c r="G78" s="25">
        <f>VLOOKUP(VLOOKUP($A78,Demand_RawData!$AC$8:$AD$64,2,),Demand_RawData!$L$8:$Z$39,COLUMNS(Demand_RawData!$L$8:R$8),)</f>
        <v>1.2754788388497016</v>
      </c>
      <c r="H78" s="25">
        <f>VLOOKUP(VLOOKUP($A78,Demand_RawData!$AC$8:$AD$64,2,),Demand_RawData!$L$8:$Z$39,COLUMNS(Demand_RawData!$L$8:S$8),)</f>
        <v>1.2238250135648401</v>
      </c>
      <c r="I78" s="25">
        <f>VLOOKUP(VLOOKUP($A78,Demand_RawData!$AC$8:$AD$64,2,),Demand_RawData!$L$8:$Z$39,COLUMNS(Demand_RawData!$L$8:T$8),)</f>
        <v>1.1721711882799783</v>
      </c>
      <c r="J78" s="25">
        <f>VLOOKUP(VLOOKUP($A78,Demand_RawData!$AC$8:$AD$64,2,),Demand_RawData!$L$8:$Z$39,COLUMNS(Demand_RawData!$L$8:U$8),)</f>
        <v>1.1205173629951166</v>
      </c>
      <c r="K78" s="25">
        <f>VLOOKUP(VLOOKUP($A78,Demand_RawData!$AC$8:$AD$64,2,),Demand_RawData!$L$8:$AA$39,COLUMNS(Demand_RawData!$L$8:$AA$8),)</f>
        <v>1.0688635377102549</v>
      </c>
    </row>
    <row r="79" spans="1:11" x14ac:dyDescent="0.25">
      <c r="A79" s="84" t="s">
        <v>295</v>
      </c>
      <c r="B79" s="25">
        <f>VLOOKUP(VLOOKUP($A79,Demand_RawData!$AC$8:$AD$64,2,),Demand_RawData!$L$8:$Z$39,COLUMNS(Demand_RawData!$L$8:M$8),)</f>
        <v>1.4046584373304396</v>
      </c>
      <c r="C79" s="25">
        <f>VLOOKUP(VLOOKUP($A79,Demand_RawData!$AC$8:$AD$64,2,),Demand_RawData!$L$8:$Z$39,COLUMNS(Demand_RawData!$L$8:N$8),)</f>
        <v>1.2562362995116658</v>
      </c>
      <c r="D79" s="25">
        <f>VLOOKUP(VLOOKUP($A79,Demand_RawData!$AC$8:$AD$64,2,),Demand_RawData!$L$8:$Z$39,COLUMNS(Demand_RawData!$L$8:O$8),)</f>
        <v>1.1078141616928923</v>
      </c>
      <c r="E79" s="25">
        <f>VLOOKUP(VLOOKUP($A79,Demand_RawData!$AC$8:$AD$64,2,),Demand_RawData!$L$8:$Z$39,COLUMNS(Demand_RawData!$L$8:P$8),)</f>
        <v>0.95939202387411848</v>
      </c>
      <c r="F79" s="25">
        <f>VLOOKUP(VLOOKUP($A79,Demand_RawData!$AC$8:$AD$64,2,),Demand_RawData!$L$8:$Z$39,COLUMNS(Demand_RawData!$L$8:Q$8),)</f>
        <v>0.8109698860553447</v>
      </c>
      <c r="G79" s="25">
        <f>VLOOKUP(VLOOKUP($A79,Demand_RawData!$AC$8:$AD$64,2,),Demand_RawData!$L$8:$Z$39,COLUMNS(Demand_RawData!$L$8:R$8),)</f>
        <v>0.66254774823657103</v>
      </c>
      <c r="H79" s="25">
        <f>VLOOKUP(VLOOKUP($A79,Demand_RawData!$AC$8:$AD$64,2,),Demand_RawData!$L$8:$Z$39,COLUMNS(Demand_RawData!$L$8:S$8),)</f>
        <v>0.51412561041779736</v>
      </c>
      <c r="I79" s="25">
        <f>VLOOKUP(VLOOKUP($A79,Demand_RawData!$AC$8:$AD$64,2,),Demand_RawData!$L$8:$Z$39,COLUMNS(Demand_RawData!$L$8:T$8),)</f>
        <v>0.36570347259902358</v>
      </c>
      <c r="J79" s="25">
        <f>VLOOKUP(VLOOKUP($A79,Demand_RawData!$AC$8:$AD$64,2,),Demand_RawData!$L$8:$Z$39,COLUMNS(Demand_RawData!$L$8:U$8),)</f>
        <v>0.21728133478025002</v>
      </c>
      <c r="K79" s="25">
        <f>VLOOKUP(VLOOKUP($A79,Demand_RawData!$AC$8:$AD$64,2,),Demand_RawData!$L$8:$AA$39,COLUMNS(Demand_RawData!$L$8:$AA$8),)</f>
        <v>6.8859196961475841E-2</v>
      </c>
    </row>
    <row r="80" spans="1:11" x14ac:dyDescent="0.25">
      <c r="A80" s="84" t="s">
        <v>296</v>
      </c>
      <c r="B80" s="25">
        <f>VLOOKUP(VLOOKUP($A80,Demand_RawData!$AC$8:$AD$64,2,),Demand_RawData!$L$8:$Z$39,COLUMNS(Demand_RawData!$L$8:M$8),)</f>
        <v>1.4046584373304396</v>
      </c>
      <c r="C80" s="25">
        <f>VLOOKUP(VLOOKUP($A80,Demand_RawData!$AC$8:$AD$64,2,),Demand_RawData!$L$8:$Z$39,COLUMNS(Demand_RawData!$L$8:N$8),)</f>
        <v>1.2562362995116658</v>
      </c>
      <c r="D80" s="25">
        <f>VLOOKUP(VLOOKUP($A80,Demand_RawData!$AC$8:$AD$64,2,),Demand_RawData!$L$8:$Z$39,COLUMNS(Demand_RawData!$L$8:O$8),)</f>
        <v>1.1078141616928923</v>
      </c>
      <c r="E80" s="25">
        <f>VLOOKUP(VLOOKUP($A80,Demand_RawData!$AC$8:$AD$64,2,),Demand_RawData!$L$8:$Z$39,COLUMNS(Demand_RawData!$L$8:P$8),)</f>
        <v>0.95939202387411848</v>
      </c>
      <c r="F80" s="25">
        <f>VLOOKUP(VLOOKUP($A80,Demand_RawData!$AC$8:$AD$64,2,),Demand_RawData!$L$8:$Z$39,COLUMNS(Demand_RawData!$L$8:Q$8),)</f>
        <v>0.8109698860553447</v>
      </c>
      <c r="G80" s="25">
        <f>VLOOKUP(VLOOKUP($A80,Demand_RawData!$AC$8:$AD$64,2,),Demand_RawData!$L$8:$Z$39,COLUMNS(Demand_RawData!$L$8:R$8),)</f>
        <v>0.66254774823657103</v>
      </c>
      <c r="H80" s="25">
        <f>VLOOKUP(VLOOKUP($A80,Demand_RawData!$AC$8:$AD$64,2,),Demand_RawData!$L$8:$Z$39,COLUMNS(Demand_RawData!$L$8:S$8),)</f>
        <v>0.51412561041779736</v>
      </c>
      <c r="I80" s="25">
        <f>VLOOKUP(VLOOKUP($A80,Demand_RawData!$AC$8:$AD$64,2,),Demand_RawData!$L$8:$Z$39,COLUMNS(Demand_RawData!$L$8:T$8),)</f>
        <v>0.36570347259902358</v>
      </c>
      <c r="J80" s="25">
        <f>VLOOKUP(VLOOKUP($A80,Demand_RawData!$AC$8:$AD$64,2,),Demand_RawData!$L$8:$Z$39,COLUMNS(Demand_RawData!$L$8:U$8),)</f>
        <v>0.21728133478025002</v>
      </c>
      <c r="K80" s="25">
        <f>VLOOKUP(VLOOKUP($A80,Demand_RawData!$AC$8:$AD$64,2,),Demand_RawData!$L$8:$AA$39,COLUMNS(Demand_RawData!$L$8:$AA$8),)</f>
        <v>6.8859196961475841E-2</v>
      </c>
    </row>
    <row r="81" spans="1:11" x14ac:dyDescent="0.25">
      <c r="A81" s="84" t="s">
        <v>298</v>
      </c>
      <c r="B81" s="25">
        <f>VLOOKUP(VLOOKUP($A81,Demand_RawData!$AC$8:$AD$64,2,),Demand_RawData!$L$8:$Z$39,COLUMNS(Demand_RawData!$L$8:M$8),)</f>
        <v>1.4046584373304396</v>
      </c>
      <c r="C81" s="25">
        <f>VLOOKUP(VLOOKUP($A81,Demand_RawData!$AC$8:$AD$64,2,),Demand_RawData!$L$8:$Z$39,COLUMNS(Demand_RawData!$L$8:N$8),)</f>
        <v>1.2562362995116658</v>
      </c>
      <c r="D81" s="25">
        <f>VLOOKUP(VLOOKUP($A81,Demand_RawData!$AC$8:$AD$64,2,),Demand_RawData!$L$8:$Z$39,COLUMNS(Demand_RawData!$L$8:O$8),)</f>
        <v>1.1078141616928923</v>
      </c>
      <c r="E81" s="25">
        <f>VLOOKUP(VLOOKUP($A81,Demand_RawData!$AC$8:$AD$64,2,),Demand_RawData!$L$8:$Z$39,COLUMNS(Demand_RawData!$L$8:P$8),)</f>
        <v>0.95939202387411848</v>
      </c>
      <c r="F81" s="25">
        <f>VLOOKUP(VLOOKUP($A81,Demand_RawData!$AC$8:$AD$64,2,),Demand_RawData!$L$8:$Z$39,COLUMNS(Demand_RawData!$L$8:Q$8),)</f>
        <v>0.8109698860553447</v>
      </c>
      <c r="G81" s="25">
        <f>VLOOKUP(VLOOKUP($A81,Demand_RawData!$AC$8:$AD$64,2,),Demand_RawData!$L$8:$Z$39,COLUMNS(Demand_RawData!$L$8:R$8),)</f>
        <v>0.66254774823657103</v>
      </c>
      <c r="H81" s="25">
        <f>VLOOKUP(VLOOKUP($A81,Demand_RawData!$AC$8:$AD$64,2,),Demand_RawData!$L$8:$Z$39,COLUMNS(Demand_RawData!$L$8:S$8),)</f>
        <v>0.51412561041779736</v>
      </c>
      <c r="I81" s="25">
        <f>VLOOKUP(VLOOKUP($A81,Demand_RawData!$AC$8:$AD$64,2,),Demand_RawData!$L$8:$Z$39,COLUMNS(Demand_RawData!$L$8:T$8),)</f>
        <v>0.36570347259902358</v>
      </c>
      <c r="J81" s="25">
        <f>VLOOKUP(VLOOKUP($A81,Demand_RawData!$AC$8:$AD$64,2,),Demand_RawData!$L$8:$Z$39,COLUMNS(Demand_RawData!$L$8:U$8),)</f>
        <v>0.21728133478025002</v>
      </c>
      <c r="K81" s="25">
        <f>VLOOKUP(VLOOKUP($A81,Demand_RawData!$AC$8:$AD$64,2,),Demand_RawData!$L$8:$AA$39,COLUMNS(Demand_RawData!$L$8:$AA$8),)</f>
        <v>6.8859196961475841E-2</v>
      </c>
    </row>
    <row r="82" spans="1:11" x14ac:dyDescent="0.25">
      <c r="A82" s="84" t="s">
        <v>299</v>
      </c>
      <c r="B82" s="25">
        <f>VLOOKUP(VLOOKUP($A82,Demand_RawData!$AC$8:$AD$64,2,),Demand_RawData!$L$8:$Z$39,COLUMNS(Demand_RawData!$L$8:M$8),)</f>
        <v>1.4046584373304396</v>
      </c>
      <c r="C82" s="25">
        <f>VLOOKUP(VLOOKUP($A82,Demand_RawData!$AC$8:$AD$64,2,),Demand_RawData!$L$8:$Z$39,COLUMNS(Demand_RawData!$L$8:N$8),)</f>
        <v>1.2562362995116658</v>
      </c>
      <c r="D82" s="25">
        <f>VLOOKUP(VLOOKUP($A82,Demand_RawData!$AC$8:$AD$64,2,),Demand_RawData!$L$8:$Z$39,COLUMNS(Demand_RawData!$L$8:O$8),)</f>
        <v>1.1078141616928923</v>
      </c>
      <c r="E82" s="25">
        <f>VLOOKUP(VLOOKUP($A82,Demand_RawData!$AC$8:$AD$64,2,),Demand_RawData!$L$8:$Z$39,COLUMNS(Demand_RawData!$L$8:P$8),)</f>
        <v>0.95939202387411848</v>
      </c>
      <c r="F82" s="25">
        <f>VLOOKUP(VLOOKUP($A82,Demand_RawData!$AC$8:$AD$64,2,),Demand_RawData!$L$8:$Z$39,COLUMNS(Demand_RawData!$L$8:Q$8),)</f>
        <v>0.8109698860553447</v>
      </c>
      <c r="G82" s="25">
        <f>VLOOKUP(VLOOKUP($A82,Demand_RawData!$AC$8:$AD$64,2,),Demand_RawData!$L$8:$Z$39,COLUMNS(Demand_RawData!$L$8:R$8),)</f>
        <v>0.66254774823657103</v>
      </c>
      <c r="H82" s="25">
        <f>VLOOKUP(VLOOKUP($A82,Demand_RawData!$AC$8:$AD$64,2,),Demand_RawData!$L$8:$Z$39,COLUMNS(Demand_RawData!$L$8:S$8),)</f>
        <v>0.51412561041779736</v>
      </c>
      <c r="I82" s="25">
        <f>VLOOKUP(VLOOKUP($A82,Demand_RawData!$AC$8:$AD$64,2,),Demand_RawData!$L$8:$Z$39,COLUMNS(Demand_RawData!$L$8:T$8),)</f>
        <v>0.36570347259902358</v>
      </c>
      <c r="J82" s="25">
        <f>VLOOKUP(VLOOKUP($A82,Demand_RawData!$AC$8:$AD$64,2,),Demand_RawData!$L$8:$Z$39,COLUMNS(Demand_RawData!$L$8:U$8),)</f>
        <v>0.21728133478025002</v>
      </c>
      <c r="K82" s="25">
        <f>VLOOKUP(VLOOKUP($A82,Demand_RawData!$AC$8:$AD$64,2,),Demand_RawData!$L$8:$AA$39,COLUMNS(Demand_RawData!$L$8:$AA$8),)</f>
        <v>6.8859196961475841E-2</v>
      </c>
    </row>
    <row r="83" spans="1:11" x14ac:dyDescent="0.25">
      <c r="A83" s="84" t="s">
        <v>428</v>
      </c>
      <c r="B83" s="83">
        <f>B79</f>
        <v>1.4046584373304396</v>
      </c>
      <c r="C83" s="83">
        <f t="shared" ref="C83:K83" si="35">C79</f>
        <v>1.2562362995116658</v>
      </c>
      <c r="D83" s="83">
        <f t="shared" si="35"/>
        <v>1.1078141616928923</v>
      </c>
      <c r="E83" s="83">
        <f t="shared" si="35"/>
        <v>0.95939202387411848</v>
      </c>
      <c r="F83" s="83">
        <f t="shared" si="35"/>
        <v>0.8109698860553447</v>
      </c>
      <c r="G83" s="83">
        <f t="shared" si="35"/>
        <v>0.66254774823657103</v>
      </c>
      <c r="H83" s="83">
        <f t="shared" si="35"/>
        <v>0.51412561041779736</v>
      </c>
      <c r="I83" s="83">
        <f t="shared" si="35"/>
        <v>0.36570347259902358</v>
      </c>
      <c r="J83" s="83">
        <f t="shared" si="35"/>
        <v>0.21728133478025002</v>
      </c>
      <c r="K83" s="83">
        <f t="shared" si="35"/>
        <v>6.8859196961475841E-2</v>
      </c>
    </row>
    <row r="84" spans="1:11" x14ac:dyDescent="0.25">
      <c r="A84" s="84" t="s">
        <v>415</v>
      </c>
      <c r="B84" s="25">
        <f>VLOOKUP(VLOOKUP($A84,Demand_RawData!$AC$8:$AD$64,2,),Demand_RawData!$L$8:$Z$39,COLUMNS(Demand_RawData!$L$8:M$8),)</f>
        <v>1.4046584373304396</v>
      </c>
      <c r="C84" s="25">
        <f>VLOOKUP(VLOOKUP($A84,Demand_RawData!$AC$8:$AD$64,2,),Demand_RawData!$L$8:$Z$39,COLUMNS(Demand_RawData!$L$8:N$8),)</f>
        <v>1.2562362995116658</v>
      </c>
      <c r="D84" s="25">
        <f>VLOOKUP(VLOOKUP($A84,Demand_RawData!$AC$8:$AD$64,2,),Demand_RawData!$L$8:$Z$39,COLUMNS(Demand_RawData!$L$8:O$8),)</f>
        <v>1.1078141616928923</v>
      </c>
      <c r="E84" s="25">
        <f>VLOOKUP(VLOOKUP($A84,Demand_RawData!$AC$8:$AD$64,2,),Demand_RawData!$L$8:$Z$39,COLUMNS(Demand_RawData!$L$8:P$8),)</f>
        <v>0.95939202387411848</v>
      </c>
      <c r="F84" s="25">
        <f>VLOOKUP(VLOOKUP($A84,Demand_RawData!$AC$8:$AD$64,2,),Demand_RawData!$L$8:$Z$39,COLUMNS(Demand_RawData!$L$8:Q$8),)</f>
        <v>0.8109698860553447</v>
      </c>
      <c r="G84" s="25">
        <f>VLOOKUP(VLOOKUP($A84,Demand_RawData!$AC$8:$AD$64,2,),Demand_RawData!$L$8:$Z$39,COLUMNS(Demand_RawData!$L$8:R$8),)</f>
        <v>0.66254774823657103</v>
      </c>
      <c r="H84" s="25">
        <f>VLOOKUP(VLOOKUP($A84,Demand_RawData!$AC$8:$AD$64,2,),Demand_RawData!$L$8:$Z$39,COLUMNS(Demand_RawData!$L$8:S$8),)</f>
        <v>0.51412561041779736</v>
      </c>
      <c r="I84" s="25">
        <f>VLOOKUP(VLOOKUP($A84,Demand_RawData!$AC$8:$AD$64,2,),Demand_RawData!$L$8:$Z$39,COLUMNS(Demand_RawData!$L$8:T$8),)</f>
        <v>0.36570347259902358</v>
      </c>
      <c r="J84" s="25">
        <f>VLOOKUP(VLOOKUP($A84,Demand_RawData!$AC$8:$AD$64,2,),Demand_RawData!$L$8:$Z$39,COLUMNS(Demand_RawData!$L$8:U$8),)</f>
        <v>0.21728133478025002</v>
      </c>
      <c r="K84" s="25">
        <f>VLOOKUP(VLOOKUP($A84,Demand_RawData!$AC$8:$AD$64,2,),Demand_RawData!$L$8:$AA$39,COLUMNS(Demand_RawData!$L$8:$AA$8),)</f>
        <v>6.8859196961475841E-2</v>
      </c>
    </row>
    <row r="85" spans="1:11" x14ac:dyDescent="0.25">
      <c r="A85" s="84" t="s">
        <v>40</v>
      </c>
      <c r="B85" s="25">
        <f>VLOOKUP(VLOOKUP($A85,Demand_RawData!$AC$8:$AD$64,2,),Demand_RawData!$L$8:$Z$39,COLUMNS(Demand_RawData!$L$8:M$8),)</f>
        <v>1.3464590341833966</v>
      </c>
      <c r="C85" s="25">
        <f>VLOOKUP(VLOOKUP($A85,Demand_RawData!$AC$8:$AD$64,2,),Demand_RawData!$L$8:$Z$39,COLUMNS(Demand_RawData!$L$8:N$8),)</f>
        <v>1.2859620184481821</v>
      </c>
      <c r="D85" s="25">
        <f>VLOOKUP(VLOOKUP($A85,Demand_RawData!$AC$8:$AD$64,2,),Demand_RawData!$L$8:$Z$39,COLUMNS(Demand_RawData!$L$8:O$8),)</f>
        <v>1.2254650027129679</v>
      </c>
      <c r="E85" s="25">
        <f>VLOOKUP(VLOOKUP($A85,Demand_RawData!$AC$8:$AD$64,2,),Demand_RawData!$L$8:$Z$39,COLUMNS(Demand_RawData!$L$8:P$8),)</f>
        <v>1.1649679869777536</v>
      </c>
      <c r="F85" s="25">
        <f>VLOOKUP(VLOOKUP($A85,Demand_RawData!$AC$8:$AD$64,2,),Demand_RawData!$L$8:$Z$39,COLUMNS(Demand_RawData!$L$8:Q$8),)</f>
        <v>1.1044709712425393</v>
      </c>
      <c r="G85" s="25">
        <f>VLOOKUP(VLOOKUP($A85,Demand_RawData!$AC$8:$AD$64,2,),Demand_RawData!$L$8:$Z$39,COLUMNS(Demand_RawData!$L$8:R$8),)</f>
        <v>1.0439739555073251</v>
      </c>
      <c r="H85" s="25">
        <f>VLOOKUP(VLOOKUP($A85,Demand_RawData!$AC$8:$AD$64,2,),Demand_RawData!$L$8:$Z$39,COLUMNS(Demand_RawData!$L$8:S$8),)</f>
        <v>0.98347693977211059</v>
      </c>
      <c r="I85" s="25">
        <f>VLOOKUP(VLOOKUP($A85,Demand_RawData!$AC$8:$AD$64,2,),Demand_RawData!$L$8:$Z$39,COLUMNS(Demand_RawData!$L$8:T$8),)</f>
        <v>0.92297992403689633</v>
      </c>
      <c r="J85" s="25">
        <f>VLOOKUP(VLOOKUP($A85,Demand_RawData!$AC$8:$AD$64,2,),Demand_RawData!$L$8:$Z$39,COLUMNS(Demand_RawData!$L$8:U$8),)</f>
        <v>0.86248290830168206</v>
      </c>
      <c r="K85" s="25">
        <f>VLOOKUP(VLOOKUP($A85,Demand_RawData!$AC$8:$AD$64,2,),Demand_RawData!$L$8:$AA$39,COLUMNS(Demand_RawData!$L$8:$AA$8),)</f>
        <v>0.80198589256646746</v>
      </c>
    </row>
    <row r="86" spans="1:11" x14ac:dyDescent="0.25">
      <c r="A86" s="84" t="s">
        <v>41</v>
      </c>
      <c r="B86" s="25">
        <f>VLOOKUP(VLOOKUP($A86,Demand_RawData!$AC$8:$AD$64,2,),Demand_RawData!$L$8:$Z$39,COLUMNS(Demand_RawData!$L$8:M$8),)</f>
        <v>1.1009272924579492</v>
      </c>
      <c r="C86" s="25">
        <f>VLOOKUP(VLOOKUP($A86,Demand_RawData!$AC$8:$AD$64,2,),Demand_RawData!$L$8:$Z$39,COLUMNS(Demand_RawData!$L$8:N$8),)</f>
        <v>1.1082306022788933</v>
      </c>
      <c r="D86" s="25">
        <f>VLOOKUP(VLOOKUP($A86,Demand_RawData!$AC$8:$AD$64,2,),Demand_RawData!$L$8:$Z$39,COLUMNS(Demand_RawData!$L$8:O$8),)</f>
        <v>1.1155339120998373</v>
      </c>
      <c r="E86" s="25">
        <f>VLOOKUP(VLOOKUP($A86,Demand_RawData!$AC$8:$AD$64,2,),Demand_RawData!$L$8:$Z$39,COLUMNS(Demand_RawData!$L$8:P$8),)</f>
        <v>1.1228372219207814</v>
      </c>
      <c r="F86" s="25">
        <f>VLOOKUP(VLOOKUP($A86,Demand_RawData!$AC$8:$AD$64,2,),Demand_RawData!$L$8:$Z$39,COLUMNS(Demand_RawData!$L$8:Q$8),)</f>
        <v>1.1301405317417255</v>
      </c>
      <c r="G86" s="25">
        <f>VLOOKUP(VLOOKUP($A86,Demand_RawData!$AC$8:$AD$64,2,),Demand_RawData!$L$8:$Z$39,COLUMNS(Demand_RawData!$L$8:R$8),)</f>
        <v>1.1374438415626695</v>
      </c>
      <c r="H86" s="25">
        <f>VLOOKUP(VLOOKUP($A86,Demand_RawData!$AC$8:$AD$64,2,),Demand_RawData!$L$8:$Z$39,COLUMNS(Demand_RawData!$L$8:S$8),)</f>
        <v>1.1447471513836138</v>
      </c>
      <c r="I86" s="25">
        <f>VLOOKUP(VLOOKUP($A86,Demand_RawData!$AC$8:$AD$64,2,),Demand_RawData!$L$8:$Z$39,COLUMNS(Demand_RawData!$L$8:T$8),)</f>
        <v>1.1520504612045579</v>
      </c>
      <c r="J86" s="25">
        <f>VLOOKUP(VLOOKUP($A86,Demand_RawData!$AC$8:$AD$64,2,),Demand_RawData!$L$8:$Z$39,COLUMNS(Demand_RawData!$L$8:U$8),)</f>
        <v>1.159353771025502</v>
      </c>
      <c r="K86" s="25">
        <f>VLOOKUP(VLOOKUP($A86,Demand_RawData!$AC$8:$AD$64,2,),Demand_RawData!$L$8:$AA$39,COLUMNS(Demand_RawData!$L$8:$AA$8),)</f>
        <v>1.166657080846446</v>
      </c>
    </row>
    <row r="87" spans="1:11" x14ac:dyDescent="0.25">
      <c r="A87" s="84" t="s">
        <v>172</v>
      </c>
      <c r="B87" s="25">
        <f>VLOOKUP(VLOOKUP($A87,Demand_RawData!$AC$8:$AD$64,2,),Demand_RawData!$L$8:$Z$39,COLUMNS(Demand_RawData!$L$8:M$8),)</f>
        <v>0.91349755832881163</v>
      </c>
      <c r="C87" s="25">
        <f>VLOOKUP(VLOOKUP($A87,Demand_RawData!$AC$8:$AD$64,2,),Demand_RawData!$L$8:$Z$39,COLUMNS(Demand_RawData!$L$8:N$8),)</f>
        <v>0.94671296798697768</v>
      </c>
      <c r="D87" s="25">
        <f>VLOOKUP(VLOOKUP($A87,Demand_RawData!$AC$8:$AD$64,2,),Demand_RawData!$L$8:$Z$39,COLUMNS(Demand_RawData!$L$8:O$8),)</f>
        <v>0.97992837764514373</v>
      </c>
      <c r="E87" s="25">
        <f>VLOOKUP(VLOOKUP($A87,Demand_RawData!$AC$8:$AD$64,2,),Demand_RawData!$L$8:$Z$39,COLUMNS(Demand_RawData!$L$8:P$8),)</f>
        <v>1.0131437873033098</v>
      </c>
      <c r="F87" s="25">
        <f>VLOOKUP(VLOOKUP($A87,Demand_RawData!$AC$8:$AD$64,2,),Demand_RawData!$L$8:$Z$39,COLUMNS(Demand_RawData!$L$8:Q$8),)</f>
        <v>1.0463591969614758</v>
      </c>
      <c r="G87" s="25">
        <f>VLOOKUP(VLOOKUP($A87,Demand_RawData!$AC$8:$AD$64,2,),Demand_RawData!$L$8:$Z$39,COLUMNS(Demand_RawData!$L$8:R$8),)</f>
        <v>1.0795746066196419</v>
      </c>
      <c r="H87" s="25">
        <f>VLOOKUP(VLOOKUP($A87,Demand_RawData!$AC$8:$AD$64,2,),Demand_RawData!$L$8:$Z$39,COLUMNS(Demand_RawData!$L$8:S$8),)</f>
        <v>1.1127900162778079</v>
      </c>
      <c r="I87" s="25">
        <f>VLOOKUP(VLOOKUP($A87,Demand_RawData!$AC$8:$AD$64,2,),Demand_RawData!$L$8:$Z$39,COLUMNS(Demand_RawData!$L$8:T$8),)</f>
        <v>1.146005425935974</v>
      </c>
      <c r="J87" s="25">
        <f>VLOOKUP(VLOOKUP($A87,Demand_RawData!$AC$8:$AD$64,2,),Demand_RawData!$L$8:$Z$39,COLUMNS(Demand_RawData!$L$8:U$8),)</f>
        <v>1.17922083559414</v>
      </c>
      <c r="K87" s="25">
        <f>VLOOKUP(VLOOKUP($A87,Demand_RawData!$AC$8:$AD$64,2,),Demand_RawData!$L$8:$AA$39,COLUMNS(Demand_RawData!$L$8:$AA$8),)</f>
        <v>1.2124362452523061</v>
      </c>
    </row>
    <row r="88" spans="1:11" x14ac:dyDescent="0.25">
      <c r="A88" s="84" t="s">
        <v>42</v>
      </c>
      <c r="B88" s="25">
        <f>VLOOKUP(VLOOKUP($A88,Demand_RawData!$AC$8:$AD$64,2,),Demand_RawData!$L$8:$Z$39,COLUMNS(Demand_RawData!$L$8:M$8),)</f>
        <v>1.5346174715138361</v>
      </c>
      <c r="C88" s="25">
        <f>VLOOKUP(VLOOKUP($A88,Demand_RawData!$AC$8:$AD$64,2,),Demand_RawData!$L$8:$Z$39,COLUMNS(Demand_RawData!$L$8:N$8),)</f>
        <v>1.547698317959848</v>
      </c>
      <c r="D88" s="25">
        <f>VLOOKUP(VLOOKUP($A88,Demand_RawData!$AC$8:$AD$64,2,),Demand_RawData!$L$8:$Z$39,COLUMNS(Demand_RawData!$L$8:O$8),)</f>
        <v>1.56077916440586</v>
      </c>
      <c r="E88" s="25">
        <f>VLOOKUP(VLOOKUP($A88,Demand_RawData!$AC$8:$AD$64,2,),Demand_RawData!$L$8:$Z$39,COLUMNS(Demand_RawData!$L$8:P$8),)</f>
        <v>1.5738600108518719</v>
      </c>
      <c r="F88" s="25">
        <f>VLOOKUP(VLOOKUP($A88,Demand_RawData!$AC$8:$AD$64,2,),Demand_RawData!$L$8:$Z$39,COLUMNS(Demand_RawData!$L$8:Q$8),)</f>
        <v>1.5869408572978838</v>
      </c>
      <c r="G88" s="25">
        <f>VLOOKUP(VLOOKUP($A88,Demand_RawData!$AC$8:$AD$64,2,),Demand_RawData!$L$8:$Z$39,COLUMNS(Demand_RawData!$L$8:R$8),)</f>
        <v>1.6000217037438957</v>
      </c>
      <c r="H88" s="25">
        <f>VLOOKUP(VLOOKUP($A88,Demand_RawData!$AC$8:$AD$64,2,),Demand_RawData!$L$8:$Z$39,COLUMNS(Demand_RawData!$L$8:S$8),)</f>
        <v>1.6131025501899079</v>
      </c>
      <c r="I88" s="25">
        <f>VLOOKUP(VLOOKUP($A88,Demand_RawData!$AC$8:$AD$64,2,),Demand_RawData!$L$8:$Z$39,COLUMNS(Demand_RawData!$L$8:T$8),)</f>
        <v>1.6261833966359198</v>
      </c>
      <c r="J88" s="25">
        <f>VLOOKUP(VLOOKUP($A88,Demand_RawData!$AC$8:$AD$64,2,),Demand_RawData!$L$8:$Z$39,COLUMNS(Demand_RawData!$L$8:U$8),)</f>
        <v>1.6392642430819317</v>
      </c>
      <c r="K88" s="25">
        <f>VLOOKUP(VLOOKUP($A88,Demand_RawData!$AC$8:$AD$64,2,),Demand_RawData!$L$8:$AA$39,COLUMNS(Demand_RawData!$L$8:$AA$8),)</f>
        <v>1.6523450895279435</v>
      </c>
    </row>
    <row r="89" spans="1:11" x14ac:dyDescent="0.25">
      <c r="A89" s="84" t="s">
        <v>173</v>
      </c>
      <c r="B89" s="25">
        <f>VLOOKUP(VLOOKUP($A89,Demand_RawData!$AC$8:$AD$64,2,),Demand_RawData!$L$8:$Z$39,COLUMNS(Demand_RawData!$L$8:M$8),)</f>
        <v>0.91349755832881163</v>
      </c>
      <c r="C89" s="25">
        <f>VLOOKUP(VLOOKUP($A89,Demand_RawData!$AC$8:$AD$64,2,),Demand_RawData!$L$8:$Z$39,COLUMNS(Demand_RawData!$L$8:N$8),)</f>
        <v>0.94671296798697768</v>
      </c>
      <c r="D89" s="25">
        <f>VLOOKUP(VLOOKUP($A89,Demand_RawData!$AC$8:$AD$64,2,),Demand_RawData!$L$8:$Z$39,COLUMNS(Demand_RawData!$L$8:O$8),)</f>
        <v>0.97992837764514373</v>
      </c>
      <c r="E89" s="25">
        <f>VLOOKUP(VLOOKUP($A89,Demand_RawData!$AC$8:$AD$64,2,),Demand_RawData!$L$8:$Z$39,COLUMNS(Demand_RawData!$L$8:P$8),)</f>
        <v>1.0131437873033098</v>
      </c>
      <c r="F89" s="25">
        <f>VLOOKUP(VLOOKUP($A89,Demand_RawData!$AC$8:$AD$64,2,),Demand_RawData!$L$8:$Z$39,COLUMNS(Demand_RawData!$L$8:Q$8),)</f>
        <v>1.0463591969614758</v>
      </c>
      <c r="G89" s="25">
        <f>VLOOKUP(VLOOKUP($A89,Demand_RawData!$AC$8:$AD$64,2,),Demand_RawData!$L$8:$Z$39,COLUMNS(Demand_RawData!$L$8:R$8),)</f>
        <v>1.0795746066196419</v>
      </c>
      <c r="H89" s="25">
        <f>VLOOKUP(VLOOKUP($A89,Demand_RawData!$AC$8:$AD$64,2,),Demand_RawData!$L$8:$Z$39,COLUMNS(Demand_RawData!$L$8:S$8),)</f>
        <v>1.1127900162778079</v>
      </c>
      <c r="I89" s="25">
        <f>VLOOKUP(VLOOKUP($A89,Demand_RawData!$AC$8:$AD$64,2,),Demand_RawData!$L$8:$Z$39,COLUMNS(Demand_RawData!$L$8:T$8),)</f>
        <v>1.146005425935974</v>
      </c>
      <c r="J89" s="25">
        <f>VLOOKUP(VLOOKUP($A89,Demand_RawData!$AC$8:$AD$64,2,),Demand_RawData!$L$8:$Z$39,COLUMNS(Demand_RawData!$L$8:U$8),)</f>
        <v>1.17922083559414</v>
      </c>
      <c r="K89" s="25">
        <f>VLOOKUP(VLOOKUP($A89,Demand_RawData!$AC$8:$AD$64,2,),Demand_RawData!$L$8:$AA$39,COLUMNS(Demand_RawData!$L$8:$AA$8),)</f>
        <v>1.2124362452523061</v>
      </c>
    </row>
    <row r="90" spans="1:11" x14ac:dyDescent="0.25">
      <c r="A90" s="84" t="s">
        <v>282</v>
      </c>
      <c r="B90" s="25">
        <f>VLOOKUP(VLOOKUP($A90,Demand_RawData!$AC$8:$AD$64,2,),Demand_RawData!$L$8:$Z$39,COLUMNS(Demand_RawData!$L$8:M$8),)</f>
        <v>1.3632257189365167</v>
      </c>
      <c r="C90" s="25">
        <f>VLOOKUP(VLOOKUP($A90,Demand_RawData!$AC$8:$AD$64,2,),Demand_RawData!$L$8:$Z$39,COLUMNS(Demand_RawData!$L$8:N$8),)</f>
        <v>1.3130900705371678</v>
      </c>
      <c r="D90" s="25">
        <f>VLOOKUP(VLOOKUP($A90,Demand_RawData!$AC$8:$AD$64,2,),Demand_RawData!$L$8:$Z$39,COLUMNS(Demand_RawData!$L$8:O$8),)</f>
        <v>1.2629544221378188</v>
      </c>
      <c r="E90" s="25">
        <f>VLOOKUP(VLOOKUP($A90,Demand_RawData!$AC$8:$AD$64,2,),Demand_RawData!$L$8:$Z$39,COLUMNS(Demand_RawData!$L$8:P$8),)</f>
        <v>1.2128187737384699</v>
      </c>
      <c r="F90" s="25">
        <f>VLOOKUP(VLOOKUP($A90,Demand_RawData!$AC$8:$AD$64,2,),Demand_RawData!$L$8:$Z$39,COLUMNS(Demand_RawData!$L$8:Q$8),)</f>
        <v>1.1626831253391212</v>
      </c>
      <c r="G90" s="25">
        <f>VLOOKUP(VLOOKUP($A90,Demand_RawData!$AC$8:$AD$64,2,),Demand_RawData!$L$8:$Z$39,COLUMNS(Demand_RawData!$L$8:R$8),)</f>
        <v>1.1125474769397723</v>
      </c>
      <c r="H90" s="25">
        <f>VLOOKUP(VLOOKUP($A90,Demand_RawData!$AC$8:$AD$64,2,),Demand_RawData!$L$8:$Z$39,COLUMNS(Demand_RawData!$L$8:S$8),)</f>
        <v>1.0624118285404234</v>
      </c>
      <c r="I90" s="25">
        <f>VLOOKUP(VLOOKUP($A90,Demand_RawData!$AC$8:$AD$64,2,),Demand_RawData!$L$8:$Z$39,COLUMNS(Demand_RawData!$L$8:T$8),)</f>
        <v>1.0122761801410745</v>
      </c>
      <c r="J90" s="25">
        <f>VLOOKUP(VLOOKUP($A90,Demand_RawData!$AC$8:$AD$64,2,),Demand_RawData!$L$8:$Z$39,COLUMNS(Demand_RawData!$L$8:U$8),)</f>
        <v>0.96214053174172554</v>
      </c>
      <c r="K90" s="25">
        <f>VLOOKUP(VLOOKUP($A90,Demand_RawData!$AC$8:$AD$64,2,),Demand_RawData!$L$8:$AA$39,COLUMNS(Demand_RawData!$L$8:$AA$8),)</f>
        <v>0.91200488334237662</v>
      </c>
    </row>
    <row r="92" spans="1:11" x14ac:dyDescent="0.25">
      <c r="A92" s="78"/>
      <c r="B92" s="25"/>
      <c r="C92" s="25"/>
      <c r="D92" s="25"/>
      <c r="E92" s="25"/>
      <c r="F92" s="25"/>
      <c r="G92" s="25"/>
      <c r="H92" s="25"/>
      <c r="I92" s="25"/>
      <c r="J92" s="25"/>
      <c r="K92" s="25"/>
    </row>
    <row r="93" spans="1:11" x14ac:dyDescent="0.25">
      <c r="A93" s="43"/>
      <c r="B93" s="25"/>
      <c r="C93" s="25"/>
      <c r="D93" s="25"/>
      <c r="E93" s="25"/>
      <c r="F93" s="25"/>
      <c r="G93" s="25"/>
      <c r="H93" s="25"/>
      <c r="I93" s="25"/>
      <c r="J93" s="25"/>
      <c r="K93" s="25"/>
    </row>
  </sheetData>
  <conditionalFormatting sqref="B8:O8 L9:O63 B9:K90">
    <cfRule type="cellIs" dxfId="2" priority="8" operator="equal">
      <formula>"eps"</formula>
    </cfRule>
  </conditionalFormatting>
  <conditionalFormatting sqref="B92:J93">
    <cfRule type="cellIs" dxfId="1" priority="3" operator="equal">
      <formula>"eps"</formula>
    </cfRule>
  </conditionalFormatting>
  <conditionalFormatting sqref="K92:K93">
    <cfRule type="cellIs" dxfId="0" priority="2" operator="equal">
      <formula>"eps"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92D050"/>
  </sheetPr>
  <dimension ref="A1:AQ99"/>
  <sheetViews>
    <sheetView zoomScale="80" zoomScaleNormal="80" workbookViewId="0">
      <pane xSplit="1" ySplit="7" topLeftCell="B8" activePane="bottomRight" state="frozen"/>
      <selection activeCell="AA82" sqref="AA82"/>
      <selection pane="topRight" activeCell="AA82" sqref="AA82"/>
      <selection pane="bottomLeft" activeCell="AA82" sqref="AA82"/>
      <selection pane="bottomRight" activeCell="F9" sqref="F9:F86"/>
    </sheetView>
  </sheetViews>
  <sheetFormatPr defaultColWidth="8.7109375" defaultRowHeight="15" x14ac:dyDescent="0.25"/>
  <cols>
    <col min="7" max="10" width="8.7109375" bestFit="1" customWidth="1"/>
    <col min="11" max="11" width="9.5703125" bestFit="1" customWidth="1"/>
    <col min="18" max="21" width="12.28515625" bestFit="1" customWidth="1"/>
    <col min="34" max="38" width="8.7109375" style="95"/>
  </cols>
  <sheetData>
    <row r="1" spans="1:43" x14ac:dyDescent="0.25">
      <c r="A1" s="34" t="s">
        <v>101</v>
      </c>
      <c r="G1" s="9">
        <v>1000000</v>
      </c>
    </row>
    <row r="3" spans="1:43" x14ac:dyDescent="0.25">
      <c r="A3" s="3" t="s">
        <v>99</v>
      </c>
    </row>
    <row r="4" spans="1:43" x14ac:dyDescent="0.25">
      <c r="A4" s="5" t="s">
        <v>103</v>
      </c>
      <c r="F4" s="3" t="s">
        <v>96</v>
      </c>
      <c r="Q4" s="3" t="s">
        <v>95</v>
      </c>
    </row>
    <row r="5" spans="1:43" x14ac:dyDescent="0.25">
      <c r="A5" s="5" t="s">
        <v>105</v>
      </c>
      <c r="F5" s="5" t="s">
        <v>197</v>
      </c>
      <c r="Q5" s="5" t="s">
        <v>102</v>
      </c>
    </row>
    <row r="6" spans="1:43" x14ac:dyDescent="0.25">
      <c r="A6" s="5" t="s">
        <v>104</v>
      </c>
      <c r="F6" s="5" t="s">
        <v>94</v>
      </c>
      <c r="Q6" s="5" t="s">
        <v>97</v>
      </c>
      <c r="AH6" s="95" t="s">
        <v>629</v>
      </c>
    </row>
    <row r="7" spans="1:43" x14ac:dyDescent="0.25">
      <c r="B7" s="9" t="s">
        <v>98</v>
      </c>
      <c r="C7" s="9" t="s">
        <v>100</v>
      </c>
      <c r="G7" t="s">
        <v>174</v>
      </c>
      <c r="H7" t="s">
        <v>175</v>
      </c>
      <c r="I7" t="s">
        <v>176</v>
      </c>
      <c r="J7" t="s">
        <v>177</v>
      </c>
      <c r="K7" t="s">
        <v>44</v>
      </c>
      <c r="L7" t="s">
        <v>481</v>
      </c>
      <c r="R7" t="s">
        <v>174</v>
      </c>
      <c r="S7" t="s">
        <v>175</v>
      </c>
      <c r="T7" t="s">
        <v>176</v>
      </c>
      <c r="U7" t="s">
        <v>177</v>
      </c>
      <c r="V7" t="s">
        <v>44</v>
      </c>
      <c r="W7" t="s">
        <v>196</v>
      </c>
      <c r="AI7" s="95" t="s">
        <v>174</v>
      </c>
      <c r="AJ7" s="95" t="s">
        <v>175</v>
      </c>
      <c r="AK7" s="95" t="s">
        <v>176</v>
      </c>
      <c r="AL7" s="95" t="s">
        <v>177</v>
      </c>
    </row>
    <row r="8" spans="1:43" x14ac:dyDescent="0.25">
      <c r="A8" t="s">
        <v>174</v>
      </c>
      <c r="B8" s="9">
        <v>4</v>
      </c>
      <c r="C8" s="9">
        <v>1000</v>
      </c>
      <c r="F8" t="s">
        <v>63</v>
      </c>
      <c r="G8" s="7"/>
      <c r="H8" s="7"/>
      <c r="I8" s="7"/>
      <c r="J8" s="7"/>
      <c r="K8" s="7"/>
      <c r="L8" s="7">
        <v>1</v>
      </c>
      <c r="Q8" t="str">
        <f>F8</f>
        <v>total</v>
      </c>
      <c r="R8" s="20"/>
      <c r="S8" s="20"/>
      <c r="T8" s="20"/>
      <c r="U8" s="20"/>
      <c r="V8" s="7"/>
      <c r="W8" s="7"/>
      <c r="AF8" s="35"/>
      <c r="AG8" s="35"/>
      <c r="AH8" s="96" t="s">
        <v>63</v>
      </c>
      <c r="AI8" s="96"/>
    </row>
    <row r="9" spans="1:43" x14ac:dyDescent="0.25">
      <c r="A9" t="s">
        <v>175</v>
      </c>
      <c r="B9" s="9">
        <f>B8</f>
        <v>4</v>
      </c>
      <c r="C9" s="9">
        <f>C8</f>
        <v>1000</v>
      </c>
      <c r="F9" t="s">
        <v>429</v>
      </c>
      <c r="G9" s="10"/>
      <c r="H9" s="10"/>
      <c r="I9" s="10"/>
      <c r="J9" s="10"/>
      <c r="L9" s="7"/>
      <c r="Q9" t="str">
        <f t="shared" ref="Q9:Q53" si="0">F9</f>
        <v>aawhe</v>
      </c>
      <c r="R9" s="92">
        <f>AB9*1000</f>
        <v>28.988513291539853</v>
      </c>
      <c r="S9" s="92">
        <f t="shared" ref="S9:U9" si="1">AC9*1000</f>
        <v>34.173074736228479</v>
      </c>
      <c r="T9" s="92">
        <f t="shared" si="1"/>
        <v>34.789608873149177</v>
      </c>
      <c r="U9" s="92">
        <f t="shared" si="1"/>
        <v>97.753994050166639</v>
      </c>
      <c r="V9" s="7"/>
      <c r="W9" s="7"/>
      <c r="AB9" s="12">
        <f>VLOOKUP($Q9,'2019_LMD'!$A$2:$F$75,COLUMNS('2019_LMD'!$A$2:C$2),)/1000</f>
        <v>2.8988513291539852E-2</v>
      </c>
      <c r="AC9" s="12">
        <f>VLOOKUP($Q9,'2019_LMD'!$A$2:$F$75,COLUMNS('2019_LMD'!$A$2:D$2),)/1000</f>
        <v>3.4173074736228479E-2</v>
      </c>
      <c r="AD9" s="12">
        <f>VLOOKUP($Q9,'2019_LMD'!$A$2:$F$75,COLUMNS('2019_LMD'!$A$2:E$2),)/1000</f>
        <v>3.4789608873149178E-2</v>
      </c>
      <c r="AE9" s="12">
        <f>VLOOKUP($Q9,'2019_LMD'!$A$2:$F$75,COLUMNS('2019_LMD'!$A$2:F$2),)/1000</f>
        <v>9.7753994050166645E-2</v>
      </c>
      <c r="AG9" s="35"/>
      <c r="AH9" s="96" t="s">
        <v>7</v>
      </c>
      <c r="AI9" s="96">
        <v>15130.458079384229</v>
      </c>
      <c r="AJ9" s="95">
        <v>20447.194100988632</v>
      </c>
      <c r="AK9" s="95">
        <v>31379.453910173139</v>
      </c>
      <c r="AL9" s="95">
        <v>93887.039279241551</v>
      </c>
    </row>
    <row r="10" spans="1:43" x14ac:dyDescent="0.25">
      <c r="A10" t="s">
        <v>176</v>
      </c>
      <c r="B10" s="9">
        <f t="shared" ref="B10:C11" si="2">B9</f>
        <v>4</v>
      </c>
      <c r="C10" s="9">
        <f t="shared" si="2"/>
        <v>1000</v>
      </c>
      <c r="F10" t="s">
        <v>430</v>
      </c>
      <c r="I10" s="10"/>
      <c r="L10" s="7"/>
      <c r="Q10" t="str">
        <f t="shared" si="0"/>
        <v>aamai</v>
      </c>
      <c r="R10" s="92">
        <f t="shared" ref="R10:R73" si="3">AB10*1000</f>
        <v>28.988513291539853</v>
      </c>
      <c r="S10" s="92">
        <f t="shared" ref="S10:S73" si="4">AC10*1000</f>
        <v>34.173074736228479</v>
      </c>
      <c r="T10" s="92">
        <f t="shared" ref="T10:T73" si="5">AD10*1000</f>
        <v>34.789608873149177</v>
      </c>
      <c r="U10" s="92">
        <f t="shared" ref="U10:U73" si="6">AE10*1000</f>
        <v>97.753994050166639</v>
      </c>
      <c r="V10" s="7"/>
      <c r="W10" s="7"/>
      <c r="AB10" s="12">
        <f>VLOOKUP($Q10,'2019_LMD'!$A$2:$F$75,COLUMNS('2019_LMD'!$A$2:C$2),)/1000</f>
        <v>2.8988513291539852E-2</v>
      </c>
      <c r="AC10" s="12">
        <f>VLOOKUP($Q10,'2019_LMD'!$A$2:$F$75,COLUMNS('2019_LMD'!$A$2:D$2),)/1000</f>
        <v>3.4173074736228479E-2</v>
      </c>
      <c r="AD10" s="12">
        <f>VLOOKUP($Q10,'2019_LMD'!$A$2:$F$75,COLUMNS('2019_LMD'!$A$2:E$2),)/1000</f>
        <v>3.4789608873149178E-2</v>
      </c>
      <c r="AE10" s="12">
        <f>VLOOKUP($Q10,'2019_LMD'!$A$2:$F$75,COLUMNS('2019_LMD'!$A$2:F$2),)/1000</f>
        <v>9.7753994050166645E-2</v>
      </c>
      <c r="AG10" s="36"/>
      <c r="AH10" s="97" t="s">
        <v>184</v>
      </c>
      <c r="AI10" s="97">
        <v>47759.703691149203</v>
      </c>
      <c r="AJ10" s="95">
        <v>48510.017273408208</v>
      </c>
      <c r="AK10" s="95">
        <v>70092.962846013383</v>
      </c>
      <c r="AL10" s="95">
        <v>205314.53530763838</v>
      </c>
      <c r="AN10" s="92">
        <f>VLOOKUP($AH10,$Q$9:$U$85,2,)/(AI10/1000)</f>
        <v>0.81829761933687872</v>
      </c>
      <c r="AO10" s="92">
        <f>VLOOKUP($AH10,$Q$9:$U$85,3,)/(AJ10/1000)</f>
        <v>0.94972877355605634</v>
      </c>
      <c r="AP10" s="92">
        <f>VLOOKUP($AH10,$Q$9:$U$85,4,)/(AK10/1000)</f>
        <v>0.66914786526600445</v>
      </c>
      <c r="AQ10" s="92">
        <f>VLOOKUP($AH10,$Q$9:$U$85,5,)/(AL10/1000)</f>
        <v>0.64189173416630596</v>
      </c>
    </row>
    <row r="11" spans="1:43" x14ac:dyDescent="0.25">
      <c r="A11" t="s">
        <v>177</v>
      </c>
      <c r="B11" s="9">
        <f t="shared" si="2"/>
        <v>4</v>
      </c>
      <c r="C11" s="9">
        <f t="shared" si="2"/>
        <v>1000</v>
      </c>
      <c r="F11" t="s">
        <v>431</v>
      </c>
      <c r="G11" s="10"/>
      <c r="H11" s="10"/>
      <c r="I11" s="10"/>
      <c r="J11" s="10"/>
      <c r="L11" s="7"/>
      <c r="Q11" t="str">
        <f t="shared" si="0"/>
        <v>aaoce</v>
      </c>
      <c r="R11" s="92">
        <f t="shared" si="3"/>
        <v>28.988513291539853</v>
      </c>
      <c r="S11" s="92">
        <f t="shared" si="4"/>
        <v>34.173074736228479</v>
      </c>
      <c r="T11" s="92">
        <f t="shared" si="5"/>
        <v>34.789608873149177</v>
      </c>
      <c r="U11" s="92">
        <f t="shared" si="6"/>
        <v>97.753994050166639</v>
      </c>
      <c r="V11" s="7"/>
      <c r="W11" s="7"/>
      <c r="AB11" s="12">
        <f>VLOOKUP($Q11,'2019_LMD'!$A$2:$F$75,COLUMNS('2019_LMD'!$A$2:C$2),)/1000</f>
        <v>2.8988513291539852E-2</v>
      </c>
      <c r="AC11" s="12">
        <f>VLOOKUP($Q11,'2019_LMD'!$A$2:$F$75,COLUMNS('2019_LMD'!$A$2:D$2),)/1000</f>
        <v>3.4173074736228479E-2</v>
      </c>
      <c r="AD11" s="12">
        <f>VLOOKUP($Q11,'2019_LMD'!$A$2:$F$75,COLUMNS('2019_LMD'!$A$2:E$2),)/1000</f>
        <v>3.4789608873149178E-2</v>
      </c>
      <c r="AE11" s="12">
        <f>VLOOKUP($Q11,'2019_LMD'!$A$2:$F$75,COLUMNS('2019_LMD'!$A$2:F$2),)/1000</f>
        <v>9.7753994050166645E-2</v>
      </c>
      <c r="AG11" s="35"/>
      <c r="AH11" s="96" t="s">
        <v>185</v>
      </c>
      <c r="AI11" s="96">
        <v>47759.703691149203</v>
      </c>
      <c r="AJ11" s="95">
        <v>48510.017273408208</v>
      </c>
      <c r="AK11" s="95">
        <v>70092.962846013383</v>
      </c>
      <c r="AL11" s="95">
        <v>205314.53530763838</v>
      </c>
      <c r="AN11" s="92">
        <f t="shared" ref="AN11:AN64" si="7">VLOOKUP($AH11,$Q$9:$U$85,2,)/(AI11/1000)</f>
        <v>4.1357876386093322</v>
      </c>
      <c r="AO11" s="92">
        <f t="shared" ref="AO11:AO64" si="8">VLOOKUP($AH11,$Q$9:$U$85,3,)/(AJ11/1000)</f>
        <v>4.8000585959027475</v>
      </c>
      <c r="AP11" s="92">
        <f t="shared" ref="AP11:AP64" si="9">VLOOKUP($AH11,$Q$9:$U$85,4,)/(AK11/1000)</f>
        <v>3.3819644639949171</v>
      </c>
      <c r="AQ11" s="92">
        <f t="shared" ref="AQ11:AQ64" si="10">VLOOKUP($AH11,$Q$9:$U$85,5,)/(AL11/1000)</f>
        <v>3.2442082645209442</v>
      </c>
    </row>
    <row r="12" spans="1:43" x14ac:dyDescent="0.25">
      <c r="A12" t="s">
        <v>44</v>
      </c>
      <c r="B12" s="9">
        <v>1</v>
      </c>
      <c r="C12" s="9">
        <v>0.5</v>
      </c>
      <c r="F12" t="s">
        <v>432</v>
      </c>
      <c r="G12" s="10"/>
      <c r="H12" s="10"/>
      <c r="I12" s="10"/>
      <c r="J12" s="10"/>
      <c r="L12" s="7"/>
      <c r="Q12" t="str">
        <f t="shared" si="0"/>
        <v>aaveg</v>
      </c>
      <c r="R12" s="92">
        <f t="shared" si="3"/>
        <v>28.988513291539853</v>
      </c>
      <c r="S12" s="92">
        <f t="shared" si="4"/>
        <v>34.173074736228479</v>
      </c>
      <c r="T12" s="92">
        <f t="shared" si="5"/>
        <v>34.789608873149177</v>
      </c>
      <c r="U12" s="92">
        <f t="shared" si="6"/>
        <v>97.753994050166639</v>
      </c>
      <c r="V12" s="7"/>
      <c r="W12" s="7"/>
      <c r="AB12" s="12">
        <f>VLOOKUP($Q12,'2019_LMD'!$A$2:$F$75,COLUMNS('2019_LMD'!$A$2:C$2),)/1000</f>
        <v>2.8988513291539852E-2</v>
      </c>
      <c r="AC12" s="12">
        <f>VLOOKUP($Q12,'2019_LMD'!$A$2:$F$75,COLUMNS('2019_LMD'!$A$2:D$2),)/1000</f>
        <v>3.4173074736228479E-2</v>
      </c>
      <c r="AD12" s="12">
        <f>VLOOKUP($Q12,'2019_LMD'!$A$2:$F$75,COLUMNS('2019_LMD'!$A$2:E$2),)/1000</f>
        <v>3.4789608873149178E-2</v>
      </c>
      <c r="AE12" s="12">
        <f>VLOOKUP($Q12,'2019_LMD'!$A$2:$F$75,COLUMNS('2019_LMD'!$A$2:F$2),)/1000</f>
        <v>9.7753994050166645E-2</v>
      </c>
      <c r="AG12" s="35"/>
      <c r="AH12" s="96" t="s">
        <v>8</v>
      </c>
      <c r="AI12" s="96">
        <v>156124.30097503212</v>
      </c>
      <c r="AJ12" s="95">
        <v>157853.68716808423</v>
      </c>
      <c r="AK12" s="95">
        <v>246127.88688406837</v>
      </c>
      <c r="AL12" s="95">
        <v>432407.98955692089</v>
      </c>
      <c r="AN12" s="92">
        <f t="shared" si="7"/>
        <v>1.7045661190148256</v>
      </c>
      <c r="AO12" s="92">
        <f t="shared" si="8"/>
        <v>2.0453892669667502</v>
      </c>
      <c r="AP12" s="92">
        <f t="shared" si="9"/>
        <v>1.3711006972691961</v>
      </c>
      <c r="AQ12" s="92">
        <f t="shared" si="10"/>
        <v>1.7369308879525012</v>
      </c>
    </row>
    <row r="13" spans="1:43" x14ac:dyDescent="0.25">
      <c r="C13" s="9"/>
      <c r="F13" t="s">
        <v>433</v>
      </c>
      <c r="G13" s="10"/>
      <c r="H13" s="10"/>
      <c r="I13" s="10"/>
      <c r="J13" s="10"/>
      <c r="L13" s="7"/>
      <c r="Q13" t="str">
        <f t="shared" si="0"/>
        <v>aaofr</v>
      </c>
      <c r="R13" s="92">
        <f t="shared" si="3"/>
        <v>28.988513291539853</v>
      </c>
      <c r="S13" s="92">
        <f t="shared" si="4"/>
        <v>34.173074736228479</v>
      </c>
      <c r="T13" s="92">
        <f t="shared" si="5"/>
        <v>34.789608873149177</v>
      </c>
      <c r="U13" s="92">
        <f t="shared" si="6"/>
        <v>97.753994050166639</v>
      </c>
      <c r="V13" s="7"/>
      <c r="W13" s="7"/>
      <c r="AB13" s="12">
        <f>VLOOKUP($Q13,'2019_LMD'!$A$2:$F$75,COLUMNS('2019_LMD'!$A$2:C$2),)/1000</f>
        <v>2.8988513291539852E-2</v>
      </c>
      <c r="AC13" s="12">
        <f>VLOOKUP($Q13,'2019_LMD'!$A$2:$F$75,COLUMNS('2019_LMD'!$A$2:D$2),)/1000</f>
        <v>3.4173074736228479E-2</v>
      </c>
      <c r="AD13" s="12">
        <f>VLOOKUP($Q13,'2019_LMD'!$A$2:$F$75,COLUMNS('2019_LMD'!$A$2:E$2),)/1000</f>
        <v>3.4789608873149178E-2</v>
      </c>
      <c r="AE13" s="12">
        <f>VLOOKUP($Q13,'2019_LMD'!$A$2:$F$75,COLUMNS('2019_LMD'!$A$2:F$2),)/1000</f>
        <v>9.7753994050166645E-2</v>
      </c>
      <c r="AG13" s="35"/>
      <c r="AH13" s="96" t="s">
        <v>312</v>
      </c>
      <c r="AI13" s="96">
        <v>201273.45774425022</v>
      </c>
      <c r="AJ13" s="95">
        <v>231867.32583296826</v>
      </c>
      <c r="AK13" s="95">
        <v>295632.35729381192</v>
      </c>
      <c r="AL13" s="95">
        <v>445776.3655169087</v>
      </c>
      <c r="AN13" s="92">
        <f t="shared" si="7"/>
        <v>1.3222021262985704</v>
      </c>
      <c r="AO13" s="92">
        <f t="shared" si="8"/>
        <v>1.3924870023183691</v>
      </c>
      <c r="AP13" s="92">
        <f t="shared" si="9"/>
        <v>1.141506025975201</v>
      </c>
      <c r="AQ13" s="92">
        <f t="shared" si="10"/>
        <v>1.684842112228065</v>
      </c>
    </row>
    <row r="14" spans="1:43" x14ac:dyDescent="0.25">
      <c r="F14" t="s">
        <v>434</v>
      </c>
      <c r="G14" s="10"/>
      <c r="H14" s="10"/>
      <c r="I14" s="10"/>
      <c r="J14" s="10"/>
      <c r="L14" s="7"/>
      <c r="Q14" t="str">
        <f t="shared" si="0"/>
        <v>aagra</v>
      </c>
      <c r="R14" s="92">
        <f t="shared" si="3"/>
        <v>28.988513291539853</v>
      </c>
      <c r="S14" s="92">
        <f t="shared" si="4"/>
        <v>34.173074736228479</v>
      </c>
      <c r="T14" s="92">
        <f t="shared" si="5"/>
        <v>34.789608873149177</v>
      </c>
      <c r="U14" s="92">
        <f t="shared" si="6"/>
        <v>97.753994050166639</v>
      </c>
      <c r="V14" s="7"/>
      <c r="W14" s="7"/>
      <c r="AB14" s="12">
        <f>VLOOKUP($Q14,'2019_LMD'!$A$2:$F$75,COLUMNS('2019_LMD'!$A$2:C$2),)/1000</f>
        <v>2.8988513291539852E-2</v>
      </c>
      <c r="AC14" s="12">
        <f>VLOOKUP($Q14,'2019_LMD'!$A$2:$F$75,COLUMNS('2019_LMD'!$A$2:D$2),)/1000</f>
        <v>3.4173074736228479E-2</v>
      </c>
      <c r="AD14" s="12">
        <f>VLOOKUP($Q14,'2019_LMD'!$A$2:$F$75,COLUMNS('2019_LMD'!$A$2:E$2),)/1000</f>
        <v>3.4789608873149178E-2</v>
      </c>
      <c r="AE14" s="12">
        <f>VLOOKUP($Q14,'2019_LMD'!$A$2:$F$75,COLUMNS('2019_LMD'!$A$2:F$2),)/1000</f>
        <v>9.7753994050166645E-2</v>
      </c>
      <c r="AG14" s="35"/>
      <c r="AH14" s="96" t="s">
        <v>597</v>
      </c>
      <c r="AI14" s="96">
        <v>201273.45774425022</v>
      </c>
      <c r="AJ14" s="95">
        <v>231867.32583296826</v>
      </c>
      <c r="AK14" s="95">
        <v>295632.35729381192</v>
      </c>
      <c r="AL14" s="95">
        <v>445776.3655169087</v>
      </c>
      <c r="AN14" s="92">
        <f t="shared" si="7"/>
        <v>1.3222021262985704</v>
      </c>
      <c r="AO14" s="92">
        <f t="shared" si="8"/>
        <v>1.3924870023183691</v>
      </c>
      <c r="AP14" s="92">
        <f t="shared" si="9"/>
        <v>1.141506025975201</v>
      </c>
      <c r="AQ14" s="92">
        <f t="shared" si="10"/>
        <v>1.684842112228065</v>
      </c>
    </row>
    <row r="15" spans="1:43" x14ac:dyDescent="0.25">
      <c r="F15" t="s">
        <v>435</v>
      </c>
      <c r="G15" s="10"/>
      <c r="H15" s="10"/>
      <c r="I15" s="10"/>
      <c r="J15" s="10"/>
      <c r="L15" s="7"/>
      <c r="Q15" t="str">
        <f t="shared" si="0"/>
        <v>aaoil</v>
      </c>
      <c r="R15" s="92">
        <f t="shared" si="3"/>
        <v>28.988513291539853</v>
      </c>
      <c r="S15" s="92">
        <f t="shared" si="4"/>
        <v>34.173074736228479</v>
      </c>
      <c r="T15" s="92">
        <f t="shared" si="5"/>
        <v>34.789608873149177</v>
      </c>
      <c r="U15" s="92">
        <f t="shared" si="6"/>
        <v>97.753994050166639</v>
      </c>
      <c r="V15" s="7"/>
      <c r="W15" s="7"/>
      <c r="AB15" s="12">
        <f>VLOOKUP($Q15,'2019_LMD'!$A$2:$F$75,COLUMNS('2019_LMD'!$A$2:C$2),)/1000</f>
        <v>2.8988513291539852E-2</v>
      </c>
      <c r="AC15" s="12">
        <f>VLOOKUP($Q15,'2019_LMD'!$A$2:$F$75,COLUMNS('2019_LMD'!$A$2:D$2),)/1000</f>
        <v>3.4173074736228479E-2</v>
      </c>
      <c r="AD15" s="12">
        <f>VLOOKUP($Q15,'2019_LMD'!$A$2:$F$75,COLUMNS('2019_LMD'!$A$2:E$2),)/1000</f>
        <v>3.4789608873149178E-2</v>
      </c>
      <c r="AE15" s="12">
        <f>VLOOKUP($Q15,'2019_LMD'!$A$2:$F$75,COLUMNS('2019_LMD'!$A$2:F$2),)/1000</f>
        <v>9.7753994050166645E-2</v>
      </c>
      <c r="AG15" s="35"/>
      <c r="AH15" s="96" t="s">
        <v>313</v>
      </c>
      <c r="AI15" s="96">
        <v>82046.700293058952</v>
      </c>
      <c r="AJ15" s="95">
        <v>87158.824983373983</v>
      </c>
      <c r="AK15" s="95">
        <v>109361.23800790339</v>
      </c>
      <c r="AL15" s="95">
        <v>167773.09198475917</v>
      </c>
      <c r="AN15" s="92">
        <f t="shared" si="7"/>
        <v>3.2435697334122633</v>
      </c>
      <c r="AO15" s="92">
        <f t="shared" si="8"/>
        <v>3.7044124624937993</v>
      </c>
      <c r="AP15" s="92">
        <f t="shared" si="9"/>
        <v>3.0857927678155193</v>
      </c>
      <c r="AQ15" s="92">
        <f t="shared" si="10"/>
        <v>4.4766582315064349</v>
      </c>
    </row>
    <row r="16" spans="1:43" x14ac:dyDescent="0.25">
      <c r="F16" t="s">
        <v>436</v>
      </c>
      <c r="Q16" t="str">
        <f t="shared" si="0"/>
        <v>aatub</v>
      </c>
      <c r="R16" s="92">
        <f t="shared" si="3"/>
        <v>28.988513291539853</v>
      </c>
      <c r="S16" s="92">
        <f t="shared" si="4"/>
        <v>34.173074736228479</v>
      </c>
      <c r="T16" s="92">
        <f t="shared" si="5"/>
        <v>34.789608873149177</v>
      </c>
      <c r="U16" s="92">
        <f t="shared" si="6"/>
        <v>97.753994050166639</v>
      </c>
      <c r="V16" s="7"/>
      <c r="W16" s="7"/>
      <c r="AB16" s="12">
        <f>VLOOKUP($Q16,'2019_LMD'!$A$2:$F$75,COLUMNS('2019_LMD'!$A$2:C$2),)/1000</f>
        <v>2.8988513291539852E-2</v>
      </c>
      <c r="AC16" s="12">
        <f>VLOOKUP($Q16,'2019_LMD'!$A$2:$F$75,COLUMNS('2019_LMD'!$A$2:D$2),)/1000</f>
        <v>3.4173074736228479E-2</v>
      </c>
      <c r="AD16" s="12">
        <f>VLOOKUP($Q16,'2019_LMD'!$A$2:$F$75,COLUMNS('2019_LMD'!$A$2:E$2),)/1000</f>
        <v>3.4789608873149178E-2</v>
      </c>
      <c r="AE16" s="12">
        <f>VLOOKUP($Q16,'2019_LMD'!$A$2:$F$75,COLUMNS('2019_LMD'!$A$2:F$2),)/1000</f>
        <v>9.7753994050166645E-2</v>
      </c>
      <c r="AG16" s="35"/>
      <c r="AH16" s="96" t="s">
        <v>290</v>
      </c>
      <c r="AI16" s="96">
        <v>296308.1330633511</v>
      </c>
      <c r="AJ16" s="95">
        <v>314770.35174568434</v>
      </c>
      <c r="AK16" s="95">
        <v>394953.4124818428</v>
      </c>
      <c r="AL16" s="95">
        <v>605905.31351905549</v>
      </c>
      <c r="AN16" s="92">
        <f t="shared" si="7"/>
        <v>0.89813327445863711</v>
      </c>
      <c r="AO16" s="92">
        <f t="shared" si="8"/>
        <v>1.0257390370284556</v>
      </c>
      <c r="AP16" s="92">
        <f t="shared" si="9"/>
        <v>0.85444537674340093</v>
      </c>
      <c r="AQ16" s="92">
        <f t="shared" si="10"/>
        <v>1.2395712275516093</v>
      </c>
    </row>
    <row r="17" spans="6:43" x14ac:dyDescent="0.25">
      <c r="F17" t="s">
        <v>437</v>
      </c>
      <c r="G17" s="10"/>
      <c r="H17" s="10"/>
      <c r="I17" s="10"/>
      <c r="J17" s="10"/>
      <c r="L17" s="7"/>
      <c r="Q17" t="str">
        <f t="shared" si="0"/>
        <v>aapul</v>
      </c>
      <c r="R17" s="92">
        <f t="shared" si="3"/>
        <v>28.988513291539853</v>
      </c>
      <c r="S17" s="92">
        <f t="shared" si="4"/>
        <v>34.173074736228479</v>
      </c>
      <c r="T17" s="92">
        <f t="shared" si="5"/>
        <v>34.789608873149177</v>
      </c>
      <c r="U17" s="92">
        <f t="shared" si="6"/>
        <v>97.753994050166639</v>
      </c>
      <c r="V17" s="7"/>
      <c r="W17" s="7"/>
      <c r="AB17" s="12">
        <f>VLOOKUP($Q17,'2019_LMD'!$A$2:$F$75,COLUMNS('2019_LMD'!$A$2:C$2),)/1000</f>
        <v>2.8988513291539852E-2</v>
      </c>
      <c r="AC17" s="12">
        <f>VLOOKUP($Q17,'2019_LMD'!$A$2:$F$75,COLUMNS('2019_LMD'!$A$2:D$2),)/1000</f>
        <v>3.4173074736228479E-2</v>
      </c>
      <c r="AD17" s="12">
        <f>VLOOKUP($Q17,'2019_LMD'!$A$2:$F$75,COLUMNS('2019_LMD'!$A$2:E$2),)/1000</f>
        <v>3.4789608873149178E-2</v>
      </c>
      <c r="AE17" s="12">
        <f>VLOOKUP($Q17,'2019_LMD'!$A$2:$F$75,COLUMNS('2019_LMD'!$A$2:F$2),)/1000</f>
        <v>9.7753994050166645E-2</v>
      </c>
      <c r="AG17" s="35"/>
      <c r="AH17" s="96" t="s">
        <v>115</v>
      </c>
      <c r="AI17" s="96">
        <v>490441.04782899492</v>
      </c>
      <c r="AJ17" s="95">
        <v>520999.20288940857</v>
      </c>
      <c r="AK17" s="95">
        <v>653715.99307339499</v>
      </c>
      <c r="AL17" s="95">
        <v>1002877.7603074022</v>
      </c>
      <c r="AN17" s="92"/>
      <c r="AO17" s="92"/>
      <c r="AP17" s="92"/>
      <c r="AQ17" s="92"/>
    </row>
    <row r="18" spans="6:43" x14ac:dyDescent="0.25">
      <c r="F18" t="s">
        <v>438</v>
      </c>
      <c r="G18" s="10"/>
      <c r="H18" s="10"/>
      <c r="I18" s="10"/>
      <c r="J18" s="10"/>
      <c r="L18" s="7"/>
      <c r="Q18" t="str">
        <f t="shared" si="0"/>
        <v>aasug</v>
      </c>
      <c r="R18" s="92">
        <f t="shared" si="3"/>
        <v>28.988513291539853</v>
      </c>
      <c r="S18" s="92">
        <f t="shared" si="4"/>
        <v>34.173074736228479</v>
      </c>
      <c r="T18" s="92">
        <f t="shared" si="5"/>
        <v>34.789608873149177</v>
      </c>
      <c r="U18" s="92">
        <f t="shared" si="6"/>
        <v>97.753994050166639</v>
      </c>
      <c r="V18" s="7"/>
      <c r="W18" s="7"/>
      <c r="AB18" s="12">
        <f>VLOOKUP($Q18,'2019_LMD'!$A$2:$F$75,COLUMNS('2019_LMD'!$A$2:C$2),)/1000</f>
        <v>2.8988513291539852E-2</v>
      </c>
      <c r="AC18" s="12">
        <f>VLOOKUP($Q18,'2019_LMD'!$A$2:$F$75,COLUMNS('2019_LMD'!$A$2:D$2),)/1000</f>
        <v>3.4173074736228479E-2</v>
      </c>
      <c r="AD18" s="12">
        <f>VLOOKUP($Q18,'2019_LMD'!$A$2:$F$75,COLUMNS('2019_LMD'!$A$2:E$2),)/1000</f>
        <v>3.4789608873149178E-2</v>
      </c>
      <c r="AE18" s="12">
        <f>VLOOKUP($Q18,'2019_LMD'!$A$2:$F$75,COLUMNS('2019_LMD'!$A$2:F$2),)/1000</f>
        <v>9.7753994050166645E-2</v>
      </c>
      <c r="AG18" s="35"/>
      <c r="AH18" s="96" t="s">
        <v>190</v>
      </c>
      <c r="AI18" s="96">
        <v>113876.79443947098</v>
      </c>
      <c r="AJ18" s="95">
        <v>196092.15583848179</v>
      </c>
      <c r="AK18" s="95">
        <v>231076.08278359377</v>
      </c>
      <c r="AL18" s="95">
        <v>519473.61819401302</v>
      </c>
      <c r="AN18" s="92">
        <f t="shared" si="7"/>
        <v>2.3369484108403338</v>
      </c>
      <c r="AO18" s="92">
        <f t="shared" si="8"/>
        <v>1.6465331624517994</v>
      </c>
      <c r="AP18" s="92">
        <f t="shared" si="9"/>
        <v>1.4604112777875939</v>
      </c>
      <c r="AQ18" s="92">
        <f t="shared" si="10"/>
        <v>1.4458150846427611</v>
      </c>
    </row>
    <row r="19" spans="6:43" x14ac:dyDescent="0.25">
      <c r="F19" t="s">
        <v>439</v>
      </c>
      <c r="G19" s="10"/>
      <c r="H19" s="10"/>
      <c r="I19" s="10"/>
      <c r="J19" s="10"/>
      <c r="L19" s="7"/>
      <c r="Q19" t="str">
        <f t="shared" si="0"/>
        <v>aaoth</v>
      </c>
      <c r="R19" s="92">
        <f t="shared" si="3"/>
        <v>28.988513291539853</v>
      </c>
      <c r="S19" s="92">
        <f t="shared" si="4"/>
        <v>34.173074736228479</v>
      </c>
      <c r="T19" s="92">
        <f t="shared" si="5"/>
        <v>34.789608873149177</v>
      </c>
      <c r="U19" s="92">
        <f t="shared" si="6"/>
        <v>97.753994050166639</v>
      </c>
      <c r="V19" s="7"/>
      <c r="W19" s="7"/>
      <c r="AB19" s="12">
        <f>VLOOKUP($Q19,'2019_LMD'!$A$2:$F$75,COLUMNS('2019_LMD'!$A$2:C$2),)/1000</f>
        <v>2.8988513291539852E-2</v>
      </c>
      <c r="AC19" s="12">
        <f>VLOOKUP($Q19,'2019_LMD'!$A$2:$F$75,COLUMNS('2019_LMD'!$A$2:D$2),)/1000</f>
        <v>3.4173074736228479E-2</v>
      </c>
      <c r="AD19" s="12">
        <f>VLOOKUP($Q19,'2019_LMD'!$A$2:$F$75,COLUMNS('2019_LMD'!$A$2:E$2),)/1000</f>
        <v>3.4789608873149178E-2</v>
      </c>
      <c r="AE19" s="12">
        <f>VLOOKUP($Q19,'2019_LMD'!$A$2:$F$75,COLUMNS('2019_LMD'!$A$2:F$2),)/1000</f>
        <v>9.7753994050166645E-2</v>
      </c>
      <c r="AG19" s="35"/>
      <c r="AH19" s="96" t="s">
        <v>301</v>
      </c>
      <c r="AI19" s="96">
        <v>296308.1330633511</v>
      </c>
      <c r="AJ19" s="95">
        <v>314770.35174568434</v>
      </c>
      <c r="AK19" s="95">
        <v>394953.4124818428</v>
      </c>
      <c r="AL19" s="95">
        <v>605905.31351905549</v>
      </c>
      <c r="AN19" s="92">
        <f t="shared" si="7"/>
        <v>0.34870511716707375</v>
      </c>
      <c r="AO19" s="92">
        <f t="shared" si="8"/>
        <v>0.85084270746154989</v>
      </c>
      <c r="AP19" s="92">
        <f t="shared" si="9"/>
        <v>0.68415747804331206</v>
      </c>
      <c r="AQ19" s="92">
        <f t="shared" si="10"/>
        <v>1.5669615662290823</v>
      </c>
    </row>
    <row r="20" spans="6:43" x14ac:dyDescent="0.25">
      <c r="F20" t="s">
        <v>440</v>
      </c>
      <c r="G20" s="10"/>
      <c r="H20" s="10"/>
      <c r="I20" s="10"/>
      <c r="J20" s="10"/>
      <c r="L20" s="7"/>
      <c r="Q20" t="str">
        <f t="shared" si="0"/>
        <v>alani</v>
      </c>
      <c r="R20" s="92">
        <f t="shared" si="3"/>
        <v>10.493262133760567</v>
      </c>
      <c r="S20" s="92">
        <f t="shared" si="4"/>
        <v>12.369969702050499</v>
      </c>
      <c r="T20" s="92">
        <f t="shared" si="5"/>
        <v>12.593142730900128</v>
      </c>
      <c r="U20" s="92">
        <f t="shared" si="6"/>
        <v>35.384991078167211</v>
      </c>
      <c r="V20" s="7"/>
      <c r="W20" s="7"/>
      <c r="AB20" s="12">
        <f>VLOOKUP($Q20,'2019_LMD'!$A$2:$F$75,COLUMNS('2019_LMD'!$A$2:C$2),)/1000</f>
        <v>1.0493262133760567E-2</v>
      </c>
      <c r="AC20" s="12">
        <f>VLOOKUP($Q20,'2019_LMD'!$A$2:$F$75,COLUMNS('2019_LMD'!$A$2:D$2),)/1000</f>
        <v>1.2369969702050499E-2</v>
      </c>
      <c r="AD20" s="12">
        <f>VLOOKUP($Q20,'2019_LMD'!$A$2:$F$75,COLUMNS('2019_LMD'!$A$2:E$2),)/1000</f>
        <v>1.2593142730900128E-2</v>
      </c>
      <c r="AE20" s="12">
        <f>VLOOKUP($Q20,'2019_LMD'!$A$2:$F$75,COLUMNS('2019_LMD'!$A$2:F$2),)/1000</f>
        <v>3.5384991078167213E-2</v>
      </c>
      <c r="AG20" s="35"/>
      <c r="AH20" s="96" t="s">
        <v>10</v>
      </c>
      <c r="AI20" s="96">
        <v>65494.606967208543</v>
      </c>
      <c r="AJ20" s="95">
        <v>68183.150908394222</v>
      </c>
      <c r="AK20" s="95">
        <v>95187.129196503171</v>
      </c>
      <c r="AL20" s="95">
        <v>263841.26726285357</v>
      </c>
      <c r="AN20" s="92"/>
      <c r="AO20" s="92"/>
      <c r="AP20" s="92"/>
      <c r="AQ20" s="92"/>
    </row>
    <row r="21" spans="6:43" x14ac:dyDescent="0.25">
      <c r="F21" t="s">
        <v>184</v>
      </c>
      <c r="G21" s="10"/>
      <c r="H21" s="10"/>
      <c r="I21" s="10"/>
      <c r="J21" s="10"/>
      <c r="L21" s="7"/>
      <c r="Q21" t="str">
        <f t="shared" si="0"/>
        <v>afore</v>
      </c>
      <c r="R21" s="92">
        <f t="shared" si="3"/>
        <v>39.081651830702135</v>
      </c>
      <c r="S21" s="92">
        <f t="shared" si="4"/>
        <v>46.071359210257086</v>
      </c>
      <c r="T21" s="92">
        <f t="shared" si="5"/>
        <v>46.902556458579213</v>
      </c>
      <c r="U21" s="92">
        <f t="shared" si="6"/>
        <v>131.78970311816926</v>
      </c>
      <c r="V21" s="7"/>
      <c r="W21" s="7"/>
      <c r="AB21" s="12">
        <f>VLOOKUP($Q21,'2019_LMD'!$A$2:$F$75,COLUMNS('2019_LMD'!$A$2:C$2),)/1000</f>
        <v>3.9081651830702134E-2</v>
      </c>
      <c r="AC21" s="12">
        <f>VLOOKUP($Q21,'2019_LMD'!$A$2:$F$75,COLUMNS('2019_LMD'!$A$2:D$2),)/1000</f>
        <v>4.6071359210257089E-2</v>
      </c>
      <c r="AD21" s="12">
        <f>VLOOKUP($Q21,'2019_LMD'!$A$2:$F$75,COLUMNS('2019_LMD'!$A$2:E$2),)/1000</f>
        <v>4.6902556458579214E-2</v>
      </c>
      <c r="AE21" s="12">
        <f>VLOOKUP($Q21,'2019_LMD'!$A$2:$F$75,COLUMNS('2019_LMD'!$A$2:F$2),)/1000</f>
        <v>0.13178970311816926</v>
      </c>
      <c r="AG21" s="35"/>
      <c r="AH21" s="96" t="s">
        <v>130</v>
      </c>
      <c r="AI21" s="96">
        <v>65494.606967208543</v>
      </c>
      <c r="AJ21" s="95">
        <v>68183.150908394222</v>
      </c>
      <c r="AK21" s="95">
        <v>95187.129196503171</v>
      </c>
      <c r="AL21" s="95">
        <v>263841.26726285357</v>
      </c>
      <c r="AN21" s="92">
        <f t="shared" si="7"/>
        <v>1.5845932474887439</v>
      </c>
      <c r="AO21" s="92">
        <f t="shared" si="8"/>
        <v>1.8026401410830777</v>
      </c>
      <c r="AP21" s="92">
        <f t="shared" si="9"/>
        <v>3.4062566541710959</v>
      </c>
      <c r="AQ21" s="92">
        <f t="shared" si="10"/>
        <v>1.890904116824262</v>
      </c>
    </row>
    <row r="22" spans="6:43" x14ac:dyDescent="0.25">
      <c r="F22" t="s">
        <v>185</v>
      </c>
      <c r="G22" s="10"/>
      <c r="H22" s="10"/>
      <c r="I22" s="10"/>
      <c r="J22" s="10"/>
      <c r="L22" s="7"/>
      <c r="Q22" t="str">
        <f t="shared" si="0"/>
        <v>afish</v>
      </c>
      <c r="R22" s="92">
        <f t="shared" si="3"/>
        <v>197.52399214949938</v>
      </c>
      <c r="S22" s="92">
        <f t="shared" si="4"/>
        <v>232.85092540061385</v>
      </c>
      <c r="T22" s="92">
        <f t="shared" si="5"/>
        <v>237.05190952133327</v>
      </c>
      <c r="U22" s="92">
        <f t="shared" si="6"/>
        <v>666.08311227131765</v>
      </c>
      <c r="V22" s="7"/>
      <c r="W22" s="7"/>
      <c r="AB22" s="12">
        <f>VLOOKUP($Q22,'2019_LMD'!$A$2:$F$75,COLUMNS('2019_LMD'!$A$2:C$2),)/1000</f>
        <v>0.19752399214949937</v>
      </c>
      <c r="AC22" s="12">
        <f>VLOOKUP($Q22,'2019_LMD'!$A$2:$F$75,COLUMNS('2019_LMD'!$A$2:D$2),)/1000</f>
        <v>0.23285092540061383</v>
      </c>
      <c r="AD22" s="12">
        <f>VLOOKUP($Q22,'2019_LMD'!$A$2:$F$75,COLUMNS('2019_LMD'!$A$2:E$2),)/1000</f>
        <v>0.23705190952133326</v>
      </c>
      <c r="AE22" s="12">
        <f>VLOOKUP($Q22,'2019_LMD'!$A$2:$F$75,COLUMNS('2019_LMD'!$A$2:F$2),)/1000</f>
        <v>0.66608311227131767</v>
      </c>
      <c r="AG22" s="35"/>
      <c r="AH22" s="96" t="s">
        <v>11</v>
      </c>
      <c r="AI22" s="96">
        <v>17245.874001494445</v>
      </c>
      <c r="AJ22" s="95">
        <v>32775.925571978594</v>
      </c>
      <c r="AK22" s="95">
        <v>34328.053822347305</v>
      </c>
      <c r="AL22" s="95">
        <v>68209.470545438235</v>
      </c>
      <c r="AN22" s="92">
        <f t="shared" si="7"/>
        <v>0.97044318640143934</v>
      </c>
      <c r="AO22" s="92">
        <f t="shared" si="8"/>
        <v>1.0044131723518168</v>
      </c>
      <c r="AP22" s="92">
        <f t="shared" si="9"/>
        <v>1.9743247502730921</v>
      </c>
      <c r="AQ22" s="92">
        <f t="shared" si="10"/>
        <v>10.203791812787427</v>
      </c>
    </row>
    <row r="23" spans="6:43" x14ac:dyDescent="0.25">
      <c r="F23" t="s">
        <v>8</v>
      </c>
      <c r="G23" s="10"/>
      <c r="H23" s="10"/>
      <c r="I23" s="10"/>
      <c r="J23" s="10"/>
      <c r="L23" s="7"/>
      <c r="Q23" t="str">
        <f t="shared" si="0"/>
        <v>acoal</v>
      </c>
      <c r="R23" s="92">
        <f t="shared" si="3"/>
        <v>266.12419379691306</v>
      </c>
      <c r="S23" s="92">
        <f t="shared" si="4"/>
        <v>322.8722374847265</v>
      </c>
      <c r="T23" s="92">
        <f t="shared" si="5"/>
        <v>337.46611732413999</v>
      </c>
      <c r="U23" s="92">
        <f t="shared" si="6"/>
        <v>751.06279325885839</v>
      </c>
      <c r="V23" s="7"/>
      <c r="W23" s="7"/>
      <c r="AB23" s="12">
        <f>VLOOKUP($Q23,'2019_LMD'!$A$2:$F$75,COLUMNS('2019_LMD'!$A$2:C$2),)/1000</f>
        <v>0.26612419379691304</v>
      </c>
      <c r="AC23" s="12">
        <f>VLOOKUP($Q23,'2019_LMD'!$A$2:$F$75,COLUMNS('2019_LMD'!$A$2:D$2),)/1000</f>
        <v>0.32287223748472649</v>
      </c>
      <c r="AD23" s="12">
        <f>VLOOKUP($Q23,'2019_LMD'!$A$2:$F$75,COLUMNS('2019_LMD'!$A$2:E$2),)/1000</f>
        <v>0.33746611732414</v>
      </c>
      <c r="AE23" s="12">
        <f>VLOOKUP($Q23,'2019_LMD'!$A$2:$F$75,COLUMNS('2019_LMD'!$A$2:F$2),)/1000</f>
        <v>0.75106279325885839</v>
      </c>
      <c r="AG23" s="35"/>
      <c r="AH23" s="96" t="s">
        <v>131</v>
      </c>
      <c r="AI23" s="96">
        <v>17245.874001494445</v>
      </c>
      <c r="AJ23" s="95">
        <v>32775.925571978594</v>
      </c>
      <c r="AK23" s="95">
        <v>34328.053822347305</v>
      </c>
      <c r="AL23" s="95">
        <v>68209.470545438235</v>
      </c>
      <c r="AN23" s="92">
        <f t="shared" si="7"/>
        <v>0.97044318640143934</v>
      </c>
      <c r="AO23" s="92">
        <f t="shared" si="8"/>
        <v>1.0044131723518168</v>
      </c>
      <c r="AP23" s="92">
        <f t="shared" si="9"/>
        <v>1.9743247502730921</v>
      </c>
      <c r="AQ23" s="92">
        <f t="shared" si="10"/>
        <v>10.203791812787427</v>
      </c>
    </row>
    <row r="24" spans="6:43" x14ac:dyDescent="0.25">
      <c r="F24" t="s">
        <v>312</v>
      </c>
      <c r="G24" s="10"/>
      <c r="H24" s="10"/>
      <c r="I24" s="10"/>
      <c r="J24" s="10"/>
      <c r="L24" s="7"/>
      <c r="Q24" t="str">
        <f t="shared" si="0"/>
        <v>agold</v>
      </c>
      <c r="R24" s="92">
        <f t="shared" si="3"/>
        <v>266.12419379691306</v>
      </c>
      <c r="S24" s="92">
        <f t="shared" si="4"/>
        <v>322.8722374847265</v>
      </c>
      <c r="T24" s="92">
        <f t="shared" si="5"/>
        <v>337.46611732413999</v>
      </c>
      <c r="U24" s="92">
        <f t="shared" si="6"/>
        <v>751.06279325885839</v>
      </c>
      <c r="V24" s="7"/>
      <c r="W24" s="7"/>
      <c r="AB24" s="12">
        <f>VLOOKUP($Q24,'2019_LMD'!$A$2:$F$75,COLUMNS('2019_LMD'!$A$2:C$2),)/1000</f>
        <v>0.26612419379691304</v>
      </c>
      <c r="AC24" s="12">
        <f>VLOOKUP($Q24,'2019_LMD'!$A$2:$F$75,COLUMNS('2019_LMD'!$A$2:D$2),)/1000</f>
        <v>0.32287223748472649</v>
      </c>
      <c r="AD24" s="12">
        <f>VLOOKUP($Q24,'2019_LMD'!$A$2:$F$75,COLUMNS('2019_LMD'!$A$2:E$2),)/1000</f>
        <v>0.33746611732414</v>
      </c>
      <c r="AE24" s="12">
        <f>VLOOKUP($Q24,'2019_LMD'!$A$2:$F$75,COLUMNS('2019_LMD'!$A$2:F$2),)/1000</f>
        <v>0.75106279325885839</v>
      </c>
      <c r="AG24" s="35"/>
      <c r="AH24" s="96" t="s">
        <v>132</v>
      </c>
      <c r="AI24" s="96">
        <v>17245.874001494445</v>
      </c>
      <c r="AJ24" s="95">
        <v>32775.925571978594</v>
      </c>
      <c r="AK24" s="95">
        <v>34328.053822347305</v>
      </c>
      <c r="AL24" s="95">
        <v>68209.470545438235</v>
      </c>
      <c r="AN24" s="92">
        <f t="shared" si="7"/>
        <v>0.97044318640143934</v>
      </c>
      <c r="AO24" s="92">
        <f t="shared" si="8"/>
        <v>1.0044131723518168</v>
      </c>
      <c r="AP24" s="92">
        <f t="shared" si="9"/>
        <v>1.9743247502730921</v>
      </c>
      <c r="AQ24" s="92">
        <f t="shared" si="10"/>
        <v>10.203791812787427</v>
      </c>
    </row>
    <row r="25" spans="6:43" x14ac:dyDescent="0.25">
      <c r="F25" t="s">
        <v>190</v>
      </c>
      <c r="G25" s="10"/>
      <c r="H25" s="10"/>
      <c r="I25" s="10"/>
      <c r="J25" s="10"/>
      <c r="L25" s="7"/>
      <c r="Q25" t="str">
        <f t="shared" si="0"/>
        <v>angas</v>
      </c>
      <c r="R25" s="92">
        <f t="shared" si="3"/>
        <v>266.12419379691306</v>
      </c>
      <c r="S25" s="92">
        <f t="shared" si="4"/>
        <v>322.8722374847265</v>
      </c>
      <c r="T25" s="92">
        <f t="shared" si="5"/>
        <v>337.46611732413999</v>
      </c>
      <c r="U25" s="92">
        <f t="shared" si="6"/>
        <v>751.06279325885839</v>
      </c>
      <c r="V25" s="7"/>
      <c r="W25" s="7"/>
      <c r="AB25" s="12">
        <f>VLOOKUP($Q25,'2019_LMD'!$A$2:$F$75,COLUMNS('2019_LMD'!$A$2:C$2),)/1000</f>
        <v>0.26612419379691304</v>
      </c>
      <c r="AC25" s="12">
        <f>VLOOKUP($Q25,'2019_LMD'!$A$2:$F$75,COLUMNS('2019_LMD'!$A$2:D$2),)/1000</f>
        <v>0.32287223748472649</v>
      </c>
      <c r="AD25" s="12">
        <f>VLOOKUP($Q25,'2019_LMD'!$A$2:$F$75,COLUMNS('2019_LMD'!$A$2:E$2),)/1000</f>
        <v>0.33746611732414</v>
      </c>
      <c r="AE25" s="12">
        <f>VLOOKUP($Q25,'2019_LMD'!$A$2:$F$75,COLUMNS('2019_LMD'!$A$2:F$2),)/1000</f>
        <v>0.75106279325885839</v>
      </c>
      <c r="AG25" s="35"/>
      <c r="AH25" s="96" t="s">
        <v>133</v>
      </c>
      <c r="AI25" s="96">
        <v>17245.874001494445</v>
      </c>
      <c r="AJ25" s="95">
        <v>32775.925571978594</v>
      </c>
      <c r="AK25" s="95">
        <v>34328.053822347305</v>
      </c>
      <c r="AL25" s="95">
        <v>68209.470545438235</v>
      </c>
      <c r="AN25" s="92">
        <f t="shared" si="7"/>
        <v>0.97044318640143934</v>
      </c>
      <c r="AO25" s="92">
        <f t="shared" si="8"/>
        <v>1.0044131723518168</v>
      </c>
      <c r="AP25" s="92">
        <f t="shared" si="9"/>
        <v>1.9743247502730921</v>
      </c>
      <c r="AQ25" s="92">
        <f t="shared" si="10"/>
        <v>10.203791812787427</v>
      </c>
    </row>
    <row r="26" spans="6:43" x14ac:dyDescent="0.25">
      <c r="F26" t="s">
        <v>597</v>
      </c>
      <c r="G26" s="10"/>
      <c r="H26" s="10"/>
      <c r="I26" s="10"/>
      <c r="J26" s="10"/>
      <c r="L26" s="7"/>
      <c r="Q26" t="str">
        <f t="shared" si="0"/>
        <v>apgm</v>
      </c>
      <c r="R26" s="92">
        <f t="shared" si="3"/>
        <v>266.12419379691306</v>
      </c>
      <c r="S26" s="92">
        <f t="shared" si="4"/>
        <v>322.8722374847265</v>
      </c>
      <c r="T26" s="92">
        <f t="shared" si="5"/>
        <v>337.46611732413999</v>
      </c>
      <c r="U26" s="92">
        <f t="shared" si="6"/>
        <v>751.06279325885839</v>
      </c>
      <c r="V26" s="7"/>
      <c r="W26" s="7"/>
      <c r="AB26" s="12">
        <f>AB27</f>
        <v>0.26612419379691304</v>
      </c>
      <c r="AC26" s="12">
        <f t="shared" ref="AC26:AE26" si="11">AC27</f>
        <v>0.32287223748472649</v>
      </c>
      <c r="AD26" s="12">
        <f t="shared" si="11"/>
        <v>0.33746611732414</v>
      </c>
      <c r="AE26" s="12">
        <f t="shared" si="11"/>
        <v>0.75106279325885839</v>
      </c>
      <c r="AG26" s="35"/>
      <c r="AH26" s="96" t="s">
        <v>134</v>
      </c>
      <c r="AI26" s="96">
        <v>90255.923884744785</v>
      </c>
      <c r="AJ26" s="95">
        <v>96987.279303718125</v>
      </c>
      <c r="AK26" s="95">
        <v>105515.83074681941</v>
      </c>
      <c r="AL26" s="95">
        <v>199052.85665061942</v>
      </c>
      <c r="AN26" s="92">
        <f t="shared" si="7"/>
        <v>0.56569580570449973</v>
      </c>
      <c r="AO26" s="92">
        <f t="shared" si="8"/>
        <v>2.3933337585179326</v>
      </c>
      <c r="AP26" s="92">
        <f t="shared" si="9"/>
        <v>2.2668438451408228</v>
      </c>
      <c r="AQ26" s="92">
        <f t="shared" si="10"/>
        <v>2.1019797530678712</v>
      </c>
    </row>
    <row r="27" spans="6:43" x14ac:dyDescent="0.25">
      <c r="F27" t="s">
        <v>313</v>
      </c>
      <c r="G27" s="10"/>
      <c r="H27" s="10"/>
      <c r="I27" s="10"/>
      <c r="J27" s="10"/>
      <c r="L27" s="7"/>
      <c r="Q27" t="str">
        <f t="shared" si="0"/>
        <v>amore</v>
      </c>
      <c r="R27" s="92">
        <f t="shared" si="3"/>
        <v>266.12419379691306</v>
      </c>
      <c r="S27" s="92">
        <f t="shared" si="4"/>
        <v>322.8722374847265</v>
      </c>
      <c r="T27" s="92">
        <f t="shared" si="5"/>
        <v>337.46611732413999</v>
      </c>
      <c r="U27" s="92">
        <f t="shared" si="6"/>
        <v>751.06279325885839</v>
      </c>
      <c r="V27" s="7"/>
      <c r="W27" s="7"/>
      <c r="AB27" s="12">
        <f>VLOOKUP($Q27,'2019_LMD'!$A$2:$F$75,COLUMNS('2019_LMD'!$A$2:C$2),)/1000</f>
        <v>0.26612419379691304</v>
      </c>
      <c r="AC27" s="12">
        <f>VLOOKUP($Q27,'2019_LMD'!$A$2:$F$75,COLUMNS('2019_LMD'!$A$2:D$2),)/1000</f>
        <v>0.32287223748472649</v>
      </c>
      <c r="AD27" s="12">
        <f>VLOOKUP($Q27,'2019_LMD'!$A$2:$F$75,COLUMNS('2019_LMD'!$A$2:E$2),)/1000</f>
        <v>0.33746611732414</v>
      </c>
      <c r="AE27" s="12">
        <f>VLOOKUP($Q27,'2019_LMD'!$A$2:$F$75,COLUMNS('2019_LMD'!$A$2:F$2),)/1000</f>
        <v>0.75106279325885839</v>
      </c>
      <c r="AG27" s="35"/>
      <c r="AH27" s="96" t="s">
        <v>135</v>
      </c>
      <c r="AI27" s="96">
        <v>90255.923884744785</v>
      </c>
      <c r="AJ27" s="95">
        <v>96987.279303718125</v>
      </c>
      <c r="AK27" s="95">
        <v>105515.83074681941</v>
      </c>
      <c r="AL27" s="95">
        <v>199052.85665061942</v>
      </c>
      <c r="AN27" s="92">
        <f t="shared" si="7"/>
        <v>0.56569580570449973</v>
      </c>
      <c r="AO27" s="92">
        <f t="shared" si="8"/>
        <v>2.3933337585179326</v>
      </c>
      <c r="AP27" s="92">
        <f t="shared" si="9"/>
        <v>2.2668438451408228</v>
      </c>
      <c r="AQ27" s="92">
        <f t="shared" si="10"/>
        <v>2.1019797530678712</v>
      </c>
    </row>
    <row r="28" spans="6:43" x14ac:dyDescent="0.25">
      <c r="F28" t="s">
        <v>290</v>
      </c>
      <c r="G28" s="10"/>
      <c r="H28" s="10"/>
      <c r="I28" s="10"/>
      <c r="J28" s="10"/>
      <c r="L28" s="7"/>
      <c r="Q28" t="str">
        <f t="shared" si="0"/>
        <v>amine</v>
      </c>
      <c r="R28" s="92">
        <f t="shared" si="3"/>
        <v>266.12419379691306</v>
      </c>
      <c r="S28" s="92">
        <f t="shared" si="4"/>
        <v>322.8722374847265</v>
      </c>
      <c r="T28" s="92">
        <f t="shared" si="5"/>
        <v>337.46611732413999</v>
      </c>
      <c r="U28" s="92">
        <f t="shared" si="6"/>
        <v>751.06279325885839</v>
      </c>
      <c r="V28" s="7"/>
      <c r="W28" s="7"/>
      <c r="AB28" s="12">
        <f>VLOOKUP($Q28,'2019_LMD'!$A$2:$F$75,COLUMNS('2019_LMD'!$A$2:C$2),)/1000</f>
        <v>0.26612419379691304</v>
      </c>
      <c r="AC28" s="12">
        <f>VLOOKUP($Q28,'2019_LMD'!$A$2:$F$75,COLUMNS('2019_LMD'!$A$2:D$2),)/1000</f>
        <v>0.32287223748472649</v>
      </c>
      <c r="AD28" s="12">
        <f>VLOOKUP($Q28,'2019_LMD'!$A$2:$F$75,COLUMNS('2019_LMD'!$A$2:E$2),)/1000</f>
        <v>0.33746611732414</v>
      </c>
      <c r="AE28" s="12">
        <f>VLOOKUP($Q28,'2019_LMD'!$A$2:$F$75,COLUMNS('2019_LMD'!$A$2:F$2),)/1000</f>
        <v>0.75106279325885839</v>
      </c>
      <c r="AG28" s="35"/>
      <c r="AH28" s="96" t="s">
        <v>136</v>
      </c>
      <c r="AI28" s="96">
        <v>39199.561999122161</v>
      </c>
      <c r="AJ28" s="95">
        <v>52176.617909998895</v>
      </c>
      <c r="AK28" s="95">
        <v>73521.379758492272</v>
      </c>
      <c r="AL28" s="95">
        <v>203032.12043678804</v>
      </c>
      <c r="AN28" s="92">
        <f t="shared" si="7"/>
        <v>1.3024991856472297</v>
      </c>
      <c r="AO28" s="92">
        <f t="shared" si="8"/>
        <v>4.448792179377981</v>
      </c>
      <c r="AP28" s="92">
        <f t="shared" si="9"/>
        <v>3.2533109726592193</v>
      </c>
      <c r="AQ28" s="92">
        <f t="shared" si="10"/>
        <v>2.0607826661603994</v>
      </c>
    </row>
    <row r="29" spans="6:43" x14ac:dyDescent="0.25">
      <c r="F29" t="s">
        <v>441</v>
      </c>
      <c r="G29" s="10"/>
      <c r="H29" s="10"/>
      <c r="I29" s="10"/>
      <c r="J29" s="10"/>
      <c r="L29" s="7"/>
      <c r="Q29" t="str">
        <f t="shared" si="0"/>
        <v>ameat</v>
      </c>
      <c r="R29" s="92">
        <f t="shared" si="3"/>
        <v>17.677570238879895</v>
      </c>
      <c r="S29" s="92">
        <f t="shared" si="4"/>
        <v>22.050954658103137</v>
      </c>
      <c r="T29" s="92">
        <f t="shared" si="5"/>
        <v>37.889690674400953</v>
      </c>
      <c r="U29" s="92">
        <f t="shared" si="6"/>
        <v>61.181464946621247</v>
      </c>
      <c r="V29" s="7"/>
      <c r="W29" s="7"/>
      <c r="AB29" s="12">
        <f>VLOOKUP($Q29,'2019_LMD'!$A$2:$F$75,COLUMNS('2019_LMD'!$A$2:C$2),)/1000</f>
        <v>1.7677570238879895E-2</v>
      </c>
      <c r="AC29" s="12">
        <f>VLOOKUP($Q29,'2019_LMD'!$A$2:$F$75,COLUMNS('2019_LMD'!$A$2:D$2),)/1000</f>
        <v>2.2050954658103136E-2</v>
      </c>
      <c r="AD29" s="12">
        <f>VLOOKUP($Q29,'2019_LMD'!$A$2:$F$75,COLUMNS('2019_LMD'!$A$2:E$2),)/1000</f>
        <v>3.7889690674400955E-2</v>
      </c>
      <c r="AE29" s="12">
        <f>VLOOKUP($Q29,'2019_LMD'!$A$2:$F$75,COLUMNS('2019_LMD'!$A$2:F$2),)/1000</f>
        <v>6.1181464946621245E-2</v>
      </c>
      <c r="AG29" s="36"/>
      <c r="AH29" s="97" t="s">
        <v>12</v>
      </c>
      <c r="AI29" s="97">
        <v>23604.884777875421</v>
      </c>
      <c r="AJ29" s="95">
        <v>45934.286334705117</v>
      </c>
      <c r="AK29" s="95">
        <v>69923.644722677229</v>
      </c>
      <c r="AL29" s="95">
        <v>121984.06787354409</v>
      </c>
      <c r="AN29" s="92">
        <f t="shared" si="7"/>
        <v>2.3357288983809088</v>
      </c>
      <c r="AO29" s="92">
        <f t="shared" si="8"/>
        <v>3.1112044626873021</v>
      </c>
      <c r="AP29" s="92">
        <f t="shared" si="9"/>
        <v>2.062055345017265</v>
      </c>
      <c r="AQ29" s="92">
        <f t="shared" si="10"/>
        <v>4.1531959292279117</v>
      </c>
    </row>
    <row r="30" spans="6:43" x14ac:dyDescent="0.25">
      <c r="F30" t="s">
        <v>442</v>
      </c>
      <c r="G30" s="10"/>
      <c r="H30" s="10"/>
      <c r="I30" s="10"/>
      <c r="J30" s="10"/>
      <c r="L30" s="7"/>
      <c r="Q30" t="str">
        <f t="shared" si="0"/>
        <v>apfis</v>
      </c>
      <c r="R30" s="92">
        <f t="shared" si="3"/>
        <v>132.23645383427672</v>
      </c>
      <c r="S30" s="92">
        <f t="shared" si="4"/>
        <v>209.9900200307319</v>
      </c>
      <c r="T30" s="92">
        <f t="shared" si="5"/>
        <v>316.73890579116073</v>
      </c>
      <c r="U30" s="92">
        <f t="shared" si="6"/>
        <v>371.07063664899454</v>
      </c>
      <c r="V30" s="7"/>
      <c r="W30" s="7"/>
      <c r="AB30" s="12">
        <f>VLOOKUP($Q30,'2019_LMD'!$A$2:$F$75,COLUMNS('2019_LMD'!$A$2:C$2),)/1000</f>
        <v>0.13223645383427671</v>
      </c>
      <c r="AC30" s="12">
        <f>VLOOKUP($Q30,'2019_LMD'!$A$2:$F$75,COLUMNS('2019_LMD'!$A$2:D$2),)/1000</f>
        <v>0.20999002003073189</v>
      </c>
      <c r="AD30" s="12">
        <f>VLOOKUP($Q30,'2019_LMD'!$A$2:$F$75,COLUMNS('2019_LMD'!$A$2:E$2),)/1000</f>
        <v>0.31673890579116071</v>
      </c>
      <c r="AE30" s="12">
        <f>VLOOKUP($Q30,'2019_LMD'!$A$2:$F$75,COLUMNS('2019_LMD'!$A$2:F$2),)/1000</f>
        <v>0.37107063664899453</v>
      </c>
      <c r="AG30" s="35"/>
      <c r="AH30" s="96" t="s">
        <v>598</v>
      </c>
      <c r="AI30" s="96">
        <v>94320.476795096401</v>
      </c>
      <c r="AJ30" s="95">
        <v>164052.54152049191</v>
      </c>
      <c r="AK30" s="95">
        <v>209304.6058075295</v>
      </c>
      <c r="AL30" s="95">
        <v>387399.57215812104</v>
      </c>
      <c r="AN30" s="92">
        <f t="shared" si="7"/>
        <v>1.0954584388062001</v>
      </c>
      <c r="AO30" s="92">
        <f t="shared" si="8"/>
        <v>1.632526115265754</v>
      </c>
      <c r="AP30" s="92">
        <f t="shared" si="9"/>
        <v>1.2909908484128398</v>
      </c>
      <c r="AQ30" s="92">
        <f t="shared" si="10"/>
        <v>2.4507779752292111</v>
      </c>
    </row>
    <row r="31" spans="6:43" x14ac:dyDescent="0.25">
      <c r="F31" t="s">
        <v>443</v>
      </c>
      <c r="G31" s="16"/>
      <c r="H31" s="16"/>
      <c r="I31" s="10"/>
      <c r="J31" s="16"/>
      <c r="L31" s="7"/>
      <c r="Q31" t="str">
        <f t="shared" si="0"/>
        <v>avege</v>
      </c>
      <c r="R31" s="92">
        <f t="shared" si="3"/>
        <v>132.23645383427672</v>
      </c>
      <c r="S31" s="92">
        <f t="shared" si="4"/>
        <v>209.9900200307319</v>
      </c>
      <c r="T31" s="92">
        <f t="shared" si="5"/>
        <v>316.73890579116073</v>
      </c>
      <c r="U31" s="92">
        <f t="shared" si="6"/>
        <v>371.07063664899454</v>
      </c>
      <c r="V31" s="7"/>
      <c r="W31" s="7"/>
      <c r="AB31" s="12">
        <f>VLOOKUP($Q31,'2019_LMD'!$A$2:$F$75,COLUMNS('2019_LMD'!$A$2:C$2),)/1000</f>
        <v>0.13223645383427671</v>
      </c>
      <c r="AC31" s="12">
        <f>VLOOKUP($Q31,'2019_LMD'!$A$2:$F$75,COLUMNS('2019_LMD'!$A$2:D$2),)/1000</f>
        <v>0.20999002003073189</v>
      </c>
      <c r="AD31" s="12">
        <f>VLOOKUP($Q31,'2019_LMD'!$A$2:$F$75,COLUMNS('2019_LMD'!$A$2:E$2),)/1000</f>
        <v>0.31673890579116071</v>
      </c>
      <c r="AE31" s="12">
        <f>VLOOKUP($Q31,'2019_LMD'!$A$2:$F$75,COLUMNS('2019_LMD'!$A$2:F$2),)/1000</f>
        <v>0.37107063664899453</v>
      </c>
      <c r="AG31" s="35"/>
      <c r="AH31" s="96" t="s">
        <v>137</v>
      </c>
      <c r="AI31" s="96">
        <v>94320.476795096401</v>
      </c>
      <c r="AJ31" s="95">
        <v>164052.54152049191</v>
      </c>
      <c r="AK31" s="95">
        <v>209304.6058075295</v>
      </c>
      <c r="AL31" s="95">
        <v>387399.57215812104</v>
      </c>
      <c r="AN31" s="92">
        <f t="shared" si="7"/>
        <v>1.0954584388062001</v>
      </c>
      <c r="AO31" s="92">
        <f t="shared" si="8"/>
        <v>1.632526115265754</v>
      </c>
      <c r="AP31" s="92">
        <f t="shared" si="9"/>
        <v>1.2909908484128398</v>
      </c>
      <c r="AQ31" s="92">
        <f t="shared" si="10"/>
        <v>2.4507779752292111</v>
      </c>
    </row>
    <row r="32" spans="6:43" x14ac:dyDescent="0.25">
      <c r="F32" t="s">
        <v>444</v>
      </c>
      <c r="L32" s="7"/>
      <c r="Q32" t="str">
        <f t="shared" si="0"/>
        <v>afats</v>
      </c>
      <c r="R32" s="92">
        <f t="shared" si="3"/>
        <v>132.23645383427672</v>
      </c>
      <c r="S32" s="92">
        <f t="shared" si="4"/>
        <v>209.9900200307319</v>
      </c>
      <c r="T32" s="92">
        <f t="shared" si="5"/>
        <v>316.73890579116073</v>
      </c>
      <c r="U32" s="92">
        <f t="shared" si="6"/>
        <v>371.07063664899454</v>
      </c>
      <c r="V32" s="7"/>
      <c r="W32" s="7"/>
      <c r="AB32" s="12">
        <f>VLOOKUP($Q32,'2019_LMD'!$A$2:$F$75,COLUMNS('2019_LMD'!$A$2:C$2),)/1000</f>
        <v>0.13223645383427671</v>
      </c>
      <c r="AC32" s="12">
        <f>VLOOKUP($Q32,'2019_LMD'!$A$2:$F$75,COLUMNS('2019_LMD'!$A$2:D$2),)/1000</f>
        <v>0.20999002003073189</v>
      </c>
      <c r="AD32" s="12">
        <f>VLOOKUP($Q32,'2019_LMD'!$A$2:$F$75,COLUMNS('2019_LMD'!$A$2:E$2),)/1000</f>
        <v>0.31673890579116071</v>
      </c>
      <c r="AE32" s="12">
        <f>VLOOKUP($Q32,'2019_LMD'!$A$2:$F$75,COLUMNS('2019_LMD'!$A$2:F$2),)/1000</f>
        <v>0.37107063664899453</v>
      </c>
      <c r="AG32" s="35"/>
      <c r="AH32" s="96" t="s">
        <v>138</v>
      </c>
      <c r="AI32" s="96">
        <v>94320.476795096401</v>
      </c>
      <c r="AJ32" s="95">
        <v>164052.54152049191</v>
      </c>
      <c r="AK32" s="95">
        <v>209304.6058075295</v>
      </c>
      <c r="AL32" s="95">
        <v>387399.57215812104</v>
      </c>
      <c r="AN32" s="92">
        <f t="shared" si="7"/>
        <v>1.0954584388062001</v>
      </c>
      <c r="AO32" s="92">
        <f t="shared" si="8"/>
        <v>1.632526115265754</v>
      </c>
      <c r="AP32" s="92">
        <f t="shared" si="9"/>
        <v>1.2909908484128398</v>
      </c>
      <c r="AQ32" s="92">
        <f t="shared" si="10"/>
        <v>2.4507779752292111</v>
      </c>
    </row>
    <row r="33" spans="6:43" x14ac:dyDescent="0.25">
      <c r="F33" t="s">
        <v>445</v>
      </c>
      <c r="L33" s="7"/>
      <c r="Q33" t="str">
        <f t="shared" si="0"/>
        <v>adair</v>
      </c>
      <c r="R33" s="92">
        <f t="shared" si="3"/>
        <v>48.094466643923973</v>
      </c>
      <c r="S33" s="92">
        <f t="shared" si="4"/>
        <v>56.958412504236037</v>
      </c>
      <c r="T33" s="92">
        <f t="shared" si="5"/>
        <v>150.25445881009114</v>
      </c>
      <c r="U33" s="92">
        <f t="shared" si="6"/>
        <v>231.19796298875315</v>
      </c>
      <c r="V33" s="7"/>
      <c r="W33" s="7"/>
      <c r="AB33" s="12">
        <f>VLOOKUP($Q33,'2019_LMD'!$A$2:$F$75,COLUMNS('2019_LMD'!$A$2:C$2),)/1000</f>
        <v>4.8094466643923972E-2</v>
      </c>
      <c r="AC33" s="12">
        <f>VLOOKUP($Q33,'2019_LMD'!$A$2:$F$75,COLUMNS('2019_LMD'!$A$2:D$2),)/1000</f>
        <v>5.6958412504236035E-2</v>
      </c>
      <c r="AD33" s="12">
        <f>VLOOKUP($Q33,'2019_LMD'!$A$2:$F$75,COLUMNS('2019_LMD'!$A$2:E$2),)/1000</f>
        <v>0.15025445881009114</v>
      </c>
      <c r="AE33" s="12">
        <f>VLOOKUP($Q33,'2019_LMD'!$A$2:$F$75,COLUMNS('2019_LMD'!$A$2:F$2),)/1000</f>
        <v>0.23119796298875314</v>
      </c>
      <c r="AG33" s="35"/>
      <c r="AH33" s="96" t="s">
        <v>139</v>
      </c>
      <c r="AI33" s="96">
        <v>81475.533666623378</v>
      </c>
      <c r="AJ33" s="95">
        <v>153591.58471203633</v>
      </c>
      <c r="AK33" s="95">
        <v>183185.99997174085</v>
      </c>
      <c r="AL33" s="95">
        <v>261362.44471843066</v>
      </c>
      <c r="AN33" s="92">
        <f t="shared" si="7"/>
        <v>1.2681618346949188</v>
      </c>
      <c r="AO33" s="92">
        <f t="shared" si="8"/>
        <v>1.743715704281906</v>
      </c>
      <c r="AP33" s="92">
        <f t="shared" si="9"/>
        <v>1.4750599427350424</v>
      </c>
      <c r="AQ33" s="92">
        <f t="shared" si="10"/>
        <v>3.6326195987383607</v>
      </c>
    </row>
    <row r="34" spans="6:43" x14ac:dyDescent="0.25">
      <c r="F34" t="s">
        <v>446</v>
      </c>
      <c r="L34" s="7"/>
      <c r="Q34" t="str">
        <f t="shared" si="0"/>
        <v>agrai</v>
      </c>
      <c r="R34" s="92">
        <f t="shared" si="3"/>
        <v>223.09876670107604</v>
      </c>
      <c r="S34" s="92">
        <f t="shared" si="4"/>
        <v>75.648098060837697</v>
      </c>
      <c r="T34" s="92">
        <f t="shared" si="5"/>
        <v>164.91060024010559</v>
      </c>
      <c r="U34" s="92">
        <f t="shared" si="6"/>
        <v>440.57912286043336</v>
      </c>
      <c r="V34" s="7"/>
      <c r="W34" s="7"/>
      <c r="AB34" s="12">
        <f>VLOOKUP($Q34,'2019_LMD'!$A$2:$F$75,COLUMNS('2019_LMD'!$A$2:C$2),)/1000</f>
        <v>0.22309876670107603</v>
      </c>
      <c r="AC34" s="12">
        <f>VLOOKUP($Q34,'2019_LMD'!$A$2:$F$75,COLUMNS('2019_LMD'!$A$2:D$2),)/1000</f>
        <v>7.5648098060837693E-2</v>
      </c>
      <c r="AD34" s="12">
        <f>VLOOKUP($Q34,'2019_LMD'!$A$2:$F$75,COLUMNS('2019_LMD'!$A$2:E$2),)/1000</f>
        <v>0.16491060024010559</v>
      </c>
      <c r="AE34" s="12">
        <f>VLOOKUP($Q34,'2019_LMD'!$A$2:$F$75,COLUMNS('2019_LMD'!$A$2:F$2),)/1000</f>
        <v>0.44057912286043338</v>
      </c>
      <c r="AG34" s="35"/>
      <c r="AH34" s="96" t="s">
        <v>140</v>
      </c>
      <c r="AI34" s="96">
        <v>81475.533666623378</v>
      </c>
      <c r="AJ34" s="95">
        <v>153591.58471203633</v>
      </c>
      <c r="AK34" s="95">
        <v>183185.99997174085</v>
      </c>
      <c r="AL34" s="95">
        <v>261362.44471843066</v>
      </c>
      <c r="AN34" s="92">
        <f t="shared" si="7"/>
        <v>1.2681618346949188</v>
      </c>
      <c r="AO34" s="92">
        <f t="shared" si="8"/>
        <v>1.743715704281906</v>
      </c>
      <c r="AP34" s="92">
        <f t="shared" si="9"/>
        <v>1.4750599427350424</v>
      </c>
      <c r="AQ34" s="92">
        <f t="shared" si="10"/>
        <v>3.6326195987383607</v>
      </c>
    </row>
    <row r="35" spans="6:43" x14ac:dyDescent="0.25">
      <c r="F35" t="s">
        <v>447</v>
      </c>
      <c r="L35" s="7"/>
      <c r="Q35" t="str">
        <f t="shared" si="0"/>
        <v>astar</v>
      </c>
      <c r="R35" s="92">
        <f t="shared" si="3"/>
        <v>132.23645383427672</v>
      </c>
      <c r="S35" s="92">
        <f t="shared" si="4"/>
        <v>209.9900200307319</v>
      </c>
      <c r="T35" s="92">
        <f t="shared" si="5"/>
        <v>316.73890579116073</v>
      </c>
      <c r="U35" s="92">
        <f t="shared" si="6"/>
        <v>371.07063664899454</v>
      </c>
      <c r="V35" s="7"/>
      <c r="W35" s="7"/>
      <c r="AB35" s="12">
        <f>VLOOKUP($Q35,'2019_LMD'!$A$2:$F$75,COLUMNS('2019_LMD'!$A$2:C$2),)/1000</f>
        <v>0.13223645383427671</v>
      </c>
      <c r="AC35" s="12">
        <f>VLOOKUP($Q35,'2019_LMD'!$A$2:$F$75,COLUMNS('2019_LMD'!$A$2:D$2),)/1000</f>
        <v>0.20999002003073189</v>
      </c>
      <c r="AD35" s="12">
        <f>VLOOKUP($Q35,'2019_LMD'!$A$2:$F$75,COLUMNS('2019_LMD'!$A$2:E$2),)/1000</f>
        <v>0.31673890579116071</v>
      </c>
      <c r="AE35" s="12">
        <f>VLOOKUP($Q35,'2019_LMD'!$A$2:$F$75,COLUMNS('2019_LMD'!$A$2:F$2),)/1000</f>
        <v>0.37107063664899453</v>
      </c>
      <c r="AG35" s="35"/>
      <c r="AH35" s="96" t="s">
        <v>141</v>
      </c>
      <c r="AI35" s="96">
        <v>37907.765101258432</v>
      </c>
      <c r="AJ35" s="95">
        <v>43778.992597686287</v>
      </c>
      <c r="AK35" s="95">
        <v>82310.231491887811</v>
      </c>
      <c r="AL35" s="95">
        <v>114592.92352094807</v>
      </c>
      <c r="AN35" s="92"/>
      <c r="AO35" s="92"/>
      <c r="AP35" s="92"/>
      <c r="AQ35" s="92"/>
    </row>
    <row r="36" spans="6:43" x14ac:dyDescent="0.25">
      <c r="F36" t="s">
        <v>448</v>
      </c>
      <c r="L36" s="7"/>
      <c r="Q36" t="str">
        <f t="shared" si="0"/>
        <v>afeed</v>
      </c>
      <c r="R36" s="92">
        <f t="shared" si="3"/>
        <v>132.23645383427672</v>
      </c>
      <c r="S36" s="92">
        <f t="shared" si="4"/>
        <v>209.9900200307319</v>
      </c>
      <c r="T36" s="92">
        <f t="shared" si="5"/>
        <v>316.73890579116073</v>
      </c>
      <c r="U36" s="92">
        <f t="shared" si="6"/>
        <v>371.07063664899454</v>
      </c>
      <c r="V36" s="7"/>
      <c r="W36" s="7"/>
      <c r="AB36" s="12">
        <f>VLOOKUP($Q36,'2019_LMD'!$A$2:$F$75,COLUMNS('2019_LMD'!$A$2:C$2),)/1000</f>
        <v>0.13223645383427671</v>
      </c>
      <c r="AC36" s="12">
        <f>VLOOKUP($Q36,'2019_LMD'!$A$2:$F$75,COLUMNS('2019_LMD'!$A$2:D$2),)/1000</f>
        <v>0.20999002003073189</v>
      </c>
      <c r="AD36" s="12">
        <f>VLOOKUP($Q36,'2019_LMD'!$A$2:$F$75,COLUMNS('2019_LMD'!$A$2:E$2),)/1000</f>
        <v>0.31673890579116071</v>
      </c>
      <c r="AE36" s="12">
        <f>VLOOKUP($Q36,'2019_LMD'!$A$2:$F$75,COLUMNS('2019_LMD'!$A$2:F$2),)/1000</f>
        <v>0.37107063664899453</v>
      </c>
      <c r="AG36" s="35"/>
      <c r="AH36" s="96" t="s">
        <v>13</v>
      </c>
      <c r="AI36" s="96">
        <v>37907.765101258432</v>
      </c>
      <c r="AJ36" s="95">
        <v>43778.992597686287</v>
      </c>
      <c r="AK36" s="95">
        <v>82310.231491887811</v>
      </c>
      <c r="AL36" s="95">
        <v>114592.92352094807</v>
      </c>
      <c r="AN36" s="92">
        <f t="shared" si="7"/>
        <v>1.0429702655039461</v>
      </c>
      <c r="AO36" s="92">
        <f t="shared" si="8"/>
        <v>1.1446031497266862</v>
      </c>
      <c r="AP36" s="92">
        <f t="shared" si="9"/>
        <v>1.7449983861423974</v>
      </c>
      <c r="AQ36" s="92">
        <f t="shared" si="10"/>
        <v>1.4398678531172322</v>
      </c>
    </row>
    <row r="37" spans="6:43" x14ac:dyDescent="0.25">
      <c r="F37" t="s">
        <v>449</v>
      </c>
      <c r="L37" s="7"/>
      <c r="Q37" t="str">
        <f t="shared" si="0"/>
        <v>abake</v>
      </c>
      <c r="R37" s="92">
        <f t="shared" si="3"/>
        <v>132.23645383427672</v>
      </c>
      <c r="S37" s="92">
        <f t="shared" si="4"/>
        <v>209.9900200307319</v>
      </c>
      <c r="T37" s="92">
        <f t="shared" si="5"/>
        <v>316.73890579116073</v>
      </c>
      <c r="U37" s="92">
        <f t="shared" si="6"/>
        <v>371.07063664899454</v>
      </c>
      <c r="V37" s="7"/>
      <c r="W37" s="7"/>
      <c r="AB37" s="12">
        <f>VLOOKUP($Q37,'2019_LMD'!$A$2:$F$75,COLUMNS('2019_LMD'!$A$2:C$2),)/1000</f>
        <v>0.13223645383427671</v>
      </c>
      <c r="AC37" s="12">
        <f>VLOOKUP($Q37,'2019_LMD'!$A$2:$F$75,COLUMNS('2019_LMD'!$A$2:D$2),)/1000</f>
        <v>0.20999002003073189</v>
      </c>
      <c r="AD37" s="12">
        <f>VLOOKUP($Q37,'2019_LMD'!$A$2:$F$75,COLUMNS('2019_LMD'!$A$2:E$2),)/1000</f>
        <v>0.31673890579116071</v>
      </c>
      <c r="AE37" s="12">
        <f>VLOOKUP($Q37,'2019_LMD'!$A$2:$F$75,COLUMNS('2019_LMD'!$A$2:F$2),)/1000</f>
        <v>0.37107063664899453</v>
      </c>
      <c r="AG37" s="35"/>
      <c r="AH37" s="96" t="s">
        <v>142</v>
      </c>
      <c r="AI37" s="96">
        <v>43570.814994396416</v>
      </c>
      <c r="AJ37" s="95">
        <v>114252.71629799789</v>
      </c>
      <c r="AK37" s="95">
        <v>120852.43227242175</v>
      </c>
      <c r="AL37" s="95">
        <v>318858.86483238963</v>
      </c>
      <c r="AN37" s="92">
        <f t="shared" si="7"/>
        <v>2.1579767212670835</v>
      </c>
      <c r="AO37" s="92">
        <f t="shared" si="8"/>
        <v>1.3112791505884558</v>
      </c>
      <c r="AP37" s="92">
        <f t="shared" si="9"/>
        <v>1.7085168090600058</v>
      </c>
      <c r="AQ37" s="92">
        <f t="shared" si="10"/>
        <v>1.7381162002628734</v>
      </c>
    </row>
    <row r="38" spans="6:43" x14ac:dyDescent="0.25">
      <c r="F38" t="s">
        <v>450</v>
      </c>
      <c r="L38" s="7"/>
      <c r="Q38" t="str">
        <f t="shared" si="0"/>
        <v>asuga</v>
      </c>
      <c r="R38" s="92">
        <f t="shared" si="3"/>
        <v>132.23645383427672</v>
      </c>
      <c r="S38" s="92">
        <f t="shared" si="4"/>
        <v>209.9900200307319</v>
      </c>
      <c r="T38" s="92">
        <f t="shared" si="5"/>
        <v>316.73890579116073</v>
      </c>
      <c r="U38" s="92">
        <f t="shared" si="6"/>
        <v>371.07063664899454</v>
      </c>
      <c r="V38" s="7"/>
      <c r="W38" s="7"/>
      <c r="AB38" s="12">
        <f>VLOOKUP($Q38,'2019_LMD'!$A$2:$F$75,COLUMNS('2019_LMD'!$A$2:C$2),)/1000</f>
        <v>0.13223645383427671</v>
      </c>
      <c r="AC38" s="12">
        <f>VLOOKUP($Q38,'2019_LMD'!$A$2:$F$75,COLUMNS('2019_LMD'!$A$2:D$2),)/1000</f>
        <v>0.20999002003073189</v>
      </c>
      <c r="AD38" s="12">
        <f>VLOOKUP($Q38,'2019_LMD'!$A$2:$F$75,COLUMNS('2019_LMD'!$A$2:E$2),)/1000</f>
        <v>0.31673890579116071</v>
      </c>
      <c r="AE38" s="12">
        <f>VLOOKUP($Q38,'2019_LMD'!$A$2:$F$75,COLUMNS('2019_LMD'!$A$2:F$2),)/1000</f>
        <v>0.37107063664899453</v>
      </c>
      <c r="AG38" s="35"/>
      <c r="AH38" s="96" t="s">
        <v>143</v>
      </c>
      <c r="AI38" s="96">
        <v>43570.814994396416</v>
      </c>
      <c r="AJ38" s="95">
        <v>114252.71629799789</v>
      </c>
      <c r="AK38" s="95">
        <v>120852.43227242175</v>
      </c>
      <c r="AL38" s="95">
        <v>318858.86483238963</v>
      </c>
      <c r="AN38" s="92">
        <f t="shared" si="7"/>
        <v>2.1579767212670835</v>
      </c>
      <c r="AO38" s="92">
        <f t="shared" si="8"/>
        <v>1.3112791505884558</v>
      </c>
      <c r="AP38" s="92">
        <f t="shared" si="9"/>
        <v>1.7085168090600058</v>
      </c>
      <c r="AQ38" s="92">
        <f t="shared" si="10"/>
        <v>1.7381162002628734</v>
      </c>
    </row>
    <row r="39" spans="6:43" x14ac:dyDescent="0.25">
      <c r="F39" t="s">
        <v>451</v>
      </c>
      <c r="L39" s="7"/>
      <c r="Q39" t="str">
        <f t="shared" si="0"/>
        <v>aconf</v>
      </c>
      <c r="R39" s="92">
        <f t="shared" si="3"/>
        <v>132.23645383427672</v>
      </c>
      <c r="S39" s="92">
        <f t="shared" si="4"/>
        <v>209.9900200307319</v>
      </c>
      <c r="T39" s="92">
        <f t="shared" si="5"/>
        <v>316.73890579116073</v>
      </c>
      <c r="U39" s="92">
        <f t="shared" si="6"/>
        <v>371.07063664899454</v>
      </c>
      <c r="V39" s="7"/>
      <c r="W39" s="7"/>
      <c r="AB39" s="12">
        <f>VLOOKUP($Q39,'2019_LMD'!$A$2:$F$75,COLUMNS('2019_LMD'!$A$2:C$2),)/1000</f>
        <v>0.13223645383427671</v>
      </c>
      <c r="AC39" s="12">
        <f>VLOOKUP($Q39,'2019_LMD'!$A$2:$F$75,COLUMNS('2019_LMD'!$A$2:D$2),)/1000</f>
        <v>0.20999002003073189</v>
      </c>
      <c r="AD39" s="12">
        <f>VLOOKUP($Q39,'2019_LMD'!$A$2:$F$75,COLUMNS('2019_LMD'!$A$2:E$2),)/1000</f>
        <v>0.31673890579116071</v>
      </c>
      <c r="AE39" s="12">
        <f>VLOOKUP($Q39,'2019_LMD'!$A$2:$F$75,COLUMNS('2019_LMD'!$A$2:F$2),)/1000</f>
        <v>0.37107063664899453</v>
      </c>
      <c r="AG39" s="35"/>
      <c r="AH39" s="96" t="s">
        <v>144</v>
      </c>
      <c r="AI39" s="96">
        <v>62044.086679719941</v>
      </c>
      <c r="AJ39" s="95">
        <v>86270.361037139373</v>
      </c>
      <c r="AK39" s="95">
        <v>107252.36323093032</v>
      </c>
      <c r="AL39" s="95">
        <v>165871.56382546763</v>
      </c>
      <c r="AN39" s="92">
        <f t="shared" si="7"/>
        <v>1.5154515041846157</v>
      </c>
      <c r="AO39" s="92">
        <f t="shared" si="8"/>
        <v>1.7366011104922376</v>
      </c>
      <c r="AP39" s="92">
        <f t="shared" si="9"/>
        <v>1.9251642176745298</v>
      </c>
      <c r="AQ39" s="92">
        <f t="shared" si="10"/>
        <v>3.3412222431673562</v>
      </c>
    </row>
    <row r="40" spans="6:43" x14ac:dyDescent="0.25">
      <c r="F40" t="s">
        <v>452</v>
      </c>
      <c r="L40" s="7"/>
      <c r="Q40" t="str">
        <f t="shared" si="0"/>
        <v>apast</v>
      </c>
      <c r="R40" s="92">
        <f t="shared" si="3"/>
        <v>132.23645383427672</v>
      </c>
      <c r="S40" s="92">
        <f t="shared" si="4"/>
        <v>209.9900200307319</v>
      </c>
      <c r="T40" s="92">
        <f t="shared" si="5"/>
        <v>316.73890579116073</v>
      </c>
      <c r="U40" s="92">
        <f t="shared" si="6"/>
        <v>371.07063664899454</v>
      </c>
      <c r="V40" s="7"/>
      <c r="W40" s="7"/>
      <c r="AB40" s="12">
        <f>VLOOKUP($Q40,'2019_LMD'!$A$2:$F$75,COLUMNS('2019_LMD'!$A$2:C$2),)/1000</f>
        <v>0.13223645383427671</v>
      </c>
      <c r="AC40" s="12">
        <f>VLOOKUP($Q40,'2019_LMD'!$A$2:$F$75,COLUMNS('2019_LMD'!$A$2:D$2),)/1000</f>
        <v>0.20999002003073189</v>
      </c>
      <c r="AD40" s="12">
        <f>VLOOKUP($Q40,'2019_LMD'!$A$2:$F$75,COLUMNS('2019_LMD'!$A$2:E$2),)/1000</f>
        <v>0.31673890579116071</v>
      </c>
      <c r="AE40" s="12">
        <f>VLOOKUP($Q40,'2019_LMD'!$A$2:$F$75,COLUMNS('2019_LMD'!$A$2:F$2),)/1000</f>
        <v>0.37107063664899453</v>
      </c>
      <c r="AG40" s="35"/>
      <c r="AH40" s="96" t="s">
        <v>14</v>
      </c>
      <c r="AI40" s="96">
        <v>54553.765514644234</v>
      </c>
      <c r="AJ40" s="95">
        <v>85058.760262364784</v>
      </c>
      <c r="AK40" s="95">
        <v>103801.71962741736</v>
      </c>
      <c r="AL40" s="95">
        <v>215655.36720143675</v>
      </c>
      <c r="AN40" s="92">
        <f t="shared" si="7"/>
        <v>4.6507549267424713</v>
      </c>
      <c r="AO40" s="92">
        <f t="shared" si="8"/>
        <v>3.7482324527540976</v>
      </c>
      <c r="AP40" s="92">
        <f t="shared" si="9"/>
        <v>3.2655718049971245</v>
      </c>
      <c r="AQ40" s="92">
        <f t="shared" si="10"/>
        <v>3.0191507142905096</v>
      </c>
    </row>
    <row r="41" spans="6:43" x14ac:dyDescent="0.25">
      <c r="F41" t="s">
        <v>453</v>
      </c>
      <c r="L41" s="7"/>
      <c r="Q41" t="str">
        <f t="shared" si="0"/>
        <v>aofoo</v>
      </c>
      <c r="R41" s="92">
        <f t="shared" si="3"/>
        <v>132.23645383427672</v>
      </c>
      <c r="S41" s="92">
        <f t="shared" si="4"/>
        <v>209.9900200307319</v>
      </c>
      <c r="T41" s="92">
        <f t="shared" si="5"/>
        <v>316.73890579116073</v>
      </c>
      <c r="U41" s="92">
        <f t="shared" si="6"/>
        <v>371.07063664899454</v>
      </c>
      <c r="V41" s="7"/>
      <c r="W41" s="7"/>
      <c r="AB41" s="12">
        <f>VLOOKUP($Q41,'2019_LMD'!$A$2:$F$75,COLUMNS('2019_LMD'!$A$2:C$2),)/1000</f>
        <v>0.13223645383427671</v>
      </c>
      <c r="AC41" s="12">
        <f>VLOOKUP($Q41,'2019_LMD'!$A$2:$F$75,COLUMNS('2019_LMD'!$A$2:D$2),)/1000</f>
        <v>0.20999002003073189</v>
      </c>
      <c r="AD41" s="12">
        <f>VLOOKUP($Q41,'2019_LMD'!$A$2:$F$75,COLUMNS('2019_LMD'!$A$2:E$2),)/1000</f>
        <v>0.31673890579116071</v>
      </c>
      <c r="AE41" s="12">
        <f>VLOOKUP($Q41,'2019_LMD'!$A$2:$F$75,COLUMNS('2019_LMD'!$A$2:F$2),)/1000</f>
        <v>0.37107063664899453</v>
      </c>
      <c r="AG41" s="35"/>
      <c r="AH41" s="96" t="s">
        <v>600</v>
      </c>
      <c r="AI41" s="96">
        <v>76375.271720501929</v>
      </c>
      <c r="AJ41" s="95">
        <v>119082.26436731069</v>
      </c>
      <c r="AK41" s="95">
        <v>145322.4074783843</v>
      </c>
      <c r="AL41" s="95">
        <v>301917.51408201142</v>
      </c>
      <c r="AN41" s="92">
        <f t="shared" si="7"/>
        <v>0.73880721374962843</v>
      </c>
      <c r="AO41" s="92">
        <f t="shared" si="8"/>
        <v>1.7268417837820607</v>
      </c>
      <c r="AP41" s="92">
        <f t="shared" si="9"/>
        <v>1.8548127465027395</v>
      </c>
      <c r="AQ41" s="92">
        <f t="shared" si="10"/>
        <v>1.7089168303753419</v>
      </c>
    </row>
    <row r="42" spans="6:43" x14ac:dyDescent="0.25">
      <c r="F42" t="s">
        <v>130</v>
      </c>
      <c r="L42" s="7"/>
      <c r="Q42" t="str">
        <f t="shared" si="0"/>
        <v>abevt</v>
      </c>
      <c r="R42" s="92">
        <f t="shared" si="3"/>
        <v>103.78231194716788</v>
      </c>
      <c r="S42" s="92">
        <f t="shared" si="4"/>
        <v>122.90968477299654</v>
      </c>
      <c r="T42" s="92">
        <f t="shared" si="5"/>
        <v>324.23179221703271</v>
      </c>
      <c r="U42" s="92">
        <f t="shared" si="6"/>
        <v>498.89853845546025</v>
      </c>
      <c r="V42" s="7"/>
      <c r="W42" s="7"/>
      <c r="AB42" s="12">
        <f>VLOOKUP($Q42,'2019_LMD'!$A$2:$F$75,COLUMNS('2019_LMD'!$A$2:C$2),)/1000</f>
        <v>0.10378231194716789</v>
      </c>
      <c r="AC42" s="12">
        <f>VLOOKUP($Q42,'2019_LMD'!$A$2:$F$75,COLUMNS('2019_LMD'!$A$2:D$2),)/1000</f>
        <v>0.12290968477299655</v>
      </c>
      <c r="AD42" s="12">
        <f>VLOOKUP($Q42,'2019_LMD'!$A$2:$F$75,COLUMNS('2019_LMD'!$A$2:E$2),)/1000</f>
        <v>0.32423179221703269</v>
      </c>
      <c r="AE42" s="12">
        <f>VLOOKUP($Q42,'2019_LMD'!$A$2:$F$75,COLUMNS('2019_LMD'!$A$2:F$2),)/1000</f>
        <v>0.49889853845546023</v>
      </c>
      <c r="AG42" s="35"/>
      <c r="AH42" s="96" t="s">
        <v>599</v>
      </c>
      <c r="AI42" s="96">
        <v>76375.271720501929</v>
      </c>
      <c r="AJ42" s="95">
        <v>119082.26436731069</v>
      </c>
      <c r="AK42" s="95">
        <v>145322.4074783843</v>
      </c>
      <c r="AL42" s="95">
        <v>301917.51408201142</v>
      </c>
      <c r="AN42" s="92">
        <f t="shared" si="7"/>
        <v>0.73880721374962843</v>
      </c>
      <c r="AO42" s="92">
        <f t="shared" si="8"/>
        <v>1.7268417837820607</v>
      </c>
      <c r="AP42" s="92">
        <f t="shared" si="9"/>
        <v>1.8548127465027395</v>
      </c>
      <c r="AQ42" s="92">
        <f t="shared" si="10"/>
        <v>1.7089168303753419</v>
      </c>
    </row>
    <row r="43" spans="6:43" x14ac:dyDescent="0.25">
      <c r="F43" t="s">
        <v>11</v>
      </c>
      <c r="L43" s="7"/>
      <c r="Q43" t="str">
        <f t="shared" si="0"/>
        <v>atext</v>
      </c>
      <c r="R43" s="92">
        <f t="shared" si="3"/>
        <v>16.736140918288012</v>
      </c>
      <c r="S43" s="92">
        <f t="shared" si="4"/>
        <v>32.920571380518062</v>
      </c>
      <c r="T43" s="92">
        <f t="shared" si="5"/>
        <v>67.774726290167109</v>
      </c>
      <c r="U43" s="92">
        <f t="shared" si="6"/>
        <v>695.99523710610788</v>
      </c>
      <c r="V43" s="7"/>
      <c r="W43" s="7"/>
      <c r="AB43" s="12">
        <f>VLOOKUP($Q43,'2019_LMD'!$A$2:$F$75,COLUMNS('2019_LMD'!$A$2:C$2),)/1000</f>
        <v>1.6736140918288012E-2</v>
      </c>
      <c r="AC43" s="12">
        <f>VLOOKUP($Q43,'2019_LMD'!$A$2:$F$75,COLUMNS('2019_LMD'!$A$2:D$2),)/1000</f>
        <v>3.2920571380518064E-2</v>
      </c>
      <c r="AD43" s="12">
        <f>VLOOKUP($Q43,'2019_LMD'!$A$2:$F$75,COLUMNS('2019_LMD'!$A$2:E$2),)/1000</f>
        <v>6.7774726290167106E-2</v>
      </c>
      <c r="AE43" s="12">
        <f>VLOOKUP($Q43,'2019_LMD'!$A$2:$F$75,COLUMNS('2019_LMD'!$A$2:F$2),)/1000</f>
        <v>0.69599523710610789</v>
      </c>
      <c r="AG43" s="35"/>
      <c r="AH43" s="96" t="s">
        <v>145</v>
      </c>
      <c r="AI43" s="96">
        <v>76375.271720501929</v>
      </c>
      <c r="AJ43" s="95">
        <v>119082.26436731069</v>
      </c>
      <c r="AK43" s="95">
        <v>145322.4074783843</v>
      </c>
      <c r="AL43" s="95">
        <v>301917.51408201142</v>
      </c>
      <c r="AN43" s="92">
        <f t="shared" si="7"/>
        <v>0.73880721374962843</v>
      </c>
      <c r="AO43" s="92">
        <f t="shared" si="8"/>
        <v>1.7268417837820607</v>
      </c>
      <c r="AP43" s="92">
        <f t="shared" si="9"/>
        <v>1.8548127465027395</v>
      </c>
      <c r="AQ43" s="92">
        <f t="shared" si="10"/>
        <v>1.7089168303753419</v>
      </c>
    </row>
    <row r="44" spans="6:43" x14ac:dyDescent="0.25">
      <c r="F44" t="s">
        <v>131</v>
      </c>
      <c r="L44" s="7"/>
      <c r="Q44" t="str">
        <f t="shared" si="0"/>
        <v>aclth</v>
      </c>
      <c r="R44" s="92">
        <f t="shared" si="3"/>
        <v>16.736140918288012</v>
      </c>
      <c r="S44" s="92">
        <f t="shared" si="4"/>
        <v>32.920571380518062</v>
      </c>
      <c r="T44" s="92">
        <f t="shared" si="5"/>
        <v>67.774726290167109</v>
      </c>
      <c r="U44" s="92">
        <f t="shared" si="6"/>
        <v>695.99523710610788</v>
      </c>
      <c r="V44" s="7"/>
      <c r="W44" s="7"/>
      <c r="AB44" s="12">
        <f>VLOOKUP($Q44,'2019_LMD'!$A$2:$F$75,COLUMNS('2019_LMD'!$A$2:C$2),)/1000</f>
        <v>1.6736140918288012E-2</v>
      </c>
      <c r="AC44" s="12">
        <f>VLOOKUP($Q44,'2019_LMD'!$A$2:$F$75,COLUMNS('2019_LMD'!$A$2:D$2),)/1000</f>
        <v>3.2920571380518064E-2</v>
      </c>
      <c r="AD44" s="12">
        <f>VLOOKUP($Q44,'2019_LMD'!$A$2:$F$75,COLUMNS('2019_LMD'!$A$2:E$2),)/1000</f>
        <v>6.7774726290167106E-2</v>
      </c>
      <c r="AE44" s="12">
        <f>VLOOKUP($Q44,'2019_LMD'!$A$2:$F$75,COLUMNS('2019_LMD'!$A$2:F$2),)/1000</f>
        <v>0.69599523710610789</v>
      </c>
      <c r="AG44" s="35"/>
      <c r="AH44" s="96" t="s">
        <v>146</v>
      </c>
      <c r="AI44" s="96">
        <v>80889.832471664617</v>
      </c>
      <c r="AJ44" s="95">
        <v>366910.82193803898</v>
      </c>
      <c r="AK44" s="95">
        <v>691985.1081291117</v>
      </c>
      <c r="AL44" s="95">
        <v>921673.75849953422</v>
      </c>
      <c r="AN44" s="92">
        <f t="shared" si="7"/>
        <v>0.69757347709875439</v>
      </c>
      <c r="AO44" s="92">
        <f t="shared" si="8"/>
        <v>0.56045288806330162</v>
      </c>
      <c r="AP44" s="92">
        <f t="shared" si="9"/>
        <v>0.38952551229336557</v>
      </c>
      <c r="AQ44" s="92">
        <f t="shared" si="10"/>
        <v>0.55979886206133567</v>
      </c>
    </row>
    <row r="45" spans="6:43" x14ac:dyDescent="0.25">
      <c r="F45" t="s">
        <v>132</v>
      </c>
      <c r="L45" s="7"/>
      <c r="Q45" t="str">
        <f t="shared" si="0"/>
        <v>aleat</v>
      </c>
      <c r="R45" s="92">
        <f t="shared" si="3"/>
        <v>16.736140918288012</v>
      </c>
      <c r="S45" s="92">
        <f t="shared" si="4"/>
        <v>32.920571380518062</v>
      </c>
      <c r="T45" s="92">
        <f t="shared" si="5"/>
        <v>67.774726290167109</v>
      </c>
      <c r="U45" s="92">
        <f t="shared" si="6"/>
        <v>695.99523710610788</v>
      </c>
      <c r="V45" s="7"/>
      <c r="W45" s="7"/>
      <c r="AB45" s="12">
        <f>VLOOKUP($Q45,'2019_LMD'!$A$2:$F$75,COLUMNS('2019_LMD'!$A$2:C$2),)/1000</f>
        <v>1.6736140918288012E-2</v>
      </c>
      <c r="AC45" s="12">
        <f>VLOOKUP($Q45,'2019_LMD'!$A$2:$F$75,COLUMNS('2019_LMD'!$A$2:D$2),)/1000</f>
        <v>3.2920571380518064E-2</v>
      </c>
      <c r="AD45" s="12">
        <f>VLOOKUP($Q45,'2019_LMD'!$A$2:$F$75,COLUMNS('2019_LMD'!$A$2:E$2),)/1000</f>
        <v>6.7774726290167106E-2</v>
      </c>
      <c r="AE45" s="12">
        <f>VLOOKUP($Q45,'2019_LMD'!$A$2:$F$75,COLUMNS('2019_LMD'!$A$2:F$2),)/1000</f>
        <v>0.69599523710610789</v>
      </c>
      <c r="AG45" s="35"/>
      <c r="AH45" s="96" t="s">
        <v>15</v>
      </c>
      <c r="AI45" s="96">
        <v>40444.916235832308</v>
      </c>
      <c r="AJ45" s="95">
        <v>183455.41096901949</v>
      </c>
      <c r="AK45" s="95">
        <v>345992.55406455585</v>
      </c>
      <c r="AL45" s="95">
        <v>460836.87924976711</v>
      </c>
      <c r="AN45" s="92">
        <f t="shared" si="7"/>
        <v>1.3951469541975088</v>
      </c>
      <c r="AO45" s="92">
        <f t="shared" si="8"/>
        <v>1.1209057761266032</v>
      </c>
      <c r="AP45" s="92">
        <f t="shared" si="9"/>
        <v>0.77905102458673114</v>
      </c>
      <c r="AQ45" s="92">
        <f t="shared" si="10"/>
        <v>1.1195977241226713</v>
      </c>
    </row>
    <row r="46" spans="6:43" x14ac:dyDescent="0.25">
      <c r="F46" t="s">
        <v>133</v>
      </c>
      <c r="L46" s="7"/>
      <c r="Q46" t="str">
        <f t="shared" si="0"/>
        <v>afoot</v>
      </c>
      <c r="R46" s="92">
        <f t="shared" si="3"/>
        <v>16.736140918288012</v>
      </c>
      <c r="S46" s="92">
        <f t="shared" si="4"/>
        <v>32.920571380518062</v>
      </c>
      <c r="T46" s="92">
        <f t="shared" si="5"/>
        <v>67.774726290167109</v>
      </c>
      <c r="U46" s="92">
        <f t="shared" si="6"/>
        <v>695.99523710610788</v>
      </c>
      <c r="V46" s="7"/>
      <c r="W46" s="7"/>
      <c r="AB46" s="12">
        <f>VLOOKUP($Q46,'2019_LMD'!$A$2:$F$75,COLUMNS('2019_LMD'!$A$2:C$2),)/1000</f>
        <v>1.6736140918288012E-2</v>
      </c>
      <c r="AC46" s="12">
        <f>VLOOKUP($Q46,'2019_LMD'!$A$2:$F$75,COLUMNS('2019_LMD'!$A$2:D$2),)/1000</f>
        <v>3.2920571380518064E-2</v>
      </c>
      <c r="AD46" s="12">
        <f>VLOOKUP($Q46,'2019_LMD'!$A$2:$F$75,COLUMNS('2019_LMD'!$A$2:E$2),)/1000</f>
        <v>6.7774726290167106E-2</v>
      </c>
      <c r="AE46" s="12">
        <f>VLOOKUP($Q46,'2019_LMD'!$A$2:$F$75,COLUMNS('2019_LMD'!$A$2:F$2),)/1000</f>
        <v>0.69599523710610789</v>
      </c>
      <c r="AG46" s="35"/>
      <c r="AH46" s="96" t="s">
        <v>147</v>
      </c>
      <c r="AI46" s="96">
        <v>4044.4916235832311</v>
      </c>
      <c r="AJ46" s="95">
        <v>18345.54109690195</v>
      </c>
      <c r="AK46" s="95">
        <v>34599.255406455588</v>
      </c>
      <c r="AL46" s="95">
        <v>46083.687924976715</v>
      </c>
      <c r="AN46" s="92">
        <f t="shared" si="7"/>
        <v>13.951469541975088</v>
      </c>
      <c r="AO46" s="92">
        <f t="shared" si="8"/>
        <v>11.209057761266029</v>
      </c>
      <c r="AP46" s="92">
        <f t="shared" si="9"/>
        <v>7.7905102458673108</v>
      </c>
      <c r="AQ46" s="92">
        <f t="shared" si="10"/>
        <v>11.195977241226712</v>
      </c>
    </row>
    <row r="47" spans="6:43" x14ac:dyDescent="0.25">
      <c r="F47" t="s">
        <v>134</v>
      </c>
      <c r="L47" s="7"/>
      <c r="Q47" t="str">
        <f t="shared" si="0"/>
        <v>awood</v>
      </c>
      <c r="R47" s="92">
        <f t="shared" si="3"/>
        <v>51.057397581584702</v>
      </c>
      <c r="S47" s="92">
        <f t="shared" si="4"/>
        <v>232.1229297043962</v>
      </c>
      <c r="T47" s="92">
        <f t="shared" si="5"/>
        <v>239.18791149334834</v>
      </c>
      <c r="U47" s="92">
        <f t="shared" si="6"/>
        <v>418.40507446992336</v>
      </c>
      <c r="V47" s="7"/>
      <c r="W47" s="7"/>
      <c r="AB47" s="12">
        <f>VLOOKUP($Q47,'2019_LMD'!$A$2:$F$75,COLUMNS('2019_LMD'!$A$2:C$2),)/1000</f>
        <v>5.1057397581584701E-2</v>
      </c>
      <c r="AC47" s="12">
        <f>VLOOKUP($Q47,'2019_LMD'!$A$2:$F$75,COLUMNS('2019_LMD'!$A$2:D$2),)/1000</f>
        <v>0.23212292970439619</v>
      </c>
      <c r="AD47" s="12">
        <f>VLOOKUP($Q47,'2019_LMD'!$A$2:$F$75,COLUMNS('2019_LMD'!$A$2:E$2),)/1000</f>
        <v>0.23918791149334834</v>
      </c>
      <c r="AE47" s="12">
        <f>VLOOKUP($Q47,'2019_LMD'!$A$2:$F$75,COLUMNS('2019_LMD'!$A$2:F$2),)/1000</f>
        <v>0.41840507446992337</v>
      </c>
      <c r="AG47" s="35"/>
      <c r="AH47" s="96" t="s">
        <v>148</v>
      </c>
      <c r="AI47" s="96">
        <v>50236.874072787701</v>
      </c>
      <c r="AJ47" s="95">
        <v>100762.54095183015</v>
      </c>
      <c r="AK47" s="95">
        <v>104615.52393322508</v>
      </c>
      <c r="AL47" s="95">
        <v>148690.42742799199</v>
      </c>
      <c r="AN47" s="92">
        <f t="shared" si="7"/>
        <v>0.9850318325835411</v>
      </c>
      <c r="AO47" s="92">
        <f t="shared" si="8"/>
        <v>1.0009990359214578</v>
      </c>
      <c r="AP47" s="92">
        <f t="shared" si="9"/>
        <v>0.91091923190430313</v>
      </c>
      <c r="AQ47" s="92">
        <f t="shared" si="10"/>
        <v>12.820639800542914</v>
      </c>
    </row>
    <row r="48" spans="6:43" x14ac:dyDescent="0.25">
      <c r="F48" t="s">
        <v>135</v>
      </c>
      <c r="L48" s="7"/>
      <c r="Q48" t="str">
        <f t="shared" si="0"/>
        <v>apapr</v>
      </c>
      <c r="R48" s="92">
        <f t="shared" si="3"/>
        <v>51.057397581584702</v>
      </c>
      <c r="S48" s="92">
        <f t="shared" si="4"/>
        <v>232.1229297043962</v>
      </c>
      <c r="T48" s="92">
        <f t="shared" si="5"/>
        <v>239.18791149334834</v>
      </c>
      <c r="U48" s="92">
        <f t="shared" si="6"/>
        <v>418.40507446992336</v>
      </c>
      <c r="V48" s="7"/>
      <c r="W48" s="7"/>
      <c r="AB48" s="12">
        <f>VLOOKUP($Q48,'2019_LMD'!$A$2:$F$75,COLUMNS('2019_LMD'!$A$2:C$2),)/1000</f>
        <v>5.1057397581584701E-2</v>
      </c>
      <c r="AC48" s="12">
        <f>VLOOKUP($Q48,'2019_LMD'!$A$2:$F$75,COLUMNS('2019_LMD'!$A$2:D$2),)/1000</f>
        <v>0.23212292970439619</v>
      </c>
      <c r="AD48" s="12">
        <f>VLOOKUP($Q48,'2019_LMD'!$A$2:$F$75,COLUMNS('2019_LMD'!$A$2:E$2),)/1000</f>
        <v>0.23918791149334834</v>
      </c>
      <c r="AE48" s="12">
        <f>VLOOKUP($Q48,'2019_LMD'!$A$2:$F$75,COLUMNS('2019_LMD'!$A$2:F$2),)/1000</f>
        <v>0.41840507446992337</v>
      </c>
      <c r="AG48" s="35"/>
      <c r="AH48" s="96" t="s">
        <v>16</v>
      </c>
      <c r="AI48" s="96">
        <v>50236.874072787701</v>
      </c>
      <c r="AJ48" s="95">
        <v>100762.54095183015</v>
      </c>
      <c r="AK48" s="95">
        <v>104615.52393322508</v>
      </c>
      <c r="AL48" s="95">
        <v>148690.42742799199</v>
      </c>
      <c r="AN48" s="92">
        <f t="shared" si="7"/>
        <v>0.9850318325835411</v>
      </c>
      <c r="AO48" s="92">
        <f t="shared" si="8"/>
        <v>1.0009990359214578</v>
      </c>
      <c r="AP48" s="92">
        <f t="shared" si="9"/>
        <v>0.91091923190430313</v>
      </c>
      <c r="AQ48" s="92">
        <f t="shared" si="10"/>
        <v>12.820639800542914</v>
      </c>
    </row>
    <row r="49" spans="6:43" x14ac:dyDescent="0.25">
      <c r="F49" t="s">
        <v>136</v>
      </c>
      <c r="L49" s="7"/>
      <c r="Q49" t="str">
        <f t="shared" si="0"/>
        <v>aprnt</v>
      </c>
      <c r="R49" s="92">
        <f t="shared" si="3"/>
        <v>51.057397581584702</v>
      </c>
      <c r="S49" s="92">
        <f t="shared" si="4"/>
        <v>232.1229297043962</v>
      </c>
      <c r="T49" s="92">
        <f t="shared" si="5"/>
        <v>239.18791149334834</v>
      </c>
      <c r="U49" s="92">
        <f t="shared" si="6"/>
        <v>418.40507446992336</v>
      </c>
      <c r="V49" s="7"/>
      <c r="W49" s="7"/>
      <c r="AB49" s="12">
        <f>VLOOKUP($Q49,'2019_LMD'!$A$2:$F$75,COLUMNS('2019_LMD'!$A$2:C$2),)/1000</f>
        <v>5.1057397581584701E-2</v>
      </c>
      <c r="AC49" s="12">
        <f>VLOOKUP($Q49,'2019_LMD'!$A$2:$F$75,COLUMNS('2019_LMD'!$A$2:D$2),)/1000</f>
        <v>0.23212292970439619</v>
      </c>
      <c r="AD49" s="12">
        <f>VLOOKUP($Q49,'2019_LMD'!$A$2:$F$75,COLUMNS('2019_LMD'!$A$2:E$2),)/1000</f>
        <v>0.23918791149334834</v>
      </c>
      <c r="AE49" s="12">
        <f>VLOOKUP($Q49,'2019_LMD'!$A$2:$F$75,COLUMNS('2019_LMD'!$A$2:F$2),)/1000</f>
        <v>0.41840507446992337</v>
      </c>
      <c r="AG49" s="35"/>
      <c r="AH49" s="96" t="s">
        <v>17</v>
      </c>
      <c r="AI49" s="96">
        <v>109912.77298305844</v>
      </c>
      <c r="AJ49" s="95">
        <v>113804.26068004005</v>
      </c>
      <c r="AK49" s="95">
        <v>173963.64741552915</v>
      </c>
      <c r="AL49" s="95">
        <v>394909.12939267978</v>
      </c>
      <c r="AN49" s="92">
        <f t="shared" si="7"/>
        <v>1.1212729453231773</v>
      </c>
      <c r="AO49" s="92">
        <f t="shared" si="8"/>
        <v>2.8069985863773197</v>
      </c>
      <c r="AP49" s="92">
        <f t="shared" si="9"/>
        <v>1.8526827571002247</v>
      </c>
      <c r="AQ49" s="92">
        <f t="shared" si="10"/>
        <v>2.8676328526582737</v>
      </c>
    </row>
    <row r="50" spans="6:43" x14ac:dyDescent="0.25">
      <c r="F50" t="s">
        <v>12</v>
      </c>
      <c r="L50" s="7"/>
      <c r="Q50" t="str">
        <f t="shared" si="0"/>
        <v>apetr</v>
      </c>
      <c r="R50" s="92">
        <f t="shared" si="3"/>
        <v>55.134611518635239</v>
      </c>
      <c r="S50" s="92">
        <f t="shared" si="4"/>
        <v>142.91095663489091</v>
      </c>
      <c r="T50" s="92">
        <f t="shared" si="5"/>
        <v>144.18642534348484</v>
      </c>
      <c r="U50" s="92">
        <f t="shared" si="6"/>
        <v>506.62373412306459</v>
      </c>
      <c r="V50" s="7"/>
      <c r="W50" s="7"/>
      <c r="AB50" s="12">
        <f>VLOOKUP($Q50,'2019_LMD'!$A$2:$F$75,COLUMNS('2019_LMD'!$A$2:C$2),)/1000</f>
        <v>5.5134611518635239E-2</v>
      </c>
      <c r="AC50" s="12">
        <f>VLOOKUP($Q50,'2019_LMD'!$A$2:$F$75,COLUMNS('2019_LMD'!$A$2:D$2),)/1000</f>
        <v>0.1429109566348909</v>
      </c>
      <c r="AD50" s="12">
        <f>VLOOKUP($Q50,'2019_LMD'!$A$2:$F$75,COLUMNS('2019_LMD'!$A$2:E$2),)/1000</f>
        <v>0.14418642534348483</v>
      </c>
      <c r="AE50" s="12">
        <f>VLOOKUP($Q50,'2019_LMD'!$A$2:$F$75,COLUMNS('2019_LMD'!$A$2:F$2),)/1000</f>
        <v>0.50662373412306461</v>
      </c>
      <c r="AG50" s="36"/>
      <c r="AH50" s="97" t="s">
        <v>18</v>
      </c>
      <c r="AI50" s="97">
        <v>109912.77298305844</v>
      </c>
      <c r="AJ50" s="95">
        <v>113804.26068004005</v>
      </c>
      <c r="AK50" s="95">
        <v>173963.64741552915</v>
      </c>
      <c r="AL50" s="95">
        <v>394909.12939267978</v>
      </c>
      <c r="AN50" s="92">
        <f t="shared" si="7"/>
        <v>1.6961940289780608</v>
      </c>
      <c r="AO50" s="92">
        <f t="shared" si="8"/>
        <v>2.242539213946626</v>
      </c>
      <c r="AP50" s="92">
        <f t="shared" si="9"/>
        <v>1.1849469718716692</v>
      </c>
      <c r="AQ50" s="92">
        <f t="shared" si="10"/>
        <v>0.88177691845676287</v>
      </c>
    </row>
    <row r="51" spans="6:43" x14ac:dyDescent="0.25">
      <c r="F51" t="s">
        <v>301</v>
      </c>
      <c r="L51" s="7"/>
      <c r="Q51" t="str">
        <f t="shared" si="0"/>
        <v>ahydr</v>
      </c>
      <c r="R51" s="92">
        <f t="shared" si="3"/>
        <v>103.32416225741272</v>
      </c>
      <c r="S51" s="92">
        <f t="shared" si="4"/>
        <v>267.82005830792247</v>
      </c>
      <c r="T51" s="92">
        <f t="shared" si="5"/>
        <v>270.21033062817753</v>
      </c>
      <c r="U51" s="92">
        <f t="shared" si="6"/>
        <v>949.4303390583425</v>
      </c>
      <c r="V51" s="7"/>
      <c r="W51" s="7"/>
      <c r="AB51" s="12">
        <f>VLOOKUP($Q51,'2019_LMD'!$A$2:$F$75,COLUMNS('2019_LMD'!$A$2:C$2),)/1000</f>
        <v>0.10332416225741273</v>
      </c>
      <c r="AC51" s="12">
        <f>VLOOKUP($Q51,'2019_LMD'!$A$2:$F$75,COLUMNS('2019_LMD'!$A$2:D$2),)/1000</f>
        <v>0.26782005830792249</v>
      </c>
      <c r="AD51" s="12">
        <f>VLOOKUP($Q51,'2019_LMD'!$A$2:$F$75,COLUMNS('2019_LMD'!$A$2:E$2),)/1000</f>
        <v>0.27021033062817751</v>
      </c>
      <c r="AE51" s="12">
        <f>VLOOKUP($Q51,'2019_LMD'!$A$2:$F$75,COLUMNS('2019_LMD'!$A$2:F$2),)/1000</f>
        <v>0.94943033905834251</v>
      </c>
      <c r="AG51" s="36"/>
      <c r="AH51" s="97" t="s">
        <v>19</v>
      </c>
      <c r="AI51" s="97">
        <v>109912.77298305844</v>
      </c>
      <c r="AJ51" s="95">
        <v>113804.26068004005</v>
      </c>
      <c r="AK51" s="95">
        <v>173963.64741552915</v>
      </c>
      <c r="AL51" s="95">
        <v>394909.12939267978</v>
      </c>
      <c r="AN51" s="92">
        <f t="shared" si="7"/>
        <v>0.18373334888161391</v>
      </c>
      <c r="AO51" s="92">
        <f t="shared" si="8"/>
        <v>0.33174452680255823</v>
      </c>
      <c r="AP51" s="92">
        <f t="shared" si="9"/>
        <v>0.41094904274926347</v>
      </c>
      <c r="AQ51" s="92">
        <f t="shared" si="10"/>
        <v>0.37544390956427254</v>
      </c>
    </row>
    <row r="52" spans="6:43" x14ac:dyDescent="0.25">
      <c r="F52" t="s">
        <v>598</v>
      </c>
      <c r="L52" s="7"/>
      <c r="Q52" t="str">
        <f t="shared" si="0"/>
        <v>aammo</v>
      </c>
      <c r="R52" s="92">
        <f t="shared" si="3"/>
        <v>103.32416225741272</v>
      </c>
      <c r="S52" s="92">
        <f t="shared" si="4"/>
        <v>267.82005830792247</v>
      </c>
      <c r="T52" s="92">
        <f t="shared" si="5"/>
        <v>270.21033062817753</v>
      </c>
      <c r="U52" s="92">
        <f t="shared" si="6"/>
        <v>949.4303390583425</v>
      </c>
      <c r="V52" s="7"/>
      <c r="W52" s="7"/>
      <c r="AB52" s="12">
        <f>AB53</f>
        <v>0.10332416225741273</v>
      </c>
      <c r="AC52" s="12">
        <f t="shared" ref="AC52:AE52" si="12">AC53</f>
        <v>0.26782005830792249</v>
      </c>
      <c r="AD52" s="12">
        <f t="shared" si="12"/>
        <v>0.27021033062817751</v>
      </c>
      <c r="AE52" s="12">
        <f t="shared" si="12"/>
        <v>0.94943033905834251</v>
      </c>
      <c r="AG52" s="35"/>
      <c r="AH52" s="96" t="s">
        <v>20</v>
      </c>
      <c r="AI52" s="96">
        <v>109912.77298305844</v>
      </c>
      <c r="AJ52" s="95">
        <v>113804.26068004005</v>
      </c>
      <c r="AK52" s="95">
        <v>173963.64741552915</v>
      </c>
      <c r="AL52" s="95">
        <v>394909.12939267978</v>
      </c>
      <c r="AN52" s="92">
        <f t="shared" si="7"/>
        <v>0.31011246589069563</v>
      </c>
      <c r="AO52" s="92">
        <f t="shared" si="8"/>
        <v>0.40938379416674769</v>
      </c>
      <c r="AP52" s="92">
        <f t="shared" si="9"/>
        <v>0.46786490823303273</v>
      </c>
      <c r="AQ52" s="92">
        <f t="shared" si="10"/>
        <v>0.4341187158405278</v>
      </c>
    </row>
    <row r="53" spans="6:43" x14ac:dyDescent="0.25">
      <c r="F53" t="s">
        <v>137</v>
      </c>
      <c r="L53" s="7"/>
      <c r="Q53" t="str">
        <f t="shared" si="0"/>
        <v>abchm</v>
      </c>
      <c r="R53" s="92">
        <f t="shared" si="3"/>
        <v>103.32416225741272</v>
      </c>
      <c r="S53" s="92">
        <f t="shared" si="4"/>
        <v>267.82005830792247</v>
      </c>
      <c r="T53" s="92">
        <f t="shared" si="5"/>
        <v>270.21033062817753</v>
      </c>
      <c r="U53" s="92">
        <f t="shared" si="6"/>
        <v>949.4303390583425</v>
      </c>
      <c r="V53" s="7"/>
      <c r="W53" s="7"/>
      <c r="AB53" s="12">
        <f>VLOOKUP($Q53,'2019_LMD'!$A$2:$F$75,COLUMNS('2019_LMD'!$A$2:C$2),)/1000</f>
        <v>0.10332416225741273</v>
      </c>
      <c r="AC53" s="12">
        <f>VLOOKUP($Q53,'2019_LMD'!$A$2:$F$75,COLUMNS('2019_LMD'!$A$2:D$2),)/1000</f>
        <v>0.26782005830792249</v>
      </c>
      <c r="AD53" s="12">
        <f>VLOOKUP($Q53,'2019_LMD'!$A$2:$F$75,COLUMNS('2019_LMD'!$A$2:E$2),)/1000</f>
        <v>0.27021033062817751</v>
      </c>
      <c r="AE53" s="12">
        <f>VLOOKUP($Q53,'2019_LMD'!$A$2:$F$75,COLUMNS('2019_LMD'!$A$2:F$2),)/1000</f>
        <v>0.94943033905834251</v>
      </c>
      <c r="AG53" s="35"/>
      <c r="AH53" s="96" t="s">
        <v>149</v>
      </c>
      <c r="AI53" s="96">
        <v>109912.77298305844</v>
      </c>
      <c r="AJ53" s="95">
        <v>113804.26068004005</v>
      </c>
      <c r="AK53" s="95">
        <v>173963.64741552915</v>
      </c>
      <c r="AL53" s="95">
        <v>394909.12939267978</v>
      </c>
      <c r="AN53" s="92">
        <f t="shared" si="7"/>
        <v>0.13631929156168657</v>
      </c>
      <c r="AO53" s="92">
        <f t="shared" si="8"/>
        <v>0.17995699926915049</v>
      </c>
      <c r="AP53" s="92">
        <f t="shared" si="9"/>
        <v>0.20566413753705898</v>
      </c>
      <c r="AQ53" s="92">
        <f t="shared" si="10"/>
        <v>0.1908299804300948</v>
      </c>
    </row>
    <row r="54" spans="6:43" x14ac:dyDescent="0.25">
      <c r="F54" t="s">
        <v>138</v>
      </c>
      <c r="Q54" t="str">
        <f t="shared" ref="Q54:Q59" si="13">F54</f>
        <v>aochm</v>
      </c>
      <c r="R54" s="92">
        <f t="shared" si="3"/>
        <v>103.32416225741272</v>
      </c>
      <c r="S54" s="92">
        <f t="shared" si="4"/>
        <v>267.82005830792247</v>
      </c>
      <c r="T54" s="92">
        <f t="shared" si="5"/>
        <v>270.21033062817753</v>
      </c>
      <c r="U54" s="92">
        <f t="shared" si="6"/>
        <v>949.4303390583425</v>
      </c>
      <c r="V54" s="7"/>
      <c r="W54" s="7"/>
      <c r="AB54" s="12">
        <f>VLOOKUP($Q54,'2019_LMD'!$A$2:$F$75,COLUMNS('2019_LMD'!$A$2:C$2),)/1000</f>
        <v>0.10332416225741273</v>
      </c>
      <c r="AC54" s="12">
        <f>VLOOKUP($Q54,'2019_LMD'!$A$2:$F$75,COLUMNS('2019_LMD'!$A$2:D$2),)/1000</f>
        <v>0.26782005830792249</v>
      </c>
      <c r="AD54" s="12">
        <f>VLOOKUP($Q54,'2019_LMD'!$A$2:$F$75,COLUMNS('2019_LMD'!$A$2:E$2),)/1000</f>
        <v>0.27021033062817751</v>
      </c>
      <c r="AE54" s="12">
        <f>VLOOKUP($Q54,'2019_LMD'!$A$2:$F$75,COLUMNS('2019_LMD'!$A$2:F$2),)/1000</f>
        <v>0.94943033905834251</v>
      </c>
      <c r="AG54" s="35"/>
      <c r="AH54" s="96" t="s">
        <v>427</v>
      </c>
      <c r="AI54" s="96">
        <v>109912.77298305844</v>
      </c>
      <c r="AJ54" s="95">
        <v>113804.26068004005</v>
      </c>
      <c r="AK54" s="95">
        <v>173963.64741552915</v>
      </c>
      <c r="AL54" s="95">
        <v>394909.12939267978</v>
      </c>
      <c r="AN54" s="92">
        <f t="shared" si="7"/>
        <v>0.54633964673717172</v>
      </c>
      <c r="AO54" s="92">
        <f t="shared" si="8"/>
        <v>0.67363744730646358</v>
      </c>
      <c r="AP54" s="92">
        <f t="shared" si="9"/>
        <v>0.86136300340823269</v>
      </c>
      <c r="AQ54" s="92">
        <f t="shared" si="10"/>
        <v>1.1558601381366058</v>
      </c>
    </row>
    <row r="55" spans="6:43" x14ac:dyDescent="0.25">
      <c r="F55" t="s">
        <v>139</v>
      </c>
      <c r="Q55" t="str">
        <f t="shared" si="13"/>
        <v>arubb</v>
      </c>
      <c r="R55" s="92">
        <f t="shared" si="3"/>
        <v>103.32416225741272</v>
      </c>
      <c r="S55" s="92">
        <f t="shared" si="4"/>
        <v>267.82005830792247</v>
      </c>
      <c r="T55" s="92">
        <f t="shared" si="5"/>
        <v>270.21033062817753</v>
      </c>
      <c r="U55" s="92">
        <f t="shared" si="6"/>
        <v>949.4303390583425</v>
      </c>
      <c r="V55" s="7"/>
      <c r="W55" s="7"/>
      <c r="AB55" s="12">
        <f>VLOOKUP($Q55,'2019_LMD'!$A$2:$F$75,COLUMNS('2019_LMD'!$A$2:C$2),)/1000</f>
        <v>0.10332416225741273</v>
      </c>
      <c r="AC55" s="12">
        <f>VLOOKUP($Q55,'2019_LMD'!$A$2:$F$75,COLUMNS('2019_LMD'!$A$2:D$2),)/1000</f>
        <v>0.26782005830792249</v>
      </c>
      <c r="AD55" s="12">
        <f>VLOOKUP($Q55,'2019_LMD'!$A$2:$F$75,COLUMNS('2019_LMD'!$A$2:E$2),)/1000</f>
        <v>0.27021033062817751</v>
      </c>
      <c r="AE55" s="12">
        <f>VLOOKUP($Q55,'2019_LMD'!$A$2:$F$75,COLUMNS('2019_LMD'!$A$2:F$2),)/1000</f>
        <v>0.94943033905834251</v>
      </c>
      <c r="AG55" s="35"/>
      <c r="AH55" s="96" t="s">
        <v>291</v>
      </c>
      <c r="AI55" s="96">
        <v>74096.001589507112</v>
      </c>
      <c r="AJ55" s="95">
        <v>92560.365954132663</v>
      </c>
      <c r="AK55" s="95">
        <v>158511.82852879734</v>
      </c>
      <c r="AL55" s="95">
        <v>377143.28387493751</v>
      </c>
      <c r="AN55" s="92">
        <f t="shared" si="7"/>
        <v>0.81043112010474361</v>
      </c>
      <c r="AO55" s="92">
        <f t="shared" si="8"/>
        <v>0.82824663522928377</v>
      </c>
      <c r="AP55" s="92">
        <f t="shared" si="9"/>
        <v>0.94532913544977537</v>
      </c>
      <c r="AQ55" s="92">
        <f t="shared" si="10"/>
        <v>1.2103084964455946</v>
      </c>
    </row>
    <row r="56" spans="6:43" x14ac:dyDescent="0.25">
      <c r="F56" t="s">
        <v>140</v>
      </c>
      <c r="Q56" t="str">
        <f t="shared" si="13"/>
        <v>aplas</v>
      </c>
      <c r="R56" s="92">
        <f t="shared" si="3"/>
        <v>103.32416225741272</v>
      </c>
      <c r="S56" s="92">
        <f t="shared" si="4"/>
        <v>267.82005830792247</v>
      </c>
      <c r="T56" s="92">
        <f t="shared" si="5"/>
        <v>270.21033062817753</v>
      </c>
      <c r="U56" s="92">
        <f t="shared" si="6"/>
        <v>949.4303390583425</v>
      </c>
      <c r="V56" s="7"/>
      <c r="W56" s="7"/>
      <c r="AB56" s="12">
        <f>VLOOKUP($Q56,'2019_LMD'!$A$2:$F$75,COLUMNS('2019_LMD'!$A$2:C$2),)/1000</f>
        <v>0.10332416225741273</v>
      </c>
      <c r="AC56" s="12">
        <f>VLOOKUP($Q56,'2019_LMD'!$A$2:$F$75,COLUMNS('2019_LMD'!$A$2:D$2),)/1000</f>
        <v>0.26782005830792249</v>
      </c>
      <c r="AD56" s="12">
        <f>VLOOKUP($Q56,'2019_LMD'!$A$2:$F$75,COLUMNS('2019_LMD'!$A$2:E$2),)/1000</f>
        <v>0.27021033062817751</v>
      </c>
      <c r="AE56" s="12">
        <f>VLOOKUP($Q56,'2019_LMD'!$A$2:$F$75,COLUMNS('2019_LMD'!$A$2:F$2),)/1000</f>
        <v>0.94943033905834251</v>
      </c>
      <c r="AG56" s="35"/>
      <c r="AH56" s="96" t="s">
        <v>413</v>
      </c>
      <c r="AI56" s="96">
        <v>45718.482565328115</v>
      </c>
      <c r="AJ56" s="95">
        <v>60091.572392250942</v>
      </c>
      <c r="AK56" s="95">
        <v>65091.478053096682</v>
      </c>
      <c r="AL56" s="95">
        <v>112082.66856934922</v>
      </c>
      <c r="AN56" s="92">
        <f t="shared" si="7"/>
        <v>1.313466724921607</v>
      </c>
      <c r="AO56" s="92">
        <f t="shared" si="8"/>
        <v>1.2757664445303734</v>
      </c>
      <c r="AP56" s="92">
        <f t="shared" si="9"/>
        <v>2.3020809221670793</v>
      </c>
      <c r="AQ56" s="92">
        <f t="shared" si="10"/>
        <v>4.0725272397382568</v>
      </c>
    </row>
    <row r="57" spans="6:43" x14ac:dyDescent="0.25">
      <c r="F57" t="s">
        <v>13</v>
      </c>
      <c r="Q57" t="str">
        <f t="shared" si="13"/>
        <v>anmet</v>
      </c>
      <c r="R57" s="92">
        <f t="shared" si="3"/>
        <v>39.536671832320728</v>
      </c>
      <c r="S57" s="92">
        <f t="shared" si="4"/>
        <v>50.109572819173003</v>
      </c>
      <c r="T57" s="92">
        <f t="shared" si="5"/>
        <v>143.63122111635136</v>
      </c>
      <c r="U57" s="92">
        <f t="shared" si="6"/>
        <v>164.99866677253468</v>
      </c>
      <c r="V57" s="7"/>
      <c r="W57" s="7"/>
      <c r="AB57" s="12">
        <f>VLOOKUP($Q57,'2019_LMD'!$A$2:$F$75,COLUMNS('2019_LMD'!$A$2:C$2),)/1000</f>
        <v>3.9536671832320729E-2</v>
      </c>
      <c r="AC57" s="12">
        <f>VLOOKUP($Q57,'2019_LMD'!$A$2:$F$75,COLUMNS('2019_LMD'!$A$2:D$2),)/1000</f>
        <v>5.0109572819173005E-2</v>
      </c>
      <c r="AD57" s="12">
        <f>VLOOKUP($Q57,'2019_LMD'!$A$2:$F$75,COLUMNS('2019_LMD'!$A$2:E$2),)/1000</f>
        <v>0.14363122111635135</v>
      </c>
      <c r="AE57" s="12">
        <f>VLOOKUP($Q57,'2019_LMD'!$A$2:$F$75,COLUMNS('2019_LMD'!$A$2:F$2),)/1000</f>
        <v>0.16499866677253466</v>
      </c>
      <c r="AG57" s="35"/>
      <c r="AH57" s="96" t="s">
        <v>414</v>
      </c>
      <c r="AI57" s="96">
        <v>45718.482565328115</v>
      </c>
      <c r="AJ57" s="95">
        <v>60091.572392250942</v>
      </c>
      <c r="AK57" s="95">
        <v>65091.478053096682</v>
      </c>
      <c r="AL57" s="95">
        <v>112082.66856934922</v>
      </c>
      <c r="AN57" s="92">
        <f t="shared" si="7"/>
        <v>1.313466724921607</v>
      </c>
      <c r="AO57" s="92">
        <f t="shared" si="8"/>
        <v>1.2757664445303734</v>
      </c>
      <c r="AP57" s="92">
        <f t="shared" si="9"/>
        <v>2.3020809221670793</v>
      </c>
      <c r="AQ57" s="92">
        <f t="shared" si="10"/>
        <v>4.0725272397382568</v>
      </c>
    </row>
    <row r="58" spans="6:43" x14ac:dyDescent="0.25">
      <c r="F58" t="s">
        <v>142</v>
      </c>
      <c r="Q58" t="str">
        <f t="shared" si="13"/>
        <v>airon</v>
      </c>
      <c r="R58" s="92">
        <f t="shared" si="3"/>
        <v>94.024804484542258</v>
      </c>
      <c r="S58" s="92">
        <f t="shared" si="4"/>
        <v>149.81720477966249</v>
      </c>
      <c r="T58" s="92">
        <f t="shared" si="5"/>
        <v>206.47841195321848</v>
      </c>
      <c r="U58" s="92">
        <f t="shared" si="6"/>
        <v>554.21375856260624</v>
      </c>
      <c r="V58" s="7"/>
      <c r="W58" s="7"/>
      <c r="AB58" s="12">
        <f>VLOOKUP($Q58,'2019_LMD'!$A$2:$F$75,COLUMNS('2019_LMD'!$A$2:C$2),)/1000</f>
        <v>9.4024804484542257E-2</v>
      </c>
      <c r="AC58" s="12">
        <f>VLOOKUP($Q58,'2019_LMD'!$A$2:$F$75,COLUMNS('2019_LMD'!$A$2:D$2),)/1000</f>
        <v>0.14981720477966248</v>
      </c>
      <c r="AD58" s="12">
        <f>VLOOKUP($Q58,'2019_LMD'!$A$2:$F$75,COLUMNS('2019_LMD'!$A$2:E$2),)/1000</f>
        <v>0.20647841195321848</v>
      </c>
      <c r="AE58" s="12">
        <f>VLOOKUP($Q58,'2019_LMD'!$A$2:$F$75,COLUMNS('2019_LMD'!$A$2:F$2),)/1000</f>
        <v>0.55421375856260624</v>
      </c>
      <c r="AG58" s="36"/>
      <c r="AH58" s="97" t="s">
        <v>627</v>
      </c>
      <c r="AI58" s="97">
        <v>45718.482565328115</v>
      </c>
      <c r="AJ58" s="95">
        <v>60091.572392250942</v>
      </c>
      <c r="AK58" s="95">
        <v>65091.478053096682</v>
      </c>
      <c r="AL58" s="95">
        <v>112082.66856934922</v>
      </c>
      <c r="AN58" s="92" t="e">
        <f t="shared" si="7"/>
        <v>#N/A</v>
      </c>
      <c r="AO58" s="92" t="e">
        <f t="shared" si="8"/>
        <v>#N/A</v>
      </c>
      <c r="AP58" s="92" t="e">
        <f t="shared" si="9"/>
        <v>#N/A</v>
      </c>
      <c r="AQ58" s="92" t="e">
        <f t="shared" si="10"/>
        <v>#N/A</v>
      </c>
    </row>
    <row r="59" spans="6:43" x14ac:dyDescent="0.25">
      <c r="F59" t="s">
        <v>143</v>
      </c>
      <c r="Q59" t="str">
        <f t="shared" si="13"/>
        <v>anfrm</v>
      </c>
      <c r="R59" s="92">
        <f t="shared" si="3"/>
        <v>94.024804484542258</v>
      </c>
      <c r="S59" s="92">
        <f t="shared" si="4"/>
        <v>149.81720477966249</v>
      </c>
      <c r="T59" s="92">
        <f t="shared" si="5"/>
        <v>206.47841195321848</v>
      </c>
      <c r="U59" s="92">
        <f t="shared" si="6"/>
        <v>554.21375856260624</v>
      </c>
      <c r="V59" s="7"/>
      <c r="W59" s="7"/>
      <c r="AB59" s="12">
        <f>VLOOKUP($Q59,'2019_LMD'!$A$2:$F$75,COLUMNS('2019_LMD'!$A$2:C$2),)/1000</f>
        <v>9.4024804484542257E-2</v>
      </c>
      <c r="AC59" s="12">
        <f>VLOOKUP($Q59,'2019_LMD'!$A$2:$F$75,COLUMNS('2019_LMD'!$A$2:D$2),)/1000</f>
        <v>0.14981720477966248</v>
      </c>
      <c r="AD59" s="12">
        <f>VLOOKUP($Q59,'2019_LMD'!$A$2:$F$75,COLUMNS('2019_LMD'!$A$2:E$2),)/1000</f>
        <v>0.20647841195321848</v>
      </c>
      <c r="AE59" s="12">
        <f>VLOOKUP($Q59,'2019_LMD'!$A$2:$F$75,COLUMNS('2019_LMD'!$A$2:F$2),)/1000</f>
        <v>0.55421375856260624</v>
      </c>
      <c r="AG59" s="35"/>
      <c r="AH59" s="96" t="s">
        <v>628</v>
      </c>
      <c r="AI59" s="96">
        <v>45718.482565328115</v>
      </c>
      <c r="AJ59" s="95">
        <v>60091.572392250942</v>
      </c>
      <c r="AK59" s="95">
        <v>65091.478053096682</v>
      </c>
      <c r="AL59" s="95">
        <v>112082.66856934922</v>
      </c>
      <c r="AN59" s="92" t="e">
        <f t="shared" si="7"/>
        <v>#N/A</v>
      </c>
      <c r="AO59" s="92" t="e">
        <f t="shared" si="8"/>
        <v>#N/A</v>
      </c>
      <c r="AP59" s="92" t="e">
        <f t="shared" si="9"/>
        <v>#N/A</v>
      </c>
      <c r="AQ59" s="92" t="e">
        <f t="shared" si="10"/>
        <v>#N/A</v>
      </c>
    </row>
    <row r="60" spans="6:43" x14ac:dyDescent="0.25">
      <c r="F60" s="43" t="s">
        <v>144</v>
      </c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 t="str">
        <f t="shared" ref="Q60" si="14">F60</f>
        <v>ametp</v>
      </c>
      <c r="R60" s="92">
        <f t="shared" si="3"/>
        <v>94.024804484542258</v>
      </c>
      <c r="S60" s="92">
        <f t="shared" si="4"/>
        <v>149.81720477966249</v>
      </c>
      <c r="T60" s="92">
        <f t="shared" si="5"/>
        <v>206.47841195321848</v>
      </c>
      <c r="U60" s="92">
        <f t="shared" si="6"/>
        <v>554.21375856260624</v>
      </c>
      <c r="V60" s="7"/>
      <c r="W60" s="7"/>
      <c r="AB60" s="12">
        <f>VLOOKUP($Q60,'2019_LMD'!$A$2:$F$75,COLUMNS('2019_LMD'!$A$2:C$2),)/1000</f>
        <v>9.4024804484542257E-2</v>
      </c>
      <c r="AC60" s="12">
        <f>VLOOKUP($Q60,'2019_LMD'!$A$2:$F$75,COLUMNS('2019_LMD'!$A$2:D$2),)/1000</f>
        <v>0.14981720477966248</v>
      </c>
      <c r="AD60" s="12">
        <f>VLOOKUP($Q60,'2019_LMD'!$A$2:$F$75,COLUMNS('2019_LMD'!$A$2:E$2),)/1000</f>
        <v>0.20647841195321848</v>
      </c>
      <c r="AE60" s="12">
        <f>VLOOKUP($Q60,'2019_LMD'!$A$2:$F$75,COLUMNS('2019_LMD'!$A$2:F$2),)/1000</f>
        <v>0.55421375856260624</v>
      </c>
      <c r="AG60" s="35"/>
      <c r="AH60" s="96" t="s">
        <v>22</v>
      </c>
      <c r="AI60" s="96">
        <v>39199.561999122161</v>
      </c>
      <c r="AJ60" s="95">
        <v>52176.617909998895</v>
      </c>
      <c r="AK60" s="95">
        <v>73521.379758492272</v>
      </c>
      <c r="AL60" s="95">
        <v>203032.12043678804</v>
      </c>
      <c r="AN60" s="92">
        <f t="shared" si="7"/>
        <v>1.5318973606085666</v>
      </c>
      <c r="AO60" s="92">
        <f t="shared" si="8"/>
        <v>1.4692943837283521</v>
      </c>
      <c r="AP60" s="92">
        <f t="shared" si="9"/>
        <v>2.0381261928695333</v>
      </c>
      <c r="AQ60" s="92">
        <f t="shared" si="10"/>
        <v>2.2482143213065822</v>
      </c>
    </row>
    <row r="61" spans="6:43" x14ac:dyDescent="0.25">
      <c r="F61" s="43" t="s">
        <v>14</v>
      </c>
      <c r="Q61" s="43" t="str">
        <f t="shared" ref="Q61:Q82" si="15">F61</f>
        <v>amach</v>
      </c>
      <c r="R61" s="92">
        <f t="shared" si="3"/>
        <v>253.71619373958521</v>
      </c>
      <c r="S61" s="92">
        <f t="shared" si="4"/>
        <v>318.82000560642632</v>
      </c>
      <c r="T61" s="92">
        <f t="shared" si="5"/>
        <v>338.97196892551074</v>
      </c>
      <c r="U61" s="92">
        <f t="shared" si="6"/>
        <v>651.09605592679986</v>
      </c>
      <c r="V61" s="7"/>
      <c r="W61" s="7"/>
      <c r="AB61" s="12">
        <f>VLOOKUP($Q61,'2019_LMD'!$A$2:$F$75,COLUMNS('2019_LMD'!$A$2:C$2),)/1000</f>
        <v>0.25371619373958521</v>
      </c>
      <c r="AC61" s="12">
        <f>VLOOKUP($Q61,'2019_LMD'!$A$2:$F$75,COLUMNS('2019_LMD'!$A$2:D$2),)/1000</f>
        <v>0.31882000560642632</v>
      </c>
      <c r="AD61" s="12">
        <f>VLOOKUP($Q61,'2019_LMD'!$A$2:$F$75,COLUMNS('2019_LMD'!$A$2:E$2),)/1000</f>
        <v>0.33897196892551074</v>
      </c>
      <c r="AE61" s="12">
        <f>VLOOKUP($Q61,'2019_LMD'!$A$2:$F$75,COLUMNS('2019_LMD'!$A$2:F$2),)/1000</f>
        <v>0.65109605592679987</v>
      </c>
      <c r="AG61" s="35"/>
      <c r="AH61" s="96" t="s">
        <v>23</v>
      </c>
      <c r="AI61" s="96">
        <v>23604.884777875421</v>
      </c>
      <c r="AJ61" s="95">
        <v>45934.286334705117</v>
      </c>
      <c r="AK61" s="95">
        <v>69923.644722677229</v>
      </c>
      <c r="AL61" s="95">
        <v>121984.06787354409</v>
      </c>
      <c r="AN61" s="92">
        <f t="shared" si="7"/>
        <v>2.349812648886096</v>
      </c>
      <c r="AO61" s="92">
        <f t="shared" si="8"/>
        <v>1.8153410518035491</v>
      </c>
      <c r="AP61" s="92">
        <f t="shared" si="9"/>
        <v>1.4605607216470555</v>
      </c>
      <c r="AQ61" s="92">
        <f t="shared" si="10"/>
        <v>1.8924136819941644</v>
      </c>
    </row>
    <row r="62" spans="6:43" x14ac:dyDescent="0.25">
      <c r="F62" s="43" t="s">
        <v>599</v>
      </c>
      <c r="Q62" s="43" t="str">
        <f t="shared" si="15"/>
        <v>afcel</v>
      </c>
      <c r="R62" s="92">
        <f t="shared" si="3"/>
        <v>56.426601699194819</v>
      </c>
      <c r="S62" s="92">
        <f t="shared" si="4"/>
        <v>205.63622981685373</v>
      </c>
      <c r="T62" s="92">
        <f t="shared" si="5"/>
        <v>269.54585374337222</v>
      </c>
      <c r="U62" s="92">
        <f t="shared" si="6"/>
        <v>515.95192119983358</v>
      </c>
      <c r="V62" s="7"/>
      <c r="W62" s="7"/>
      <c r="AB62" s="12">
        <f>AB64</f>
        <v>5.642660169919482E-2</v>
      </c>
      <c r="AC62" s="12">
        <f t="shared" ref="AC62:AE62" si="16">AC64</f>
        <v>0.20563622981685373</v>
      </c>
      <c r="AD62" s="12">
        <f t="shared" si="16"/>
        <v>0.2695458537433722</v>
      </c>
      <c r="AE62" s="12">
        <f t="shared" si="16"/>
        <v>0.51595192119983357</v>
      </c>
      <c r="AG62" s="36"/>
      <c r="AH62" s="97" t="s">
        <v>150</v>
      </c>
      <c r="AI62" s="97">
        <v>94320.476795096401</v>
      </c>
      <c r="AJ62" s="95">
        <v>164052.54152049191</v>
      </c>
      <c r="AK62" s="95">
        <v>209304.6058075295</v>
      </c>
      <c r="AL62" s="95">
        <v>387399.57215812104</v>
      </c>
      <c r="AN62" s="92">
        <f t="shared" si="7"/>
        <v>0.58807014882938113</v>
      </c>
      <c r="AO62" s="92">
        <f t="shared" si="8"/>
        <v>0.50829078840130704</v>
      </c>
      <c r="AP62" s="92">
        <f t="shared" si="9"/>
        <v>0.4879382782921628</v>
      </c>
      <c r="AQ62" s="92">
        <f t="shared" si="10"/>
        <v>0.5958817087567102</v>
      </c>
    </row>
    <row r="63" spans="6:43" x14ac:dyDescent="0.25">
      <c r="F63" s="43" t="s">
        <v>600</v>
      </c>
      <c r="Q63" s="43" t="str">
        <f t="shared" si="15"/>
        <v>aelct</v>
      </c>
      <c r="R63" s="92">
        <f t="shared" si="3"/>
        <v>56.426601699194819</v>
      </c>
      <c r="S63" s="92">
        <f t="shared" si="4"/>
        <v>205.63622981685373</v>
      </c>
      <c r="T63" s="92">
        <f t="shared" si="5"/>
        <v>269.54585374337222</v>
      </c>
      <c r="U63" s="92">
        <f t="shared" si="6"/>
        <v>515.95192119983358</v>
      </c>
      <c r="V63" s="7"/>
      <c r="W63" s="7"/>
      <c r="AB63" s="12">
        <f>AB64</f>
        <v>5.642660169919482E-2</v>
      </c>
      <c r="AC63" s="12">
        <f t="shared" ref="AC63:AE63" si="17">AC64</f>
        <v>0.20563622981685373</v>
      </c>
      <c r="AD63" s="12">
        <f t="shared" si="17"/>
        <v>0.2695458537433722</v>
      </c>
      <c r="AE63" s="12">
        <f t="shared" si="17"/>
        <v>0.51595192119983357</v>
      </c>
      <c r="AG63" s="35"/>
      <c r="AH63" s="96" t="s">
        <v>24</v>
      </c>
      <c r="AI63" s="96">
        <v>94320.476795096401</v>
      </c>
      <c r="AJ63" s="95">
        <v>164052.54152049191</v>
      </c>
      <c r="AK63" s="95">
        <v>209304.6058075295</v>
      </c>
      <c r="AL63" s="95">
        <v>387399.57215812104</v>
      </c>
      <c r="AN63" s="92">
        <f t="shared" si="7"/>
        <v>7.3899833195375102</v>
      </c>
      <c r="AO63" s="92">
        <f t="shared" si="8"/>
        <v>4.2488019005759883</v>
      </c>
      <c r="AP63" s="92">
        <f t="shared" si="9"/>
        <v>5.1392700181751474</v>
      </c>
      <c r="AQ63" s="92">
        <f t="shared" si="10"/>
        <v>5.2041027448298722</v>
      </c>
    </row>
    <row r="64" spans="6:43" x14ac:dyDescent="0.25">
      <c r="F64" s="43" t="s">
        <v>145</v>
      </c>
      <c r="Q64" s="43" t="str">
        <f t="shared" si="15"/>
        <v>aemch</v>
      </c>
      <c r="R64" s="92">
        <f t="shared" si="3"/>
        <v>56.426601699194819</v>
      </c>
      <c r="S64" s="92">
        <f t="shared" si="4"/>
        <v>205.63622981685373</v>
      </c>
      <c r="T64" s="92">
        <f t="shared" si="5"/>
        <v>269.54585374337222</v>
      </c>
      <c r="U64" s="92">
        <f t="shared" si="6"/>
        <v>515.95192119983358</v>
      </c>
      <c r="V64" s="7"/>
      <c r="W64" s="7"/>
      <c r="AB64" s="12">
        <f>VLOOKUP($Q64,'2019_LMD'!$A$2:$F$75,COLUMNS('2019_LMD'!$A$2:C$2),)/1000</f>
        <v>5.642660169919482E-2</v>
      </c>
      <c r="AC64" s="12">
        <f>VLOOKUP($Q64,'2019_LMD'!$A$2:$F$75,COLUMNS('2019_LMD'!$A$2:D$2),)/1000</f>
        <v>0.20563622981685373</v>
      </c>
      <c r="AD64" s="12">
        <f>VLOOKUP($Q64,'2019_LMD'!$A$2:$F$75,COLUMNS('2019_LMD'!$A$2:E$2),)/1000</f>
        <v>0.2695458537433722</v>
      </c>
      <c r="AE64" s="12">
        <f>VLOOKUP($Q64,'2019_LMD'!$A$2:$F$75,COLUMNS('2019_LMD'!$A$2:F$2),)/1000</f>
        <v>0.51595192119983357</v>
      </c>
      <c r="AG64" s="35"/>
      <c r="AH64" s="96" t="s">
        <v>151</v>
      </c>
      <c r="AI64" s="96">
        <v>94320.476795096401</v>
      </c>
      <c r="AJ64" s="95">
        <v>164052.54152049191</v>
      </c>
      <c r="AK64" s="95">
        <v>209304.6058075295</v>
      </c>
      <c r="AL64" s="95">
        <v>387399.57215812104</v>
      </c>
      <c r="AN64" s="92">
        <f t="shared" si="7"/>
        <v>0.25486574605500401</v>
      </c>
      <c r="AO64" s="92">
        <f t="shared" si="8"/>
        <v>0.25866072297330622</v>
      </c>
      <c r="AP64" s="92">
        <f t="shared" si="9"/>
        <v>0.28277648020389279</v>
      </c>
      <c r="AQ64" s="92">
        <f t="shared" si="10"/>
        <v>0.44188358592345273</v>
      </c>
    </row>
    <row r="65" spans="6:35" x14ac:dyDescent="0.25">
      <c r="F65" s="43" t="s">
        <v>146</v>
      </c>
      <c r="Q65" s="43" t="str">
        <f t="shared" si="15"/>
        <v>asequ</v>
      </c>
      <c r="R65" s="92">
        <f t="shared" si="3"/>
        <v>56.426601699194819</v>
      </c>
      <c r="S65" s="92">
        <f t="shared" si="4"/>
        <v>205.63622981685373</v>
      </c>
      <c r="T65" s="92">
        <f t="shared" si="5"/>
        <v>269.54585374337222</v>
      </c>
      <c r="U65" s="92">
        <f t="shared" si="6"/>
        <v>515.95192119983358</v>
      </c>
      <c r="V65" s="7"/>
      <c r="W65" s="7"/>
      <c r="AB65" s="12">
        <f>VLOOKUP($Q65,'2019_LMD'!$A$2:$F$75,COLUMNS('2019_LMD'!$A$2:C$2),)/1000</f>
        <v>5.642660169919482E-2</v>
      </c>
      <c r="AC65" s="12">
        <f>VLOOKUP($Q65,'2019_LMD'!$A$2:$F$75,COLUMNS('2019_LMD'!$A$2:D$2),)/1000</f>
        <v>0.20563622981685373</v>
      </c>
      <c r="AD65" s="12">
        <f>VLOOKUP($Q65,'2019_LMD'!$A$2:$F$75,COLUMNS('2019_LMD'!$A$2:E$2),)/1000</f>
        <v>0.2695458537433722</v>
      </c>
      <c r="AE65" s="12">
        <f>VLOOKUP($Q65,'2019_LMD'!$A$2:$F$75,COLUMNS('2019_LMD'!$A$2:F$2),)/1000</f>
        <v>0.51595192119983357</v>
      </c>
      <c r="AG65" s="35"/>
      <c r="AH65" s="96"/>
      <c r="AI65" s="96"/>
    </row>
    <row r="66" spans="6:35" x14ac:dyDescent="0.25">
      <c r="F66" s="43" t="s">
        <v>15</v>
      </c>
      <c r="Q66" s="43" t="str">
        <f t="shared" si="15"/>
        <v>avehi</v>
      </c>
      <c r="R66" s="92">
        <f t="shared" si="3"/>
        <v>56.426601699194819</v>
      </c>
      <c r="S66" s="92">
        <f t="shared" si="4"/>
        <v>205.63622981685373</v>
      </c>
      <c r="T66" s="92">
        <f t="shared" si="5"/>
        <v>269.54585374337222</v>
      </c>
      <c r="U66" s="92">
        <f t="shared" si="6"/>
        <v>515.95192119983358</v>
      </c>
      <c r="V66" s="7"/>
      <c r="W66" s="7"/>
      <c r="AB66" s="12">
        <f>VLOOKUP($Q66,'2019_LMD'!$A$2:$F$75,COLUMNS('2019_LMD'!$A$2:C$2),)/1000</f>
        <v>5.642660169919482E-2</v>
      </c>
      <c r="AC66" s="12">
        <f>VLOOKUP($Q66,'2019_LMD'!$A$2:$F$75,COLUMNS('2019_LMD'!$A$2:D$2),)/1000</f>
        <v>0.20563622981685373</v>
      </c>
      <c r="AD66" s="12">
        <f>VLOOKUP($Q66,'2019_LMD'!$A$2:$F$75,COLUMNS('2019_LMD'!$A$2:E$2),)/1000</f>
        <v>0.2695458537433722</v>
      </c>
      <c r="AE66" s="12">
        <f>VLOOKUP($Q66,'2019_LMD'!$A$2:$F$75,COLUMNS('2019_LMD'!$A$2:F$2),)/1000</f>
        <v>0.51595192119983357</v>
      </c>
      <c r="AG66" s="35"/>
      <c r="AH66" s="96"/>
      <c r="AI66" s="96"/>
    </row>
    <row r="67" spans="6:35" x14ac:dyDescent="0.25">
      <c r="F67" s="43" t="s">
        <v>147</v>
      </c>
      <c r="Q67" s="43" t="str">
        <f t="shared" si="15"/>
        <v>atequ</v>
      </c>
      <c r="R67" s="92">
        <f t="shared" si="3"/>
        <v>56.426601699194819</v>
      </c>
      <c r="S67" s="92">
        <f t="shared" si="4"/>
        <v>205.63622981685373</v>
      </c>
      <c r="T67" s="92">
        <f t="shared" si="5"/>
        <v>269.54585374337222</v>
      </c>
      <c r="U67" s="92">
        <f t="shared" si="6"/>
        <v>515.95192119983358</v>
      </c>
      <c r="V67" s="7"/>
      <c r="W67" s="7"/>
      <c r="AB67" s="12">
        <f>VLOOKUP($Q67,'2019_LMD'!$A$2:$F$75,COLUMNS('2019_LMD'!$A$2:C$2),)/1000</f>
        <v>5.642660169919482E-2</v>
      </c>
      <c r="AC67" s="12">
        <f>VLOOKUP($Q67,'2019_LMD'!$A$2:$F$75,COLUMNS('2019_LMD'!$A$2:D$2),)/1000</f>
        <v>0.20563622981685373</v>
      </c>
      <c r="AD67" s="12">
        <f>VLOOKUP($Q67,'2019_LMD'!$A$2:$F$75,COLUMNS('2019_LMD'!$A$2:E$2),)/1000</f>
        <v>0.2695458537433722</v>
      </c>
      <c r="AE67" s="12">
        <f>VLOOKUP($Q67,'2019_LMD'!$A$2:$F$75,COLUMNS('2019_LMD'!$A$2:F$2),)/1000</f>
        <v>0.51595192119983357</v>
      </c>
      <c r="AG67" s="35"/>
      <c r="AH67" s="96"/>
      <c r="AI67" s="96"/>
    </row>
    <row r="68" spans="6:35" x14ac:dyDescent="0.25">
      <c r="F68" s="43" t="s">
        <v>148</v>
      </c>
      <c r="Q68" s="43" t="str">
        <f t="shared" si="15"/>
        <v>afurn</v>
      </c>
      <c r="R68" s="92">
        <f t="shared" si="3"/>
        <v>49.484920131186648</v>
      </c>
      <c r="S68" s="92">
        <f t="shared" si="4"/>
        <v>100.86320634977838</v>
      </c>
      <c r="T68" s="92">
        <f t="shared" si="5"/>
        <v>95.296292706519623</v>
      </c>
      <c r="U68" s="92">
        <f t="shared" si="6"/>
        <v>1906.306411843052</v>
      </c>
      <c r="AB68" s="12">
        <f>VLOOKUP($Q68,'2019_LMD'!$A$2:$F$75,COLUMNS('2019_LMD'!$A$2:C$2),)/1000</f>
        <v>4.9484920131186647E-2</v>
      </c>
      <c r="AC68" s="12">
        <f>VLOOKUP($Q68,'2019_LMD'!$A$2:$F$75,COLUMNS('2019_LMD'!$A$2:D$2),)/1000</f>
        <v>0.10086320634977838</v>
      </c>
      <c r="AD68" s="12">
        <f>VLOOKUP($Q68,'2019_LMD'!$A$2:$F$75,COLUMNS('2019_LMD'!$A$2:E$2),)/1000</f>
        <v>9.5296292706519625E-2</v>
      </c>
      <c r="AE68" s="12">
        <f>VLOOKUP($Q68,'2019_LMD'!$A$2:$F$75,COLUMNS('2019_LMD'!$A$2:F$2),)/1000</f>
        <v>1.9063064118430519</v>
      </c>
      <c r="AG68" s="35"/>
      <c r="AH68" s="96"/>
      <c r="AI68" s="96"/>
    </row>
    <row r="69" spans="6:35" x14ac:dyDescent="0.25">
      <c r="F69" s="43" t="s">
        <v>16</v>
      </c>
      <c r="Q69" s="43" t="str">
        <f t="shared" si="15"/>
        <v>aoman</v>
      </c>
      <c r="R69" s="92">
        <f t="shared" si="3"/>
        <v>49.484920131186648</v>
      </c>
      <c r="S69" s="92">
        <f t="shared" si="4"/>
        <v>100.86320634977838</v>
      </c>
      <c r="T69" s="92">
        <f t="shared" si="5"/>
        <v>95.296292706519623</v>
      </c>
      <c r="U69" s="92">
        <f t="shared" si="6"/>
        <v>1906.306411843052</v>
      </c>
      <c r="AB69" s="12">
        <f>VLOOKUP($Q69,'2019_LMD'!$A$2:$F$75,COLUMNS('2019_LMD'!$A$2:C$2),)/1000</f>
        <v>4.9484920131186647E-2</v>
      </c>
      <c r="AC69" s="12">
        <f>VLOOKUP($Q69,'2019_LMD'!$A$2:$F$75,COLUMNS('2019_LMD'!$A$2:D$2),)/1000</f>
        <v>0.10086320634977838</v>
      </c>
      <c r="AD69" s="12">
        <f>VLOOKUP($Q69,'2019_LMD'!$A$2:$F$75,COLUMNS('2019_LMD'!$A$2:E$2),)/1000</f>
        <v>9.5296292706519625E-2</v>
      </c>
      <c r="AE69" s="12">
        <f>VLOOKUP($Q69,'2019_LMD'!$A$2:$F$75,COLUMNS('2019_LMD'!$A$2:F$2),)/1000</f>
        <v>1.9063064118430519</v>
      </c>
      <c r="AG69" s="35"/>
      <c r="AH69" s="96"/>
      <c r="AI69" s="96"/>
    </row>
    <row r="70" spans="6:35" x14ac:dyDescent="0.25">
      <c r="F70" s="43" t="s">
        <v>17</v>
      </c>
      <c r="Q70" s="43" t="str">
        <f t="shared" si="15"/>
        <v>aelec</v>
      </c>
      <c r="R70" s="92">
        <f t="shared" si="3"/>
        <v>123.2422186913517</v>
      </c>
      <c r="S70" s="92">
        <f t="shared" si="4"/>
        <v>319.44839885258841</v>
      </c>
      <c r="T70" s="92">
        <f t="shared" si="5"/>
        <v>322.29944992901392</v>
      </c>
      <c r="U70" s="92">
        <f t="shared" si="6"/>
        <v>1132.4543932611257</v>
      </c>
      <c r="AB70" s="12">
        <f>VLOOKUP($Q70,'2019_LMD'!$A$2:$F$75,COLUMNS('2019_LMD'!$A$2:C$2),)/1000</f>
        <v>0.1232422186913517</v>
      </c>
      <c r="AC70" s="12">
        <f>VLOOKUP($Q70,'2019_LMD'!$A$2:$F$75,COLUMNS('2019_LMD'!$A$2:D$2),)/1000</f>
        <v>0.31944839885258841</v>
      </c>
      <c r="AD70" s="12">
        <f>VLOOKUP($Q70,'2019_LMD'!$A$2:$F$75,COLUMNS('2019_LMD'!$A$2:E$2),)/1000</f>
        <v>0.32229944992901394</v>
      </c>
      <c r="AE70" s="12">
        <f>VLOOKUP($Q70,'2019_LMD'!$A$2:$F$75,COLUMNS('2019_LMD'!$A$2:F$2),)/1000</f>
        <v>1.1324543932611257</v>
      </c>
      <c r="AG70" s="35"/>
      <c r="AH70" s="96"/>
      <c r="AI70" s="96"/>
    </row>
    <row r="71" spans="6:35" x14ac:dyDescent="0.25">
      <c r="F71" s="43" t="s">
        <v>18</v>
      </c>
      <c r="Q71" s="43" t="str">
        <f t="shared" si="15"/>
        <v>awatr</v>
      </c>
      <c r="R71" s="92">
        <f t="shared" si="3"/>
        <v>186.43338924228485</v>
      </c>
      <c r="S71" s="92">
        <f t="shared" si="4"/>
        <v>255.21051728919397</v>
      </c>
      <c r="T71" s="92">
        <f t="shared" si="5"/>
        <v>206.137697220782</v>
      </c>
      <c r="U71" s="92">
        <f t="shared" si="6"/>
        <v>348.22175518632025</v>
      </c>
      <c r="AB71" s="12">
        <f>VLOOKUP($Q71,'2019_LMD'!$A$2:$F$75,COLUMNS('2019_LMD'!$A$2:C$2),)/1000</f>
        <v>0.18643338924228484</v>
      </c>
      <c r="AC71" s="12">
        <f>VLOOKUP($Q71,'2019_LMD'!$A$2:$F$75,COLUMNS('2019_LMD'!$A$2:D$2),)/1000</f>
        <v>0.25521051728919397</v>
      </c>
      <c r="AD71" s="12">
        <f>VLOOKUP($Q71,'2019_LMD'!$A$2:$F$75,COLUMNS('2019_LMD'!$A$2:E$2),)/1000</f>
        <v>0.20613769722078201</v>
      </c>
      <c r="AE71" s="12">
        <f>VLOOKUP($Q71,'2019_LMD'!$A$2:$F$75,COLUMNS('2019_LMD'!$A$2:F$2),)/1000</f>
        <v>0.34822175518632026</v>
      </c>
      <c r="AG71" s="35"/>
      <c r="AH71" s="96"/>
      <c r="AI71" s="96"/>
    </row>
    <row r="72" spans="6:35" x14ac:dyDescent="0.25">
      <c r="F72" s="43" t="s">
        <v>19</v>
      </c>
      <c r="Q72" s="43" t="str">
        <f t="shared" si="15"/>
        <v>acons</v>
      </c>
      <c r="R72" s="92">
        <f t="shared" si="3"/>
        <v>20.194641865041906</v>
      </c>
      <c r="S72" s="92">
        <f t="shared" si="4"/>
        <v>37.753940607414876</v>
      </c>
      <c r="T72" s="92">
        <f t="shared" si="5"/>
        <v>71.490194378582089</v>
      </c>
      <c r="U72" s="92">
        <f t="shared" si="6"/>
        <v>148.26622746181087</v>
      </c>
      <c r="AB72" s="12">
        <f>VLOOKUP($Q72,'2019_LMD'!$A$2:$F$75,COLUMNS('2019_LMD'!$A$2:C$2),)/1000</f>
        <v>2.0194641865041905E-2</v>
      </c>
      <c r="AC72" s="12">
        <f>VLOOKUP($Q72,'2019_LMD'!$A$2:$F$75,COLUMNS('2019_LMD'!$A$2:D$2),)/1000</f>
        <v>3.7753940607414875E-2</v>
      </c>
      <c r="AD72" s="12">
        <f>VLOOKUP($Q72,'2019_LMD'!$A$2:$F$75,COLUMNS('2019_LMD'!$A$2:E$2),)/1000</f>
        <v>7.1490194378582089E-2</v>
      </c>
      <c r="AE72" s="12">
        <f>VLOOKUP($Q72,'2019_LMD'!$A$2:$F$75,COLUMNS('2019_LMD'!$A$2:F$2),)/1000</f>
        <v>0.14826622746181087</v>
      </c>
      <c r="AG72" s="35"/>
      <c r="AH72" s="96"/>
      <c r="AI72" s="96"/>
    </row>
    <row r="73" spans="6:35" x14ac:dyDescent="0.25">
      <c r="F73" s="43" t="s">
        <v>20</v>
      </c>
      <c r="Q73" s="43" t="str">
        <f t="shared" si="15"/>
        <v>atrad</v>
      </c>
      <c r="R73" s="92">
        <f t="shared" si="3"/>
        <v>34.085321062660483</v>
      </c>
      <c r="S73" s="92">
        <f t="shared" si="4"/>
        <v>46.58962002953642</v>
      </c>
      <c r="T73" s="92">
        <f t="shared" si="5"/>
        <v>81.391485933950207</v>
      </c>
      <c r="U73" s="92">
        <f t="shared" si="6"/>
        <v>171.43744412565098</v>
      </c>
      <c r="AB73" s="12">
        <f>VLOOKUP($Q73,'2019_LMD'!$A$2:$F$75,COLUMNS('2019_LMD'!$A$2:C$2),)/1000</f>
        <v>3.4085321062660483E-2</v>
      </c>
      <c r="AC73" s="12">
        <f>VLOOKUP($Q73,'2019_LMD'!$A$2:$F$75,COLUMNS('2019_LMD'!$A$2:D$2),)/1000</f>
        <v>4.658962002953642E-2</v>
      </c>
      <c r="AD73" s="12">
        <f>VLOOKUP($Q73,'2019_LMD'!$A$2:$F$75,COLUMNS('2019_LMD'!$A$2:E$2),)/1000</f>
        <v>8.1391485933950208E-2</v>
      </c>
      <c r="AE73" s="12">
        <f>VLOOKUP($Q73,'2019_LMD'!$A$2:$F$75,COLUMNS('2019_LMD'!$A$2:F$2),)/1000</f>
        <v>0.17143744412565098</v>
      </c>
      <c r="AG73" s="35"/>
      <c r="AH73" s="96"/>
      <c r="AI73" s="96"/>
    </row>
    <row r="74" spans="6:35" x14ac:dyDescent="0.25">
      <c r="F74" s="43" t="s">
        <v>149</v>
      </c>
      <c r="Q74" s="43" t="str">
        <f t="shared" si="15"/>
        <v>ahotl</v>
      </c>
      <c r="R74" s="92">
        <f t="shared" ref="R74:R85" si="18">AB74*1000</f>
        <v>14.983231346631012</v>
      </c>
      <c r="S74" s="92">
        <f t="shared" ref="S74:S85" si="19">AC74*1000</f>
        <v>20.479873256024181</v>
      </c>
      <c r="T74" s="92">
        <f t="shared" ref="T74:T85" si="20">AD74*1000</f>
        <v>35.77808350851582</v>
      </c>
      <c r="U74" s="92">
        <f t="shared" ref="U74:U85" si="21">AE74*1000</f>
        <v>75.360501433670862</v>
      </c>
      <c r="AB74" s="12">
        <f>VLOOKUP($Q74,'2019_LMD'!$A$2:$F$75,COLUMNS('2019_LMD'!$A$2:C$2),)/1000</f>
        <v>1.4983231346631012E-2</v>
      </c>
      <c r="AC74" s="12">
        <f>VLOOKUP($Q74,'2019_LMD'!$A$2:$F$75,COLUMNS('2019_LMD'!$A$2:D$2),)/1000</f>
        <v>2.047987325602418E-2</v>
      </c>
      <c r="AD74" s="12">
        <f>VLOOKUP($Q74,'2019_LMD'!$A$2:$F$75,COLUMNS('2019_LMD'!$A$2:E$2),)/1000</f>
        <v>3.5778083508515822E-2</v>
      </c>
      <c r="AE74" s="12">
        <f>VLOOKUP($Q74,'2019_LMD'!$A$2:$F$75,COLUMNS('2019_LMD'!$A$2:F$2),)/1000</f>
        <v>7.536050143367086E-2</v>
      </c>
      <c r="AG74" s="35"/>
      <c r="AH74" s="96"/>
      <c r="AI74" s="96"/>
    </row>
    <row r="75" spans="6:35" x14ac:dyDescent="0.25">
      <c r="F75" s="43" t="s">
        <v>413</v>
      </c>
      <c r="Q75" s="43" t="str">
        <f t="shared" si="15"/>
        <v>altrp-p</v>
      </c>
      <c r="R75" s="92">
        <f t="shared" si="18"/>
        <v>60.049705563467107</v>
      </c>
      <c r="S75" s="92">
        <f t="shared" si="19"/>
        <v>76.662811657101528</v>
      </c>
      <c r="T75" s="92">
        <f t="shared" si="20"/>
        <v>149.84584982169102</v>
      </c>
      <c r="U75" s="92">
        <f t="shared" si="21"/>
        <v>456.45972085122963</v>
      </c>
      <c r="AB75" s="12">
        <f>VLOOKUP($Q75,'2019_LMD'!$A$2:$F$75,COLUMNS('2019_LMD'!$A$2:C$2),)/1000</f>
        <v>6.0049705563467108E-2</v>
      </c>
      <c r="AC75" s="12">
        <f>VLOOKUP($Q75,'2019_LMD'!$A$2:$F$75,COLUMNS('2019_LMD'!$A$2:D$2),)/1000</f>
        <v>7.6662811657101523E-2</v>
      </c>
      <c r="AD75" s="12">
        <f>VLOOKUP($Q75,'2019_LMD'!$A$2:$F$75,COLUMNS('2019_LMD'!$A$2:E$2),)/1000</f>
        <v>0.14984584982169102</v>
      </c>
      <c r="AE75" s="12">
        <f>VLOOKUP($Q75,'2019_LMD'!$A$2:$F$75,COLUMNS('2019_LMD'!$A$2:F$2),)/1000</f>
        <v>0.45645972085122966</v>
      </c>
      <c r="AG75" s="35"/>
      <c r="AH75" s="96"/>
      <c r="AI75" s="96"/>
    </row>
    <row r="76" spans="6:35" x14ac:dyDescent="0.25">
      <c r="F76" s="43" t="s">
        <v>414</v>
      </c>
      <c r="Q76" s="43" t="str">
        <f t="shared" si="15"/>
        <v>altrp-f</v>
      </c>
      <c r="R76" s="92">
        <f t="shared" si="18"/>
        <v>60.049705563467107</v>
      </c>
      <c r="S76" s="92">
        <f t="shared" si="19"/>
        <v>76.662811657101528</v>
      </c>
      <c r="T76" s="92">
        <f t="shared" si="20"/>
        <v>149.84584982169102</v>
      </c>
      <c r="U76" s="92">
        <f t="shared" si="21"/>
        <v>456.45972085122963</v>
      </c>
      <c r="AB76" s="12">
        <f>VLOOKUP($Q76,'2019_LMD'!$A$2:$F$75,COLUMNS('2019_LMD'!$A$2:C$2),)/1000</f>
        <v>6.0049705563467108E-2</v>
      </c>
      <c r="AC76" s="12">
        <f>VLOOKUP($Q76,'2019_LMD'!$A$2:$F$75,COLUMNS('2019_LMD'!$A$2:D$2),)/1000</f>
        <v>7.6662811657101523E-2</v>
      </c>
      <c r="AD76" s="12">
        <f>VLOOKUP($Q76,'2019_LMD'!$A$2:$F$75,COLUMNS('2019_LMD'!$A$2:E$2),)/1000</f>
        <v>0.14984584982169102</v>
      </c>
      <c r="AE76" s="12">
        <f>VLOOKUP($Q76,'2019_LMD'!$A$2:$F$75,COLUMNS('2019_LMD'!$A$2:F$2),)/1000</f>
        <v>0.45645972085122966</v>
      </c>
      <c r="AG76" s="35"/>
      <c r="AH76" s="96"/>
      <c r="AI76" s="96"/>
    </row>
    <row r="77" spans="6:35" x14ac:dyDescent="0.25">
      <c r="F77" s="43" t="s">
        <v>454</v>
      </c>
      <c r="Q77" s="43" t="str">
        <f t="shared" si="15"/>
        <v>aotrp-p</v>
      </c>
      <c r="R77" s="92">
        <f t="shared" si="18"/>
        <v>60.049705563467107</v>
      </c>
      <c r="S77" s="92">
        <f t="shared" si="19"/>
        <v>76.662811657101528</v>
      </c>
      <c r="T77" s="92">
        <f t="shared" si="20"/>
        <v>149.84584982169102</v>
      </c>
      <c r="U77" s="92">
        <f t="shared" si="21"/>
        <v>456.45972085122963</v>
      </c>
      <c r="AB77" s="12">
        <f>VLOOKUP($Q77,'2019_LMD'!$A$2:$F$75,COLUMNS('2019_LMD'!$A$2:C$2),)/1000</f>
        <v>6.0049705563467108E-2</v>
      </c>
      <c r="AC77" s="12">
        <f>VLOOKUP($Q77,'2019_LMD'!$A$2:$F$75,COLUMNS('2019_LMD'!$A$2:D$2),)/1000</f>
        <v>7.6662811657101523E-2</v>
      </c>
      <c r="AD77" s="12">
        <f>VLOOKUP($Q77,'2019_LMD'!$A$2:$F$75,COLUMNS('2019_LMD'!$A$2:E$2),)/1000</f>
        <v>0.14984584982169102</v>
      </c>
      <c r="AE77" s="12">
        <f>VLOOKUP($Q77,'2019_LMD'!$A$2:$F$75,COLUMNS('2019_LMD'!$A$2:F$2),)/1000</f>
        <v>0.45645972085122966</v>
      </c>
      <c r="AG77" s="35"/>
      <c r="AH77" s="96"/>
      <c r="AI77" s="96"/>
    </row>
    <row r="78" spans="6:35" x14ac:dyDescent="0.25">
      <c r="F78" s="43" t="s">
        <v>455</v>
      </c>
      <c r="Q78" s="43" t="str">
        <f t="shared" si="15"/>
        <v>aotrp-f</v>
      </c>
      <c r="R78" s="92">
        <f t="shared" si="18"/>
        <v>60.049705563467107</v>
      </c>
      <c r="S78" s="92">
        <f t="shared" si="19"/>
        <v>76.662811657101528</v>
      </c>
      <c r="T78" s="92">
        <f t="shared" si="20"/>
        <v>149.84584982169102</v>
      </c>
      <c r="U78" s="92">
        <f t="shared" si="21"/>
        <v>456.45972085122963</v>
      </c>
      <c r="AB78" s="12">
        <f>VLOOKUP($Q78,'2019_LMD'!$A$2:$F$75,COLUMNS('2019_LMD'!$A$2:C$2),)/1000</f>
        <v>6.0049705563467108E-2</v>
      </c>
      <c r="AC78" s="12">
        <f>VLOOKUP($Q78,'2019_LMD'!$A$2:$F$75,COLUMNS('2019_LMD'!$A$2:D$2),)/1000</f>
        <v>7.6662811657101523E-2</v>
      </c>
      <c r="AD78" s="12">
        <f>VLOOKUP($Q78,'2019_LMD'!$A$2:$F$75,COLUMNS('2019_LMD'!$A$2:E$2),)/1000</f>
        <v>0.14984584982169102</v>
      </c>
      <c r="AE78" s="12">
        <f>VLOOKUP($Q78,'2019_LMD'!$A$2:$F$75,COLUMNS('2019_LMD'!$A$2:F$2),)/1000</f>
        <v>0.45645972085122966</v>
      </c>
      <c r="AG78" s="35"/>
      <c r="AH78" s="96"/>
      <c r="AI78" s="96"/>
    </row>
    <row r="79" spans="6:35" x14ac:dyDescent="0.25">
      <c r="F79" s="43" t="s">
        <v>427</v>
      </c>
      <c r="Q79" s="43" t="str">
        <f t="shared" si="15"/>
        <v>aprtr</v>
      </c>
      <c r="R79" s="92">
        <f t="shared" si="18"/>
        <v>60.049705563467107</v>
      </c>
      <c r="S79" s="92">
        <f t="shared" si="19"/>
        <v>76.662811657101528</v>
      </c>
      <c r="T79" s="92">
        <f t="shared" si="20"/>
        <v>149.84584982169102</v>
      </c>
      <c r="U79" s="92">
        <f t="shared" si="21"/>
        <v>456.45972085122963</v>
      </c>
      <c r="AB79" s="12">
        <f>VLOOKUP($Q79,'2019_LMD'!$A$2:$F$75,COLUMNS('2019_LMD'!$A$2:C$2),)/1000</f>
        <v>6.0049705563467108E-2</v>
      </c>
      <c r="AC79" s="12">
        <f>VLOOKUP($Q79,'2019_LMD'!$A$2:$F$75,COLUMNS('2019_LMD'!$A$2:D$2),)/1000</f>
        <v>7.6662811657101523E-2</v>
      </c>
      <c r="AD79" s="12">
        <f>VLOOKUP($Q79,'2019_LMD'!$A$2:$F$75,COLUMNS('2019_LMD'!$A$2:E$2),)/1000</f>
        <v>0.14984584982169102</v>
      </c>
      <c r="AE79" s="12">
        <f>VLOOKUP($Q79,'2019_LMD'!$A$2:$F$75,COLUMNS('2019_LMD'!$A$2:F$2),)/1000</f>
        <v>0.45645972085122966</v>
      </c>
      <c r="AG79" s="35"/>
      <c r="AH79" s="96"/>
      <c r="AI79" s="96"/>
    </row>
    <row r="80" spans="6:35" x14ac:dyDescent="0.25">
      <c r="F80" s="43" t="s">
        <v>291</v>
      </c>
      <c r="Q80" s="43" t="str">
        <f t="shared" si="15"/>
        <v>atrps</v>
      </c>
      <c r="R80" s="92">
        <f t="shared" si="18"/>
        <v>60.049705563467107</v>
      </c>
      <c r="S80" s="92">
        <f t="shared" si="19"/>
        <v>76.662811657101528</v>
      </c>
      <c r="T80" s="92">
        <f t="shared" si="20"/>
        <v>149.84584982169102</v>
      </c>
      <c r="U80" s="92">
        <f t="shared" si="21"/>
        <v>456.45972085122963</v>
      </c>
      <c r="AB80" s="12">
        <f>VLOOKUP($Q80,'2019_LMD'!$A$2:$F$75,COLUMNS('2019_LMD'!$A$2:C$2),)/1000</f>
        <v>6.0049705563467108E-2</v>
      </c>
      <c r="AC80" s="12">
        <f>VLOOKUP($Q80,'2019_LMD'!$A$2:$F$75,COLUMNS('2019_LMD'!$A$2:D$2),)/1000</f>
        <v>7.6662811657101523E-2</v>
      </c>
      <c r="AD80" s="12">
        <f>VLOOKUP($Q80,'2019_LMD'!$A$2:$F$75,COLUMNS('2019_LMD'!$A$2:E$2),)/1000</f>
        <v>0.14984584982169102</v>
      </c>
      <c r="AE80" s="12">
        <f>VLOOKUP($Q80,'2019_LMD'!$A$2:$F$75,COLUMNS('2019_LMD'!$A$2:F$2),)/1000</f>
        <v>0.45645972085122966</v>
      </c>
      <c r="AG80" s="35"/>
      <c r="AH80" s="96"/>
      <c r="AI80" s="96"/>
    </row>
    <row r="81" spans="6:35" x14ac:dyDescent="0.25">
      <c r="F81" s="43" t="s">
        <v>22</v>
      </c>
      <c r="Q81" s="43" t="str">
        <f t="shared" si="15"/>
        <v>acomm</v>
      </c>
      <c r="R81" s="92">
        <f t="shared" si="18"/>
        <v>60.049705563467107</v>
      </c>
      <c r="S81" s="92">
        <f t="shared" si="19"/>
        <v>76.662811657101528</v>
      </c>
      <c r="T81" s="92">
        <f t="shared" si="20"/>
        <v>149.84584982169102</v>
      </c>
      <c r="U81" s="92">
        <f t="shared" si="21"/>
        <v>456.45972085122963</v>
      </c>
      <c r="AB81" s="12">
        <f>VLOOKUP($Q81,'2019_LMD'!$A$2:$F$75,COLUMNS('2019_LMD'!$A$2:C$2),)/1000</f>
        <v>6.0049705563467108E-2</v>
      </c>
      <c r="AC81" s="12">
        <f>VLOOKUP($Q81,'2019_LMD'!$A$2:$F$75,COLUMNS('2019_LMD'!$A$2:D$2),)/1000</f>
        <v>7.6662811657101523E-2</v>
      </c>
      <c r="AD81" s="12">
        <f>VLOOKUP($Q81,'2019_LMD'!$A$2:$F$75,COLUMNS('2019_LMD'!$A$2:E$2),)/1000</f>
        <v>0.14984584982169102</v>
      </c>
      <c r="AE81" s="12">
        <f>VLOOKUP($Q81,'2019_LMD'!$A$2:$F$75,COLUMNS('2019_LMD'!$A$2:F$2),)/1000</f>
        <v>0.45645972085122966</v>
      </c>
      <c r="AG81" s="35"/>
      <c r="AH81" s="96"/>
      <c r="AI81" s="96"/>
    </row>
    <row r="82" spans="6:35" x14ac:dyDescent="0.25">
      <c r="F82" s="43" t="s">
        <v>23</v>
      </c>
      <c r="Q82" s="43" t="str">
        <f t="shared" si="15"/>
        <v>afsrv</v>
      </c>
      <c r="R82" s="92">
        <f t="shared" si="18"/>
        <v>55.467056826550525</v>
      </c>
      <c r="S82" s="92">
        <f t="shared" si="19"/>
        <v>83.386395668688976</v>
      </c>
      <c r="T82" s="92">
        <f t="shared" si="20"/>
        <v>102.12772899634577</v>
      </c>
      <c r="U82" s="92">
        <f t="shared" si="21"/>
        <v>230.84431902919962</v>
      </c>
      <c r="AB82" s="12">
        <f>VLOOKUP($Q82,'2019_LMD'!$A$2:$F$75,COLUMNS('2019_LMD'!$A$2:C$2),)/1000</f>
        <v>5.5467056826550523E-2</v>
      </c>
      <c r="AC82" s="12">
        <f>VLOOKUP($Q82,'2019_LMD'!$A$2:$F$75,COLUMNS('2019_LMD'!$A$2:D$2),)/1000</f>
        <v>8.3386395668688981E-2</v>
      </c>
      <c r="AD82" s="12">
        <f>VLOOKUP($Q82,'2019_LMD'!$A$2:$F$75,COLUMNS('2019_LMD'!$A$2:E$2),)/1000</f>
        <v>0.10212772899634577</v>
      </c>
      <c r="AE82" s="12">
        <f>VLOOKUP($Q82,'2019_LMD'!$A$2:$F$75,COLUMNS('2019_LMD'!$A$2:F$2),)/1000</f>
        <v>0.23084431902919963</v>
      </c>
      <c r="AG82" s="36"/>
      <c r="AH82" s="97"/>
      <c r="AI82" s="97"/>
    </row>
    <row r="83" spans="6:35" x14ac:dyDescent="0.25">
      <c r="F83" s="78" t="s">
        <v>150</v>
      </c>
      <c r="G83" s="78"/>
      <c r="H83" s="78"/>
      <c r="I83" s="78"/>
      <c r="J83" s="78"/>
      <c r="K83" s="78"/>
      <c r="L83" s="78"/>
      <c r="M83" s="78"/>
      <c r="N83" s="78"/>
      <c r="O83" s="78"/>
      <c r="P83" s="78"/>
      <c r="Q83" s="78" t="str">
        <f t="shared" ref="Q83:Q85" si="22">F83</f>
        <v>absrv</v>
      </c>
      <c r="R83" s="92">
        <f t="shared" si="18"/>
        <v>55.467056826550525</v>
      </c>
      <c r="S83" s="92">
        <f t="shared" si="19"/>
        <v>83.386395668688976</v>
      </c>
      <c r="T83" s="92">
        <f t="shared" si="20"/>
        <v>102.12772899634577</v>
      </c>
      <c r="U83" s="92">
        <f t="shared" si="21"/>
        <v>230.84431902919962</v>
      </c>
      <c r="AB83" s="12">
        <f>VLOOKUP($Q83,'2019_LMD'!$A$2:$F$75,COLUMNS('2019_LMD'!$A$2:C$2),)/1000</f>
        <v>5.5467056826550523E-2</v>
      </c>
      <c r="AC83" s="12">
        <f>VLOOKUP($Q83,'2019_LMD'!$A$2:$F$75,COLUMNS('2019_LMD'!$A$2:D$2),)/1000</f>
        <v>8.3386395668688981E-2</v>
      </c>
      <c r="AD83" s="12">
        <f>VLOOKUP($Q83,'2019_LMD'!$A$2:$F$75,COLUMNS('2019_LMD'!$A$2:E$2),)/1000</f>
        <v>0.10212772899634577</v>
      </c>
      <c r="AE83" s="12">
        <f>VLOOKUP($Q83,'2019_LMD'!$A$2:$F$75,COLUMNS('2019_LMD'!$A$2:F$2),)/1000</f>
        <v>0.23084431902919963</v>
      </c>
    </row>
    <row r="84" spans="6:35" x14ac:dyDescent="0.25">
      <c r="F84" s="78" t="s">
        <v>24</v>
      </c>
      <c r="G84" s="78"/>
      <c r="H84" s="78"/>
      <c r="I84" s="78"/>
      <c r="J84" s="78"/>
      <c r="K84" s="78"/>
      <c r="L84" s="78"/>
      <c r="M84" s="78"/>
      <c r="N84" s="78"/>
      <c r="O84" s="78"/>
      <c r="P84" s="78"/>
      <c r="Q84" s="78" t="str">
        <f t="shared" si="22"/>
        <v>agsrv</v>
      </c>
      <c r="R84" s="92">
        <f t="shared" si="18"/>
        <v>697.02675020658717</v>
      </c>
      <c r="S84" s="92">
        <f t="shared" si="19"/>
        <v>697.02675020658717</v>
      </c>
      <c r="T84" s="92">
        <f t="shared" si="20"/>
        <v>1075.6728852926042</v>
      </c>
      <c r="U84" s="92">
        <f t="shared" si="21"/>
        <v>2016.067176813996</v>
      </c>
      <c r="AB84" s="12">
        <f>VLOOKUP($Q84,'2019_LMD'!$A$2:$F$75,COLUMNS('2019_LMD'!$A$2:C$2),)/1000</f>
        <v>0.69702675020658722</v>
      </c>
      <c r="AC84" s="12">
        <f>VLOOKUP($Q84,'2019_LMD'!$A$2:$F$75,COLUMNS('2019_LMD'!$A$2:D$2),)/1000</f>
        <v>0.69702675020658722</v>
      </c>
      <c r="AD84" s="12">
        <f>VLOOKUP($Q84,'2019_LMD'!$A$2:$F$75,COLUMNS('2019_LMD'!$A$2:E$2),)/1000</f>
        <v>1.0756728852926041</v>
      </c>
      <c r="AE84" s="12">
        <f>VLOOKUP($Q84,'2019_LMD'!$A$2:$F$75,COLUMNS('2019_LMD'!$A$2:F$2),)/1000</f>
        <v>2.0160671768139959</v>
      </c>
    </row>
    <row r="85" spans="6:35" x14ac:dyDescent="0.25">
      <c r="F85" s="78" t="s">
        <v>151</v>
      </c>
      <c r="G85" s="78"/>
      <c r="H85" s="78"/>
      <c r="I85" s="78"/>
      <c r="J85" s="78"/>
      <c r="K85" s="78"/>
      <c r="L85" s="78"/>
      <c r="M85" s="78"/>
      <c r="N85" s="78"/>
      <c r="O85" s="78"/>
      <c r="P85" s="78"/>
      <c r="Q85" s="78" t="str">
        <f t="shared" si="22"/>
        <v>aosrv</v>
      </c>
      <c r="R85" s="92">
        <f t="shared" si="18"/>
        <v>24.039058686645937</v>
      </c>
      <c r="S85" s="92">
        <f t="shared" si="19"/>
        <v>42.433948995298771</v>
      </c>
      <c r="T85" s="92">
        <f t="shared" si="20"/>
        <v>59.186419720716451</v>
      </c>
      <c r="U85" s="92">
        <f t="shared" si="21"/>
        <v>171.18551213044191</v>
      </c>
      <c r="AB85" s="12">
        <f>VLOOKUP($Q85,'2019_LMD'!$A$2:$F$75,COLUMNS('2019_LMD'!$A$2:C$2),)/1000</f>
        <v>2.4039058686645937E-2</v>
      </c>
      <c r="AC85" s="12">
        <f>VLOOKUP($Q85,'2019_LMD'!$A$2:$F$75,COLUMNS('2019_LMD'!$A$2:D$2),)/1000</f>
        <v>4.2433948995298773E-2</v>
      </c>
      <c r="AD85" s="12">
        <f>VLOOKUP($Q85,'2019_LMD'!$A$2:$F$75,COLUMNS('2019_LMD'!$A$2:E$2),)/1000</f>
        <v>5.9186419720716449E-2</v>
      </c>
      <c r="AE85" s="12">
        <f>VLOOKUP($Q85,'2019_LMD'!$A$2:$F$75,COLUMNS('2019_LMD'!$A$2:F$2),)/1000</f>
        <v>0.17118551213044192</v>
      </c>
    </row>
    <row r="86" spans="6:35" x14ac:dyDescent="0.25">
      <c r="F86" s="78">
        <v>0</v>
      </c>
      <c r="G86" s="78"/>
      <c r="H86" s="78"/>
      <c r="I86" s="78"/>
      <c r="J86" s="78"/>
      <c r="K86" s="78"/>
      <c r="L86" s="78"/>
      <c r="M86" s="78"/>
      <c r="N86" s="78"/>
      <c r="O86" s="78"/>
      <c r="P86" s="78"/>
      <c r="Q86" s="78"/>
      <c r="R86" s="12"/>
      <c r="S86" s="12"/>
      <c r="T86" s="12"/>
      <c r="U86" s="12"/>
    </row>
    <row r="87" spans="6:35" x14ac:dyDescent="0.25">
      <c r="F87" s="78"/>
      <c r="G87" s="78"/>
      <c r="H87" s="78"/>
      <c r="I87" s="78"/>
      <c r="J87" s="78"/>
      <c r="K87" s="78"/>
      <c r="L87" s="78"/>
      <c r="M87" s="78"/>
      <c r="N87" s="78"/>
      <c r="O87" s="78"/>
      <c r="P87" s="78"/>
      <c r="Q87" s="78"/>
      <c r="R87" s="20"/>
      <c r="S87" s="20"/>
      <c r="T87" s="20"/>
      <c r="U87" s="20"/>
    </row>
    <row r="88" spans="6:35" x14ac:dyDescent="0.25">
      <c r="F88" s="78"/>
      <c r="G88" s="78"/>
      <c r="H88" s="78"/>
      <c r="I88" s="78"/>
      <c r="J88" s="78"/>
      <c r="K88" s="78"/>
      <c r="L88" s="78"/>
      <c r="M88" s="78"/>
      <c r="N88" s="78"/>
      <c r="O88" s="78"/>
      <c r="P88" s="78"/>
      <c r="Q88" s="78"/>
      <c r="R88" s="20"/>
      <c r="S88" s="20"/>
      <c r="T88" s="20"/>
      <c r="U88" s="20"/>
    </row>
    <row r="89" spans="6:35" x14ac:dyDescent="0.25">
      <c r="F89" s="78"/>
      <c r="G89" s="78"/>
      <c r="H89" s="78"/>
      <c r="I89" s="78"/>
      <c r="J89" s="78"/>
      <c r="K89" s="78"/>
      <c r="L89" s="78"/>
      <c r="M89" s="78"/>
      <c r="N89" s="78"/>
      <c r="O89" s="78"/>
      <c r="P89" s="78"/>
      <c r="Q89" s="78"/>
      <c r="R89" s="20"/>
      <c r="S89" s="20"/>
      <c r="T89" s="20"/>
      <c r="U89" s="20"/>
    </row>
    <row r="90" spans="6:35" x14ac:dyDescent="0.25">
      <c r="F90" s="43"/>
      <c r="Q90" s="43"/>
      <c r="R90" s="20"/>
      <c r="S90" s="20"/>
      <c r="T90" s="20"/>
      <c r="U90" s="20"/>
    </row>
    <row r="91" spans="6:35" x14ac:dyDescent="0.25">
      <c r="F91" s="43"/>
      <c r="Q91" s="43"/>
      <c r="R91" s="20"/>
      <c r="S91" s="20"/>
      <c r="T91" s="20"/>
      <c r="U91" s="20"/>
    </row>
    <row r="92" spans="6:35" x14ac:dyDescent="0.25">
      <c r="F92" s="43"/>
    </row>
    <row r="93" spans="6:35" x14ac:dyDescent="0.25">
      <c r="F93" s="43"/>
    </row>
    <row r="94" spans="6:35" x14ac:dyDescent="0.25">
      <c r="F94" s="43"/>
    </row>
    <row r="95" spans="6:35" x14ac:dyDescent="0.25">
      <c r="F95" s="43"/>
    </row>
    <row r="96" spans="6:35" x14ac:dyDescent="0.25">
      <c r="F96" s="43"/>
    </row>
    <row r="97" spans="6:6" x14ac:dyDescent="0.25">
      <c r="F97" s="43"/>
    </row>
    <row r="98" spans="6:6" x14ac:dyDescent="0.25">
      <c r="F98" s="43"/>
    </row>
    <row r="99" spans="6:6" x14ac:dyDescent="0.25">
      <c r="F99" s="43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AFCDF-769B-4D79-B62D-C5A6F52B7628}">
  <sheetPr>
    <tabColor rgb="FF92D050"/>
  </sheetPr>
  <dimension ref="A1:Y45"/>
  <sheetViews>
    <sheetView zoomScale="85" zoomScaleNormal="85"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E30" sqref="E30"/>
    </sheetView>
  </sheetViews>
  <sheetFormatPr defaultColWidth="8.85546875" defaultRowHeight="15" x14ac:dyDescent="0.25"/>
  <cols>
    <col min="2" max="2" width="23.85546875" bestFit="1" customWidth="1"/>
    <col min="3" max="3" width="11.7109375" bestFit="1" customWidth="1"/>
    <col min="4" max="4" width="10" bestFit="1" customWidth="1"/>
    <col min="5" max="5" width="11.7109375" bestFit="1" customWidth="1"/>
    <col min="6" max="6" width="9" bestFit="1" customWidth="1"/>
    <col min="7" max="7" width="9.5703125" bestFit="1" customWidth="1"/>
    <col min="8" max="9" width="9" bestFit="1" customWidth="1"/>
    <col min="12" max="12" width="12.140625" bestFit="1" customWidth="1"/>
    <col min="13" max="13" width="10.5703125" bestFit="1" customWidth="1"/>
    <col min="14" max="14" width="11.7109375" bestFit="1" customWidth="1"/>
    <col min="16" max="16" width="9.85546875" bestFit="1" customWidth="1"/>
    <col min="17" max="17" width="12.140625" bestFit="1" customWidth="1"/>
    <col min="18" max="18" width="11" bestFit="1" customWidth="1"/>
  </cols>
  <sheetData>
    <row r="1" spans="1:18" x14ac:dyDescent="0.25">
      <c r="A1">
        <f>1.8411*0.6</f>
        <v>1.10466</v>
      </c>
    </row>
    <row r="2" spans="1:18" x14ac:dyDescent="0.25">
      <c r="C2" s="7"/>
      <c r="D2" s="7"/>
      <c r="E2" s="7"/>
      <c r="F2" s="7"/>
      <c r="G2" s="7"/>
      <c r="H2" s="8"/>
      <c r="I2" s="7"/>
    </row>
    <row r="3" spans="1:18" x14ac:dyDescent="0.25">
      <c r="I3" s="7"/>
    </row>
    <row r="4" spans="1:18" x14ac:dyDescent="0.25">
      <c r="B4" s="3" t="s">
        <v>287</v>
      </c>
    </row>
    <row r="5" spans="1:18" x14ac:dyDescent="0.25">
      <c r="B5" t="s">
        <v>416</v>
      </c>
      <c r="H5" t="s">
        <v>411</v>
      </c>
    </row>
    <row r="6" spans="1:18" x14ac:dyDescent="0.25">
      <c r="C6" t="s">
        <v>128</v>
      </c>
      <c r="D6" t="s">
        <v>129</v>
      </c>
      <c r="E6" t="s">
        <v>285</v>
      </c>
      <c r="F6" t="s">
        <v>286</v>
      </c>
      <c r="G6" t="s">
        <v>288</v>
      </c>
      <c r="H6" t="s">
        <v>183</v>
      </c>
      <c r="I6" t="s">
        <v>289</v>
      </c>
    </row>
    <row r="7" spans="1:18" x14ac:dyDescent="0.25">
      <c r="A7" s="42"/>
      <c r="B7" t="s">
        <v>26</v>
      </c>
      <c r="C7" s="38">
        <f>SUM(C8:C9)</f>
        <v>5269</v>
      </c>
      <c r="D7" s="117"/>
      <c r="E7" s="38">
        <f t="shared" ref="E7:F7" si="0">SUM(E8:E9)</f>
        <v>1727.0000000484442</v>
      </c>
      <c r="F7" s="38">
        <f t="shared" si="0"/>
        <v>0</v>
      </c>
      <c r="G7" s="38">
        <f>C7+D7-E7-F7</f>
        <v>3541.9999999515558</v>
      </c>
      <c r="H7" s="38">
        <v>2.2706410778077796E-2</v>
      </c>
      <c r="I7" s="38">
        <v>83.569355419960871</v>
      </c>
      <c r="M7" t="s">
        <v>410</v>
      </c>
      <c r="N7" t="s">
        <v>409</v>
      </c>
      <c r="P7" t="s">
        <v>412</v>
      </c>
      <c r="R7" t="s">
        <v>417</v>
      </c>
    </row>
    <row r="8" spans="1:18" x14ac:dyDescent="0.25">
      <c r="A8" s="9"/>
      <c r="B8" s="19" t="s">
        <v>280</v>
      </c>
      <c r="C8" s="39">
        <f>[3]Energy!$D$7</f>
        <v>3076.4</v>
      </c>
      <c r="D8" s="118"/>
      <c r="E8" s="116">
        <f>S19/N19</f>
        <v>4.8444163978878942E-8</v>
      </c>
      <c r="F8" s="39">
        <v>0</v>
      </c>
      <c r="G8" s="39">
        <f>C8+D8-E8-F8</f>
        <v>3076.3999999515559</v>
      </c>
      <c r="H8" s="39">
        <v>2.1000000000000001E-2</v>
      </c>
      <c r="I8" s="39">
        <v>69.927270000000007</v>
      </c>
      <c r="L8" s="19" t="s">
        <v>279</v>
      </c>
      <c r="P8" s="33">
        <v>1.93</v>
      </c>
    </row>
    <row r="9" spans="1:18" x14ac:dyDescent="0.25">
      <c r="A9" s="11"/>
      <c r="B9" s="19" t="s">
        <v>281</v>
      </c>
      <c r="C9" s="39">
        <f>[3]Energy!$C$7</f>
        <v>2192.5999999999995</v>
      </c>
      <c r="D9" s="39"/>
      <c r="E9" s="39">
        <f>[3]Energy!$C$9</f>
        <v>1727</v>
      </c>
      <c r="F9" s="39">
        <v>0</v>
      </c>
      <c r="G9" s="39">
        <f>C9+D9-E9-F9</f>
        <v>465.59999999999945</v>
      </c>
      <c r="H9" s="39">
        <v>2.5000000000000001E-2</v>
      </c>
      <c r="I9" s="39">
        <v>8.76400000000001</v>
      </c>
      <c r="L9" s="19" t="s">
        <v>280</v>
      </c>
      <c r="M9">
        <v>21</v>
      </c>
      <c r="N9">
        <v>96.25</v>
      </c>
      <c r="O9" s="18">
        <f>(N9*M9)/1000</f>
        <v>2.0212500000000002</v>
      </c>
      <c r="P9" s="33">
        <v>1.93</v>
      </c>
      <c r="R9">
        <f>M9/1000</f>
        <v>2.1000000000000001E-2</v>
      </c>
    </row>
    <row r="10" spans="1:18" x14ac:dyDescent="0.25">
      <c r="A10" s="9"/>
      <c r="B10" t="s">
        <v>114</v>
      </c>
      <c r="C10" s="38">
        <f>[3]Energy!$E$7</f>
        <v>0</v>
      </c>
      <c r="D10" s="38">
        <f>[3]Energy!$E$8</f>
        <v>785.1</v>
      </c>
      <c r="E10" s="38">
        <f>[3]Energy!$E$9</f>
        <v>0</v>
      </c>
      <c r="F10" s="38">
        <v>0</v>
      </c>
      <c r="G10" s="38">
        <f>C10+D10-E10-F10</f>
        <v>785.1</v>
      </c>
      <c r="H10" s="38">
        <v>4.2659999999999997E-2</v>
      </c>
      <c r="I10" s="38">
        <v>38.929809599999999</v>
      </c>
      <c r="L10" s="19" t="s">
        <v>281</v>
      </c>
      <c r="M10">
        <v>25</v>
      </c>
      <c r="N10">
        <v>96.25</v>
      </c>
      <c r="O10" s="18">
        <f>(N10*M10)/1000</f>
        <v>2.40625</v>
      </c>
      <c r="P10" s="33">
        <v>1.93</v>
      </c>
      <c r="R10">
        <f t="shared" ref="R10:R13" si="1">M10/1000</f>
        <v>2.5000000000000001E-2</v>
      </c>
    </row>
    <row r="11" spans="1:18" x14ac:dyDescent="0.25">
      <c r="A11" s="9"/>
      <c r="B11" t="s">
        <v>193</v>
      </c>
      <c r="C11" s="38">
        <f>[3]Energy!$F$7</f>
        <v>49</v>
      </c>
      <c r="D11" s="38">
        <f>[3]Energy!$F$8</f>
        <v>138.76999999999998</v>
      </c>
      <c r="E11" s="99">
        <f>S22/N22</f>
        <v>2.5817778122014817E-5</v>
      </c>
      <c r="F11" s="38">
        <v>0</v>
      </c>
      <c r="G11" s="38">
        <f t="shared" ref="G11:G30" si="2">C11+D11-E11-F11</f>
        <v>187.76997418222186</v>
      </c>
      <c r="H11" s="38">
        <v>5.6000000000000001E-2</v>
      </c>
      <c r="I11" s="38">
        <v>6.9529599999999983</v>
      </c>
      <c r="L11" t="s">
        <v>114</v>
      </c>
      <c r="M11">
        <v>42.66</v>
      </c>
      <c r="N11">
        <v>73.3</v>
      </c>
      <c r="O11" s="18">
        <f>(N11*M11)/1000</f>
        <v>3.1269779999999998</v>
      </c>
      <c r="P11" s="33">
        <v>2.33</v>
      </c>
      <c r="R11">
        <f t="shared" si="1"/>
        <v>4.2659999999999997E-2</v>
      </c>
    </row>
    <row r="12" spans="1:18" x14ac:dyDescent="0.25">
      <c r="A12" s="9"/>
      <c r="B12" t="s">
        <v>17</v>
      </c>
      <c r="C12" s="38">
        <f>[3]Energy!$G$7</f>
        <v>706.15885211744535</v>
      </c>
      <c r="D12" s="38">
        <f>[3]Energy!$G$8</f>
        <v>0</v>
      </c>
      <c r="E12" s="38">
        <f>[3]Energy!$G$9</f>
        <v>17.958852117445346</v>
      </c>
      <c r="F12" s="38">
        <v>0</v>
      </c>
      <c r="G12" s="38">
        <f t="shared" si="2"/>
        <v>688.2</v>
      </c>
      <c r="H12" s="38"/>
      <c r="I12" s="38"/>
      <c r="L12" t="s">
        <v>193</v>
      </c>
      <c r="O12" s="18"/>
    </row>
    <row r="13" spans="1:18" x14ac:dyDescent="0.25">
      <c r="A13" s="9"/>
      <c r="B13" t="s">
        <v>273</v>
      </c>
      <c r="C13" s="38"/>
      <c r="D13" s="38"/>
      <c r="E13" s="38"/>
      <c r="F13" s="38"/>
      <c r="G13" s="38"/>
      <c r="H13" s="38"/>
      <c r="I13" s="38"/>
      <c r="L13" s="17" t="s">
        <v>30</v>
      </c>
      <c r="M13" s="21">
        <v>36</v>
      </c>
      <c r="N13" s="21">
        <v>74</v>
      </c>
      <c r="O13" s="18">
        <f>(N13*M13)/1000</f>
        <v>2.6640000000000001</v>
      </c>
      <c r="R13">
        <f t="shared" si="1"/>
        <v>3.5999999999999997E-2</v>
      </c>
    </row>
    <row r="14" spans="1:18" x14ac:dyDescent="0.25">
      <c r="A14" s="9"/>
      <c r="B14" t="s">
        <v>274</v>
      </c>
      <c r="C14" s="38"/>
      <c r="D14" s="38"/>
      <c r="E14" s="38"/>
      <c r="F14" s="38"/>
      <c r="G14" s="38"/>
      <c r="H14" s="38"/>
      <c r="I14" s="38"/>
    </row>
    <row r="15" spans="1:18" x14ac:dyDescent="0.25">
      <c r="A15" s="9"/>
      <c r="B15" t="s">
        <v>111</v>
      </c>
      <c r="C15" s="38"/>
      <c r="D15" s="38"/>
      <c r="E15" s="38"/>
      <c r="F15" s="38"/>
      <c r="G15" s="38"/>
      <c r="H15" s="38"/>
      <c r="I15" s="38"/>
    </row>
    <row r="16" spans="1:18" x14ac:dyDescent="0.25">
      <c r="A16" s="9"/>
      <c r="B16" t="s">
        <v>191</v>
      </c>
      <c r="C16" s="38"/>
      <c r="D16" s="38"/>
      <c r="E16" s="38"/>
      <c r="F16" s="38"/>
      <c r="G16" s="38"/>
      <c r="H16" s="38"/>
      <c r="I16" s="38"/>
    </row>
    <row r="17" spans="1:25" x14ac:dyDescent="0.25">
      <c r="A17" s="9"/>
      <c r="B17" t="s">
        <v>275</v>
      </c>
      <c r="C17" s="38"/>
      <c r="D17" s="38"/>
      <c r="E17" s="38"/>
      <c r="F17" s="38"/>
      <c r="G17" s="38"/>
      <c r="H17" s="38"/>
      <c r="I17" s="38"/>
      <c r="L17" t="s">
        <v>611</v>
      </c>
      <c r="R17" t="s">
        <v>621</v>
      </c>
      <c r="S17" t="s">
        <v>622</v>
      </c>
      <c r="T17" t="s">
        <v>623</v>
      </c>
    </row>
    <row r="18" spans="1:25" x14ac:dyDescent="0.25">
      <c r="A18" s="9"/>
      <c r="B18" t="s">
        <v>276</v>
      </c>
      <c r="C18" s="38"/>
      <c r="D18" s="38"/>
      <c r="E18" s="38"/>
      <c r="F18" s="38"/>
      <c r="G18" s="38"/>
      <c r="H18" s="38"/>
      <c r="I18" s="38"/>
      <c r="M18" t="s">
        <v>620</v>
      </c>
      <c r="R18" t="s">
        <v>62</v>
      </c>
      <c r="S18" t="s">
        <v>62</v>
      </c>
    </row>
    <row r="19" spans="1:25" x14ac:dyDescent="0.25">
      <c r="A19" s="9"/>
      <c r="B19" t="s">
        <v>277</v>
      </c>
      <c r="C19" s="38"/>
      <c r="D19" s="38"/>
      <c r="E19" s="38"/>
      <c r="F19" s="38"/>
      <c r="G19" s="38"/>
      <c r="H19" s="38"/>
      <c r="I19" s="38"/>
      <c r="K19" s="41"/>
      <c r="L19" s="41" t="s">
        <v>612</v>
      </c>
      <c r="M19" s="77">
        <f>[3]Prices!$N$7</f>
        <v>21.097772327468906</v>
      </c>
      <c r="N19" s="76">
        <f>T19/C8*1000</f>
        <v>20.642321304263021</v>
      </c>
      <c r="P19" t="s">
        <v>8</v>
      </c>
      <c r="Q19" s="88" t="s">
        <v>280</v>
      </c>
      <c r="R19" s="22">
        <f>VLOOKUP($R$18,SAM!$A$7:$GM$201,MATCH($Q19,SAM!$A$7:$GM$7,0),)</f>
        <v>1.0000000027261594E-6</v>
      </c>
      <c r="S19" s="22">
        <f>VLOOKUP($Q19,SAM!$A$7:$GM$201,MATCH($R$18,SAM!$A$7:$GM$7,0),)</f>
        <v>9.9999999816842398E-7</v>
      </c>
      <c r="T19" s="22">
        <f>VLOOKUP($P19,SAM!$A$7:$GM$201,MATCH($Q19,SAM!$A$7:$GM$7,0),)</f>
        <v>63.504037260434764</v>
      </c>
    </row>
    <row r="20" spans="1:25" x14ac:dyDescent="0.25">
      <c r="A20" s="9"/>
      <c r="B20" t="s">
        <v>284</v>
      </c>
      <c r="C20" s="38"/>
      <c r="D20" s="38"/>
      <c r="E20" s="38"/>
      <c r="F20" s="38"/>
      <c r="G20" s="38"/>
      <c r="H20" s="38"/>
      <c r="I20" s="38"/>
      <c r="K20" s="84"/>
      <c r="L20" t="s">
        <v>624</v>
      </c>
      <c r="M20" s="38">
        <f>[3]Prices!$N$8</f>
        <v>41.603269689133874</v>
      </c>
      <c r="N20" s="76">
        <f>T20/C9*1000</f>
        <v>39.685616486479368</v>
      </c>
      <c r="P20" s="90" t="s">
        <v>8</v>
      </c>
      <c r="Q20" s="88" t="s">
        <v>281</v>
      </c>
      <c r="R20" s="22">
        <f>VLOOKUP($R$18,SAM!$A$7:$GM$201,MATCH($Q20,SAM!$A$7:$GM$7,0),)</f>
        <v>0</v>
      </c>
      <c r="S20" s="22">
        <f>VLOOKUP($Q20,SAM!$A$7:$GM$201,MATCH($R$18,SAM!$A$7:$GM$7,0),)</f>
        <v>66.703234350474247</v>
      </c>
      <c r="T20" s="22">
        <f>VLOOKUP($P20,SAM!$A$7:$GM$201,MATCH($Q20,SAM!$A$7:$GM$7,0),)</f>
        <v>87.014682708254639</v>
      </c>
    </row>
    <row r="21" spans="1:25" x14ac:dyDescent="0.25">
      <c r="A21" s="9"/>
      <c r="B21" t="s">
        <v>192</v>
      </c>
      <c r="C21" s="38"/>
      <c r="D21" s="38"/>
      <c r="E21" s="38"/>
      <c r="F21" s="38"/>
      <c r="G21" s="38"/>
      <c r="H21" s="38"/>
      <c r="I21" s="38"/>
      <c r="K21" s="41" t="s">
        <v>418</v>
      </c>
      <c r="L21" t="s">
        <v>625</v>
      </c>
      <c r="M21" s="92">
        <f>R21/D10</f>
        <v>0.13479596314172884</v>
      </c>
      <c r="N21" s="76"/>
      <c r="P21" s="90"/>
      <c r="Q21" t="s">
        <v>114</v>
      </c>
      <c r="R21" s="22">
        <f>VLOOKUP($R$18,SAM!$A$7:$GM$201,MATCH($Q21,SAM!$A$7:$GM$7,0),)</f>
        <v>105.82831066257131</v>
      </c>
      <c r="S21" s="22">
        <f>VLOOKUP($Q21,SAM!$A$7:$GM$201,MATCH($R$18,SAM!$A$7:$GM$7,0),)</f>
        <v>0</v>
      </c>
      <c r="T21" s="22"/>
    </row>
    <row r="22" spans="1:25" x14ac:dyDescent="0.25">
      <c r="A22" s="9"/>
      <c r="B22" t="s">
        <v>113</v>
      </c>
      <c r="C22" s="38"/>
      <c r="D22" s="38"/>
      <c r="E22" s="38"/>
      <c r="F22" s="38"/>
      <c r="G22" s="38"/>
      <c r="H22" s="38"/>
      <c r="I22" s="38"/>
      <c r="K22" s="84"/>
      <c r="L22" s="84" t="s">
        <v>613</v>
      </c>
      <c r="M22" s="38">
        <f>[3]Prices!$P$11</f>
        <v>38.733000000000004</v>
      </c>
      <c r="N22" s="76">
        <f>T22/C11*1000</f>
        <v>38.733000000000004</v>
      </c>
      <c r="P22" t="s">
        <v>190</v>
      </c>
      <c r="Q22" s="88" t="s">
        <v>193</v>
      </c>
      <c r="R22" s="22">
        <f>VLOOKUP($R$18,SAM!$A$7:$GM$201,MATCH($Q22,SAM!$A$7:$GM$7,0),)</f>
        <v>5.3759784100000001</v>
      </c>
      <c r="S22" s="100">
        <f>VLOOKUP($Q22,SAM!$A$7:$GM$201,MATCH($R$18,SAM!$A$7:$GM$7,0),)</f>
        <v>1E-3</v>
      </c>
      <c r="T22" s="22">
        <f>VLOOKUP($P22,SAM!$A$7:$GM$201,MATCH($Q22,SAM!$A$7:$GM$7,0),)</f>
        <v>1.8979170000000001</v>
      </c>
    </row>
    <row r="23" spans="1:25" x14ac:dyDescent="0.25">
      <c r="A23" s="9"/>
      <c r="B23" t="s">
        <v>278</v>
      </c>
      <c r="C23" s="38"/>
      <c r="D23" s="38"/>
      <c r="E23" s="38"/>
      <c r="F23" s="38"/>
      <c r="G23" s="38"/>
      <c r="H23" s="38"/>
      <c r="I23" s="38"/>
      <c r="K23" s="41"/>
      <c r="L23" s="41" t="s">
        <v>614</v>
      </c>
      <c r="M23" s="77">
        <f>[3]Prices!$O$13</f>
        <v>0</v>
      </c>
      <c r="N23" s="76">
        <f>T23/C25*1000</f>
        <v>307.20456997915977</v>
      </c>
      <c r="P23" t="s">
        <v>12</v>
      </c>
      <c r="Q23" s="89" t="s">
        <v>605</v>
      </c>
      <c r="R23" s="22">
        <f>VLOOKUP($R$18,SAM!$A$7:$GM$201,MATCH($Q23,SAM!$A$7:$GM$7,0),)</f>
        <v>2.6760024450711066</v>
      </c>
      <c r="S23" s="22">
        <f>VLOOKUP($Q23,SAM!$A$7:$GM$201,MATCH($R$18,SAM!$A$7:$GM$7,0),)</f>
        <v>1E-3</v>
      </c>
      <c r="T23" s="22">
        <f>VLOOKUP($P23,SAM!$A$7:$GM$201,MATCH($Q23,SAM!$A$7:$GM$7,0),)</f>
        <v>109.3648269125809</v>
      </c>
      <c r="X23" s="22"/>
      <c r="Y23" s="22"/>
    </row>
    <row r="24" spans="1:25" x14ac:dyDescent="0.25">
      <c r="A24" s="9"/>
      <c r="B24" s="17" t="s">
        <v>30</v>
      </c>
      <c r="C24" s="38">
        <f>SUM(C25:C29)</f>
        <v>951.8</v>
      </c>
      <c r="D24" s="38">
        <f t="shared" ref="D24:E24" si="3">SUM(D25:D29)</f>
        <v>177.20002178832399</v>
      </c>
      <c r="E24" s="38">
        <f t="shared" si="3"/>
        <v>6.6990799387133713</v>
      </c>
      <c r="F24" s="38">
        <v>0</v>
      </c>
      <c r="G24" s="38">
        <f t="shared" si="2"/>
        <v>1122.3009418496106</v>
      </c>
      <c r="H24" s="38"/>
      <c r="I24" s="38"/>
      <c r="K24" s="84"/>
      <c r="L24" s="41" t="s">
        <v>615</v>
      </c>
      <c r="M24" s="38">
        <f>[3]Prices!$O$14</f>
        <v>0</v>
      </c>
      <c r="N24" s="76">
        <f>T24/C26*1000</f>
        <v>156.82846008898548</v>
      </c>
      <c r="P24" s="90" t="s">
        <v>12</v>
      </c>
      <c r="Q24" s="89" t="s">
        <v>606</v>
      </c>
      <c r="R24" s="22">
        <f>VLOOKUP($R$18,SAM!$A$7:$GM$201,MATCH($Q24,SAM!$A$7:$GM$7,0),)</f>
        <v>74.183922878253043</v>
      </c>
      <c r="S24" s="22">
        <f>VLOOKUP($Q24,SAM!$A$7:$GM$201,MATCH($R$18,SAM!$A$7:$GM$7,0),)</f>
        <v>1E-3</v>
      </c>
      <c r="T24" s="22">
        <f>VLOOKUP($P24,SAM!$A$7:$GM$201,MATCH($Q24,SAM!$A$7:$GM$7,0),)</f>
        <v>54.262647190788982</v>
      </c>
    </row>
    <row r="25" spans="1:25" x14ac:dyDescent="0.25">
      <c r="A25" s="9"/>
      <c r="B25" s="17" t="s">
        <v>605</v>
      </c>
      <c r="C25" s="38">
        <f>[3]Petroleum!$D$8</f>
        <v>356</v>
      </c>
      <c r="D25" s="38">
        <f>[3]Petroleum!$D$9</f>
        <v>10.700000000000069</v>
      </c>
      <c r="E25" s="93">
        <f>S23/N23</f>
        <v>3.2551599088120281E-6</v>
      </c>
      <c r="F25" s="38">
        <v>0</v>
      </c>
      <c r="G25" s="38">
        <f t="shared" si="2"/>
        <v>366.69999674484012</v>
      </c>
      <c r="H25" s="38"/>
      <c r="I25" s="38"/>
      <c r="K25" s="41"/>
      <c r="L25" s="41" t="s">
        <v>616</v>
      </c>
      <c r="M25" s="77">
        <f>[3]Prices!$N$15</f>
        <v>0</v>
      </c>
      <c r="N25" s="76">
        <f>T25/C27*1000</f>
        <v>83.400550624294041</v>
      </c>
      <c r="P25" s="90" t="s">
        <v>12</v>
      </c>
      <c r="Q25" s="89" t="s">
        <v>607</v>
      </c>
      <c r="R25" s="22">
        <f>VLOOKUP($R$18,SAM!$A$7:$GM$201,MATCH($Q25,SAM!$A$7:$GM$7,0),)</f>
        <v>1E-3</v>
      </c>
      <c r="S25" s="22">
        <f>VLOOKUP($Q25,SAM!$A$7:$GM$201,MATCH($R$18,SAM!$A$7:$GM$7,0),)</f>
        <v>1E-3</v>
      </c>
      <c r="T25" s="22">
        <f>VLOOKUP($P25,SAM!$A$7:$GM$201,MATCH($Q25,SAM!$A$7:$GM$7,0),)</f>
        <v>10.174867176163872</v>
      </c>
    </row>
    <row r="26" spans="1:25" x14ac:dyDescent="0.25">
      <c r="A26" s="9"/>
      <c r="B26" s="17" t="s">
        <v>606</v>
      </c>
      <c r="C26" s="38">
        <f>[3]Petroleum!$C$8</f>
        <v>346</v>
      </c>
      <c r="D26" s="38">
        <f>[3]Petroleum!$C$9</f>
        <v>166.49999999999997</v>
      </c>
      <c r="E26" s="93">
        <f>S24/N24</f>
        <v>6.3763936688059908E-6</v>
      </c>
      <c r="F26" s="38">
        <v>0</v>
      </c>
      <c r="G26" s="38">
        <f t="shared" si="2"/>
        <v>512.49999362360631</v>
      </c>
      <c r="H26" s="38"/>
      <c r="I26" s="38"/>
      <c r="J26" s="7"/>
      <c r="K26" s="84"/>
      <c r="L26" s="41" t="s">
        <v>617</v>
      </c>
      <c r="M26" s="38">
        <f>[3]Prices!$P$16</f>
        <v>0</v>
      </c>
      <c r="N26" s="76">
        <f>T26/C29*1000</f>
        <v>679.71419752254337</v>
      </c>
      <c r="P26" s="90" t="s">
        <v>12</v>
      </c>
      <c r="Q26" s="89" t="s">
        <v>609</v>
      </c>
      <c r="R26" s="22">
        <f>VLOOKUP($R$18,SAM!$A$7:$GM$201,MATCH($Q26,SAM!$A$7:$GM$7,0),)</f>
        <v>1E-3</v>
      </c>
      <c r="S26" s="22">
        <f>VLOOKUP($Q26,SAM!$A$7:$GM$201,MATCH($R$18,SAM!$A$7:$GM$7,0),)</f>
        <v>1.2815641103142947</v>
      </c>
      <c r="T26" s="22">
        <f>VLOOKUP($P26,SAM!$A$7:$GM$201,MATCH($Q26,SAM!$A$7:$GM$7,0),)</f>
        <v>12.098912715901273</v>
      </c>
    </row>
    <row r="27" spans="1:25" s="84" customFormat="1" x14ac:dyDescent="0.25">
      <c r="A27" s="9"/>
      <c r="B27" s="17" t="s">
        <v>607</v>
      </c>
      <c r="C27" s="38">
        <f>[3]Petroleum!$E$8</f>
        <v>122</v>
      </c>
      <c r="D27" s="93">
        <f>R25/N25</f>
        <v>1.1990328511196982E-5</v>
      </c>
      <c r="E27" s="38">
        <f>[3]Petroleum!$E$10</f>
        <v>0</v>
      </c>
      <c r="F27" s="38">
        <v>0</v>
      </c>
      <c r="G27" s="38">
        <f t="shared" si="2"/>
        <v>122.00001199032852</v>
      </c>
      <c r="H27" s="38"/>
      <c r="I27" s="38"/>
      <c r="J27" s="85"/>
      <c r="K27" s="85"/>
      <c r="L27" s="41" t="s">
        <v>618</v>
      </c>
      <c r="M27" s="77">
        <f>[3]Prices!$P$17</f>
        <v>0</v>
      </c>
      <c r="N27" s="76">
        <f>T27/C28*1000</f>
        <v>120.09431488164087</v>
      </c>
      <c r="P27" s="90" t="s">
        <v>12</v>
      </c>
      <c r="Q27" s="89" t="s">
        <v>608</v>
      </c>
      <c r="R27" s="22">
        <f>VLOOKUP($R$18,SAM!$A$7:$GM$201,MATCH($Q27,SAM!$A$7:$GM$7,0),)</f>
        <v>1E-3</v>
      </c>
      <c r="S27" s="22">
        <f>VLOOKUP($Q27,SAM!$A$7:$GM$201,MATCH($R$18,SAM!$A$7:$GM$7,0),)</f>
        <v>1.5556367352165912</v>
      </c>
      <c r="T27" s="22">
        <f>VLOOKUP($P27,SAM!$A$7:$GM$201,MATCH($Q27,SAM!$A$7:$GM$7,0),)</f>
        <v>13.210374636980495</v>
      </c>
    </row>
    <row r="28" spans="1:25" s="84" customFormat="1" x14ac:dyDescent="0.25">
      <c r="A28" s="9"/>
      <c r="B28" s="17" t="s">
        <v>608</v>
      </c>
      <c r="C28" s="38">
        <f>[3]Petroleum!$G$8</f>
        <v>110</v>
      </c>
      <c r="D28" s="93">
        <f>R27/N27</f>
        <v>8.3267888324734726E-6</v>
      </c>
      <c r="E28" s="38">
        <f>[3]Petroleum!$F$10</f>
        <v>1.7379335235418196</v>
      </c>
      <c r="F28" s="38">
        <v>0</v>
      </c>
      <c r="G28" s="38">
        <f t="shared" si="2"/>
        <v>108.262074803247</v>
      </c>
      <c r="H28" s="38"/>
      <c r="I28" s="38"/>
      <c r="J28" s="85"/>
      <c r="K28" s="85"/>
      <c r="L28" s="41" t="s">
        <v>619</v>
      </c>
      <c r="M28" s="38"/>
      <c r="N28" s="76">
        <f>T28/C30*1000</f>
        <v>905.25682110332582</v>
      </c>
      <c r="P28" s="84" t="s">
        <v>301</v>
      </c>
      <c r="Q28" s="86" t="s">
        <v>311</v>
      </c>
      <c r="R28" s="22">
        <f>VLOOKUP($R$18,SAM!$A$7:$GM$201,MATCH($Q28,SAM!$A$7:$GM$7,0),)</f>
        <v>9.9999999999999995E-7</v>
      </c>
      <c r="S28" s="22">
        <f>VLOOKUP($Q28,SAM!$A$7:$GM$201,MATCH($R$18,SAM!$A$7:$GM$7,0),)</f>
        <v>9.9999999999999995E-7</v>
      </c>
      <c r="T28" s="22">
        <f>VLOOKUP($P28,SAM!$A$7:$GM$201,MATCH($Q28,SAM!$A$7:$GM$7,0),)</f>
        <v>1.0000009999999999</v>
      </c>
      <c r="U28" s="22"/>
      <c r="V28" s="22"/>
    </row>
    <row r="29" spans="1:25" x14ac:dyDescent="0.25">
      <c r="A29" s="9"/>
      <c r="B29" s="17" t="s">
        <v>609</v>
      </c>
      <c r="C29" s="38">
        <f>[3]Petroleum!$F$8</f>
        <v>17.8</v>
      </c>
      <c r="D29" s="93">
        <f>R26/N26</f>
        <v>1.4712065801256624E-6</v>
      </c>
      <c r="E29" s="38">
        <f>[3]Petroleum!$G$10</f>
        <v>4.9611367836179738</v>
      </c>
      <c r="F29" s="38">
        <v>0</v>
      </c>
      <c r="G29" s="38">
        <f t="shared" si="2"/>
        <v>12.838864687588607</v>
      </c>
      <c r="H29" s="38"/>
      <c r="I29" s="38"/>
      <c r="L29" s="41" t="s">
        <v>626</v>
      </c>
      <c r="N29" s="76">
        <f>T29/C12*1000</f>
        <v>343.03157177745504</v>
      </c>
      <c r="P29" t="s">
        <v>17</v>
      </c>
      <c r="Q29" s="86" t="s">
        <v>35</v>
      </c>
      <c r="R29" s="22">
        <f>VLOOKUP($R$18,SAM!$A$7:$GM$201,MATCH($Q29,SAM!$A$7:$GM$7,0),)</f>
        <v>0</v>
      </c>
      <c r="S29" s="22">
        <f>VLOOKUP($Q29,SAM!$A$7:$GM$201,MATCH($R$18,SAM!$A$7:$GM$7,0),)</f>
        <v>6.1604532691615548</v>
      </c>
      <c r="T29" s="22">
        <f>VLOOKUP($P29,SAM!$A$7:$GM$201,MATCH($Q29,SAM!$A$7:$GM$7,0),)</f>
        <v>242.23478096641071</v>
      </c>
    </row>
    <row r="30" spans="1:25" x14ac:dyDescent="0.25">
      <c r="A30" s="9"/>
      <c r="B30" s="86" t="s">
        <v>311</v>
      </c>
      <c r="C30" s="87">
        <f>1.8411*0.6</f>
        <v>1.10466</v>
      </c>
      <c r="D30" s="93">
        <f>R28/N28</f>
        <v>1.1046588953411048E-9</v>
      </c>
      <c r="E30" s="87">
        <f>S28/N28</f>
        <v>1.1046588953411048E-9</v>
      </c>
      <c r="F30" s="39">
        <v>0</v>
      </c>
      <c r="G30" s="39">
        <f t="shared" si="2"/>
        <v>1.10466</v>
      </c>
      <c r="H30" s="38"/>
      <c r="I30" s="38"/>
    </row>
    <row r="31" spans="1:25" x14ac:dyDescent="0.25">
      <c r="A31" s="9"/>
      <c r="C31" s="7"/>
      <c r="D31" s="20"/>
      <c r="E31" s="20"/>
      <c r="F31" s="20"/>
      <c r="G31" s="20"/>
      <c r="H31" s="8"/>
      <c r="I31" s="7"/>
      <c r="R31" s="22"/>
    </row>
    <row r="35" spans="3:7" x14ac:dyDescent="0.25">
      <c r="C35" s="20"/>
      <c r="D35" s="20"/>
      <c r="E35" s="8"/>
      <c r="F35" s="40"/>
      <c r="G35" s="20"/>
    </row>
    <row r="36" spans="3:7" x14ac:dyDescent="0.25">
      <c r="C36" s="20"/>
      <c r="D36" s="37"/>
      <c r="E36" s="7"/>
      <c r="F36" s="20"/>
    </row>
    <row r="37" spans="3:7" x14ac:dyDescent="0.25">
      <c r="C37" s="20"/>
      <c r="D37" s="37"/>
      <c r="E37" s="7"/>
      <c r="F37" s="20"/>
      <c r="G37" s="20"/>
    </row>
    <row r="38" spans="3:7" x14ac:dyDescent="0.25">
      <c r="C38" s="21"/>
      <c r="D38" s="37"/>
      <c r="E38" s="7"/>
      <c r="F38" s="22"/>
      <c r="G38" s="14"/>
    </row>
    <row r="39" spans="3:7" x14ac:dyDescent="0.25">
      <c r="D39" s="22"/>
    </row>
    <row r="45" spans="3:7" x14ac:dyDescent="0.25">
      <c r="C45" s="7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6" tint="0.79998168889431442"/>
  </sheetPr>
  <dimension ref="A1:AD64"/>
  <sheetViews>
    <sheetView zoomScale="85" zoomScaleNormal="85" workbookViewId="0">
      <pane xSplit="1" ySplit="7" topLeftCell="B8" activePane="bottomRight" state="frozen"/>
      <selection activeCell="V57" sqref="V57"/>
      <selection pane="topRight" activeCell="V57" sqref="V57"/>
      <selection pane="bottomLeft" activeCell="V57" sqref="V57"/>
      <selection pane="bottomRight" activeCell="U20" sqref="U20"/>
    </sheetView>
  </sheetViews>
  <sheetFormatPr defaultRowHeight="15" x14ac:dyDescent="0.25"/>
  <cols>
    <col min="2" max="2" width="32.7109375" customWidth="1"/>
    <col min="13" max="16" width="9.28515625" bestFit="1" customWidth="1"/>
    <col min="17" max="17" width="9.5703125" bestFit="1" customWidth="1"/>
  </cols>
  <sheetData>
    <row r="1" spans="1:30" x14ac:dyDescent="0.25">
      <c r="A1" s="32" t="s">
        <v>408</v>
      </c>
    </row>
    <row r="4" spans="1:30" x14ac:dyDescent="0.25">
      <c r="A4" s="15" t="s">
        <v>345</v>
      </c>
    </row>
    <row r="5" spans="1:30" x14ac:dyDescent="0.25">
      <c r="A5" s="27" t="s">
        <v>349</v>
      </c>
      <c r="M5" s="125" t="s">
        <v>350</v>
      </c>
      <c r="N5" s="125"/>
      <c r="O5" s="125"/>
      <c r="P5" s="125"/>
      <c r="Q5" s="125"/>
      <c r="R5" s="125"/>
      <c r="S5" s="125"/>
      <c r="T5" s="125"/>
      <c r="U5" s="125"/>
      <c r="V5" s="125"/>
      <c r="W5" s="125"/>
      <c r="X5" s="125"/>
      <c r="Y5" s="125"/>
      <c r="Z5" s="125"/>
    </row>
    <row r="6" spans="1:30" x14ac:dyDescent="0.25">
      <c r="B6" s="5" t="s">
        <v>351</v>
      </c>
      <c r="C6" s="5">
        <v>0.125</v>
      </c>
      <c r="D6" s="5">
        <v>0.375</v>
      </c>
      <c r="E6" s="5">
        <v>0.625</v>
      </c>
      <c r="F6" s="5">
        <v>0.85</v>
      </c>
      <c r="G6" s="5">
        <v>0.95</v>
      </c>
      <c r="M6" t="s">
        <v>46</v>
      </c>
      <c r="N6" t="s">
        <v>47</v>
      </c>
      <c r="O6" t="s">
        <v>48</v>
      </c>
      <c r="P6" t="s">
        <v>49</v>
      </c>
      <c r="Q6" t="s">
        <v>50</v>
      </c>
      <c r="R6" t="s">
        <v>51</v>
      </c>
      <c r="S6" t="s">
        <v>52</v>
      </c>
      <c r="T6" t="s">
        <v>53</v>
      </c>
      <c r="U6" t="s">
        <v>54</v>
      </c>
      <c r="V6" t="s">
        <v>178</v>
      </c>
      <c r="W6" t="s">
        <v>179</v>
      </c>
      <c r="X6" t="s">
        <v>180</v>
      </c>
      <c r="Y6" t="s">
        <v>181</v>
      </c>
      <c r="Z6" t="s">
        <v>182</v>
      </c>
      <c r="AA6" s="43" t="s">
        <v>426</v>
      </c>
    </row>
    <row r="7" spans="1:30" x14ac:dyDescent="0.25">
      <c r="C7" s="28" t="s">
        <v>352</v>
      </c>
      <c r="D7" s="28" t="s">
        <v>353</v>
      </c>
      <c r="E7" s="28" t="s">
        <v>354</v>
      </c>
      <c r="F7" s="28" t="s">
        <v>355</v>
      </c>
      <c r="G7" s="28" t="s">
        <v>356</v>
      </c>
      <c r="I7" s="28" t="s">
        <v>357</v>
      </c>
      <c r="J7" s="28" t="s">
        <v>358</v>
      </c>
      <c r="K7" s="28"/>
      <c r="L7" s="28"/>
      <c r="M7">
        <v>0.05</v>
      </c>
      <c r="N7">
        <f>M7+0.1</f>
        <v>0.15000000000000002</v>
      </c>
      <c r="O7">
        <f t="shared" ref="O7:U7" si="0">N7+0.1</f>
        <v>0.25</v>
      </c>
      <c r="P7">
        <f t="shared" si="0"/>
        <v>0.35</v>
      </c>
      <c r="Q7">
        <f t="shared" si="0"/>
        <v>0.44999999999999996</v>
      </c>
      <c r="R7">
        <f t="shared" si="0"/>
        <v>0.54999999999999993</v>
      </c>
      <c r="S7">
        <f t="shared" si="0"/>
        <v>0.64999999999999991</v>
      </c>
      <c r="T7">
        <f t="shared" si="0"/>
        <v>0.74999999999999989</v>
      </c>
      <c r="U7">
        <f t="shared" si="0"/>
        <v>0.84999999999999987</v>
      </c>
      <c r="V7">
        <v>0.91</v>
      </c>
      <c r="W7">
        <f>V7+0.02</f>
        <v>0.93</v>
      </c>
      <c r="X7">
        <f t="shared" ref="X7:Z7" si="1">W7+0.02</f>
        <v>0.95000000000000007</v>
      </c>
      <c r="Y7">
        <f t="shared" si="1"/>
        <v>0.97000000000000008</v>
      </c>
      <c r="Z7">
        <f t="shared" si="1"/>
        <v>0.9900000000000001</v>
      </c>
      <c r="AC7" s="31" t="s">
        <v>407</v>
      </c>
      <c r="AD7" s="31"/>
    </row>
    <row r="8" spans="1:30" x14ac:dyDescent="0.25">
      <c r="A8" s="29" t="s">
        <v>257</v>
      </c>
      <c r="B8" s="29" t="s">
        <v>359</v>
      </c>
      <c r="C8" s="29">
        <v>0.78600000000000003</v>
      </c>
      <c r="D8" s="29">
        <v>2.1789999999999998</v>
      </c>
      <c r="E8" s="29">
        <v>1.0389999999999999</v>
      </c>
      <c r="F8" s="29">
        <v>1.966</v>
      </c>
      <c r="G8" s="29">
        <v>1.456</v>
      </c>
      <c r="H8" s="29"/>
      <c r="I8" s="29">
        <f t="shared" ref="I8:I39" si="2">SLOPE($C8:$G8,$C$6:$G$6)</f>
        <v>0.59650569723277269</v>
      </c>
      <c r="J8" s="29">
        <f t="shared" ref="J8:J22" si="3">INTERCEPT($C8:$G8,$C$6:$G$6)</f>
        <v>1.1362441671188281</v>
      </c>
      <c r="K8" s="29"/>
      <c r="L8" s="29" t="s">
        <v>257</v>
      </c>
      <c r="M8" s="21">
        <f>$J8+($M$7*$I8)</f>
        <v>1.1660694519804669</v>
      </c>
      <c r="N8" s="21">
        <f>$J8+($N$7*$I8)</f>
        <v>1.2257200217037441</v>
      </c>
      <c r="O8" s="21">
        <f>$J8+($O$7*$I8)</f>
        <v>1.2853705914270213</v>
      </c>
      <c r="P8" s="21">
        <f>$J8+($P$7*$I8)</f>
        <v>1.3450211611502985</v>
      </c>
      <c r="Q8" s="21">
        <f>$J8+($Q$7*$I8)</f>
        <v>1.4046717308735759</v>
      </c>
      <c r="R8" s="21">
        <f>$J8+($R$7*$I8)</f>
        <v>1.4643223005968531</v>
      </c>
      <c r="S8" s="21">
        <f>$J8+($S$7*$I8)</f>
        <v>1.5239728703201303</v>
      </c>
      <c r="T8" s="21">
        <f>$J8+($T$7*$I8)</f>
        <v>1.5836234400434077</v>
      </c>
      <c r="U8" s="21">
        <f>$J8+($U$7*$I8)</f>
        <v>1.6432740097666847</v>
      </c>
      <c r="V8" s="21">
        <f>$J8+($V$7*$I8)</f>
        <v>1.6790643516006512</v>
      </c>
      <c r="W8" s="21">
        <f>$J8+($W$7*$I8)</f>
        <v>1.6909944655453066</v>
      </c>
      <c r="X8" s="21">
        <f>$J8+($X$7*$I8)</f>
        <v>1.7029245794899621</v>
      </c>
      <c r="Y8" s="21">
        <f>$J8+($Y$7*$I8)</f>
        <v>1.7148546934346176</v>
      </c>
      <c r="Z8" s="21">
        <f>$J8+($Z$7*$I8)</f>
        <v>1.7267848073792731</v>
      </c>
      <c r="AA8" s="22">
        <f>AVERAGE(V8:Z8)</f>
        <v>1.7029245794899619</v>
      </c>
      <c r="AC8" s="31" t="s">
        <v>456</v>
      </c>
      <c r="AD8" s="31" t="s">
        <v>257</v>
      </c>
    </row>
    <row r="9" spans="1:30" x14ac:dyDescent="0.25">
      <c r="A9" s="29" t="s">
        <v>360</v>
      </c>
      <c r="B9" s="29" t="s">
        <v>361</v>
      </c>
      <c r="C9" s="29">
        <v>0.65900000000000003</v>
      </c>
      <c r="D9" s="29">
        <v>0.89500000000000002</v>
      </c>
      <c r="E9" s="29">
        <v>0.77600000000000002</v>
      </c>
      <c r="F9" s="29">
        <v>1.198</v>
      </c>
      <c r="G9" s="29">
        <v>0.96199999999999997</v>
      </c>
      <c r="H9" s="29"/>
      <c r="I9" s="29">
        <f t="shared" si="2"/>
        <v>0.45263157894736838</v>
      </c>
      <c r="J9" s="29">
        <f t="shared" si="3"/>
        <v>0.63321052631578956</v>
      </c>
      <c r="K9" s="29"/>
      <c r="L9" s="29" t="s">
        <v>360</v>
      </c>
      <c r="M9" s="21">
        <f t="shared" ref="M9:M39" si="4">$J9+($M$7*$I9)</f>
        <v>0.655842105263158</v>
      </c>
      <c r="N9" s="21">
        <f t="shared" ref="N9:N39" si="5">$J9+($N$7*$I9)</f>
        <v>0.70110526315789479</v>
      </c>
      <c r="O9" s="21">
        <f t="shared" ref="O9:O39" si="6">$J9+($O$7*$I9)</f>
        <v>0.74636842105263168</v>
      </c>
      <c r="P9" s="21">
        <f t="shared" ref="P9:P39" si="7">$J9+($P$7*$I9)</f>
        <v>0.79163157894736846</v>
      </c>
      <c r="Q9" s="21">
        <f t="shared" ref="Q9:Q39" si="8">$J9+($Q$7*$I9)</f>
        <v>0.83689473684210536</v>
      </c>
      <c r="R9" s="21">
        <f t="shared" ref="R9:R39" si="9">$J9+($R$7*$I9)</f>
        <v>0.88215789473684214</v>
      </c>
      <c r="S9" s="21">
        <f t="shared" ref="S9:S39" si="10">$J9+($S$7*$I9)</f>
        <v>0.92742105263157892</v>
      </c>
      <c r="T9" s="21">
        <f t="shared" ref="T9:T39" si="11">$J9+($T$7*$I9)</f>
        <v>0.97268421052631582</v>
      </c>
      <c r="U9" s="21">
        <f t="shared" ref="U9:U39" si="12">$J9+($U$7*$I9)</f>
        <v>1.0179473684210527</v>
      </c>
      <c r="V9" s="21">
        <f t="shared" ref="V9:V39" si="13">$J9+($V$7*$I9)</f>
        <v>1.0451052631578948</v>
      </c>
      <c r="W9" s="21">
        <f t="shared" ref="W9:W39" si="14">$J9+($W$7*$I9)</f>
        <v>1.0541578947368422</v>
      </c>
      <c r="X9" s="21">
        <f t="shared" ref="X9:X39" si="15">$J9+($X$7*$I9)</f>
        <v>1.0632105263157896</v>
      </c>
      <c r="Y9" s="21">
        <f t="shared" ref="Y9:Y39" si="16">$J9+($Y$7*$I9)</f>
        <v>1.0722631578947368</v>
      </c>
      <c r="Z9" s="21">
        <f t="shared" ref="Z9:Z39" si="17">$J9+($Z$7*$I9)</f>
        <v>1.0813157894736842</v>
      </c>
      <c r="AA9" s="22">
        <f t="shared" ref="AA9:AA39" si="18">AVERAGE(V9:Z9)</f>
        <v>1.0632105263157896</v>
      </c>
      <c r="AC9" s="31" t="s">
        <v>195</v>
      </c>
      <c r="AD9" s="31" t="s">
        <v>257</v>
      </c>
    </row>
    <row r="10" spans="1:30" x14ac:dyDescent="0.25">
      <c r="A10" s="29" t="s">
        <v>362</v>
      </c>
      <c r="B10" s="29" t="s">
        <v>363</v>
      </c>
      <c r="C10" s="29">
        <v>1.0269999999999999</v>
      </c>
      <c r="D10" s="29">
        <v>0.746</v>
      </c>
      <c r="E10" s="29">
        <v>0.83299999999999996</v>
      </c>
      <c r="F10" s="29">
        <v>0.54600000000000004</v>
      </c>
      <c r="G10" s="29">
        <v>9.2999999999999999E-2</v>
      </c>
      <c r="H10" s="29"/>
      <c r="I10" s="29">
        <f t="shared" si="2"/>
        <v>-0.90531741725447634</v>
      </c>
      <c r="J10" s="29">
        <f t="shared" si="3"/>
        <v>1.1786106890938686</v>
      </c>
      <c r="K10" s="29"/>
      <c r="L10" s="29" t="s">
        <v>362</v>
      </c>
      <c r="M10" s="21">
        <f t="shared" si="4"/>
        <v>1.1333448182311447</v>
      </c>
      <c r="N10" s="21">
        <f t="shared" si="5"/>
        <v>1.0428130765056971</v>
      </c>
      <c r="O10" s="21">
        <f t="shared" si="6"/>
        <v>0.95228133478024946</v>
      </c>
      <c r="P10" s="21">
        <f t="shared" si="7"/>
        <v>0.86174959305480181</v>
      </c>
      <c r="Q10" s="21">
        <f t="shared" si="8"/>
        <v>0.77121785132935428</v>
      </c>
      <c r="R10" s="21">
        <f t="shared" si="9"/>
        <v>0.68068610960390663</v>
      </c>
      <c r="S10" s="21">
        <f t="shared" si="10"/>
        <v>0.59015436787845899</v>
      </c>
      <c r="T10" s="21">
        <f t="shared" si="11"/>
        <v>0.49962262615301145</v>
      </c>
      <c r="U10" s="21">
        <f t="shared" si="12"/>
        <v>0.40909088442756381</v>
      </c>
      <c r="V10" s="21">
        <f t="shared" si="13"/>
        <v>0.35477183939229506</v>
      </c>
      <c r="W10" s="21">
        <f t="shared" si="14"/>
        <v>0.33666549104720556</v>
      </c>
      <c r="X10" s="21">
        <f t="shared" si="15"/>
        <v>0.31855914270211594</v>
      </c>
      <c r="Y10" s="21">
        <f t="shared" si="16"/>
        <v>0.30045279435702643</v>
      </c>
      <c r="Z10" s="21">
        <f t="shared" si="17"/>
        <v>0.28234644601193692</v>
      </c>
      <c r="AA10" s="22">
        <f t="shared" si="18"/>
        <v>0.31855914270211599</v>
      </c>
      <c r="AC10" s="31" t="s">
        <v>187</v>
      </c>
      <c r="AD10" s="31" t="s">
        <v>257</v>
      </c>
    </row>
    <row r="11" spans="1:30" x14ac:dyDescent="0.25">
      <c r="A11" s="29" t="s">
        <v>364</v>
      </c>
      <c r="B11" s="29" t="s">
        <v>365</v>
      </c>
      <c r="C11" s="29">
        <v>0.90400000000000003</v>
      </c>
      <c r="D11" s="29">
        <v>0.84699999999999998</v>
      </c>
      <c r="E11" s="29">
        <v>0.83099999999999996</v>
      </c>
      <c r="F11" s="29">
        <v>0.42799999999999999</v>
      </c>
      <c r="G11" s="29">
        <v>0.11700000000000001</v>
      </c>
      <c r="H11" s="29"/>
      <c r="I11" s="29">
        <f t="shared" si="2"/>
        <v>-0.8775800325556159</v>
      </c>
      <c r="J11" s="29">
        <f t="shared" si="3"/>
        <v>1.1387843190450351</v>
      </c>
      <c r="K11" s="29"/>
      <c r="L11" s="29" t="s">
        <v>364</v>
      </c>
      <c r="M11" s="21">
        <f t="shared" si="4"/>
        <v>1.0949053174172543</v>
      </c>
      <c r="N11" s="21">
        <f t="shared" si="5"/>
        <v>1.0071473141616927</v>
      </c>
      <c r="O11" s="21">
        <f t="shared" si="6"/>
        <v>0.91938931090613107</v>
      </c>
      <c r="P11" s="21">
        <f t="shared" si="7"/>
        <v>0.83163130765056947</v>
      </c>
      <c r="Q11" s="21">
        <f t="shared" si="8"/>
        <v>0.74387330439500798</v>
      </c>
      <c r="R11" s="21">
        <f t="shared" si="9"/>
        <v>0.65611530113944638</v>
      </c>
      <c r="S11" s="21">
        <f t="shared" si="10"/>
        <v>0.56835729788388478</v>
      </c>
      <c r="T11" s="21">
        <f t="shared" si="11"/>
        <v>0.48059929462832329</v>
      </c>
      <c r="U11" s="21">
        <f t="shared" si="12"/>
        <v>0.39284129137276169</v>
      </c>
      <c r="V11" s="21">
        <f t="shared" si="13"/>
        <v>0.34018648941942453</v>
      </c>
      <c r="W11" s="21">
        <f t="shared" si="14"/>
        <v>0.32263488876831226</v>
      </c>
      <c r="X11" s="21">
        <f t="shared" si="15"/>
        <v>0.30508328811719987</v>
      </c>
      <c r="Y11" s="21">
        <f t="shared" si="16"/>
        <v>0.28753168746608759</v>
      </c>
      <c r="Z11" s="21">
        <f t="shared" si="17"/>
        <v>0.26998008681497521</v>
      </c>
      <c r="AA11" s="22">
        <f t="shared" si="18"/>
        <v>0.30508328811719992</v>
      </c>
      <c r="AC11" s="31" t="s">
        <v>188</v>
      </c>
      <c r="AD11" s="31" t="s">
        <v>257</v>
      </c>
    </row>
    <row r="12" spans="1:30" x14ac:dyDescent="0.25">
      <c r="A12" s="29" t="s">
        <v>366</v>
      </c>
      <c r="B12" s="29" t="s">
        <v>367</v>
      </c>
      <c r="C12" s="29">
        <v>1.02</v>
      </c>
      <c r="D12" s="29">
        <v>0.76800000000000002</v>
      </c>
      <c r="E12" s="29">
        <v>0.73799999999999999</v>
      </c>
      <c r="F12" s="29">
        <v>0.153</v>
      </c>
      <c r="G12" s="29">
        <v>-1E-3</v>
      </c>
      <c r="H12" s="29"/>
      <c r="I12" s="29">
        <f t="shared" si="2"/>
        <v>-1.2171025501899078</v>
      </c>
      <c r="J12" s="29">
        <f t="shared" si="3"/>
        <v>1.2476049918610959</v>
      </c>
      <c r="K12" s="29"/>
      <c r="L12" s="29" t="s">
        <v>366</v>
      </c>
      <c r="M12" s="21">
        <f t="shared" si="4"/>
        <v>1.1867498643516006</v>
      </c>
      <c r="N12" s="21">
        <f t="shared" si="5"/>
        <v>1.0650396093326098</v>
      </c>
      <c r="O12" s="21">
        <f t="shared" si="6"/>
        <v>0.94332935431361897</v>
      </c>
      <c r="P12" s="21">
        <f t="shared" si="7"/>
        <v>0.82161909929462817</v>
      </c>
      <c r="Q12" s="21">
        <f t="shared" si="8"/>
        <v>0.69990884427563738</v>
      </c>
      <c r="R12" s="21">
        <f t="shared" si="9"/>
        <v>0.57819858925664669</v>
      </c>
      <c r="S12" s="21">
        <f t="shared" si="10"/>
        <v>0.45648833423765589</v>
      </c>
      <c r="T12" s="21">
        <f t="shared" si="11"/>
        <v>0.3347780792186652</v>
      </c>
      <c r="U12" s="21">
        <f t="shared" si="12"/>
        <v>0.2130678241996744</v>
      </c>
      <c r="V12" s="21">
        <f t="shared" si="13"/>
        <v>0.1400416711882797</v>
      </c>
      <c r="W12" s="21">
        <f t="shared" si="14"/>
        <v>0.11569962018448154</v>
      </c>
      <c r="X12" s="21">
        <f t="shared" si="15"/>
        <v>9.1357569180683385E-2</v>
      </c>
      <c r="Y12" s="21">
        <f t="shared" si="16"/>
        <v>6.7015518176885225E-2</v>
      </c>
      <c r="Z12" s="21">
        <f t="shared" si="17"/>
        <v>4.2673467173087065E-2</v>
      </c>
      <c r="AA12" s="22">
        <f t="shared" si="18"/>
        <v>9.1357569180683385E-2</v>
      </c>
      <c r="AC12" s="31" t="s">
        <v>26</v>
      </c>
      <c r="AD12" s="31" t="s">
        <v>360</v>
      </c>
    </row>
    <row r="13" spans="1:30" x14ac:dyDescent="0.25">
      <c r="A13" s="29" t="s">
        <v>346</v>
      </c>
      <c r="B13" s="29" t="s">
        <v>368</v>
      </c>
      <c r="C13" s="29">
        <v>1.2250000000000001</v>
      </c>
      <c r="D13" s="29">
        <v>1.2809999999999999</v>
      </c>
      <c r="E13" s="29">
        <v>0.9</v>
      </c>
      <c r="F13" s="29">
        <v>0.83799999999999997</v>
      </c>
      <c r="G13" s="29">
        <v>0.59</v>
      </c>
      <c r="H13" s="29"/>
      <c r="I13" s="29">
        <f t="shared" si="2"/>
        <v>-0.77935973955507343</v>
      </c>
      <c r="J13" s="29">
        <f t="shared" si="3"/>
        <v>1.4227254476397178</v>
      </c>
      <c r="K13" s="29"/>
      <c r="L13" s="29" t="s">
        <v>346</v>
      </c>
      <c r="M13" s="21">
        <f t="shared" si="4"/>
        <v>1.383757460661964</v>
      </c>
      <c r="N13" s="21">
        <f t="shared" si="5"/>
        <v>1.3058214867064568</v>
      </c>
      <c r="O13" s="21">
        <f t="shared" si="6"/>
        <v>1.2278855127509494</v>
      </c>
      <c r="P13" s="21">
        <f t="shared" si="7"/>
        <v>1.1499495387954421</v>
      </c>
      <c r="Q13" s="21">
        <f t="shared" si="8"/>
        <v>1.0720135648399347</v>
      </c>
      <c r="R13" s="21">
        <f t="shared" si="9"/>
        <v>0.99407759088442749</v>
      </c>
      <c r="S13" s="21">
        <f t="shared" si="10"/>
        <v>0.91614161692892004</v>
      </c>
      <c r="T13" s="21">
        <f t="shared" si="11"/>
        <v>0.83820564297341282</v>
      </c>
      <c r="U13" s="21">
        <f t="shared" si="12"/>
        <v>0.76026966901790549</v>
      </c>
      <c r="V13" s="21">
        <f t="shared" si="13"/>
        <v>0.71350808464460092</v>
      </c>
      <c r="W13" s="21">
        <f t="shared" si="14"/>
        <v>0.69792088985349943</v>
      </c>
      <c r="X13" s="21">
        <f t="shared" si="15"/>
        <v>0.68233369506239794</v>
      </c>
      <c r="Y13" s="21">
        <f t="shared" si="16"/>
        <v>0.66674650027129645</v>
      </c>
      <c r="Z13" s="21">
        <f t="shared" si="17"/>
        <v>0.65115930548019496</v>
      </c>
      <c r="AA13" s="22">
        <f t="shared" si="18"/>
        <v>0.68233369506239794</v>
      </c>
      <c r="AC13" s="31" t="s">
        <v>279</v>
      </c>
      <c r="AD13" s="31" t="s">
        <v>360</v>
      </c>
    </row>
    <row r="14" spans="1:30" x14ac:dyDescent="0.25">
      <c r="A14" s="29" t="s">
        <v>347</v>
      </c>
      <c r="B14" s="29" t="s">
        <v>369</v>
      </c>
      <c r="C14" s="29">
        <v>0.34799999999999998</v>
      </c>
      <c r="D14" s="29">
        <v>0.76200000000000001</v>
      </c>
      <c r="E14" s="29">
        <v>0.155</v>
      </c>
      <c r="F14" s="29">
        <v>0.23200000000000001</v>
      </c>
      <c r="G14" s="29">
        <v>0.115</v>
      </c>
      <c r="H14" s="29"/>
      <c r="I14" s="29">
        <f t="shared" si="2"/>
        <v>-0.45674443841562673</v>
      </c>
      <c r="J14" s="29">
        <f t="shared" si="3"/>
        <v>0.58959549647314158</v>
      </c>
      <c r="K14" s="29"/>
      <c r="L14" s="29" t="s">
        <v>347</v>
      </c>
      <c r="M14" s="21">
        <f t="shared" si="4"/>
        <v>0.56675827455236027</v>
      </c>
      <c r="N14" s="21">
        <f t="shared" si="5"/>
        <v>0.52108383071079756</v>
      </c>
      <c r="O14" s="21">
        <f t="shared" si="6"/>
        <v>0.4754093868692349</v>
      </c>
      <c r="P14" s="21">
        <f t="shared" si="7"/>
        <v>0.42973494302767223</v>
      </c>
      <c r="Q14" s="21">
        <f t="shared" si="8"/>
        <v>0.38406049918610957</v>
      </c>
      <c r="R14" s="21">
        <f t="shared" si="9"/>
        <v>0.33838605534454691</v>
      </c>
      <c r="S14" s="21">
        <f t="shared" si="10"/>
        <v>0.29271161150298425</v>
      </c>
      <c r="T14" s="21">
        <f t="shared" si="11"/>
        <v>0.24703716766142159</v>
      </c>
      <c r="U14" s="21">
        <f t="shared" si="12"/>
        <v>0.20136272381985892</v>
      </c>
      <c r="V14" s="21">
        <f t="shared" si="13"/>
        <v>0.17395805751492122</v>
      </c>
      <c r="W14" s="21">
        <f t="shared" si="14"/>
        <v>0.16482316874660868</v>
      </c>
      <c r="X14" s="21">
        <f t="shared" si="15"/>
        <v>0.15568827997829615</v>
      </c>
      <c r="Y14" s="21">
        <f t="shared" si="16"/>
        <v>0.14655339120998362</v>
      </c>
      <c r="Z14" s="21">
        <f t="shared" si="17"/>
        <v>0.13741850244167109</v>
      </c>
      <c r="AA14" s="22">
        <f t="shared" si="18"/>
        <v>0.15568827997829615</v>
      </c>
      <c r="AC14" s="31" t="s">
        <v>280</v>
      </c>
      <c r="AD14" s="31" t="s">
        <v>360</v>
      </c>
    </row>
    <row r="15" spans="1:30" x14ac:dyDescent="0.25">
      <c r="A15" s="29" t="s">
        <v>258</v>
      </c>
      <c r="B15" s="29" t="s">
        <v>370</v>
      </c>
      <c r="C15" s="29">
        <v>1.2010000000000001</v>
      </c>
      <c r="D15" s="29">
        <v>1.39</v>
      </c>
      <c r="E15" s="29">
        <v>1.4790000000000001</v>
      </c>
      <c r="F15" s="29">
        <v>1.0569999999999999</v>
      </c>
      <c r="G15" s="29">
        <v>0.91900000000000004</v>
      </c>
      <c r="H15" s="29"/>
      <c r="I15" s="29">
        <f t="shared" si="2"/>
        <v>-0.36822571893651657</v>
      </c>
      <c r="J15" s="29">
        <f t="shared" si="3"/>
        <v>1.4246120455778624</v>
      </c>
      <c r="K15" s="29"/>
      <c r="L15" s="29" t="s">
        <v>258</v>
      </c>
      <c r="M15" s="21">
        <f t="shared" si="4"/>
        <v>1.4062007596310366</v>
      </c>
      <c r="N15" s="21">
        <f t="shared" si="5"/>
        <v>1.369378187737385</v>
      </c>
      <c r="O15" s="21">
        <f t="shared" si="6"/>
        <v>1.3325556158437333</v>
      </c>
      <c r="P15" s="21">
        <f t="shared" si="7"/>
        <v>1.2957330439500816</v>
      </c>
      <c r="Q15" s="21">
        <f t="shared" si="8"/>
        <v>1.2589104720564299</v>
      </c>
      <c r="R15" s="21">
        <f t="shared" si="9"/>
        <v>1.2220879001627782</v>
      </c>
      <c r="S15" s="21">
        <f t="shared" si="10"/>
        <v>1.1852653282691266</v>
      </c>
      <c r="T15" s="21">
        <f t="shared" si="11"/>
        <v>1.1484427563754749</v>
      </c>
      <c r="U15" s="21">
        <f t="shared" si="12"/>
        <v>1.1116201844818234</v>
      </c>
      <c r="V15" s="21">
        <f t="shared" si="13"/>
        <v>1.0895266413456324</v>
      </c>
      <c r="W15" s="21">
        <f t="shared" si="14"/>
        <v>1.0821621269669019</v>
      </c>
      <c r="X15" s="21">
        <f t="shared" si="15"/>
        <v>1.0747976125881715</v>
      </c>
      <c r="Y15" s="21">
        <f t="shared" si="16"/>
        <v>1.0674330982094413</v>
      </c>
      <c r="Z15" s="21">
        <f t="shared" si="17"/>
        <v>1.0600685838307109</v>
      </c>
      <c r="AA15" s="22">
        <f t="shared" si="18"/>
        <v>1.0747976125881717</v>
      </c>
      <c r="AC15" s="31" t="s">
        <v>281</v>
      </c>
      <c r="AD15" s="31" t="s">
        <v>360</v>
      </c>
    </row>
    <row r="16" spans="1:30" x14ac:dyDescent="0.25">
      <c r="A16" s="29" t="s">
        <v>259</v>
      </c>
      <c r="B16" s="29" t="s">
        <v>371</v>
      </c>
      <c r="C16" s="29">
        <v>1.109</v>
      </c>
      <c r="D16" s="29">
        <v>1.008</v>
      </c>
      <c r="E16" s="29">
        <v>1.24</v>
      </c>
      <c r="F16" s="29">
        <v>1.099</v>
      </c>
      <c r="G16" s="29">
        <v>0.40100000000000002</v>
      </c>
      <c r="H16" s="29"/>
      <c r="I16" s="29">
        <f t="shared" si="2"/>
        <v>-0.50921323928377649</v>
      </c>
      <c r="J16" s="29">
        <f t="shared" si="3"/>
        <v>1.2692897449810092</v>
      </c>
      <c r="K16" s="29"/>
      <c r="L16" s="29" t="s">
        <v>259</v>
      </c>
      <c r="M16" s="21">
        <f t="shared" si="4"/>
        <v>1.2438290830168204</v>
      </c>
      <c r="N16" s="21">
        <f t="shared" si="5"/>
        <v>1.1929077590884427</v>
      </c>
      <c r="O16" s="21">
        <f t="shared" si="6"/>
        <v>1.141986435160065</v>
      </c>
      <c r="P16" s="21">
        <f t="shared" si="7"/>
        <v>1.0910651112316874</v>
      </c>
      <c r="Q16" s="21">
        <f t="shared" si="8"/>
        <v>1.0401437873033097</v>
      </c>
      <c r="R16" s="21">
        <f t="shared" si="9"/>
        <v>0.98922246337493225</v>
      </c>
      <c r="S16" s="21">
        <f t="shared" si="10"/>
        <v>0.93830113944655458</v>
      </c>
      <c r="T16" s="21">
        <f t="shared" si="11"/>
        <v>0.88737981551817691</v>
      </c>
      <c r="U16" s="21">
        <f t="shared" si="12"/>
        <v>0.83645849158979924</v>
      </c>
      <c r="V16" s="21">
        <f t="shared" si="13"/>
        <v>0.80590569723277261</v>
      </c>
      <c r="W16" s="21">
        <f t="shared" si="14"/>
        <v>0.79572143244709703</v>
      </c>
      <c r="X16" s="21">
        <f t="shared" si="15"/>
        <v>0.78553716766142156</v>
      </c>
      <c r="Y16" s="21">
        <f t="shared" si="16"/>
        <v>0.77535290287574599</v>
      </c>
      <c r="Z16" s="21">
        <f t="shared" si="17"/>
        <v>0.76516863809007041</v>
      </c>
      <c r="AA16" s="22">
        <f t="shared" si="18"/>
        <v>0.78553716766142156</v>
      </c>
      <c r="AC16" s="31" t="s">
        <v>314</v>
      </c>
      <c r="AD16" s="31" t="s">
        <v>360</v>
      </c>
    </row>
    <row r="17" spans="1:30" x14ac:dyDescent="0.25">
      <c r="A17" s="29" t="s">
        <v>260</v>
      </c>
      <c r="B17" s="29" t="s">
        <v>372</v>
      </c>
      <c r="C17" s="29">
        <v>0.77</v>
      </c>
      <c r="D17" s="29">
        <v>0.88200000000000001</v>
      </c>
      <c r="E17" s="29">
        <v>1.046</v>
      </c>
      <c r="F17" s="29">
        <v>1.0920000000000001</v>
      </c>
      <c r="G17" s="29">
        <v>0.78500000000000003</v>
      </c>
      <c r="H17" s="29"/>
      <c r="I17" s="29">
        <f t="shared" si="2"/>
        <v>0.16999457406402613</v>
      </c>
      <c r="J17" s="29">
        <f t="shared" si="3"/>
        <v>0.8155531741725448</v>
      </c>
      <c r="K17" s="29"/>
      <c r="L17" s="29" t="s">
        <v>260</v>
      </c>
      <c r="M17" s="21">
        <f t="shared" si="4"/>
        <v>0.82405290287574606</v>
      </c>
      <c r="N17" s="21">
        <f t="shared" si="5"/>
        <v>0.84105236028214869</v>
      </c>
      <c r="O17" s="21">
        <f t="shared" si="6"/>
        <v>0.85805181768855132</v>
      </c>
      <c r="P17" s="21">
        <f t="shared" si="7"/>
        <v>0.87505127509495395</v>
      </c>
      <c r="Q17" s="21">
        <f t="shared" si="8"/>
        <v>0.89205073250135658</v>
      </c>
      <c r="R17" s="21">
        <f t="shared" si="9"/>
        <v>0.90905018990775921</v>
      </c>
      <c r="S17" s="21">
        <f t="shared" si="10"/>
        <v>0.92604964731416173</v>
      </c>
      <c r="T17" s="21">
        <f t="shared" si="11"/>
        <v>0.94304910472056436</v>
      </c>
      <c r="U17" s="21">
        <f t="shared" si="12"/>
        <v>0.96004856212696699</v>
      </c>
      <c r="V17" s="21">
        <f t="shared" si="13"/>
        <v>0.97024823657080861</v>
      </c>
      <c r="W17" s="21">
        <f t="shared" si="14"/>
        <v>0.97364812805208911</v>
      </c>
      <c r="X17" s="21">
        <f t="shared" si="15"/>
        <v>0.97704801953336962</v>
      </c>
      <c r="Y17" s="21">
        <f t="shared" si="16"/>
        <v>0.98044791101465012</v>
      </c>
      <c r="Z17" s="21">
        <f t="shared" si="17"/>
        <v>0.98384780249593073</v>
      </c>
      <c r="AA17" s="22">
        <f t="shared" si="18"/>
        <v>0.97704801953336973</v>
      </c>
      <c r="AC17" s="31" t="s">
        <v>114</v>
      </c>
      <c r="AD17" s="31" t="s">
        <v>360</v>
      </c>
    </row>
    <row r="18" spans="1:30" x14ac:dyDescent="0.25">
      <c r="A18" s="29" t="s">
        <v>261</v>
      </c>
      <c r="B18" s="29" t="s">
        <v>373</v>
      </c>
      <c r="C18" s="29">
        <v>1.155</v>
      </c>
      <c r="D18" s="29">
        <v>1.254</v>
      </c>
      <c r="E18" s="29">
        <v>0.70499999999999996</v>
      </c>
      <c r="F18" s="29">
        <v>0.93200000000000005</v>
      </c>
      <c r="G18" s="29">
        <v>0.72299999999999998</v>
      </c>
      <c r="H18" s="29"/>
      <c r="I18" s="29">
        <f t="shared" si="2"/>
        <v>-0.55467173087357569</v>
      </c>
      <c r="J18" s="29">
        <f t="shared" si="3"/>
        <v>1.2782829625610417</v>
      </c>
      <c r="K18" s="29"/>
      <c r="L18" s="29" t="s">
        <v>261</v>
      </c>
      <c r="M18" s="21">
        <f t="shared" si="4"/>
        <v>1.2505493760173629</v>
      </c>
      <c r="N18" s="21">
        <f t="shared" si="5"/>
        <v>1.1950822029300052</v>
      </c>
      <c r="O18" s="21">
        <f t="shared" si="6"/>
        <v>1.1396150298426477</v>
      </c>
      <c r="P18" s="21">
        <f t="shared" si="7"/>
        <v>1.0841478567552902</v>
      </c>
      <c r="Q18" s="21">
        <f t="shared" si="8"/>
        <v>1.0286806836679325</v>
      </c>
      <c r="R18" s="21">
        <f t="shared" si="9"/>
        <v>0.97321351058057504</v>
      </c>
      <c r="S18" s="21">
        <f t="shared" si="10"/>
        <v>0.91774633749321755</v>
      </c>
      <c r="T18" s="21">
        <f t="shared" si="11"/>
        <v>0.86227916440586005</v>
      </c>
      <c r="U18" s="21">
        <f t="shared" si="12"/>
        <v>0.80681199131850234</v>
      </c>
      <c r="V18" s="21">
        <f t="shared" si="13"/>
        <v>0.7735316874660878</v>
      </c>
      <c r="W18" s="21">
        <f t="shared" si="14"/>
        <v>0.76243825284861622</v>
      </c>
      <c r="X18" s="21">
        <f t="shared" si="15"/>
        <v>0.75134481823114474</v>
      </c>
      <c r="Y18" s="21">
        <f t="shared" si="16"/>
        <v>0.74025138361367326</v>
      </c>
      <c r="Z18" s="21">
        <f t="shared" si="17"/>
        <v>0.72915794899620168</v>
      </c>
      <c r="AA18" s="22">
        <f t="shared" si="18"/>
        <v>0.75134481823114463</v>
      </c>
      <c r="AC18" s="31" t="s">
        <v>311</v>
      </c>
      <c r="AD18" s="31" t="s">
        <v>376</v>
      </c>
    </row>
    <row r="19" spans="1:30" x14ac:dyDescent="0.25">
      <c r="A19" s="29" t="s">
        <v>374</v>
      </c>
      <c r="B19" s="29" t="s">
        <v>375</v>
      </c>
      <c r="C19" s="29">
        <v>0.86499999999999999</v>
      </c>
      <c r="D19" s="29">
        <v>7.1479999999999997</v>
      </c>
      <c r="E19" s="29">
        <v>2.5369999999999999</v>
      </c>
      <c r="F19" s="29">
        <v>1.2729999999999999</v>
      </c>
      <c r="G19" s="29">
        <v>0.91500000000000004</v>
      </c>
      <c r="H19" s="29"/>
      <c r="I19" s="29">
        <f t="shared" si="2"/>
        <v>-2.444232230059685</v>
      </c>
      <c r="J19" s="29">
        <f t="shared" si="3"/>
        <v>3.9774758545849158</v>
      </c>
      <c r="K19" s="29"/>
      <c r="L19" s="29" t="s">
        <v>374</v>
      </c>
      <c r="M19" s="21">
        <f t="shared" si="4"/>
        <v>3.8552642430819315</v>
      </c>
      <c r="N19" s="21">
        <f t="shared" si="5"/>
        <v>3.6108410200759629</v>
      </c>
      <c r="O19" s="21">
        <f t="shared" si="6"/>
        <v>3.3664177970699947</v>
      </c>
      <c r="P19" s="21">
        <f t="shared" si="7"/>
        <v>3.121994574064026</v>
      </c>
      <c r="Q19" s="21">
        <f t="shared" si="8"/>
        <v>2.8775713510580578</v>
      </c>
      <c r="R19" s="21">
        <f t="shared" si="9"/>
        <v>2.6331481280520892</v>
      </c>
      <c r="S19" s="21">
        <f t="shared" si="10"/>
        <v>2.3887249050461206</v>
      </c>
      <c r="T19" s="21">
        <f t="shared" si="11"/>
        <v>2.1443016820401524</v>
      </c>
      <c r="U19" s="21">
        <f t="shared" si="12"/>
        <v>1.8998784590341837</v>
      </c>
      <c r="V19" s="21">
        <f t="shared" si="13"/>
        <v>1.7532245252306025</v>
      </c>
      <c r="W19" s="21">
        <f t="shared" si="14"/>
        <v>1.7043398806294086</v>
      </c>
      <c r="X19" s="21">
        <f t="shared" si="15"/>
        <v>1.6554552360282146</v>
      </c>
      <c r="Y19" s="21">
        <f t="shared" si="16"/>
        <v>1.6065705914270212</v>
      </c>
      <c r="Z19" s="21">
        <f t="shared" si="17"/>
        <v>1.5576859468258273</v>
      </c>
      <c r="AA19" s="22">
        <f t="shared" si="18"/>
        <v>1.6554552360282149</v>
      </c>
      <c r="AC19" s="31" t="s">
        <v>292</v>
      </c>
      <c r="AD19" s="31" t="s">
        <v>360</v>
      </c>
    </row>
    <row r="20" spans="1:30" x14ac:dyDescent="0.25">
      <c r="A20" s="29" t="s">
        <v>376</v>
      </c>
      <c r="B20" s="29" t="s">
        <v>210</v>
      </c>
      <c r="C20" s="29">
        <v>0.86699999999999999</v>
      </c>
      <c r="D20" s="29">
        <v>0.83099999999999996</v>
      </c>
      <c r="E20" s="29">
        <v>0.93300000000000005</v>
      </c>
      <c r="F20" s="29">
        <v>0.76200000000000001</v>
      </c>
      <c r="G20" s="29">
        <v>0.29199999999999998</v>
      </c>
      <c r="H20" s="29"/>
      <c r="I20" s="29">
        <f t="shared" si="2"/>
        <v>-0.49376017362995112</v>
      </c>
      <c r="J20" s="29">
        <f t="shared" si="3"/>
        <v>1.0258497015735215</v>
      </c>
      <c r="K20" s="29"/>
      <c r="L20" s="29" t="s">
        <v>376</v>
      </c>
      <c r="M20" s="21">
        <f t="shared" si="4"/>
        <v>1.0011616928920239</v>
      </c>
      <c r="N20" s="21">
        <f t="shared" si="5"/>
        <v>0.95178567552902882</v>
      </c>
      <c r="O20" s="21">
        <f t="shared" si="6"/>
        <v>0.90240965816603369</v>
      </c>
      <c r="P20" s="21">
        <f t="shared" si="7"/>
        <v>0.85303364080303856</v>
      </c>
      <c r="Q20" s="21">
        <f t="shared" si="8"/>
        <v>0.80365762344004354</v>
      </c>
      <c r="R20" s="21">
        <f t="shared" si="9"/>
        <v>0.75428160607704842</v>
      </c>
      <c r="S20" s="21">
        <f t="shared" si="10"/>
        <v>0.7049055887140534</v>
      </c>
      <c r="T20" s="21">
        <f t="shared" si="11"/>
        <v>0.65552957135105827</v>
      </c>
      <c r="U20" s="21">
        <f t="shared" si="12"/>
        <v>0.60615355398806314</v>
      </c>
      <c r="V20" s="21">
        <f t="shared" si="13"/>
        <v>0.57652794357026593</v>
      </c>
      <c r="W20" s="21">
        <f t="shared" si="14"/>
        <v>0.56665274009766697</v>
      </c>
      <c r="X20" s="21">
        <f t="shared" si="15"/>
        <v>0.5567775366250679</v>
      </c>
      <c r="Y20" s="21">
        <f t="shared" si="16"/>
        <v>0.54690233315246894</v>
      </c>
      <c r="Z20" s="21">
        <f t="shared" si="17"/>
        <v>0.53702712967986987</v>
      </c>
      <c r="AA20" s="22">
        <f t="shared" si="18"/>
        <v>0.5567775366250679</v>
      </c>
      <c r="AC20" s="31" t="s">
        <v>468</v>
      </c>
      <c r="AD20" s="31" t="s">
        <v>362</v>
      </c>
    </row>
    <row r="21" spans="1:30" x14ac:dyDescent="0.25">
      <c r="A21" s="29" t="s">
        <v>262</v>
      </c>
      <c r="B21" s="29" t="s">
        <v>377</v>
      </c>
      <c r="C21" s="29">
        <v>0.97699999999999998</v>
      </c>
      <c r="D21" s="29">
        <v>1.1870000000000001</v>
      </c>
      <c r="E21" s="29">
        <v>1.9059999999999999</v>
      </c>
      <c r="F21" s="29">
        <v>1.4330000000000001</v>
      </c>
      <c r="G21" s="29">
        <v>0.86799999999999999</v>
      </c>
      <c r="H21" s="29"/>
      <c r="I21" s="29">
        <f t="shared" si="2"/>
        <v>0.16085729788388503</v>
      </c>
      <c r="J21" s="29">
        <f t="shared" si="3"/>
        <v>1.1800984807379273</v>
      </c>
      <c r="K21" s="29"/>
      <c r="L21" s="29" t="s">
        <v>262</v>
      </c>
      <c r="M21" s="21">
        <f t="shared" si="4"/>
        <v>1.1881413456321215</v>
      </c>
      <c r="N21" s="21">
        <f t="shared" si="5"/>
        <v>1.20422707542051</v>
      </c>
      <c r="O21" s="21">
        <f t="shared" si="6"/>
        <v>1.2203128052088985</v>
      </c>
      <c r="P21" s="21">
        <f t="shared" si="7"/>
        <v>1.236398534997287</v>
      </c>
      <c r="Q21" s="21">
        <f t="shared" si="8"/>
        <v>1.2524842647856755</v>
      </c>
      <c r="R21" s="21">
        <f t="shared" si="9"/>
        <v>1.2685699945740641</v>
      </c>
      <c r="S21" s="21">
        <f t="shared" si="10"/>
        <v>1.2846557243624526</v>
      </c>
      <c r="T21" s="21">
        <f t="shared" si="11"/>
        <v>1.3007414541508411</v>
      </c>
      <c r="U21" s="21">
        <f t="shared" si="12"/>
        <v>1.3168271839392296</v>
      </c>
      <c r="V21" s="21">
        <f t="shared" si="13"/>
        <v>1.3264786218122628</v>
      </c>
      <c r="W21" s="21">
        <f t="shared" si="14"/>
        <v>1.3296957677699404</v>
      </c>
      <c r="X21" s="21">
        <f t="shared" si="15"/>
        <v>1.3329129137276181</v>
      </c>
      <c r="Y21" s="21">
        <f t="shared" si="16"/>
        <v>1.3361300596852959</v>
      </c>
      <c r="Z21" s="21">
        <f t="shared" si="17"/>
        <v>1.3393472056429736</v>
      </c>
      <c r="AA21" s="22">
        <f t="shared" si="18"/>
        <v>1.3329129137276181</v>
      </c>
      <c r="AC21" s="31" t="s">
        <v>152</v>
      </c>
      <c r="AD21" s="31" t="s">
        <v>346</v>
      </c>
    </row>
    <row r="22" spans="1:30" x14ac:dyDescent="0.25">
      <c r="A22" s="29" t="s">
        <v>263</v>
      </c>
      <c r="B22" s="29" t="s">
        <v>378</v>
      </c>
      <c r="C22" s="29">
        <v>2</v>
      </c>
      <c r="D22" s="29">
        <v>1.5229999999999999</v>
      </c>
      <c r="E22" s="29">
        <v>0.998</v>
      </c>
      <c r="F22" s="29">
        <v>1.0049999999999999</v>
      </c>
      <c r="G22" s="29">
        <v>0.55900000000000005</v>
      </c>
      <c r="H22" s="29"/>
      <c r="I22" s="29">
        <f t="shared" si="2"/>
        <v>-1.5833966359196963</v>
      </c>
      <c r="J22" s="29">
        <f t="shared" si="3"/>
        <v>2.1432870320130224</v>
      </c>
      <c r="K22" s="29"/>
      <c r="L22" s="29" t="s">
        <v>263</v>
      </c>
      <c r="M22" s="21">
        <f t="shared" si="4"/>
        <v>2.0641172002170376</v>
      </c>
      <c r="N22" s="21">
        <f t="shared" si="5"/>
        <v>1.905777536625068</v>
      </c>
      <c r="O22" s="21">
        <f t="shared" si="6"/>
        <v>1.7474378730330984</v>
      </c>
      <c r="P22" s="21">
        <f t="shared" si="7"/>
        <v>1.5890982094411288</v>
      </c>
      <c r="Q22" s="21">
        <f t="shared" si="8"/>
        <v>1.4307585458491592</v>
      </c>
      <c r="R22" s="21">
        <f t="shared" si="9"/>
        <v>1.2724188822571896</v>
      </c>
      <c r="S22" s="21">
        <f t="shared" si="10"/>
        <v>1.11407921866522</v>
      </c>
      <c r="T22" s="21">
        <f t="shared" si="11"/>
        <v>0.95573955507325037</v>
      </c>
      <c r="U22" s="21">
        <f t="shared" si="12"/>
        <v>0.79739989148128076</v>
      </c>
      <c r="V22" s="21">
        <f t="shared" si="13"/>
        <v>0.70239609332609865</v>
      </c>
      <c r="W22" s="21">
        <f t="shared" si="14"/>
        <v>0.6707281606077049</v>
      </c>
      <c r="X22" s="21">
        <f t="shared" si="15"/>
        <v>0.63906022788931094</v>
      </c>
      <c r="Y22" s="21">
        <f t="shared" si="16"/>
        <v>0.60739229517091697</v>
      </c>
      <c r="Z22" s="21">
        <f t="shared" si="17"/>
        <v>0.57572436245252301</v>
      </c>
      <c r="AA22" s="22">
        <f t="shared" si="18"/>
        <v>0.63906022788931094</v>
      </c>
      <c r="AC22" s="31" t="s">
        <v>29</v>
      </c>
      <c r="AD22" s="31" t="s">
        <v>258</v>
      </c>
    </row>
    <row r="23" spans="1:30" x14ac:dyDescent="0.25">
      <c r="A23" s="29" t="s">
        <v>379</v>
      </c>
      <c r="B23" s="29" t="s">
        <v>380</v>
      </c>
      <c r="C23" s="29">
        <v>-0.68500000000000005</v>
      </c>
      <c r="D23" s="29">
        <v>0.24199999999999999</v>
      </c>
      <c r="E23" s="29">
        <v>0.83599999999999997</v>
      </c>
      <c r="F23" s="29">
        <v>1.425</v>
      </c>
      <c r="G23" s="29">
        <v>0.71899999999999997</v>
      </c>
      <c r="H23" s="29"/>
      <c r="I23" s="29">
        <f t="shared" si="2"/>
        <v>2.0353336950623988</v>
      </c>
      <c r="J23" s="30">
        <v>0</v>
      </c>
      <c r="K23" s="29"/>
      <c r="L23" s="29" t="s">
        <v>379</v>
      </c>
      <c r="M23" s="21">
        <f t="shared" si="4"/>
        <v>0.10176668475311995</v>
      </c>
      <c r="N23" s="21">
        <f t="shared" si="5"/>
        <v>0.30530005425935985</v>
      </c>
      <c r="O23" s="21">
        <f t="shared" si="6"/>
        <v>0.5088334237655997</v>
      </c>
      <c r="P23" s="21">
        <f t="shared" si="7"/>
        <v>0.71236679327183949</v>
      </c>
      <c r="Q23" s="21">
        <f t="shared" si="8"/>
        <v>0.9159001627780794</v>
      </c>
      <c r="R23" s="21">
        <f t="shared" si="9"/>
        <v>1.1194335322843192</v>
      </c>
      <c r="S23" s="21">
        <f t="shared" si="10"/>
        <v>1.322966901790559</v>
      </c>
      <c r="T23" s="21">
        <f t="shared" si="11"/>
        <v>1.5265002712967988</v>
      </c>
      <c r="U23" s="21">
        <f t="shared" si="12"/>
        <v>1.7300336408030388</v>
      </c>
      <c r="V23" s="21">
        <f t="shared" si="13"/>
        <v>1.8521536625067829</v>
      </c>
      <c r="W23" s="21">
        <f t="shared" si="14"/>
        <v>1.892860336408031</v>
      </c>
      <c r="X23" s="21">
        <f t="shared" si="15"/>
        <v>1.933567010309279</v>
      </c>
      <c r="Y23" s="21">
        <f t="shared" si="16"/>
        <v>1.9742736842105271</v>
      </c>
      <c r="Z23" s="21">
        <f t="shared" si="17"/>
        <v>2.0149803581117749</v>
      </c>
      <c r="AA23" s="22">
        <f t="shared" si="18"/>
        <v>1.9335670103092788</v>
      </c>
      <c r="AC23" s="31" t="s">
        <v>153</v>
      </c>
      <c r="AD23" s="31" t="s">
        <v>259</v>
      </c>
    </row>
    <row r="24" spans="1:30" x14ac:dyDescent="0.25">
      <c r="A24" s="29" t="s">
        <v>381</v>
      </c>
      <c r="B24" s="29" t="s">
        <v>382</v>
      </c>
      <c r="C24" s="29">
        <v>1.5249999999999999</v>
      </c>
      <c r="D24" s="29">
        <v>1.155</v>
      </c>
      <c r="E24" s="29">
        <v>0.85599999999999998</v>
      </c>
      <c r="F24" s="29">
        <v>0.875</v>
      </c>
      <c r="G24" s="29">
        <v>0.64900000000000002</v>
      </c>
      <c r="H24" s="29"/>
      <c r="I24" s="29">
        <f t="shared" si="2"/>
        <v>-0.9572436245252306</v>
      </c>
      <c r="J24" s="29">
        <f t="shared" ref="J24:J39" si="19">INTERCEPT($C24:$G24,$C$6:$G$6)</f>
        <v>1.57198752034726</v>
      </c>
      <c r="K24" s="29"/>
      <c r="L24" s="29" t="s">
        <v>381</v>
      </c>
      <c r="M24" s="21">
        <f t="shared" si="4"/>
        <v>1.5241253391209983</v>
      </c>
      <c r="N24" s="21">
        <f t="shared" si="5"/>
        <v>1.4284009766684753</v>
      </c>
      <c r="O24" s="21">
        <f t="shared" si="6"/>
        <v>1.3326766142159523</v>
      </c>
      <c r="P24" s="21">
        <f t="shared" si="7"/>
        <v>1.2369522517634293</v>
      </c>
      <c r="Q24" s="21">
        <f t="shared" si="8"/>
        <v>1.1412278893109062</v>
      </c>
      <c r="R24" s="21">
        <f t="shared" si="9"/>
        <v>1.0455035268583832</v>
      </c>
      <c r="S24" s="21">
        <f t="shared" si="10"/>
        <v>0.94977916440586019</v>
      </c>
      <c r="T24" s="21">
        <f t="shared" si="11"/>
        <v>0.85405480195333716</v>
      </c>
      <c r="U24" s="21">
        <f t="shared" si="12"/>
        <v>0.75833043950081414</v>
      </c>
      <c r="V24" s="21">
        <f t="shared" si="13"/>
        <v>0.70089582202930012</v>
      </c>
      <c r="W24" s="21">
        <f t="shared" si="14"/>
        <v>0.68175094953879545</v>
      </c>
      <c r="X24" s="21">
        <f t="shared" si="15"/>
        <v>0.66260607704829089</v>
      </c>
      <c r="Y24" s="21">
        <f t="shared" si="16"/>
        <v>0.64346120455778621</v>
      </c>
      <c r="Z24" s="21">
        <f t="shared" si="17"/>
        <v>0.62431633206728154</v>
      </c>
      <c r="AA24" s="22">
        <f t="shared" si="18"/>
        <v>0.66260607704829089</v>
      </c>
      <c r="AC24" s="31" t="s">
        <v>154</v>
      </c>
      <c r="AD24" s="31" t="s">
        <v>260</v>
      </c>
    </row>
    <row r="25" spans="1:30" x14ac:dyDescent="0.25">
      <c r="A25" s="29" t="s">
        <v>383</v>
      </c>
      <c r="B25" s="29" t="s">
        <v>384</v>
      </c>
      <c r="C25" s="29">
        <v>1.35</v>
      </c>
      <c r="D25" s="29">
        <v>1.0329999999999999</v>
      </c>
      <c r="E25" s="29">
        <v>1.3140000000000001</v>
      </c>
      <c r="F25" s="29">
        <v>0.94599999999999995</v>
      </c>
      <c r="G25" s="29">
        <v>0.83199999999999996</v>
      </c>
      <c r="H25" s="29"/>
      <c r="I25" s="29">
        <f t="shared" si="2"/>
        <v>-0.50135648399348898</v>
      </c>
      <c r="J25" s="29">
        <f t="shared" si="19"/>
        <v>1.3882935431361911</v>
      </c>
      <c r="K25" s="29"/>
      <c r="L25" s="29" t="s">
        <v>383</v>
      </c>
      <c r="M25" s="21">
        <f t="shared" si="4"/>
        <v>1.3632257189365167</v>
      </c>
      <c r="N25" s="21">
        <f t="shared" si="5"/>
        <v>1.3130900705371678</v>
      </c>
      <c r="O25" s="21">
        <f t="shared" si="6"/>
        <v>1.2629544221378188</v>
      </c>
      <c r="P25" s="21">
        <f t="shared" si="7"/>
        <v>1.2128187737384699</v>
      </c>
      <c r="Q25" s="21">
        <f t="shared" si="8"/>
        <v>1.1626831253391212</v>
      </c>
      <c r="R25" s="21">
        <f t="shared" si="9"/>
        <v>1.1125474769397723</v>
      </c>
      <c r="S25" s="21">
        <f t="shared" si="10"/>
        <v>1.0624118285404234</v>
      </c>
      <c r="T25" s="21">
        <f t="shared" si="11"/>
        <v>1.0122761801410745</v>
      </c>
      <c r="U25" s="21">
        <f t="shared" si="12"/>
        <v>0.96214053174172554</v>
      </c>
      <c r="V25" s="21">
        <f t="shared" si="13"/>
        <v>0.93205914270211609</v>
      </c>
      <c r="W25" s="21">
        <f t="shared" si="14"/>
        <v>0.92203201302224636</v>
      </c>
      <c r="X25" s="21">
        <f t="shared" si="15"/>
        <v>0.91200488334237662</v>
      </c>
      <c r="Y25" s="21">
        <f t="shared" si="16"/>
        <v>0.90197775366250676</v>
      </c>
      <c r="Z25" s="21">
        <f t="shared" si="17"/>
        <v>0.89195062398263691</v>
      </c>
      <c r="AA25" s="22">
        <f t="shared" si="18"/>
        <v>0.91200488334237662</v>
      </c>
      <c r="AC25" s="31" t="s">
        <v>155</v>
      </c>
      <c r="AD25" s="31" t="s">
        <v>260</v>
      </c>
    </row>
    <row r="26" spans="1:30" x14ac:dyDescent="0.25">
      <c r="A26" s="29" t="s">
        <v>385</v>
      </c>
      <c r="B26" s="29" t="s">
        <v>386</v>
      </c>
      <c r="C26" s="29">
        <v>1.931</v>
      </c>
      <c r="D26" s="29">
        <v>2.0539999999999998</v>
      </c>
      <c r="E26" s="29">
        <v>2.7210000000000001</v>
      </c>
      <c r="F26" s="29">
        <v>2.254</v>
      </c>
      <c r="G26" s="29">
        <v>0.49099999999999999</v>
      </c>
      <c r="H26" s="29"/>
      <c r="I26" s="29">
        <f t="shared" si="2"/>
        <v>-0.94245252306022786</v>
      </c>
      <c r="J26" s="29">
        <f t="shared" si="19"/>
        <v>2.4415347259902331</v>
      </c>
      <c r="K26" s="29"/>
      <c r="L26" s="29" t="s">
        <v>385</v>
      </c>
      <c r="M26" s="21">
        <f t="shared" si="4"/>
        <v>2.3944120998372216</v>
      </c>
      <c r="N26" s="21">
        <f t="shared" si="5"/>
        <v>2.3001668475311989</v>
      </c>
      <c r="O26" s="21">
        <f t="shared" si="6"/>
        <v>2.2059215952251763</v>
      </c>
      <c r="P26" s="21">
        <f t="shared" si="7"/>
        <v>2.1116763429191536</v>
      </c>
      <c r="Q26" s="21">
        <f t="shared" si="8"/>
        <v>2.0174310906131305</v>
      </c>
      <c r="R26" s="21">
        <f t="shared" si="9"/>
        <v>1.9231858383071079</v>
      </c>
      <c r="S26" s="21">
        <f t="shared" si="10"/>
        <v>1.8289405860010852</v>
      </c>
      <c r="T26" s="21">
        <f t="shared" si="11"/>
        <v>1.7346953336950623</v>
      </c>
      <c r="U26" s="21">
        <f t="shared" si="12"/>
        <v>1.6404500813890395</v>
      </c>
      <c r="V26" s="21">
        <f t="shared" si="13"/>
        <v>1.5839029300054257</v>
      </c>
      <c r="W26" s="21">
        <f t="shared" si="14"/>
        <v>1.5650538795442213</v>
      </c>
      <c r="X26" s="21">
        <f t="shared" si="15"/>
        <v>1.5462048290830166</v>
      </c>
      <c r="Y26" s="21">
        <f t="shared" si="16"/>
        <v>1.5273557786218119</v>
      </c>
      <c r="Z26" s="21">
        <f t="shared" si="17"/>
        <v>1.5085067281606075</v>
      </c>
      <c r="AA26" s="22">
        <f t="shared" si="18"/>
        <v>1.5462048290830168</v>
      </c>
      <c r="AC26" s="31" t="s">
        <v>156</v>
      </c>
      <c r="AD26" s="31" t="s">
        <v>261</v>
      </c>
    </row>
    <row r="27" spans="1:30" x14ac:dyDescent="0.25">
      <c r="A27" s="29" t="s">
        <v>264</v>
      </c>
      <c r="B27" s="29" t="s">
        <v>76</v>
      </c>
      <c r="C27" s="29">
        <v>0.68600000000000005</v>
      </c>
      <c r="D27" s="29">
        <v>1.234</v>
      </c>
      <c r="E27" s="29">
        <v>0.44600000000000001</v>
      </c>
      <c r="F27" s="29">
        <v>1.3109999999999999</v>
      </c>
      <c r="G27" s="29">
        <v>1.141</v>
      </c>
      <c r="H27" s="29"/>
      <c r="I27" s="29">
        <f t="shared" si="2"/>
        <v>0.4493109061313077</v>
      </c>
      <c r="J27" s="29">
        <f t="shared" si="19"/>
        <v>0.7007531199131849</v>
      </c>
      <c r="K27" s="29"/>
      <c r="L27" s="29" t="s">
        <v>264</v>
      </c>
      <c r="M27" s="21">
        <f t="shared" si="4"/>
        <v>0.72321866521975031</v>
      </c>
      <c r="N27" s="21">
        <f t="shared" si="5"/>
        <v>0.76814975583288103</v>
      </c>
      <c r="O27" s="21">
        <f t="shared" si="6"/>
        <v>0.81308084644601186</v>
      </c>
      <c r="P27" s="21">
        <f t="shared" si="7"/>
        <v>0.85801193705914258</v>
      </c>
      <c r="Q27" s="21">
        <f t="shared" si="8"/>
        <v>0.9029430276722733</v>
      </c>
      <c r="R27" s="21">
        <f t="shared" si="9"/>
        <v>0.94787411828540413</v>
      </c>
      <c r="S27" s="21">
        <f t="shared" si="10"/>
        <v>0.99280520889853485</v>
      </c>
      <c r="T27" s="21">
        <f t="shared" si="11"/>
        <v>1.0377362995116657</v>
      </c>
      <c r="U27" s="21">
        <f t="shared" si="12"/>
        <v>1.0826673901247963</v>
      </c>
      <c r="V27" s="21">
        <f t="shared" si="13"/>
        <v>1.1096260444926749</v>
      </c>
      <c r="W27" s="21">
        <f t="shared" si="14"/>
        <v>1.118612262615301</v>
      </c>
      <c r="X27" s="21">
        <f t="shared" si="15"/>
        <v>1.1275984807379271</v>
      </c>
      <c r="Y27" s="21">
        <f t="shared" si="16"/>
        <v>1.1365846988605535</v>
      </c>
      <c r="Z27" s="21">
        <f t="shared" si="17"/>
        <v>1.1455709169831796</v>
      </c>
      <c r="AA27" s="22">
        <f t="shared" si="18"/>
        <v>1.1275984807379271</v>
      </c>
      <c r="AC27" s="31" t="s">
        <v>157</v>
      </c>
      <c r="AD27" s="31" t="s">
        <v>261</v>
      </c>
    </row>
    <row r="28" spans="1:30" x14ac:dyDescent="0.25">
      <c r="A28" s="29" t="s">
        <v>387</v>
      </c>
      <c r="B28" s="29" t="s">
        <v>388</v>
      </c>
      <c r="C28" s="29">
        <v>1.595</v>
      </c>
      <c r="D28" s="29">
        <v>0.995</v>
      </c>
      <c r="E28" s="29">
        <v>1.6379999999999999</v>
      </c>
      <c r="F28" s="29">
        <v>1.1240000000000001</v>
      </c>
      <c r="G28" s="29">
        <v>0.93500000000000005</v>
      </c>
      <c r="H28" s="29"/>
      <c r="I28" s="29">
        <f t="shared" si="2"/>
        <v>-0.51653825284861621</v>
      </c>
      <c r="J28" s="29">
        <f t="shared" si="19"/>
        <v>1.5595748779164404</v>
      </c>
      <c r="K28" s="29"/>
      <c r="L28" s="29" t="s">
        <v>387</v>
      </c>
      <c r="M28" s="21">
        <f t="shared" si="4"/>
        <v>1.5337479652740096</v>
      </c>
      <c r="N28" s="21">
        <f t="shared" si="5"/>
        <v>1.4820941399891481</v>
      </c>
      <c r="O28" s="21">
        <f t="shared" si="6"/>
        <v>1.4304403147042863</v>
      </c>
      <c r="P28" s="21">
        <f t="shared" si="7"/>
        <v>1.3787864894194248</v>
      </c>
      <c r="Q28" s="21">
        <f t="shared" si="8"/>
        <v>1.3271326641345631</v>
      </c>
      <c r="R28" s="21">
        <f t="shared" si="9"/>
        <v>1.2754788388497016</v>
      </c>
      <c r="S28" s="21">
        <f t="shared" si="10"/>
        <v>1.2238250135648401</v>
      </c>
      <c r="T28" s="21">
        <f t="shared" si="11"/>
        <v>1.1721711882799783</v>
      </c>
      <c r="U28" s="21">
        <f t="shared" si="12"/>
        <v>1.1205173629951166</v>
      </c>
      <c r="V28" s="21">
        <f t="shared" si="13"/>
        <v>1.0895250678241997</v>
      </c>
      <c r="W28" s="21">
        <f t="shared" si="14"/>
        <v>1.0791943027672273</v>
      </c>
      <c r="X28" s="21">
        <f t="shared" si="15"/>
        <v>1.0688635377102549</v>
      </c>
      <c r="Y28" s="21">
        <f t="shared" si="16"/>
        <v>1.0585327726532827</v>
      </c>
      <c r="Z28" s="21">
        <f t="shared" si="17"/>
        <v>1.0482020075963103</v>
      </c>
      <c r="AA28" s="22">
        <f t="shared" si="18"/>
        <v>1.0688635377102549</v>
      </c>
      <c r="AC28" s="31" t="s">
        <v>158</v>
      </c>
      <c r="AD28" s="31" t="s">
        <v>261</v>
      </c>
    </row>
    <row r="29" spans="1:30" x14ac:dyDescent="0.25">
      <c r="A29" s="29" t="s">
        <v>389</v>
      </c>
      <c r="B29" s="29" t="s">
        <v>390</v>
      </c>
      <c r="C29" s="29">
        <v>1.115</v>
      </c>
      <c r="D29" s="29">
        <v>1.206</v>
      </c>
      <c r="E29" s="29">
        <v>0.48299999999999998</v>
      </c>
      <c r="F29" s="29">
        <v>0.27900000000000003</v>
      </c>
      <c r="G29" s="29">
        <v>-0.03</v>
      </c>
      <c r="H29" s="29"/>
      <c r="I29" s="29">
        <f t="shared" si="2"/>
        <v>-1.4842213781877374</v>
      </c>
      <c r="J29" s="29">
        <f t="shared" si="19"/>
        <v>1.4788695062398265</v>
      </c>
      <c r="K29" s="29"/>
      <c r="L29" s="29" t="s">
        <v>389</v>
      </c>
      <c r="M29" s="21">
        <f t="shared" si="4"/>
        <v>1.4046584373304396</v>
      </c>
      <c r="N29" s="21">
        <f t="shared" si="5"/>
        <v>1.2562362995116658</v>
      </c>
      <c r="O29" s="21">
        <f t="shared" si="6"/>
        <v>1.1078141616928923</v>
      </c>
      <c r="P29" s="21">
        <f t="shared" si="7"/>
        <v>0.95939202387411848</v>
      </c>
      <c r="Q29" s="21">
        <f t="shared" si="8"/>
        <v>0.8109698860553447</v>
      </c>
      <c r="R29" s="21">
        <f t="shared" si="9"/>
        <v>0.66254774823657103</v>
      </c>
      <c r="S29" s="21">
        <f t="shared" si="10"/>
        <v>0.51412561041779736</v>
      </c>
      <c r="T29" s="21">
        <f t="shared" si="11"/>
        <v>0.36570347259902358</v>
      </c>
      <c r="U29" s="21">
        <f t="shared" si="12"/>
        <v>0.21728133478025002</v>
      </c>
      <c r="V29" s="21">
        <f t="shared" si="13"/>
        <v>0.12822805208898536</v>
      </c>
      <c r="W29" s="21">
        <f t="shared" si="14"/>
        <v>9.8543624525230689E-2</v>
      </c>
      <c r="X29" s="21">
        <f t="shared" si="15"/>
        <v>6.8859196961475799E-2</v>
      </c>
      <c r="Y29" s="21">
        <f t="shared" si="16"/>
        <v>3.9174769397721132E-2</v>
      </c>
      <c r="Z29" s="21">
        <f t="shared" si="17"/>
        <v>9.4903418339662426E-3</v>
      </c>
      <c r="AA29" s="22">
        <f t="shared" si="18"/>
        <v>6.8859196961475841E-2</v>
      </c>
      <c r="AC29" s="31" t="s">
        <v>605</v>
      </c>
      <c r="AD29" s="31" t="s">
        <v>374</v>
      </c>
    </row>
    <row r="30" spans="1:30" x14ac:dyDescent="0.25">
      <c r="A30" s="29" t="s">
        <v>391</v>
      </c>
      <c r="B30" s="29" t="s">
        <v>392</v>
      </c>
      <c r="C30" s="29">
        <v>2.52</v>
      </c>
      <c r="D30" s="29">
        <v>0.223</v>
      </c>
      <c r="E30" s="29">
        <v>1.1020000000000001</v>
      </c>
      <c r="F30" s="29">
        <v>1.2070000000000001</v>
      </c>
      <c r="G30" s="29">
        <v>0.58699999999999997</v>
      </c>
      <c r="H30" s="29"/>
      <c r="I30" s="29">
        <f t="shared" si="2"/>
        <v>-1.3626478567552904</v>
      </c>
      <c r="J30" s="29">
        <f t="shared" si="19"/>
        <v>1.9249489962018447</v>
      </c>
      <c r="K30" s="29"/>
      <c r="L30" s="29" t="s">
        <v>391</v>
      </c>
      <c r="M30" s="21">
        <f t="shared" si="4"/>
        <v>1.8568166033640801</v>
      </c>
      <c r="N30" s="21">
        <f t="shared" si="5"/>
        <v>1.720551817688551</v>
      </c>
      <c r="O30" s="21">
        <f t="shared" si="6"/>
        <v>1.584287032013022</v>
      </c>
      <c r="P30" s="21">
        <f t="shared" si="7"/>
        <v>1.448022246337493</v>
      </c>
      <c r="Q30" s="21">
        <f t="shared" si="8"/>
        <v>1.3117574606619642</v>
      </c>
      <c r="R30" s="21">
        <f t="shared" si="9"/>
        <v>1.1754926749864349</v>
      </c>
      <c r="S30" s="21">
        <f t="shared" si="10"/>
        <v>1.0392278893109061</v>
      </c>
      <c r="T30" s="21">
        <f t="shared" si="11"/>
        <v>0.90296310363537691</v>
      </c>
      <c r="U30" s="21">
        <f t="shared" si="12"/>
        <v>0.76669831795984789</v>
      </c>
      <c r="V30" s="21">
        <f t="shared" si="13"/>
        <v>0.68493944655453043</v>
      </c>
      <c r="W30" s="21">
        <f t="shared" si="14"/>
        <v>0.65768648941942454</v>
      </c>
      <c r="X30" s="21">
        <f t="shared" si="15"/>
        <v>0.63043353228431864</v>
      </c>
      <c r="Y30" s="21">
        <f t="shared" si="16"/>
        <v>0.60318057514921275</v>
      </c>
      <c r="Z30" s="21">
        <f t="shared" si="17"/>
        <v>0.57592761801410708</v>
      </c>
      <c r="AA30" s="22">
        <f t="shared" si="18"/>
        <v>0.63043353228431864</v>
      </c>
      <c r="AC30" s="31" t="s">
        <v>606</v>
      </c>
      <c r="AD30" s="31" t="s">
        <v>374</v>
      </c>
    </row>
    <row r="31" spans="1:30" x14ac:dyDescent="0.25">
      <c r="A31" s="29" t="s">
        <v>393</v>
      </c>
      <c r="B31" s="29" t="s">
        <v>228</v>
      </c>
      <c r="C31" s="29">
        <v>1.0900000000000001</v>
      </c>
      <c r="D31" s="29">
        <v>1.099</v>
      </c>
      <c r="E31" s="29">
        <v>1.111</v>
      </c>
      <c r="F31" s="29">
        <v>1.546</v>
      </c>
      <c r="G31" s="29">
        <v>0.85399999999999998</v>
      </c>
      <c r="H31" s="29"/>
      <c r="I31" s="29">
        <f t="shared" si="2"/>
        <v>7.303309820944108E-2</v>
      </c>
      <c r="J31" s="29">
        <f t="shared" si="19"/>
        <v>1.097275637547477</v>
      </c>
      <c r="K31" s="29"/>
      <c r="L31" s="29" t="s">
        <v>393</v>
      </c>
      <c r="M31" s="21">
        <f t="shared" si="4"/>
        <v>1.1009272924579492</v>
      </c>
      <c r="N31" s="21">
        <f t="shared" si="5"/>
        <v>1.1082306022788933</v>
      </c>
      <c r="O31" s="21">
        <f t="shared" si="6"/>
        <v>1.1155339120998373</v>
      </c>
      <c r="P31" s="21">
        <f t="shared" si="7"/>
        <v>1.1228372219207814</v>
      </c>
      <c r="Q31" s="21">
        <f t="shared" si="8"/>
        <v>1.1301405317417255</v>
      </c>
      <c r="R31" s="21">
        <f t="shared" si="9"/>
        <v>1.1374438415626695</v>
      </c>
      <c r="S31" s="21">
        <f t="shared" si="10"/>
        <v>1.1447471513836138</v>
      </c>
      <c r="T31" s="21">
        <f t="shared" si="11"/>
        <v>1.1520504612045579</v>
      </c>
      <c r="U31" s="21">
        <f t="shared" si="12"/>
        <v>1.159353771025502</v>
      </c>
      <c r="V31" s="21">
        <f t="shared" si="13"/>
        <v>1.1637357569180684</v>
      </c>
      <c r="W31" s="21">
        <f t="shared" si="14"/>
        <v>1.1651964188822572</v>
      </c>
      <c r="X31" s="21">
        <f t="shared" si="15"/>
        <v>1.166657080846446</v>
      </c>
      <c r="Y31" s="21">
        <f t="shared" si="16"/>
        <v>1.1681177428106349</v>
      </c>
      <c r="Z31" s="21">
        <f t="shared" si="17"/>
        <v>1.1695784047748237</v>
      </c>
      <c r="AA31" s="22">
        <f t="shared" si="18"/>
        <v>1.166657080846446</v>
      </c>
      <c r="AC31" s="31" t="s">
        <v>610</v>
      </c>
      <c r="AD31" s="31" t="s">
        <v>374</v>
      </c>
    </row>
    <row r="32" spans="1:30" x14ac:dyDescent="0.25">
      <c r="A32" s="29" t="s">
        <v>348</v>
      </c>
      <c r="B32" s="29" t="s">
        <v>394</v>
      </c>
      <c r="C32" s="29">
        <v>1.34</v>
      </c>
      <c r="D32" s="29">
        <v>1.575</v>
      </c>
      <c r="E32" s="29">
        <v>-2.3E-2</v>
      </c>
      <c r="F32" s="29">
        <v>1.417</v>
      </c>
      <c r="G32" s="29">
        <v>0.80500000000000005</v>
      </c>
      <c r="H32" s="29"/>
      <c r="I32" s="29">
        <f t="shared" si="2"/>
        <v>-0.60497015735214332</v>
      </c>
      <c r="J32" s="29">
        <f t="shared" si="19"/>
        <v>1.3767075420510038</v>
      </c>
      <c r="K32" s="29"/>
      <c r="L32" s="29" t="s">
        <v>348</v>
      </c>
      <c r="M32" s="21">
        <f t="shared" si="4"/>
        <v>1.3464590341833966</v>
      </c>
      <c r="N32" s="21">
        <f t="shared" si="5"/>
        <v>1.2859620184481821</v>
      </c>
      <c r="O32" s="21">
        <f t="shared" si="6"/>
        <v>1.2254650027129679</v>
      </c>
      <c r="P32" s="21">
        <f t="shared" si="7"/>
        <v>1.1649679869777536</v>
      </c>
      <c r="Q32" s="21">
        <f t="shared" si="8"/>
        <v>1.1044709712425393</v>
      </c>
      <c r="R32" s="21">
        <f t="shared" si="9"/>
        <v>1.0439739555073251</v>
      </c>
      <c r="S32" s="21">
        <f t="shared" si="10"/>
        <v>0.98347693977211059</v>
      </c>
      <c r="T32" s="21">
        <f t="shared" si="11"/>
        <v>0.92297992403689633</v>
      </c>
      <c r="U32" s="21">
        <f t="shared" si="12"/>
        <v>0.86248290830168206</v>
      </c>
      <c r="V32" s="21">
        <f t="shared" si="13"/>
        <v>0.82618469886055335</v>
      </c>
      <c r="W32" s="21">
        <f t="shared" si="14"/>
        <v>0.8140852957135104</v>
      </c>
      <c r="X32" s="21">
        <f t="shared" si="15"/>
        <v>0.80198589256646757</v>
      </c>
      <c r="Y32" s="21">
        <f t="shared" si="16"/>
        <v>0.78988648941942474</v>
      </c>
      <c r="Z32" s="21">
        <f t="shared" si="17"/>
        <v>0.7777870862723818</v>
      </c>
      <c r="AA32" s="22">
        <f t="shared" si="18"/>
        <v>0.80198589256646746</v>
      </c>
      <c r="AC32" s="31" t="s">
        <v>159</v>
      </c>
      <c r="AD32" s="31" t="s">
        <v>376</v>
      </c>
    </row>
    <row r="33" spans="1:30" x14ac:dyDescent="0.25">
      <c r="A33" s="29" t="s">
        <v>395</v>
      </c>
      <c r="B33" s="29" t="s">
        <v>396</v>
      </c>
      <c r="C33" s="29">
        <v>0.104</v>
      </c>
      <c r="D33" s="29">
        <v>6.9539999999999997</v>
      </c>
      <c r="E33" s="29">
        <v>3.8919999999999999</v>
      </c>
      <c r="F33" s="29">
        <v>2.9430000000000001</v>
      </c>
      <c r="G33" s="29">
        <v>2.1560000000000001</v>
      </c>
      <c r="H33" s="29"/>
      <c r="I33" s="29">
        <f t="shared" si="2"/>
        <v>0.46518719479110177</v>
      </c>
      <c r="J33" s="29">
        <f t="shared" si="19"/>
        <v>2.9376654910472055</v>
      </c>
      <c r="K33" s="29"/>
      <c r="L33" s="29" t="s">
        <v>395</v>
      </c>
      <c r="M33" s="21">
        <f t="shared" si="4"/>
        <v>2.9609248507867605</v>
      </c>
      <c r="N33" s="21">
        <f t="shared" si="5"/>
        <v>3.0074435702658708</v>
      </c>
      <c r="O33" s="21">
        <f t="shared" si="6"/>
        <v>3.0539622897449812</v>
      </c>
      <c r="P33" s="21">
        <f t="shared" si="7"/>
        <v>3.1004810092240911</v>
      </c>
      <c r="Q33" s="21">
        <f t="shared" si="8"/>
        <v>3.1469997287032014</v>
      </c>
      <c r="R33" s="21">
        <f t="shared" si="9"/>
        <v>3.1935184481823113</v>
      </c>
      <c r="S33" s="21">
        <f t="shared" si="10"/>
        <v>3.2400371676614217</v>
      </c>
      <c r="T33" s="21">
        <f t="shared" si="11"/>
        <v>3.2865558871405316</v>
      </c>
      <c r="U33" s="21">
        <f t="shared" si="12"/>
        <v>3.3330746066196419</v>
      </c>
      <c r="V33" s="21">
        <f t="shared" si="13"/>
        <v>3.3609858383071081</v>
      </c>
      <c r="W33" s="21">
        <f t="shared" si="14"/>
        <v>3.37028958220293</v>
      </c>
      <c r="X33" s="21">
        <f t="shared" si="15"/>
        <v>3.3795933260987523</v>
      </c>
      <c r="Y33" s="21">
        <f t="shared" si="16"/>
        <v>3.3888970699945742</v>
      </c>
      <c r="Z33" s="21">
        <f t="shared" si="17"/>
        <v>3.3982008138903965</v>
      </c>
      <c r="AA33" s="22">
        <f t="shared" si="18"/>
        <v>3.3795933260987523</v>
      </c>
      <c r="AC33" s="31" t="s">
        <v>160</v>
      </c>
      <c r="AD33" s="31" t="s">
        <v>376</v>
      </c>
    </row>
    <row r="34" spans="1:30" x14ac:dyDescent="0.25">
      <c r="A34" s="29" t="s">
        <v>397</v>
      </c>
      <c r="B34" s="29" t="s">
        <v>398</v>
      </c>
      <c r="C34" s="29">
        <v>1.9079999999999999</v>
      </c>
      <c r="D34" s="29">
        <v>1.224</v>
      </c>
      <c r="E34" s="29">
        <v>1.3029999999999999</v>
      </c>
      <c r="F34" s="29">
        <v>1.9730000000000001</v>
      </c>
      <c r="G34" s="29">
        <v>1.4</v>
      </c>
      <c r="H34" s="29"/>
      <c r="I34" s="29">
        <f t="shared" si="2"/>
        <v>-0.10581660336408026</v>
      </c>
      <c r="J34" s="29">
        <f t="shared" si="19"/>
        <v>1.6235027129679869</v>
      </c>
      <c r="K34" s="29"/>
      <c r="L34" s="29" t="s">
        <v>397</v>
      </c>
      <c r="M34" s="21">
        <f t="shared" si="4"/>
        <v>1.6182118827997829</v>
      </c>
      <c r="N34" s="21">
        <f t="shared" si="5"/>
        <v>1.6076302224633747</v>
      </c>
      <c r="O34" s="21">
        <f t="shared" si="6"/>
        <v>1.5970485621269668</v>
      </c>
      <c r="P34" s="21">
        <f t="shared" si="7"/>
        <v>1.5864669017905588</v>
      </c>
      <c r="Q34" s="21">
        <f t="shared" si="8"/>
        <v>1.5758852414541507</v>
      </c>
      <c r="R34" s="21">
        <f t="shared" si="9"/>
        <v>1.5653035811177427</v>
      </c>
      <c r="S34" s="21">
        <f t="shared" si="10"/>
        <v>1.5547219207813348</v>
      </c>
      <c r="T34" s="21">
        <f t="shared" si="11"/>
        <v>1.5441402604449266</v>
      </c>
      <c r="U34" s="21">
        <f t="shared" si="12"/>
        <v>1.5335586001085186</v>
      </c>
      <c r="V34" s="21">
        <f t="shared" si="13"/>
        <v>1.5272096039066738</v>
      </c>
      <c r="W34" s="21">
        <f t="shared" si="14"/>
        <v>1.5250932718393921</v>
      </c>
      <c r="X34" s="21">
        <f t="shared" si="15"/>
        <v>1.5229769397721107</v>
      </c>
      <c r="Y34" s="21">
        <f t="shared" si="16"/>
        <v>1.520860607704829</v>
      </c>
      <c r="Z34" s="21">
        <f t="shared" si="17"/>
        <v>1.5187442756375473</v>
      </c>
      <c r="AA34" s="22">
        <f t="shared" si="18"/>
        <v>1.5229769397721105</v>
      </c>
      <c r="AC34" s="31" t="s">
        <v>161</v>
      </c>
      <c r="AD34" s="31" t="s">
        <v>376</v>
      </c>
    </row>
    <row r="35" spans="1:30" x14ac:dyDescent="0.25">
      <c r="A35" s="29" t="s">
        <v>399</v>
      </c>
      <c r="B35" s="29" t="s">
        <v>400</v>
      </c>
      <c r="C35" s="29">
        <v>0.98699999999999999</v>
      </c>
      <c r="D35" s="29">
        <v>-0.12</v>
      </c>
      <c r="E35" s="29">
        <v>0.72299999999999998</v>
      </c>
      <c r="F35" s="29">
        <v>0.92100000000000004</v>
      </c>
      <c r="G35" s="29">
        <v>2.347</v>
      </c>
      <c r="H35" s="29"/>
      <c r="I35" s="29">
        <f t="shared" si="2"/>
        <v>1.5210417797069997</v>
      </c>
      <c r="J35" s="29">
        <f t="shared" si="19"/>
        <v>8.1790558871405294E-2</v>
      </c>
      <c r="K35" s="29"/>
      <c r="L35" s="29" t="s">
        <v>399</v>
      </c>
      <c r="M35" s="21">
        <f t="shared" si="4"/>
        <v>0.15784264785675528</v>
      </c>
      <c r="N35" s="21">
        <f t="shared" si="5"/>
        <v>0.30994682582745525</v>
      </c>
      <c r="O35" s="21">
        <f t="shared" si="6"/>
        <v>0.46205100379815522</v>
      </c>
      <c r="P35" s="21">
        <f t="shared" si="7"/>
        <v>0.6141551817688552</v>
      </c>
      <c r="Q35" s="21">
        <f t="shared" si="8"/>
        <v>0.76625935973955506</v>
      </c>
      <c r="R35" s="21">
        <f t="shared" si="9"/>
        <v>0.91836353771025503</v>
      </c>
      <c r="S35" s="21">
        <f t="shared" si="10"/>
        <v>1.070467715680955</v>
      </c>
      <c r="T35" s="21">
        <f t="shared" si="11"/>
        <v>1.2225718936516548</v>
      </c>
      <c r="U35" s="21">
        <f t="shared" si="12"/>
        <v>1.3746760716223547</v>
      </c>
      <c r="V35" s="21">
        <f t="shared" si="13"/>
        <v>1.4659385784047751</v>
      </c>
      <c r="W35" s="21">
        <f t="shared" si="14"/>
        <v>1.4963594139989151</v>
      </c>
      <c r="X35" s="21">
        <f t="shared" si="15"/>
        <v>1.5267802495930551</v>
      </c>
      <c r="Y35" s="21">
        <f t="shared" si="16"/>
        <v>1.5572010851871951</v>
      </c>
      <c r="Z35" s="21">
        <f t="shared" si="17"/>
        <v>1.5876219207813351</v>
      </c>
      <c r="AA35" s="22">
        <f t="shared" si="18"/>
        <v>1.5267802495930551</v>
      </c>
      <c r="AC35" s="31" t="s">
        <v>162</v>
      </c>
      <c r="AD35" s="31" t="s">
        <v>376</v>
      </c>
    </row>
    <row r="36" spans="1:30" x14ac:dyDescent="0.25">
      <c r="A36" s="29" t="s">
        <v>401</v>
      </c>
      <c r="B36" s="29" t="s">
        <v>402</v>
      </c>
      <c r="C36" s="29">
        <v>1.34</v>
      </c>
      <c r="D36" s="29">
        <v>1.575</v>
      </c>
      <c r="E36" s="29">
        <v>-2.3E-2</v>
      </c>
      <c r="F36" s="29">
        <v>1.417</v>
      </c>
      <c r="G36" s="29">
        <v>0.80500000000000005</v>
      </c>
      <c r="H36" s="29"/>
      <c r="I36" s="29">
        <f t="shared" si="2"/>
        <v>-0.60497015735214332</v>
      </c>
      <c r="J36" s="29">
        <f t="shared" si="19"/>
        <v>1.3767075420510038</v>
      </c>
      <c r="K36" s="29"/>
      <c r="L36" s="29" t="s">
        <v>401</v>
      </c>
      <c r="M36" s="21">
        <f t="shared" si="4"/>
        <v>1.3464590341833966</v>
      </c>
      <c r="N36" s="21">
        <f t="shared" si="5"/>
        <v>1.2859620184481821</v>
      </c>
      <c r="O36" s="21">
        <f t="shared" si="6"/>
        <v>1.2254650027129679</v>
      </c>
      <c r="P36" s="21">
        <f t="shared" si="7"/>
        <v>1.1649679869777536</v>
      </c>
      <c r="Q36" s="21">
        <f t="shared" si="8"/>
        <v>1.1044709712425393</v>
      </c>
      <c r="R36" s="21">
        <f t="shared" si="9"/>
        <v>1.0439739555073251</v>
      </c>
      <c r="S36" s="21">
        <f t="shared" si="10"/>
        <v>0.98347693977211059</v>
      </c>
      <c r="T36" s="21">
        <f t="shared" si="11"/>
        <v>0.92297992403689633</v>
      </c>
      <c r="U36" s="21">
        <f t="shared" si="12"/>
        <v>0.86248290830168206</v>
      </c>
      <c r="V36" s="21">
        <f t="shared" si="13"/>
        <v>0.82618469886055335</v>
      </c>
      <c r="W36" s="21">
        <f t="shared" si="14"/>
        <v>0.8140852957135104</v>
      </c>
      <c r="X36" s="21">
        <f t="shared" si="15"/>
        <v>0.80198589256646757</v>
      </c>
      <c r="Y36" s="21">
        <f t="shared" si="16"/>
        <v>0.78988648941942474</v>
      </c>
      <c r="Z36" s="21">
        <f t="shared" si="17"/>
        <v>0.7777870862723818</v>
      </c>
      <c r="AA36" s="22">
        <f t="shared" si="18"/>
        <v>0.80198589256646746</v>
      </c>
      <c r="AC36" s="31" t="s">
        <v>163</v>
      </c>
      <c r="AD36" s="31" t="s">
        <v>262</v>
      </c>
    </row>
    <row r="37" spans="1:30" x14ac:dyDescent="0.25">
      <c r="A37" s="29" t="s">
        <v>266</v>
      </c>
      <c r="B37" s="29" t="s">
        <v>403</v>
      </c>
      <c r="C37" s="29">
        <v>2.3039999999999998</v>
      </c>
      <c r="D37" s="29">
        <v>0.65100000000000002</v>
      </c>
      <c r="E37" s="29">
        <v>1.292</v>
      </c>
      <c r="F37" s="29">
        <v>1.7310000000000001</v>
      </c>
      <c r="G37" s="29">
        <v>2.0449999999999999</v>
      </c>
      <c r="H37" s="29"/>
      <c r="I37" s="29">
        <f t="shared" si="2"/>
        <v>0.13080846446011948</v>
      </c>
      <c r="J37" s="29">
        <f t="shared" si="19"/>
        <v>1.5280770482908301</v>
      </c>
      <c r="K37" s="29"/>
      <c r="L37" s="29" t="s">
        <v>266</v>
      </c>
      <c r="M37" s="21">
        <f t="shared" si="4"/>
        <v>1.5346174715138361</v>
      </c>
      <c r="N37" s="21">
        <f t="shared" si="5"/>
        <v>1.547698317959848</v>
      </c>
      <c r="O37" s="21">
        <f t="shared" si="6"/>
        <v>1.56077916440586</v>
      </c>
      <c r="P37" s="21">
        <f t="shared" si="7"/>
        <v>1.5738600108518719</v>
      </c>
      <c r="Q37" s="21">
        <f t="shared" si="8"/>
        <v>1.5869408572978838</v>
      </c>
      <c r="R37" s="21">
        <f t="shared" si="9"/>
        <v>1.6000217037438957</v>
      </c>
      <c r="S37" s="21">
        <f t="shared" si="10"/>
        <v>1.6131025501899079</v>
      </c>
      <c r="T37" s="21">
        <f t="shared" si="11"/>
        <v>1.6261833966359198</v>
      </c>
      <c r="U37" s="21">
        <f t="shared" si="12"/>
        <v>1.6392642430819317</v>
      </c>
      <c r="V37" s="21">
        <f t="shared" si="13"/>
        <v>1.6471127509495389</v>
      </c>
      <c r="W37" s="21">
        <f t="shared" si="14"/>
        <v>1.6497289202387413</v>
      </c>
      <c r="X37" s="21">
        <f t="shared" si="15"/>
        <v>1.6523450895279437</v>
      </c>
      <c r="Y37" s="21">
        <f t="shared" si="16"/>
        <v>1.6549612588171461</v>
      </c>
      <c r="Z37" s="21">
        <f t="shared" si="17"/>
        <v>1.6575774281063484</v>
      </c>
      <c r="AA37" s="22">
        <f t="shared" si="18"/>
        <v>1.6523450895279435</v>
      </c>
      <c r="AC37" s="31" t="s">
        <v>31</v>
      </c>
      <c r="AD37" s="31" t="s">
        <v>262</v>
      </c>
    </row>
    <row r="38" spans="1:30" x14ac:dyDescent="0.25">
      <c r="A38" s="29" t="s">
        <v>404</v>
      </c>
      <c r="B38" s="29" t="s">
        <v>405</v>
      </c>
      <c r="C38" s="29">
        <v>1.6020000000000001</v>
      </c>
      <c r="D38" s="29">
        <v>0.96899999999999997</v>
      </c>
      <c r="E38" s="29">
        <v>1.194</v>
      </c>
      <c r="F38" s="29">
        <v>1.3959999999999999</v>
      </c>
      <c r="G38" s="29">
        <v>1.387</v>
      </c>
      <c r="H38" s="29"/>
      <c r="I38" s="29">
        <f t="shared" si="2"/>
        <v>-3.5713510580575258E-2</v>
      </c>
      <c r="J38" s="29">
        <f t="shared" si="19"/>
        <v>1.3304924036896366</v>
      </c>
      <c r="K38" s="29"/>
      <c r="L38" s="29" t="s">
        <v>404</v>
      </c>
      <c r="M38" s="21">
        <f t="shared" si="4"/>
        <v>1.3287067281606078</v>
      </c>
      <c r="N38" s="21">
        <f t="shared" si="5"/>
        <v>1.3251353771025502</v>
      </c>
      <c r="O38" s="21">
        <f t="shared" si="6"/>
        <v>1.3215640260444927</v>
      </c>
      <c r="P38" s="21">
        <f t="shared" si="7"/>
        <v>1.3179926749864352</v>
      </c>
      <c r="Q38" s="21">
        <f t="shared" si="8"/>
        <v>1.3144213239283777</v>
      </c>
      <c r="R38" s="21">
        <f t="shared" si="9"/>
        <v>1.3108499728703202</v>
      </c>
      <c r="S38" s="21">
        <f t="shared" si="10"/>
        <v>1.3072786218122627</v>
      </c>
      <c r="T38" s="21">
        <f t="shared" si="11"/>
        <v>1.3037072707542052</v>
      </c>
      <c r="U38" s="21">
        <f t="shared" si="12"/>
        <v>1.3001359196961477</v>
      </c>
      <c r="V38" s="21">
        <f t="shared" si="13"/>
        <v>1.297993109061313</v>
      </c>
      <c r="W38" s="21">
        <f t="shared" si="14"/>
        <v>1.2972788388497016</v>
      </c>
      <c r="X38" s="21">
        <f t="shared" si="15"/>
        <v>1.2965645686380902</v>
      </c>
      <c r="Y38" s="21">
        <f t="shared" si="16"/>
        <v>1.2958502984264786</v>
      </c>
      <c r="Z38" s="21">
        <f t="shared" si="17"/>
        <v>1.2951360282148672</v>
      </c>
      <c r="AA38" s="22">
        <f t="shared" si="18"/>
        <v>1.2965645686380902</v>
      </c>
      <c r="AC38" s="31" t="s">
        <v>164</v>
      </c>
      <c r="AD38" s="31" t="s">
        <v>381</v>
      </c>
    </row>
    <row r="39" spans="1:30" x14ac:dyDescent="0.25">
      <c r="A39" s="29" t="s">
        <v>265</v>
      </c>
      <c r="B39" s="29" t="s">
        <v>406</v>
      </c>
      <c r="C39" s="29">
        <v>0.92600000000000005</v>
      </c>
      <c r="D39" s="29">
        <v>1.0489999999999999</v>
      </c>
      <c r="E39" s="29">
        <v>1.083</v>
      </c>
      <c r="F39" s="29">
        <v>1.1930000000000001</v>
      </c>
      <c r="G39" s="29">
        <v>1.2050000000000001</v>
      </c>
      <c r="H39" s="29"/>
      <c r="I39" s="29">
        <f t="shared" si="2"/>
        <v>0.33215409658166045</v>
      </c>
      <c r="J39" s="29">
        <f t="shared" si="19"/>
        <v>0.89688985349972861</v>
      </c>
      <c r="K39" s="29"/>
      <c r="L39" s="29" t="s">
        <v>265</v>
      </c>
      <c r="M39" s="21">
        <f t="shared" si="4"/>
        <v>0.91349755832881163</v>
      </c>
      <c r="N39" s="21">
        <f t="shared" si="5"/>
        <v>0.94671296798697768</v>
      </c>
      <c r="O39" s="21">
        <f t="shared" si="6"/>
        <v>0.97992837764514373</v>
      </c>
      <c r="P39" s="21">
        <f t="shared" si="7"/>
        <v>1.0131437873033098</v>
      </c>
      <c r="Q39" s="21">
        <f t="shared" si="8"/>
        <v>1.0463591969614758</v>
      </c>
      <c r="R39" s="21">
        <f t="shared" si="9"/>
        <v>1.0795746066196419</v>
      </c>
      <c r="S39" s="21">
        <f t="shared" si="10"/>
        <v>1.1127900162778079</v>
      </c>
      <c r="T39" s="21">
        <f t="shared" si="11"/>
        <v>1.146005425935974</v>
      </c>
      <c r="U39" s="21">
        <f t="shared" si="12"/>
        <v>1.17922083559414</v>
      </c>
      <c r="V39" s="21">
        <f t="shared" si="13"/>
        <v>1.1991500813890397</v>
      </c>
      <c r="W39" s="21">
        <f t="shared" si="14"/>
        <v>1.2057931633206729</v>
      </c>
      <c r="X39" s="21">
        <f t="shared" si="15"/>
        <v>1.2124362452523061</v>
      </c>
      <c r="Y39" s="21">
        <f t="shared" si="16"/>
        <v>1.2190793271839393</v>
      </c>
      <c r="Z39" s="21">
        <f t="shared" si="17"/>
        <v>1.2257224091155725</v>
      </c>
      <c r="AA39" s="22">
        <f t="shared" si="18"/>
        <v>1.2124362452523061</v>
      </c>
      <c r="AC39" s="31" t="s">
        <v>165</v>
      </c>
      <c r="AD39" s="31" t="s">
        <v>381</v>
      </c>
    </row>
    <row r="40" spans="1:30" x14ac:dyDescent="0.25">
      <c r="AC40" s="31" t="s">
        <v>166</v>
      </c>
      <c r="AD40" s="31" t="s">
        <v>381</v>
      </c>
    </row>
    <row r="41" spans="1:30" x14ac:dyDescent="0.25">
      <c r="AC41" s="31" t="s">
        <v>32</v>
      </c>
      <c r="AD41" s="31" t="s">
        <v>381</v>
      </c>
    </row>
    <row r="42" spans="1:30" x14ac:dyDescent="0.25">
      <c r="AC42" s="31" t="s">
        <v>167</v>
      </c>
      <c r="AD42" s="31" t="s">
        <v>383</v>
      </c>
    </row>
    <row r="43" spans="1:30" x14ac:dyDescent="0.25">
      <c r="AC43" s="31" t="s">
        <v>168</v>
      </c>
      <c r="AD43" s="31" t="s">
        <v>383</v>
      </c>
    </row>
    <row r="44" spans="1:30" x14ac:dyDescent="0.25">
      <c r="AC44" s="31" t="s">
        <v>33</v>
      </c>
      <c r="AD44" s="31" t="s">
        <v>385</v>
      </c>
    </row>
    <row r="45" spans="1:30" x14ac:dyDescent="0.25">
      <c r="AC45" s="31" t="s">
        <v>169</v>
      </c>
      <c r="AD45" s="31" t="s">
        <v>385</v>
      </c>
    </row>
    <row r="46" spans="1:30" x14ac:dyDescent="0.25">
      <c r="AC46" s="31" t="s">
        <v>170</v>
      </c>
      <c r="AD46" s="31" t="s">
        <v>263</v>
      </c>
    </row>
    <row r="47" spans="1:30" x14ac:dyDescent="0.25">
      <c r="AC47" s="31" t="s">
        <v>34</v>
      </c>
      <c r="AD47" s="31" t="s">
        <v>263</v>
      </c>
    </row>
    <row r="48" spans="1:30" x14ac:dyDescent="0.25">
      <c r="AC48" s="31" t="s">
        <v>35</v>
      </c>
      <c r="AD48" s="31" t="s">
        <v>360</v>
      </c>
    </row>
    <row r="49" spans="29:30" x14ac:dyDescent="0.25">
      <c r="AC49" s="31" t="s">
        <v>36</v>
      </c>
      <c r="AD49" s="31" t="s">
        <v>360</v>
      </c>
    </row>
    <row r="50" spans="29:30" x14ac:dyDescent="0.25">
      <c r="AC50" s="31" t="s">
        <v>37</v>
      </c>
      <c r="AD50" s="31" t="s">
        <v>264</v>
      </c>
    </row>
    <row r="51" spans="29:30" x14ac:dyDescent="0.25">
      <c r="AC51" s="31" t="s">
        <v>38</v>
      </c>
      <c r="AD51" s="31" t="s">
        <v>387</v>
      </c>
    </row>
    <row r="52" spans="29:30" x14ac:dyDescent="0.25">
      <c r="AC52" s="31" t="s">
        <v>171</v>
      </c>
      <c r="AD52" s="31" t="s">
        <v>387</v>
      </c>
    </row>
    <row r="53" spans="29:30" x14ac:dyDescent="0.25">
      <c r="AC53" s="31" t="s">
        <v>295</v>
      </c>
      <c r="AD53" s="31" t="s">
        <v>389</v>
      </c>
    </row>
    <row r="54" spans="29:30" x14ac:dyDescent="0.25">
      <c r="AC54" s="31" t="s">
        <v>296</v>
      </c>
      <c r="AD54" s="31" t="s">
        <v>389</v>
      </c>
    </row>
    <row r="55" spans="29:30" x14ac:dyDescent="0.25">
      <c r="AC55" s="31" t="s">
        <v>297</v>
      </c>
      <c r="AD55" s="31" t="s">
        <v>389</v>
      </c>
    </row>
    <row r="56" spans="29:30" x14ac:dyDescent="0.25">
      <c r="AC56" s="31" t="s">
        <v>298</v>
      </c>
      <c r="AD56" s="31" t="s">
        <v>389</v>
      </c>
    </row>
    <row r="57" spans="29:30" x14ac:dyDescent="0.25">
      <c r="AC57" s="31" t="s">
        <v>299</v>
      </c>
      <c r="AD57" s="31" t="s">
        <v>389</v>
      </c>
    </row>
    <row r="58" spans="29:30" x14ac:dyDescent="0.25">
      <c r="AC58" s="31" t="s">
        <v>415</v>
      </c>
      <c r="AD58" s="31" t="s">
        <v>389</v>
      </c>
    </row>
    <row r="59" spans="29:30" x14ac:dyDescent="0.25">
      <c r="AC59" s="31" t="s">
        <v>40</v>
      </c>
      <c r="AD59" s="31" t="s">
        <v>348</v>
      </c>
    </row>
    <row r="60" spans="29:30" x14ac:dyDescent="0.25">
      <c r="AC60" s="31" t="s">
        <v>41</v>
      </c>
      <c r="AD60" s="31" t="s">
        <v>393</v>
      </c>
    </row>
    <row r="61" spans="29:30" x14ac:dyDescent="0.25">
      <c r="AC61" s="31" t="s">
        <v>172</v>
      </c>
      <c r="AD61" s="31" t="s">
        <v>265</v>
      </c>
    </row>
    <row r="62" spans="29:30" x14ac:dyDescent="0.25">
      <c r="AC62" s="31" t="s">
        <v>42</v>
      </c>
      <c r="AD62" s="31" t="s">
        <v>266</v>
      </c>
    </row>
    <row r="63" spans="29:30" x14ac:dyDescent="0.25">
      <c r="AC63" s="31" t="s">
        <v>173</v>
      </c>
      <c r="AD63" s="31" t="s">
        <v>265</v>
      </c>
    </row>
    <row r="64" spans="29:30" x14ac:dyDescent="0.25">
      <c r="AC64" s="31" t="s">
        <v>282</v>
      </c>
      <c r="AD64" s="31" t="s">
        <v>383</v>
      </c>
    </row>
  </sheetData>
  <mergeCells count="1">
    <mergeCell ref="M5:Z5"/>
  </mergeCells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71A75-3A9D-4A0C-BAB4-C311B1D065AF}">
  <sheetPr>
    <tabColor theme="6" tint="0.79998168889431442"/>
  </sheetPr>
  <dimension ref="A1:BD129"/>
  <sheetViews>
    <sheetView topLeftCell="I1" workbookViewId="0">
      <selection activeCell="AJ13" sqref="AJ13"/>
    </sheetView>
  </sheetViews>
  <sheetFormatPr defaultColWidth="9.140625" defaultRowHeight="12" x14ac:dyDescent="0.2"/>
  <cols>
    <col min="1" max="20" width="9.140625" style="58"/>
    <col min="21" max="21" width="12" style="58" bestFit="1" customWidth="1"/>
    <col min="22" max="22" width="9.140625" style="58"/>
    <col min="23" max="23" width="11.28515625" style="58" bestFit="1" customWidth="1"/>
    <col min="24" max="34" width="9.140625" style="58"/>
    <col min="35" max="35" width="11.5703125" style="58" bestFit="1" customWidth="1"/>
    <col min="36" max="38" width="13" style="58" bestFit="1" customWidth="1"/>
    <col min="39" max="39" width="9.140625" style="58"/>
    <col min="40" max="40" width="13" style="58" bestFit="1" customWidth="1"/>
    <col min="41" max="48" width="13" style="58" customWidth="1"/>
    <col min="49" max="50" width="9.140625" style="58"/>
    <col min="51" max="53" width="10.5703125" style="58" bestFit="1" customWidth="1"/>
    <col min="54" max="54" width="11.5703125" style="58" bestFit="1" customWidth="1"/>
    <col min="55" max="55" width="9.140625" style="58"/>
    <col min="56" max="56" width="11.28515625" style="58" bestFit="1" customWidth="1"/>
    <col min="57" max="16384" width="9.140625" style="58"/>
  </cols>
  <sheetData>
    <row r="1" spans="1:56" x14ac:dyDescent="0.2">
      <c r="C1" s="58" t="s">
        <v>174</v>
      </c>
      <c r="D1" s="58" t="s">
        <v>175</v>
      </c>
      <c r="E1" s="58" t="s">
        <v>176</v>
      </c>
      <c r="F1" s="58" t="s">
        <v>177</v>
      </c>
      <c r="Q1" s="73" t="s">
        <v>584</v>
      </c>
    </row>
    <row r="2" spans="1:56" x14ac:dyDescent="0.2">
      <c r="A2" s="58" t="s">
        <v>429</v>
      </c>
      <c r="B2" s="58" t="s">
        <v>565</v>
      </c>
      <c r="C2" s="66">
        <f>VLOOKUP($B2,$W$69:$AA$96,2,)</f>
        <v>28.988513291539853</v>
      </c>
      <c r="D2" s="66">
        <f>VLOOKUP($B2,$W$69:$AA$96,3,)</f>
        <v>34.173074736228479</v>
      </c>
      <c r="E2" s="66">
        <f>VLOOKUP($B2,$W$69:$AA$96,4,)</f>
        <v>34.789608873149177</v>
      </c>
      <c r="F2" s="66">
        <f>VLOOKUP($B2,$W$69:$AA$96,5,)</f>
        <v>97.753994050166639</v>
      </c>
      <c r="J2" s="58" t="s">
        <v>581</v>
      </c>
      <c r="Q2" s="58" t="s">
        <v>583</v>
      </c>
      <c r="W2" s="58" t="s">
        <v>582</v>
      </c>
      <c r="AH2" s="58" t="s">
        <v>549</v>
      </c>
    </row>
    <row r="3" spans="1:56" x14ac:dyDescent="0.2">
      <c r="A3" s="58" t="s">
        <v>430</v>
      </c>
      <c r="B3" s="58" t="s">
        <v>565</v>
      </c>
      <c r="C3" s="66">
        <f t="shared" ref="C3:C66" si="0">VLOOKUP($B3,$W$69:$AA$96,2,)</f>
        <v>28.988513291539853</v>
      </c>
      <c r="D3" s="66">
        <f t="shared" ref="D3:D66" si="1">VLOOKUP($B3,$W$69:$AA$96,3,)</f>
        <v>34.173074736228479</v>
      </c>
      <c r="E3" s="66">
        <f t="shared" ref="E3:E66" si="2">VLOOKUP($B3,$W$69:$AA$96,4,)</f>
        <v>34.789608873149177</v>
      </c>
      <c r="F3" s="66">
        <f t="shared" ref="F3:F66" si="3">VLOOKUP($B3,$W$69:$AA$96,5,)</f>
        <v>97.753994050166639</v>
      </c>
      <c r="L3" s="58" t="s">
        <v>174</v>
      </c>
      <c r="M3" s="58" t="s">
        <v>175</v>
      </c>
      <c r="N3" s="58" t="s">
        <v>176</v>
      </c>
      <c r="O3" s="58" t="s">
        <v>177</v>
      </c>
      <c r="R3" s="58" t="s">
        <v>174</v>
      </c>
      <c r="S3" s="58" t="s">
        <v>175</v>
      </c>
      <c r="T3" s="58" t="s">
        <v>176</v>
      </c>
      <c r="U3" s="58" t="s">
        <v>177</v>
      </c>
      <c r="X3" s="58" t="s">
        <v>174</v>
      </c>
      <c r="Y3" s="58" t="s">
        <v>175</v>
      </c>
      <c r="Z3" s="58" t="s">
        <v>176</v>
      </c>
      <c r="AA3" s="58" t="s">
        <v>177</v>
      </c>
      <c r="AH3" s="58" t="s">
        <v>554</v>
      </c>
      <c r="AI3" s="58" t="s">
        <v>555</v>
      </c>
      <c r="AJ3" s="58" t="s">
        <v>556</v>
      </c>
      <c r="AK3" s="58" t="s">
        <v>557</v>
      </c>
      <c r="AL3" s="58" t="s">
        <v>558</v>
      </c>
      <c r="AP3" s="58" t="s">
        <v>554</v>
      </c>
      <c r="AQ3" s="58" t="s">
        <v>555</v>
      </c>
      <c r="AR3" s="58" t="s">
        <v>556</v>
      </c>
      <c r="AS3" s="58" t="s">
        <v>557</v>
      </c>
      <c r="AT3" s="58" t="s">
        <v>558</v>
      </c>
      <c r="AX3" s="58" t="s">
        <v>554</v>
      </c>
      <c r="AY3" s="58" t="s">
        <v>555</v>
      </c>
      <c r="AZ3" s="58" t="s">
        <v>556</v>
      </c>
      <c r="BA3" s="58" t="s">
        <v>557</v>
      </c>
      <c r="BB3" s="58" t="s">
        <v>558</v>
      </c>
    </row>
    <row r="4" spans="1:56" x14ac:dyDescent="0.2">
      <c r="A4" s="58" t="s">
        <v>431</v>
      </c>
      <c r="B4" s="58" t="s">
        <v>565</v>
      </c>
      <c r="C4" s="66">
        <f t="shared" si="0"/>
        <v>28.988513291539853</v>
      </c>
      <c r="D4" s="66">
        <f t="shared" si="1"/>
        <v>34.173074736228479</v>
      </c>
      <c r="E4" s="66">
        <f t="shared" si="2"/>
        <v>34.789608873149177</v>
      </c>
      <c r="F4" s="66">
        <f t="shared" si="3"/>
        <v>97.753994050166639</v>
      </c>
      <c r="J4" s="58" t="s">
        <v>565</v>
      </c>
      <c r="K4" s="58" t="s">
        <v>429</v>
      </c>
      <c r="L4" s="65">
        <v>0.12537114512099001</v>
      </c>
      <c r="M4" s="65">
        <v>0.110898260875657</v>
      </c>
      <c r="N4" s="65">
        <v>0.11057339559842599</v>
      </c>
      <c r="O4" s="65">
        <v>0.198522044211806</v>
      </c>
      <c r="Q4" s="58" t="s">
        <v>559</v>
      </c>
      <c r="R4" s="65">
        <f t="shared" ref="R4:R31" si="4">SUMIF($J$4:$J$76,$Q4,L$4:L$76)</f>
        <v>1.6744592723923</v>
      </c>
      <c r="S4" s="65">
        <f t="shared" ref="S4:S31" si="5">SUMIF($J$4:$J$76,$Q4,M$4:M$76)</f>
        <v>4.3117820376125797</v>
      </c>
      <c r="T4" s="65">
        <f t="shared" ref="T4:T31" si="6">SUMIF($J$4:$J$76,$Q4,N$4:N$76)</f>
        <v>7.2723934590272004</v>
      </c>
      <c r="U4" s="65">
        <f t="shared" ref="U4:U31" si="7">SUMIF($J$4:$J$76,$Q4,O$4:O$76)</f>
        <v>4.1006011920520002</v>
      </c>
      <c r="W4" s="58" t="s">
        <v>559</v>
      </c>
      <c r="X4" s="67">
        <f>VLOOKUP(INDEX($AG$40:$AG$72,MATCH($W4,$AH$40:$AH$72,0)),$AH$40:$AL$72,COLUMNS($AH$40:AI$40),)*$U$33</f>
        <v>40.706985354225736</v>
      </c>
      <c r="Y4" s="67">
        <f>VLOOKUP(INDEX($AG$40:$AG$72,MATCH($W4,$AH$40:$AH$72,0)),$AH$40:$AL$72,COLUMNS($AH$40:AJ$40),)*$U$33</f>
        <v>55.640461086308179</v>
      </c>
      <c r="Z4" s="67">
        <f>VLOOKUP(INDEX($AG$40:$AG$72,MATCH($W4,$AH$40:$AH$72,0)),$AH$40:$AL$72,COLUMNS($AH$40:AK$40),)*$U$33</f>
        <v>97.203192535026517</v>
      </c>
      <c r="AA4" s="67">
        <f>VLOOKUP(INDEX($AG$40:$AG$72,MATCH($W4,$AH$40:$AH$72,0)),$AH$40:$AL$72,COLUMNS($AH$40:AL$40),)*$U$33</f>
        <v>204.74213853991657</v>
      </c>
      <c r="AH4" s="58" t="s">
        <v>559</v>
      </c>
      <c r="AI4" s="59">
        <f>Sheet2!K3</f>
        <v>68942.753201727304</v>
      </c>
      <c r="AJ4" s="59">
        <f>Sheet2!L3</f>
        <v>213476.39161734705</v>
      </c>
      <c r="AK4" s="59">
        <f>Sheet2!M3</f>
        <v>226672.44295059014</v>
      </c>
      <c r="AL4" s="59">
        <f>Sheet2!N3</f>
        <v>70878.552772629744</v>
      </c>
      <c r="AN4" s="59">
        <f t="shared" ref="AN4:AN31" si="8">SUM(AI4:AL4)</f>
        <v>579970.14054229425</v>
      </c>
      <c r="AO4" s="59"/>
      <c r="AP4" s="58" t="s">
        <v>559</v>
      </c>
      <c r="AQ4" s="75">
        <f t="shared" ref="AQ4:AQ31" si="9">AI4/SUM($AI$4:$AL$31)</f>
        <v>4.2167196118981943E-3</v>
      </c>
      <c r="AR4" s="75">
        <f t="shared" ref="AR4:AR31" si="10">AJ4/SUM($AI$4:$AL$31)</f>
        <v>1.305677602657118E-2</v>
      </c>
      <c r="AS4" s="75">
        <f t="shared" ref="AS4:AS31" si="11">AK4/SUM($AI$4:$AL$31)</f>
        <v>1.3863881137295237E-2</v>
      </c>
      <c r="AT4" s="75">
        <f t="shared" ref="AT4:AT31" si="12">AL4/SUM($AI$4:$AL$31)</f>
        <v>4.3351181909547076E-3</v>
      </c>
      <c r="AU4" s="59"/>
      <c r="AV4" s="59"/>
      <c r="AX4" s="58" t="s">
        <v>559</v>
      </c>
      <c r="AY4" s="59">
        <v>2456.6149999999998</v>
      </c>
      <c r="AZ4" s="59">
        <v>5489.9380000000001</v>
      </c>
      <c r="BA4" s="59">
        <v>9431.7659999999996</v>
      </c>
      <c r="BB4" s="59">
        <v>4322.4139999999998</v>
      </c>
      <c r="BD4" s="59">
        <f t="shared" ref="BD4:BD31" si="13">SUM(AY4:BB4)</f>
        <v>21700.733</v>
      </c>
    </row>
    <row r="5" spans="1:56" x14ac:dyDescent="0.2">
      <c r="A5" s="58" t="s">
        <v>432</v>
      </c>
      <c r="B5" s="58" t="s">
        <v>565</v>
      </c>
      <c r="C5" s="66">
        <f t="shared" si="0"/>
        <v>28.988513291539853</v>
      </c>
      <c r="D5" s="66">
        <f t="shared" si="1"/>
        <v>34.173074736228479</v>
      </c>
      <c r="E5" s="66">
        <f t="shared" si="2"/>
        <v>34.789608873149177</v>
      </c>
      <c r="F5" s="66">
        <f t="shared" si="3"/>
        <v>97.753994050166639</v>
      </c>
      <c r="J5" s="58" t="s">
        <v>565</v>
      </c>
      <c r="K5" s="58" t="s">
        <v>430</v>
      </c>
      <c r="L5" s="65">
        <v>0.67351201321841903</v>
      </c>
      <c r="M5" s="65">
        <v>0.59696954680328496</v>
      </c>
      <c r="N5" s="65">
        <v>0.59439397358369594</v>
      </c>
      <c r="O5" s="65">
        <v>1.0449893078558199</v>
      </c>
      <c r="Q5" s="58" t="s">
        <v>560</v>
      </c>
      <c r="R5" s="65">
        <f t="shared" si="4"/>
        <v>0.50321903331574003</v>
      </c>
      <c r="S5" s="65">
        <f t="shared" si="5"/>
        <v>1.5141622638574901</v>
      </c>
      <c r="T5" s="65">
        <f t="shared" si="6"/>
        <v>0.60691890740714505</v>
      </c>
      <c r="U5" s="65">
        <f t="shared" si="7"/>
        <v>0.65265771594029898</v>
      </c>
      <c r="W5" s="58" t="s">
        <v>560</v>
      </c>
      <c r="X5" s="67">
        <f>VLOOKUP(INDEX($AG$40:$AG$72,MATCH($W5,$AH$40:$AH$72,0)),$AH$40:$AL$72,COLUMNS($AH$40:AI$40),)*$U$33</f>
        <v>36.310403582009947</v>
      </c>
      <c r="Y5" s="67">
        <f>VLOOKUP(INDEX($AG$40:$AG$72,MATCH($W5,$AH$40:$AH$72,0)),$AH$40:$AL$72,COLUMNS($AH$40:AJ$40),)*$U$33</f>
        <v>42.804476477680431</v>
      </c>
      <c r="Z5" s="67">
        <f>VLOOKUP(INDEX($AG$40:$AG$72,MATCH($W5,$AH$40:$AH$72,0)),$AH$40:$AL$72,COLUMNS($AH$40:AK$40),)*$U$33</f>
        <v>43.576734202957091</v>
      </c>
      <c r="AA5" s="67">
        <f>VLOOKUP(INDEX($AG$40:$AG$72,MATCH($W5,$AH$40:$AH$72,0)),$AH$40:$AL$72,COLUMNS($AH$40:AL$40),)*$U$33</f>
        <v>122.44460210903085</v>
      </c>
      <c r="AH5" s="58" t="s">
        <v>560</v>
      </c>
      <c r="AI5" s="59">
        <f>Sheet2!K4</f>
        <v>26074.3589940149</v>
      </c>
      <c r="AJ5" s="59">
        <f>Sheet2!L4</f>
        <v>29998.506621536071</v>
      </c>
      <c r="AK5" s="59">
        <f>Sheet2!M4</f>
        <v>7419.0094846826596</v>
      </c>
      <c r="AL5" s="59">
        <f>Sheet2!N4</f>
        <v>142.06885004730648</v>
      </c>
      <c r="AN5" s="59">
        <f t="shared" si="8"/>
        <v>63633.943950280933</v>
      </c>
      <c r="AO5" s="59"/>
      <c r="AP5" s="58" t="s">
        <v>560</v>
      </c>
      <c r="AQ5" s="75">
        <f t="shared" si="9"/>
        <v>1.5947761850477133E-3</v>
      </c>
      <c r="AR5" s="75">
        <f t="shared" si="10"/>
        <v>1.8347873463736251E-3</v>
      </c>
      <c r="AS5" s="75">
        <f t="shared" si="11"/>
        <v>4.5376607898705581E-4</v>
      </c>
      <c r="AT5" s="75">
        <f t="shared" si="12"/>
        <v>8.6893034933117799E-6</v>
      </c>
      <c r="AU5" s="59"/>
      <c r="AV5" s="59"/>
      <c r="AX5" s="58" t="s">
        <v>560</v>
      </c>
      <c r="AY5" s="59">
        <v>806.76790000000005</v>
      </c>
      <c r="AZ5" s="59">
        <v>986.45820000000003</v>
      </c>
      <c r="BA5" s="59">
        <v>193.4819</v>
      </c>
      <c r="BB5" s="59">
        <v>0</v>
      </c>
      <c r="BD5" s="59">
        <f t="shared" si="13"/>
        <v>1986.7080000000001</v>
      </c>
    </row>
    <row r="6" spans="1:56" x14ac:dyDescent="0.2">
      <c r="A6" s="58" t="s">
        <v>433</v>
      </c>
      <c r="B6" s="58" t="s">
        <v>565</v>
      </c>
      <c r="C6" s="66">
        <f t="shared" si="0"/>
        <v>28.988513291539853</v>
      </c>
      <c r="D6" s="66">
        <f t="shared" si="1"/>
        <v>34.173074736228479</v>
      </c>
      <c r="E6" s="66">
        <f t="shared" si="2"/>
        <v>34.789608873149177</v>
      </c>
      <c r="F6" s="66">
        <f t="shared" si="3"/>
        <v>97.753994050166639</v>
      </c>
      <c r="J6" s="58" t="s">
        <v>565</v>
      </c>
      <c r="K6" s="58" t="s">
        <v>431</v>
      </c>
      <c r="L6" s="65">
        <v>2.7121918072032899E-2</v>
      </c>
      <c r="M6" s="65">
        <v>2.4033109812936899E-2</v>
      </c>
      <c r="N6" s="65">
        <v>2.39702932462812E-2</v>
      </c>
      <c r="O6" s="65">
        <v>4.2654029160753698E-2</v>
      </c>
      <c r="Q6" s="58" t="s">
        <v>561</v>
      </c>
      <c r="R6" s="65">
        <f t="shared" si="4"/>
        <v>0</v>
      </c>
      <c r="S6" s="65">
        <f t="shared" si="5"/>
        <v>1.7201748865439399</v>
      </c>
      <c r="T6" s="65">
        <f t="shared" si="6"/>
        <v>5.4498796842419102E-2</v>
      </c>
      <c r="U6" s="65">
        <f t="shared" si="7"/>
        <v>0</v>
      </c>
      <c r="W6" s="58" t="s">
        <v>561</v>
      </c>
      <c r="X6" s="67">
        <f>VLOOKUP(INDEX($AG$40:$AG$72,MATCH($W6,$AH$40:$AH$72,0)),$AH$40:$AL$72,COLUMNS($AH$40:AI$40),)*$U$33</f>
        <v>36.310403582009947</v>
      </c>
      <c r="Y6" s="67">
        <f>VLOOKUP(INDEX($AG$40:$AG$72,MATCH($W6,$AH$40:$AH$72,0)),$AH$40:$AL$72,COLUMNS($AH$40:AJ$40),)*$U$33</f>
        <v>42.804476477680431</v>
      </c>
      <c r="Z6" s="67">
        <f>VLOOKUP(INDEX($AG$40:$AG$72,MATCH($W6,$AH$40:$AH$72,0)),$AH$40:$AL$72,COLUMNS($AH$40:AK$40),)*$U$33</f>
        <v>43.576734202957091</v>
      </c>
      <c r="AA6" s="67">
        <f>VLOOKUP(INDEX($AG$40:$AG$72,MATCH($W6,$AH$40:$AH$72,0)),$AH$40:$AL$72,COLUMNS($AH$40:AL$40),)*$U$33</f>
        <v>122.44460210903085</v>
      </c>
      <c r="AH6" s="58" t="s">
        <v>561</v>
      </c>
      <c r="AI6" s="59">
        <f>Sheet2!K5</f>
        <v>2652.1111375609848</v>
      </c>
      <c r="AJ6" s="59">
        <f>Sheet2!L5</f>
        <v>3534.9978999999635</v>
      </c>
      <c r="AK6" s="59">
        <f>Sheet2!M5</f>
        <v>953.49646743259507</v>
      </c>
      <c r="AL6" s="59">
        <f>Sheet2!N5</f>
        <v>476.74823371629753</v>
      </c>
      <c r="AN6" s="59">
        <f t="shared" si="8"/>
        <v>7617.3537387098404</v>
      </c>
      <c r="AO6" s="59"/>
      <c r="AP6" s="58" t="s">
        <v>561</v>
      </c>
      <c r="AQ6" s="75">
        <f t="shared" si="9"/>
        <v>1.6221007324678248E-4</v>
      </c>
      <c r="AR6" s="75">
        <f t="shared" si="10"/>
        <v>2.162097433117208E-4</v>
      </c>
      <c r="AS6" s="75">
        <f t="shared" si="11"/>
        <v>5.8318344820582792E-5</v>
      </c>
      <c r="AT6" s="75">
        <f t="shared" si="12"/>
        <v>2.9159172410291396E-5</v>
      </c>
      <c r="AU6" s="59"/>
      <c r="AV6" s="59"/>
      <c r="AX6" s="58" t="s">
        <v>561</v>
      </c>
      <c r="AY6" s="59">
        <v>17.28</v>
      </c>
      <c r="AZ6" s="59">
        <v>449.28</v>
      </c>
      <c r="BA6" s="59">
        <v>0</v>
      </c>
      <c r="BB6" s="59">
        <v>0</v>
      </c>
      <c r="BD6" s="59">
        <f t="shared" si="13"/>
        <v>466.55999999999995</v>
      </c>
    </row>
    <row r="7" spans="1:56" x14ac:dyDescent="0.2">
      <c r="A7" s="58" t="s">
        <v>434</v>
      </c>
      <c r="B7" s="58" t="s">
        <v>565</v>
      </c>
      <c r="C7" s="66">
        <f t="shared" si="0"/>
        <v>28.988513291539853</v>
      </c>
      <c r="D7" s="66">
        <f t="shared" si="1"/>
        <v>34.173074736228479</v>
      </c>
      <c r="E7" s="66">
        <f t="shared" si="2"/>
        <v>34.789608873149177</v>
      </c>
      <c r="F7" s="66">
        <f t="shared" si="3"/>
        <v>97.753994050166639</v>
      </c>
      <c r="J7" s="58" t="s">
        <v>565</v>
      </c>
      <c r="K7" s="58" t="s">
        <v>432</v>
      </c>
      <c r="L7" s="65">
        <v>0.94988425790306996</v>
      </c>
      <c r="M7" s="65">
        <v>0.83478300457040699</v>
      </c>
      <c r="N7" s="65">
        <v>0.83169763698055998</v>
      </c>
      <c r="O7" s="65">
        <v>1.5524518362408599</v>
      </c>
      <c r="Q7" s="58" t="s">
        <v>562</v>
      </c>
      <c r="R7" s="65">
        <f t="shared" si="4"/>
        <v>0.85094452524095399</v>
      </c>
      <c r="S7" s="65">
        <f t="shared" si="5"/>
        <v>0.75135516751131304</v>
      </c>
      <c r="T7" s="65">
        <f t="shared" si="6"/>
        <v>0.74842218806523697</v>
      </c>
      <c r="U7" s="65">
        <f t="shared" si="7"/>
        <v>1.3533026603007201</v>
      </c>
      <c r="W7" s="58" t="s">
        <v>562</v>
      </c>
      <c r="X7" s="67">
        <f>VLOOKUP(INDEX($AG$40:$AG$72,MATCH($W7,$AH$40:$AH$72,0)),$AH$40:$AL$72,COLUMNS($AH$40:AI$40),)*$U$33</f>
        <v>36.310403582009947</v>
      </c>
      <c r="Y7" s="67">
        <f>VLOOKUP(INDEX($AG$40:$AG$72,MATCH($W7,$AH$40:$AH$72,0)),$AH$40:$AL$72,COLUMNS($AH$40:AJ$40),)*$U$33</f>
        <v>42.804476477680431</v>
      </c>
      <c r="Z7" s="67">
        <f>VLOOKUP(INDEX($AG$40:$AG$72,MATCH($W7,$AH$40:$AH$72,0)),$AH$40:$AL$72,COLUMNS($AH$40:AK$40),)*$U$33</f>
        <v>43.576734202957091</v>
      </c>
      <c r="AA7" s="67">
        <f>VLOOKUP(INDEX($AG$40:$AG$72,MATCH($W7,$AH$40:$AH$72,0)),$AH$40:$AL$72,COLUMNS($AH$40:AL$40),)*$U$33</f>
        <v>122.44460210903085</v>
      </c>
      <c r="AH7" s="58" t="s">
        <v>562</v>
      </c>
      <c r="AI7" s="59">
        <f>Sheet2!K6</f>
        <v>109685.43427710632</v>
      </c>
      <c r="AJ7" s="59">
        <f>Sheet2!L6</f>
        <v>81718.172435222703</v>
      </c>
      <c r="AK7" s="59">
        <f>Sheet2!M6</f>
        <v>32474.603160649058</v>
      </c>
      <c r="AL7" s="59">
        <f>Sheet2!N6</f>
        <v>15632.457785549137</v>
      </c>
      <c r="AN7" s="59">
        <f t="shared" si="8"/>
        <v>239510.66765852724</v>
      </c>
      <c r="AO7" s="59"/>
      <c r="AP7" s="58" t="s">
        <v>562</v>
      </c>
      <c r="AQ7" s="75">
        <f t="shared" si="9"/>
        <v>6.7086488481614163E-3</v>
      </c>
      <c r="AR7" s="75">
        <f t="shared" si="10"/>
        <v>4.9980977601493401E-3</v>
      </c>
      <c r="AS7" s="75">
        <f t="shared" si="11"/>
        <v>1.98623190512051E-3</v>
      </c>
      <c r="AT7" s="75">
        <f t="shared" si="12"/>
        <v>9.5612211966092679E-4</v>
      </c>
      <c r="AU7" s="59"/>
      <c r="AV7" s="59"/>
      <c r="AX7" s="58" t="s">
        <v>562</v>
      </c>
      <c r="AY7" s="59">
        <v>2412.4459999999999</v>
      </c>
      <c r="AZ7" s="59">
        <v>2775.5549999999998</v>
      </c>
      <c r="BA7" s="59">
        <v>756.52790000000005</v>
      </c>
      <c r="BB7" s="59">
        <v>3438.3890000000001</v>
      </c>
      <c r="BD7" s="59">
        <f t="shared" si="13"/>
        <v>9382.9179000000004</v>
      </c>
    </row>
    <row r="8" spans="1:56" x14ac:dyDescent="0.2">
      <c r="A8" s="58" t="s">
        <v>435</v>
      </c>
      <c r="B8" s="58" t="s">
        <v>565</v>
      </c>
      <c r="C8" s="66">
        <f t="shared" si="0"/>
        <v>28.988513291539853</v>
      </c>
      <c r="D8" s="66">
        <f t="shared" si="1"/>
        <v>34.173074736228479</v>
      </c>
      <c r="E8" s="66">
        <f t="shared" si="2"/>
        <v>34.789608873149177</v>
      </c>
      <c r="F8" s="66">
        <f t="shared" si="3"/>
        <v>97.753994050166639</v>
      </c>
      <c r="J8" s="58" t="s">
        <v>565</v>
      </c>
      <c r="K8" s="58" t="s">
        <v>433</v>
      </c>
      <c r="L8" s="65">
        <v>1.7812786870011099</v>
      </c>
      <c r="M8" s="65">
        <v>1.5726649197173399</v>
      </c>
      <c r="N8" s="65">
        <v>1.56618639471627</v>
      </c>
      <c r="O8" s="65">
        <v>2.8429136758970999</v>
      </c>
      <c r="Q8" s="58" t="s">
        <v>563</v>
      </c>
      <c r="R8" s="65">
        <f t="shared" si="4"/>
        <v>0.43063703932022235</v>
      </c>
      <c r="S8" s="65">
        <f t="shared" si="5"/>
        <v>5.184823866454856</v>
      </c>
      <c r="T8" s="65">
        <f t="shared" si="6"/>
        <v>4.0664364003506854</v>
      </c>
      <c r="U8" s="65">
        <f t="shared" si="7"/>
        <v>5.2685008537284501</v>
      </c>
      <c r="W8" s="58" t="s">
        <v>563</v>
      </c>
      <c r="X8" s="67">
        <f>VLOOKUP(INDEX($AG$40:$AG$72,MATCH($W8,$AH$40:$AH$72,0)),$AH$40:$AL$72,COLUMNS($AH$40:AI$40),)*$U$33</f>
        <v>10.883670320132998</v>
      </c>
      <c r="Y8" s="67">
        <f>VLOOKUP(INDEX($AG$40:$AG$72,MATCH($W8,$AH$40:$AH$72,0)),$AH$40:$AL$72,COLUMNS($AH$40:AJ$40),)*$U$33</f>
        <v>21.408558126111636</v>
      </c>
      <c r="Z8" s="67">
        <f>VLOOKUP(INDEX($AG$40:$AG$72,MATCH($W8,$AH$40:$AH$72,0)),$AH$40:$AL$72,COLUMNS($AH$40:AK$40),)*$U$33</f>
        <v>44.074543861744949</v>
      </c>
      <c r="AA8" s="67">
        <f>VLOOKUP(INDEX($AG$40:$AG$72,MATCH($W8,$AH$40:$AH$72,0)),$AH$40:$AL$72,COLUMNS($AH$40:AL$40),)*$U$33</f>
        <v>452.6122683854972</v>
      </c>
      <c r="AH8" s="58" t="s">
        <v>563</v>
      </c>
      <c r="AI8" s="59">
        <f>Sheet2!K7</f>
        <v>47139.039053738343</v>
      </c>
      <c r="AJ8" s="59">
        <f>Sheet2!L7</f>
        <v>98341.353398837164</v>
      </c>
      <c r="AK8" s="59">
        <f>Sheet2!M7</f>
        <v>92247.120013844513</v>
      </c>
      <c r="AL8" s="59">
        <f>Sheet2!N7</f>
        <v>13067.446108147946</v>
      </c>
      <c r="AN8" s="59">
        <f t="shared" si="8"/>
        <v>250794.95857456795</v>
      </c>
      <c r="AO8" s="59"/>
      <c r="AP8" s="58" t="s">
        <v>563</v>
      </c>
      <c r="AQ8" s="75">
        <f t="shared" si="9"/>
        <v>2.8831472668682644E-3</v>
      </c>
      <c r="AR8" s="75">
        <f t="shared" si="10"/>
        <v>6.014815107892999E-3</v>
      </c>
      <c r="AS8" s="75">
        <f t="shared" si="11"/>
        <v>5.6420758098439123E-3</v>
      </c>
      <c r="AT8" s="75">
        <f t="shared" si="12"/>
        <v>7.9923927784580624E-4</v>
      </c>
      <c r="AU8" s="59"/>
      <c r="AV8" s="59"/>
      <c r="AX8" s="58" t="s">
        <v>563</v>
      </c>
      <c r="AY8" s="59">
        <v>214.9177</v>
      </c>
      <c r="AZ8" s="59">
        <v>881.94129999999996</v>
      </c>
      <c r="BA8" s="59">
        <v>1703.165</v>
      </c>
      <c r="BB8" s="59">
        <v>2477.6109999999999</v>
      </c>
      <c r="BD8" s="59">
        <f t="shared" si="13"/>
        <v>5277.6350000000002</v>
      </c>
    </row>
    <row r="9" spans="1:56" x14ac:dyDescent="0.2">
      <c r="A9" s="58" t="s">
        <v>436</v>
      </c>
      <c r="B9" s="58" t="s">
        <v>565</v>
      </c>
      <c r="C9" s="66">
        <f t="shared" si="0"/>
        <v>28.988513291539853</v>
      </c>
      <c r="D9" s="66">
        <f t="shared" si="1"/>
        <v>34.173074736228479</v>
      </c>
      <c r="E9" s="66">
        <f t="shared" si="2"/>
        <v>34.789608873149177</v>
      </c>
      <c r="F9" s="66">
        <f t="shared" si="3"/>
        <v>97.753994050166639</v>
      </c>
      <c r="J9" s="58" t="s">
        <v>565</v>
      </c>
      <c r="K9" s="58" t="s">
        <v>434</v>
      </c>
      <c r="L9" s="65">
        <v>0.95753481331135404</v>
      </c>
      <c r="M9" s="65">
        <v>0.84503387002058294</v>
      </c>
      <c r="N9" s="65">
        <v>0.84072448249687004</v>
      </c>
      <c r="O9" s="65">
        <v>1.5109445812615701</v>
      </c>
      <c r="Q9" s="58" t="s">
        <v>564</v>
      </c>
      <c r="R9" s="65">
        <f t="shared" si="4"/>
        <v>2.3554574064141787</v>
      </c>
      <c r="S9" s="65">
        <f t="shared" si="5"/>
        <v>16.195755074614208</v>
      </c>
      <c r="T9" s="65">
        <f t="shared" si="6"/>
        <v>18.56384943455296</v>
      </c>
      <c r="U9" s="65">
        <f t="shared" si="7"/>
        <v>32.95836326682543</v>
      </c>
      <c r="W9" s="58" t="s">
        <v>564</v>
      </c>
      <c r="X9" s="67">
        <f>VLOOKUP(INDEX($AG$40:$AG$72,MATCH($W9,$AH$40:$AH$72,0)),$AH$40:$AL$72,COLUMNS($AH$40:AI$40),)*$U$33</f>
        <v>54.408641115346775</v>
      </c>
      <c r="Y9" s="67">
        <f>VLOOKUP(INDEX($AG$40:$AG$72,MATCH($W9,$AH$40:$AH$72,0)),$AH$40:$AL$72,COLUMNS($AH$40:AJ$40),)*$U$33</f>
        <v>141.02921444128708</v>
      </c>
      <c r="Z9" s="67">
        <f>VLOOKUP(INDEX($AG$40:$AG$72,MATCH($W9,$AH$40:$AH$72,0)),$AH$40:$AL$72,COLUMNS($AH$40:AK$40),)*$U$33</f>
        <v>142.2878887532714</v>
      </c>
      <c r="AA9" s="67">
        <f>VLOOKUP(INDEX($AG$40:$AG$72,MATCH($W9,$AH$40:$AH$72,0)),$AH$40:$AL$72,COLUMNS($AH$40:AL$40),)*$U$33</f>
        <v>499.95290020501812</v>
      </c>
      <c r="AH9" s="58" t="s">
        <v>564</v>
      </c>
      <c r="AI9" s="59">
        <f>Sheet2!K8</f>
        <v>19128.381442785714</v>
      </c>
      <c r="AJ9" s="59">
        <f>Sheet2!L8</f>
        <v>49207.829084046047</v>
      </c>
      <c r="AK9" s="59">
        <f>Sheet2!M8</f>
        <v>71459.038873682512</v>
      </c>
      <c r="AL9" s="59">
        <f>Sheet2!N8</f>
        <v>46889.356766080462</v>
      </c>
      <c r="AN9" s="59">
        <f t="shared" si="8"/>
        <v>186684.60616659475</v>
      </c>
      <c r="AO9" s="59"/>
      <c r="AP9" s="58" t="s">
        <v>564</v>
      </c>
      <c r="AQ9" s="75">
        <f t="shared" si="9"/>
        <v>1.1699419797995992E-3</v>
      </c>
      <c r="AR9" s="75">
        <f t="shared" si="10"/>
        <v>3.009679891235221E-3</v>
      </c>
      <c r="AS9" s="75">
        <f t="shared" si="11"/>
        <v>4.3706222434195313E-3</v>
      </c>
      <c r="AT9" s="75">
        <f t="shared" si="12"/>
        <v>2.8678760432774403E-3</v>
      </c>
      <c r="AU9" s="59"/>
      <c r="AV9" s="59"/>
      <c r="AX9" s="58" t="s">
        <v>564</v>
      </c>
      <c r="AY9" s="59">
        <v>435.97559999999999</v>
      </c>
      <c r="AZ9" s="59">
        <v>2907.096</v>
      </c>
      <c r="BA9" s="59">
        <v>4259.3289999999997</v>
      </c>
      <c r="BB9" s="59">
        <v>9820.18</v>
      </c>
      <c r="BD9" s="59">
        <f t="shared" si="13"/>
        <v>17422.580600000001</v>
      </c>
    </row>
    <row r="10" spans="1:56" x14ac:dyDescent="0.2">
      <c r="A10" s="58" t="s">
        <v>437</v>
      </c>
      <c r="B10" s="58" t="s">
        <v>565</v>
      </c>
      <c r="C10" s="66">
        <f t="shared" si="0"/>
        <v>28.988513291539853</v>
      </c>
      <c r="D10" s="66">
        <f t="shared" si="1"/>
        <v>34.173074736228479</v>
      </c>
      <c r="E10" s="66">
        <f t="shared" si="2"/>
        <v>34.789608873149177</v>
      </c>
      <c r="F10" s="66">
        <f t="shared" si="3"/>
        <v>97.753994050166639</v>
      </c>
      <c r="J10" s="58" t="s">
        <v>565</v>
      </c>
      <c r="K10" s="58" t="s">
        <v>435</v>
      </c>
      <c r="L10" s="65">
        <v>0.28655789413873001</v>
      </c>
      <c r="M10" s="65">
        <v>0.25391950862121998</v>
      </c>
      <c r="N10" s="65">
        <v>0.25307799858045199</v>
      </c>
      <c r="O10" s="65">
        <v>0.44843665417633699</v>
      </c>
      <c r="Q10" s="58" t="s">
        <v>19</v>
      </c>
      <c r="R10" s="65">
        <f t="shared" si="4"/>
        <v>6.9251440682127399</v>
      </c>
      <c r="S10" s="65">
        <f t="shared" si="5"/>
        <v>19.740503841427</v>
      </c>
      <c r="T10" s="65">
        <f t="shared" si="6"/>
        <v>21.526174446911899</v>
      </c>
      <c r="U10" s="65">
        <f t="shared" si="7"/>
        <v>23.814307113186299</v>
      </c>
      <c r="W10" s="58" t="s">
        <v>19</v>
      </c>
      <c r="X10" s="67">
        <f>VLOOKUP(INDEX($AG$40:$AG$72,MATCH($W10,$AH$40:$AH$72,0)),$AH$40:$AL$72,COLUMNS($AH$40:AI$40),)*$U$33</f>
        <v>28.493950246090492</v>
      </c>
      <c r="Y10" s="67">
        <f>VLOOKUP(INDEX($AG$40:$AG$72,MATCH($W10,$AH$40:$AH$72,0)),$AH$40:$AL$72,COLUMNS($AH$40:AJ$40),)*$U$33</f>
        <v>53.269521314152932</v>
      </c>
      <c r="Z10" s="67">
        <f>VLOOKUP(INDEX($AG$40:$AG$72,MATCH($W10,$AH$40:$AH$72,0)),$AH$40:$AL$72,COLUMNS($AH$40:AK$40),)*$U$33</f>
        <v>100.87022366229168</v>
      </c>
      <c r="AA10" s="67">
        <f>VLOOKUP(INDEX($AG$40:$AG$72,MATCH($W10,$AH$40:$AH$72,0)),$AH$40:$AL$72,COLUMNS($AH$40:AL$40),)*$U$33</f>
        <v>209.19858528343397</v>
      </c>
      <c r="AH10" s="58" t="s">
        <v>19</v>
      </c>
      <c r="AI10" s="59">
        <f>Sheet2!K9</f>
        <v>307175.36396386859</v>
      </c>
      <c r="AJ10" s="59">
        <f>Sheet2!L9</f>
        <v>509215.00079239241</v>
      </c>
      <c r="AK10" s="59">
        <f>Sheet2!M9</f>
        <v>349787.41839745227</v>
      </c>
      <c r="AL10" s="59">
        <f>Sheet2!N9</f>
        <v>161339.99051018831</v>
      </c>
      <c r="AN10" s="59">
        <f t="shared" si="8"/>
        <v>1327517.7736639015</v>
      </c>
      <c r="AO10" s="59"/>
      <c r="AP10" s="58" t="s">
        <v>19</v>
      </c>
      <c r="AQ10" s="75">
        <f t="shared" si="9"/>
        <v>1.8787650933063671E-2</v>
      </c>
      <c r="AR10" s="75">
        <f t="shared" si="10"/>
        <v>3.1144925039927746E-2</v>
      </c>
      <c r="AS10" s="75">
        <f t="shared" si="11"/>
        <v>2.1393915946989226E-2</v>
      </c>
      <c r="AT10" s="75">
        <f t="shared" si="12"/>
        <v>9.8679769892150836E-3</v>
      </c>
      <c r="AU10" s="59"/>
      <c r="AV10" s="59"/>
      <c r="AX10" s="58" t="s">
        <v>19</v>
      </c>
      <c r="AY10" s="59">
        <v>3666.529</v>
      </c>
      <c r="AZ10" s="59">
        <v>11363.08</v>
      </c>
      <c r="BA10" s="59">
        <v>14780.3</v>
      </c>
      <c r="BB10" s="59">
        <v>14138.94</v>
      </c>
      <c r="BD10" s="59">
        <f t="shared" si="13"/>
        <v>43948.849000000002</v>
      </c>
    </row>
    <row r="11" spans="1:56" x14ac:dyDescent="0.2">
      <c r="A11" s="58" t="s">
        <v>438</v>
      </c>
      <c r="B11" s="58" t="s">
        <v>565</v>
      </c>
      <c r="C11" s="66">
        <f t="shared" si="0"/>
        <v>28.988513291539853</v>
      </c>
      <c r="D11" s="66">
        <f t="shared" si="1"/>
        <v>34.173074736228479</v>
      </c>
      <c r="E11" s="66">
        <f t="shared" si="2"/>
        <v>34.789608873149177</v>
      </c>
      <c r="F11" s="66">
        <f t="shared" si="3"/>
        <v>97.753994050166639</v>
      </c>
      <c r="J11" s="58" t="s">
        <v>565</v>
      </c>
      <c r="K11" s="58" t="s">
        <v>436</v>
      </c>
      <c r="L11" s="65">
        <v>0.36827494142966499</v>
      </c>
      <c r="M11" s="65">
        <v>0.32574692745781803</v>
      </c>
      <c r="N11" s="65">
        <v>0.32460293652299299</v>
      </c>
      <c r="O11" s="65">
        <v>0.58093607493648203</v>
      </c>
      <c r="Q11" s="58" t="s">
        <v>565</v>
      </c>
      <c r="R11" s="65">
        <f t="shared" si="4"/>
        <v>5.6763891240768602</v>
      </c>
      <c r="S11" s="65">
        <f t="shared" si="5"/>
        <v>5.0125368867755968</v>
      </c>
      <c r="T11" s="65">
        <f t="shared" si="6"/>
        <v>4.9922248427553964</v>
      </c>
      <c r="U11" s="65">
        <f t="shared" si="7"/>
        <v>9.0208888658370388</v>
      </c>
      <c r="W11" s="58" t="s">
        <v>565</v>
      </c>
      <c r="X11" s="67">
        <f>VLOOKUP(INDEX($AG$40:$AG$72,MATCH($W11,$AH$40:$AH$72,0)),$AH$40:$AL$72,COLUMNS($AH$40:AI$40),)*$U$33</f>
        <v>36.310403582009947</v>
      </c>
      <c r="Y11" s="67">
        <f>VLOOKUP(INDEX($AG$40:$AG$72,MATCH($W11,$AH$40:$AH$72,0)),$AH$40:$AL$72,COLUMNS($AH$40:AJ$40),)*$U$33</f>
        <v>42.804476477680431</v>
      </c>
      <c r="Z11" s="67">
        <f>VLOOKUP(INDEX($AG$40:$AG$72,MATCH($W11,$AH$40:$AH$72,0)),$AH$40:$AL$72,COLUMNS($AH$40:AK$40),)*$U$33</f>
        <v>43.576734202957091</v>
      </c>
      <c r="AA11" s="67">
        <f>VLOOKUP(INDEX($AG$40:$AG$72,MATCH($W11,$AH$40:$AH$72,0)),$AH$40:$AL$72,COLUMNS($AH$40:AL$40),)*$U$33</f>
        <v>122.44460210903085</v>
      </c>
      <c r="AH11" s="58" t="s">
        <v>565</v>
      </c>
      <c r="AI11" s="59">
        <f>Sheet2!K10</f>
        <v>252784.23039725202</v>
      </c>
      <c r="AJ11" s="59">
        <f>Sheet2!L10</f>
        <v>239261.25082088812</v>
      </c>
      <c r="AK11" s="59">
        <f>Sheet2!M10</f>
        <v>63559.331259004226</v>
      </c>
      <c r="AL11" s="59">
        <f>Sheet2!N10</f>
        <v>22670.312897276031</v>
      </c>
      <c r="AN11" s="59">
        <f t="shared" si="8"/>
        <v>578275.12537442031</v>
      </c>
      <c r="AO11" s="59"/>
      <c r="AP11" s="58" t="s">
        <v>565</v>
      </c>
      <c r="AQ11" s="75">
        <f t="shared" si="9"/>
        <v>1.5460946544675828E-2</v>
      </c>
      <c r="AR11" s="75">
        <f t="shared" si="10"/>
        <v>1.4633845645120751E-2</v>
      </c>
      <c r="AS11" s="75">
        <f t="shared" si="11"/>
        <v>3.8874554060057795E-3</v>
      </c>
      <c r="AT11" s="75">
        <f t="shared" si="12"/>
        <v>1.3865757974895812E-3</v>
      </c>
      <c r="AU11" s="59"/>
      <c r="AV11" s="59"/>
      <c r="AX11" s="58" t="s">
        <v>565</v>
      </c>
      <c r="AY11" s="59">
        <v>3845.0070000000001</v>
      </c>
      <c r="AZ11" s="59">
        <v>4290.201</v>
      </c>
      <c r="BA11" s="59">
        <v>1160.2460000000001</v>
      </c>
      <c r="BB11" s="59">
        <v>1162.8219999999999</v>
      </c>
      <c r="BD11" s="59">
        <f t="shared" si="13"/>
        <v>10458.276000000002</v>
      </c>
    </row>
    <row r="12" spans="1:56" x14ac:dyDescent="0.2">
      <c r="A12" s="58" t="s">
        <v>439</v>
      </c>
      <c r="B12" s="58" t="s">
        <v>565</v>
      </c>
      <c r="C12" s="66">
        <f t="shared" si="0"/>
        <v>28.988513291539853</v>
      </c>
      <c r="D12" s="66">
        <f t="shared" si="1"/>
        <v>34.173074736228479</v>
      </c>
      <c r="E12" s="66">
        <f t="shared" si="2"/>
        <v>34.789608873149177</v>
      </c>
      <c r="F12" s="66">
        <f t="shared" si="3"/>
        <v>97.753994050166639</v>
      </c>
      <c r="J12" s="58" t="s">
        <v>565</v>
      </c>
      <c r="K12" s="58" t="s">
        <v>437</v>
      </c>
      <c r="L12" s="65">
        <v>3.53579655244389E-2</v>
      </c>
      <c r="M12" s="65">
        <v>3.1250941267693899E-2</v>
      </c>
      <c r="N12" s="65">
        <v>3.1166125596197799E-2</v>
      </c>
      <c r="O12" s="65">
        <v>5.6309727616991503E-2</v>
      </c>
      <c r="Q12" s="58" t="s">
        <v>17</v>
      </c>
      <c r="R12" s="65">
        <f t="shared" si="4"/>
        <v>6.6080047264795096</v>
      </c>
      <c r="S12" s="65">
        <f t="shared" si="5"/>
        <v>2.60189561371141</v>
      </c>
      <c r="T12" s="65">
        <f t="shared" si="6"/>
        <v>6.7256221137541496</v>
      </c>
      <c r="U12" s="65">
        <f t="shared" si="7"/>
        <v>26.100765601717299</v>
      </c>
      <c r="W12" s="58" t="s">
        <v>17</v>
      </c>
      <c r="X12" s="67">
        <f>VLOOKUP(INDEX($AG$40:$AG$72,MATCH($W12,$AH$40:$AH$72,0)),$AH$40:$AL$72,COLUMNS($AH$40:AI$40),)*$U$33</f>
        <v>54.408641115346775</v>
      </c>
      <c r="Y12" s="67">
        <f>VLOOKUP(INDEX($AG$40:$AG$72,MATCH($W12,$AH$40:$AH$72,0)),$AH$40:$AL$72,COLUMNS($AH$40:AJ$40),)*$U$33</f>
        <v>141.02921444128708</v>
      </c>
      <c r="Z12" s="67">
        <f>VLOOKUP(INDEX($AG$40:$AG$72,MATCH($W12,$AH$40:$AH$72,0)),$AH$40:$AL$72,COLUMNS($AH$40:AK$40),)*$U$33</f>
        <v>142.2878887532714</v>
      </c>
      <c r="AA12" s="67">
        <f>VLOOKUP(INDEX($AG$40:$AG$72,MATCH($W12,$AH$40:$AH$72,0)),$AH$40:$AL$72,COLUMNS($AH$40:AL$40),)*$U$33</f>
        <v>499.95290020501812</v>
      </c>
      <c r="AH12" s="58" t="s">
        <v>17</v>
      </c>
      <c r="AI12" s="59">
        <f>Sheet2!K11</f>
        <v>4712.0563732431747</v>
      </c>
      <c r="AJ12" s="59">
        <f>Sheet2!L11</f>
        <v>16139.892041435593</v>
      </c>
      <c r="AK12" s="59">
        <f>Sheet2!M11</f>
        <v>30532.273519284809</v>
      </c>
      <c r="AL12" s="59">
        <f>Sheet2!N11</f>
        <v>54294.35048977191</v>
      </c>
      <c r="AN12" s="59">
        <f t="shared" si="8"/>
        <v>105678.57242373549</v>
      </c>
      <c r="AO12" s="59"/>
      <c r="AP12" s="58" t="s">
        <v>17</v>
      </c>
      <c r="AQ12" s="75">
        <f t="shared" si="9"/>
        <v>2.882017267759269E-4</v>
      </c>
      <c r="AR12" s="75">
        <f t="shared" si="10"/>
        <v>9.8715812967179145E-4</v>
      </c>
      <c r="AS12" s="75">
        <f t="shared" si="11"/>
        <v>1.8674339298271965E-3</v>
      </c>
      <c r="AT12" s="75">
        <f t="shared" si="12"/>
        <v>3.3207848815611199E-3</v>
      </c>
      <c r="AU12" s="59"/>
      <c r="AV12" s="59"/>
      <c r="AX12" s="58" t="s">
        <v>17</v>
      </c>
      <c r="AY12" s="59">
        <v>140.07599999999999</v>
      </c>
      <c r="AZ12" s="59">
        <v>5306.4290000000001</v>
      </c>
      <c r="BA12" s="59">
        <v>2666.9969999999998</v>
      </c>
      <c r="BB12" s="59">
        <v>12272.8</v>
      </c>
      <c r="BD12" s="59">
        <f t="shared" si="13"/>
        <v>20386.302</v>
      </c>
    </row>
    <row r="13" spans="1:56" x14ac:dyDescent="0.2">
      <c r="A13" s="58" t="s">
        <v>440</v>
      </c>
      <c r="B13" s="58" t="s">
        <v>562</v>
      </c>
      <c r="C13" s="66">
        <f t="shared" si="0"/>
        <v>10.493262133760567</v>
      </c>
      <c r="D13" s="66">
        <f t="shared" si="1"/>
        <v>12.369969702050499</v>
      </c>
      <c r="E13" s="66">
        <f t="shared" si="2"/>
        <v>12.593142730900128</v>
      </c>
      <c r="F13" s="66">
        <f t="shared" si="3"/>
        <v>35.384991078167211</v>
      </c>
      <c r="J13" s="58" t="s">
        <v>565</v>
      </c>
      <c r="K13" s="58" t="s">
        <v>438</v>
      </c>
      <c r="L13" s="65">
        <v>0.36255323843409698</v>
      </c>
      <c r="M13" s="65">
        <v>0.32082401226709201</v>
      </c>
      <c r="N13" s="65">
        <v>0.31969051023127698</v>
      </c>
      <c r="O13" s="65">
        <v>0.57049916700293701</v>
      </c>
      <c r="Q13" s="58" t="s">
        <v>566</v>
      </c>
      <c r="R13" s="65">
        <f t="shared" si="4"/>
        <v>0.95480627515740746</v>
      </c>
      <c r="S13" s="65">
        <f t="shared" si="5"/>
        <v>7.9688479293906909</v>
      </c>
      <c r="T13" s="65">
        <f t="shared" si="6"/>
        <v>19.500630853502241</v>
      </c>
      <c r="U13" s="65">
        <f t="shared" si="7"/>
        <v>16.545910006725315</v>
      </c>
      <c r="W13" s="58" t="s">
        <v>566</v>
      </c>
      <c r="X13" s="67">
        <f>VLOOKUP(INDEX($AG$40:$AG$72,MATCH($W13,$AH$40:$AH$72,0)),$AH$40:$AL$72,COLUMNS($AH$40:AI$40),)*$U$33</f>
        <v>28.220439974051928</v>
      </c>
      <c r="Y13" s="67">
        <f>VLOOKUP(INDEX($AG$40:$AG$72,MATCH($W13,$AH$40:$AH$72,0)),$AH$40:$AL$72,COLUMNS($AH$40:AJ$40),)*$U$33</f>
        <v>102.84413211649562</v>
      </c>
      <c r="Z13" s="67">
        <f>VLOOKUP(INDEX($AG$40:$AG$72,MATCH($W13,$AH$40:$AH$72,0)),$AH$40:$AL$72,COLUMNS($AH$40:AK$40),)*$U$33</f>
        <v>134.80702996026713</v>
      </c>
      <c r="AA13" s="67">
        <f>VLOOKUP(INDEX($AG$40:$AG$72,MATCH($W13,$AH$40:$AH$72,0)),$AH$40:$AL$72,COLUMNS($AH$40:AL$40),)*$U$33</f>
        <v>258.04123911868402</v>
      </c>
      <c r="AH13" s="58" t="s">
        <v>566</v>
      </c>
      <c r="AI13" s="59">
        <f>Sheet2!K12</f>
        <v>6806.6693813771171</v>
      </c>
      <c r="AJ13" s="59">
        <f>Sheet2!L12</f>
        <v>36485.468000302993</v>
      </c>
      <c r="AK13" s="59">
        <f>Sheet2!M12</f>
        <v>74683.704465735354</v>
      </c>
      <c r="AL13" s="59">
        <f>Sheet2!N12</f>
        <v>42112.477498252927</v>
      </c>
      <c r="AN13" s="59">
        <f t="shared" si="8"/>
        <v>160088.31934566839</v>
      </c>
      <c r="AO13" s="59"/>
      <c r="AP13" s="58" t="s">
        <v>566</v>
      </c>
      <c r="AQ13" s="75">
        <f t="shared" si="9"/>
        <v>4.1631375219637644E-4</v>
      </c>
      <c r="AR13" s="75">
        <f t="shared" si="10"/>
        <v>2.2315469185861738E-3</v>
      </c>
      <c r="AS13" s="75">
        <f t="shared" si="11"/>
        <v>4.5678512488240017E-3</v>
      </c>
      <c r="AT13" s="75">
        <f t="shared" si="12"/>
        <v>2.5757095782483995E-3</v>
      </c>
      <c r="AU13" s="59"/>
      <c r="AV13" s="59"/>
      <c r="AX13" s="58" t="s">
        <v>566</v>
      </c>
      <c r="AY13" s="59">
        <v>80.466390000000004</v>
      </c>
      <c r="AZ13" s="59">
        <v>1571.866</v>
      </c>
      <c r="BA13" s="59">
        <v>4217.4939999999997</v>
      </c>
      <c r="BB13" s="59">
        <v>4552.1440000000002</v>
      </c>
      <c r="BD13" s="59">
        <f t="shared" si="13"/>
        <v>10421.97039</v>
      </c>
    </row>
    <row r="14" spans="1:56" x14ac:dyDescent="0.2">
      <c r="A14" s="58" t="s">
        <v>184</v>
      </c>
      <c r="B14" s="58" t="s">
        <v>560</v>
      </c>
      <c r="C14" s="66">
        <f t="shared" si="0"/>
        <v>39.081651830702135</v>
      </c>
      <c r="D14" s="66">
        <f t="shared" si="1"/>
        <v>46.071359210257086</v>
      </c>
      <c r="E14" s="66">
        <f t="shared" si="2"/>
        <v>46.902556458579213</v>
      </c>
      <c r="F14" s="66">
        <f t="shared" si="3"/>
        <v>131.78970311816926</v>
      </c>
      <c r="J14" s="58" t="s">
        <v>565</v>
      </c>
      <c r="K14" s="58" t="s">
        <v>439</v>
      </c>
      <c r="L14" s="65">
        <v>0.108942249922953</v>
      </c>
      <c r="M14" s="65">
        <v>9.6412785361564196E-2</v>
      </c>
      <c r="N14" s="65">
        <v>9.6141095202372406E-2</v>
      </c>
      <c r="O14" s="65">
        <v>0.172231767476382</v>
      </c>
      <c r="Q14" s="58" t="s">
        <v>567</v>
      </c>
      <c r="R14" s="65">
        <f t="shared" si="4"/>
        <v>13.2100874582957</v>
      </c>
      <c r="S14" s="65">
        <f t="shared" si="5"/>
        <v>32.481144252470202</v>
      </c>
      <c r="T14" s="65">
        <f t="shared" si="6"/>
        <v>86.317078834517801</v>
      </c>
      <c r="U14" s="65">
        <f t="shared" si="7"/>
        <v>256.79226634443592</v>
      </c>
      <c r="W14" s="58" t="s">
        <v>567</v>
      </c>
      <c r="X14" s="67">
        <f>VLOOKUP(INDEX($AG$40:$AG$72,MATCH($W14,$AH$40:$AH$72,0)),$AH$40:$AL$72,COLUMNS($AH$40:AI$40),)*$U$33</f>
        <v>83.242513254880635</v>
      </c>
      <c r="Y14" s="67">
        <f>VLOOKUP(INDEX($AG$40:$AG$72,MATCH($W14,$AH$40:$AH$72,0)),$AH$40:$AL$72,COLUMNS($AH$40:AJ$40),)*$U$33</f>
        <v>125.14262598128265</v>
      </c>
      <c r="Z14" s="67">
        <f>VLOOKUP(INDEX($AG$40:$AG$72,MATCH($W14,$AH$40:$AH$72,0)),$AH$40:$AL$72,COLUMNS($AH$40:AK$40),)*$U$33</f>
        <v>153.26879270435353</v>
      </c>
      <c r="AA14" s="67">
        <f>VLOOKUP(INDEX($AG$40:$AG$72,MATCH($W14,$AH$40:$AH$72,0)),$AH$40:$AL$72,COLUMNS($AH$40:AL$40),)*$U$33</f>
        <v>346.44097570729321</v>
      </c>
      <c r="AH14" s="58" t="s">
        <v>567</v>
      </c>
      <c r="AI14" s="59">
        <f>Sheet2!K13</f>
        <v>166208.45003449253</v>
      </c>
      <c r="AJ14" s="59">
        <f>Sheet2!L13</f>
        <v>742796.04593156849</v>
      </c>
      <c r="AK14" s="59">
        <f>Sheet2!M13</f>
        <v>893637.91291931493</v>
      </c>
      <c r="AL14" s="59">
        <f>Sheet2!N13</f>
        <v>782636.27126912458</v>
      </c>
      <c r="AN14" s="59">
        <f t="shared" si="8"/>
        <v>2585278.6801545005</v>
      </c>
      <c r="AO14" s="59"/>
      <c r="AP14" s="58" t="s">
        <v>567</v>
      </c>
      <c r="AQ14" s="75">
        <f t="shared" si="9"/>
        <v>1.0165744742930957E-2</v>
      </c>
      <c r="AR14" s="75">
        <f t="shared" si="10"/>
        <v>4.5431354407262092E-2</v>
      </c>
      <c r="AS14" s="75">
        <f t="shared" si="11"/>
        <v>5.4657238626905261E-2</v>
      </c>
      <c r="AT14" s="75">
        <f t="shared" si="12"/>
        <v>4.7868087083599527E-2</v>
      </c>
      <c r="AU14" s="59"/>
      <c r="AV14" s="59"/>
      <c r="AX14" s="58" t="s">
        <v>567</v>
      </c>
      <c r="AY14" s="59">
        <v>5795.8130000000001</v>
      </c>
      <c r="AZ14" s="59">
        <v>38939.550000000003</v>
      </c>
      <c r="BA14" s="59">
        <v>57376.15</v>
      </c>
      <c r="BB14" s="59">
        <v>113580.9</v>
      </c>
      <c r="BD14" s="59">
        <f t="shared" si="13"/>
        <v>215692.413</v>
      </c>
    </row>
    <row r="15" spans="1:56" x14ac:dyDescent="0.2">
      <c r="A15" s="58" t="s">
        <v>185</v>
      </c>
      <c r="B15" s="58" t="s">
        <v>561</v>
      </c>
      <c r="C15" s="66">
        <f t="shared" si="0"/>
        <v>197.52399214949938</v>
      </c>
      <c r="D15" s="66">
        <f t="shared" si="1"/>
        <v>232.85092540061385</v>
      </c>
      <c r="E15" s="66">
        <f t="shared" si="2"/>
        <v>237.05190952133327</v>
      </c>
      <c r="F15" s="66">
        <f t="shared" si="3"/>
        <v>666.08311227131765</v>
      </c>
      <c r="J15" s="58" t="s">
        <v>562</v>
      </c>
      <c r="K15" s="58" t="s">
        <v>440</v>
      </c>
      <c r="L15" s="65">
        <v>0.85094452524095399</v>
      </c>
      <c r="M15" s="65">
        <v>0.75135516751131304</v>
      </c>
      <c r="N15" s="65">
        <v>0.74842218806523697</v>
      </c>
      <c r="O15" s="65">
        <v>1.3533026603007201</v>
      </c>
      <c r="Q15" s="58" t="s">
        <v>568</v>
      </c>
      <c r="R15" s="65">
        <f t="shared" si="4"/>
        <v>63.122193357192998</v>
      </c>
      <c r="S15" s="65">
        <f t="shared" si="5"/>
        <v>50.8235646252487</v>
      </c>
      <c r="T15" s="65">
        <f t="shared" si="6"/>
        <v>181.71181445545699</v>
      </c>
      <c r="U15" s="65">
        <f t="shared" si="7"/>
        <v>387.719741991744</v>
      </c>
      <c r="W15" s="58" t="s">
        <v>568</v>
      </c>
      <c r="X15" s="67">
        <f>VLOOKUP(INDEX($AG$40:$AG$72,MATCH($W15,$AH$40:$AH$72,0)),$AH$40:$AL$72,COLUMNS($AH$40:AI$40),)*$U$33</f>
        <v>143.80035095448287</v>
      </c>
      <c r="Y15" s="67">
        <f>VLOOKUP(INDEX($AG$40:$AG$72,MATCH($W15,$AH$40:$AH$72,0)),$AH$40:$AL$72,COLUMNS($AH$40:AJ$40),)*$U$33</f>
        <v>143.80035095448287</v>
      </c>
      <c r="Z15" s="67">
        <f>VLOOKUP(INDEX($AG$40:$AG$72,MATCH($W15,$AH$40:$AH$72,0)),$AH$40:$AL$72,COLUMNS($AH$40:AK$40),)*$U$33</f>
        <v>221.91707616881627</v>
      </c>
      <c r="AA15" s="67">
        <f>VLOOKUP(INDEX($AG$40:$AG$72,MATCH($W15,$AH$40:$AH$72,0)),$AH$40:$AL$72,COLUMNS($AH$40:AL$40),)*$U$33</f>
        <v>415.92545406290532</v>
      </c>
      <c r="AH15" s="58" t="s">
        <v>568</v>
      </c>
      <c r="AI15" s="59">
        <f>Sheet2!K14</f>
        <v>19260.52246213091</v>
      </c>
      <c r="AJ15" s="59">
        <f>Sheet2!L14</f>
        <v>79184.186556015702</v>
      </c>
      <c r="AK15" s="59">
        <f>Sheet2!M14</f>
        <v>174034.76602798048</v>
      </c>
      <c r="AL15" s="59">
        <f>Sheet2!N14</f>
        <v>252237.9342586172</v>
      </c>
      <c r="AN15" s="59">
        <f t="shared" si="8"/>
        <v>524717.40930474433</v>
      </c>
      <c r="AO15" s="59"/>
      <c r="AP15" s="58" t="s">
        <v>568</v>
      </c>
      <c r="AQ15" s="75">
        <f t="shared" si="9"/>
        <v>1.1780240711280194E-3</v>
      </c>
      <c r="AR15" s="75">
        <f t="shared" si="10"/>
        <v>4.8431125375276024E-3</v>
      </c>
      <c r="AS15" s="75">
        <f t="shared" si="11"/>
        <v>1.0644422756297942E-2</v>
      </c>
      <c r="AT15" s="75">
        <f t="shared" si="12"/>
        <v>1.5427533639987423E-2</v>
      </c>
      <c r="AU15" s="59"/>
      <c r="AV15" s="59"/>
      <c r="AX15" s="58" t="s">
        <v>568</v>
      </c>
      <c r="AY15" s="59">
        <v>1160.23</v>
      </c>
      <c r="AZ15" s="59">
        <v>7912.6949999999997</v>
      </c>
      <c r="BA15" s="59">
        <v>16178.67</v>
      </c>
      <c r="BB15" s="59">
        <v>43948.29</v>
      </c>
      <c r="BD15" s="59">
        <f t="shared" si="13"/>
        <v>69199.885000000009</v>
      </c>
    </row>
    <row r="16" spans="1:56" x14ac:dyDescent="0.2">
      <c r="A16" s="58" t="s">
        <v>8</v>
      </c>
      <c r="B16" s="58" t="s">
        <v>290</v>
      </c>
      <c r="C16" s="66">
        <f t="shared" si="0"/>
        <v>266.12419379691306</v>
      </c>
      <c r="D16" s="66">
        <f t="shared" si="1"/>
        <v>322.8722374847265</v>
      </c>
      <c r="E16" s="66">
        <f t="shared" si="2"/>
        <v>337.46611732413999</v>
      </c>
      <c r="F16" s="66">
        <f t="shared" si="3"/>
        <v>751.06279325885839</v>
      </c>
      <c r="J16" s="58" t="s">
        <v>560</v>
      </c>
      <c r="K16" s="58" t="s">
        <v>184</v>
      </c>
      <c r="L16" s="65">
        <v>0.50321903331574003</v>
      </c>
      <c r="M16" s="65">
        <v>1.5141622638574901</v>
      </c>
      <c r="N16" s="65">
        <v>0.60691890740714505</v>
      </c>
      <c r="O16" s="65">
        <v>0.65265771594029898</v>
      </c>
      <c r="Q16" s="58" t="s">
        <v>14</v>
      </c>
      <c r="R16" s="65">
        <f t="shared" si="4"/>
        <v>1.415918721028256</v>
      </c>
      <c r="S16" s="65">
        <f t="shared" si="5"/>
        <v>8.043998210052127</v>
      </c>
      <c r="T16" s="65">
        <f t="shared" si="6"/>
        <v>15.76639455121768</v>
      </c>
      <c r="U16" s="65">
        <f t="shared" si="7"/>
        <v>13.27038940757226</v>
      </c>
      <c r="W16" s="58" t="s">
        <v>14</v>
      </c>
      <c r="X16" s="67">
        <f>VLOOKUP(INDEX($AG$40:$AG$72,MATCH($W16,$AH$40:$AH$72,0)),$AH$40:$AL$72,COLUMNS($AH$40:AI$40),)*$U$33</f>
        <v>109.01353279795978</v>
      </c>
      <c r="Y16" s="67">
        <f>VLOOKUP(INDEX($AG$40:$AG$72,MATCH($W16,$AH$40:$AH$72,0)),$AH$40:$AL$72,COLUMNS($AH$40:AJ$40),)*$U$33</f>
        <v>136.9865069531005</v>
      </c>
      <c r="Z16" s="67">
        <f>VLOOKUP(INDEX($AG$40:$AG$72,MATCH($W16,$AH$40:$AH$72,0)),$AH$40:$AL$72,COLUMNS($AH$40:AK$40),)*$U$33</f>
        <v>145.64514510247747</v>
      </c>
      <c r="AA16" s="67">
        <f>VLOOKUP(INDEX($AG$40:$AG$72,MATCH($W16,$AH$40:$AH$72,0)),$AH$40:$AL$72,COLUMNS($AH$40:AL$40),)*$U$33</f>
        <v>279.75463529241932</v>
      </c>
      <c r="AH16" s="58" t="s">
        <v>14</v>
      </c>
      <c r="AI16" s="59">
        <f>Sheet2!K15</f>
        <v>8600.5806082450108</v>
      </c>
      <c r="AJ16" s="59">
        <f>Sheet2!L15</f>
        <v>23970.136695201374</v>
      </c>
      <c r="AK16" s="59">
        <f>Sheet2!M15</f>
        <v>38050.136590958529</v>
      </c>
      <c r="AL16" s="59">
        <f>Sheet2!N15</f>
        <v>27084.396315446142</v>
      </c>
      <c r="AN16" s="59">
        <f t="shared" si="8"/>
        <v>97705.250209851059</v>
      </c>
      <c r="AO16" s="59"/>
      <c r="AP16" s="58" t="s">
        <v>14</v>
      </c>
      <c r="AQ16" s="75">
        <f t="shared" si="9"/>
        <v>5.2603406798075794E-4</v>
      </c>
      <c r="AR16" s="75">
        <f t="shared" si="10"/>
        <v>1.4660764302056309E-3</v>
      </c>
      <c r="AS16" s="75">
        <f t="shared" si="11"/>
        <v>2.3272461534721545E-3</v>
      </c>
      <c r="AT16" s="75">
        <f t="shared" si="12"/>
        <v>1.6565527167966881E-3</v>
      </c>
      <c r="AU16" s="59"/>
      <c r="AV16" s="59"/>
      <c r="AX16" s="58" t="s">
        <v>14</v>
      </c>
      <c r="AY16" s="59">
        <v>392.75729999999999</v>
      </c>
      <c r="AZ16" s="59">
        <v>1375.5119999999999</v>
      </c>
      <c r="BA16" s="59">
        <v>2321.498</v>
      </c>
      <c r="BB16" s="59">
        <v>3174.0410000000002</v>
      </c>
      <c r="BD16" s="59">
        <f t="shared" si="13"/>
        <v>7263.8083000000006</v>
      </c>
    </row>
    <row r="17" spans="1:56" x14ac:dyDescent="0.2">
      <c r="A17" s="58" t="s">
        <v>312</v>
      </c>
      <c r="B17" s="58" t="s">
        <v>290</v>
      </c>
      <c r="C17" s="66">
        <f t="shared" si="0"/>
        <v>266.12419379691306</v>
      </c>
      <c r="D17" s="66">
        <f t="shared" si="1"/>
        <v>322.8722374847265</v>
      </c>
      <c r="E17" s="66">
        <f t="shared" si="2"/>
        <v>337.46611732413999</v>
      </c>
      <c r="F17" s="66">
        <f t="shared" si="3"/>
        <v>751.06279325885839</v>
      </c>
      <c r="J17" s="58" t="s">
        <v>561</v>
      </c>
      <c r="K17" s="58" t="s">
        <v>185</v>
      </c>
      <c r="L17" s="65"/>
      <c r="M17" s="65">
        <v>1.7201748865439399</v>
      </c>
      <c r="N17" s="65">
        <v>5.4498796842419102E-2</v>
      </c>
      <c r="O17" s="65"/>
      <c r="Q17" s="58" t="s">
        <v>569</v>
      </c>
      <c r="R17" s="65">
        <f t="shared" si="4"/>
        <v>3.6205837439446018</v>
      </c>
      <c r="S17" s="65">
        <f t="shared" si="5"/>
        <v>18.284399627332348</v>
      </c>
      <c r="T17" s="65">
        <f t="shared" si="6"/>
        <v>20.917283342509769</v>
      </c>
      <c r="U17" s="65">
        <f t="shared" si="7"/>
        <v>13.389839614746279</v>
      </c>
      <c r="W17" s="58" t="s">
        <v>569</v>
      </c>
      <c r="X17" s="67">
        <f>VLOOKUP(INDEX($AG$40:$AG$72,MATCH($W17,$AH$40:$AH$72,0)),$AH$40:$AL$72,COLUMNS($AH$40:AI$40),)*$U$33</f>
        <v>57.637231749856184</v>
      </c>
      <c r="Y17" s="67">
        <f>VLOOKUP(INDEX($AG$40:$AG$72,MATCH($W17,$AH$40:$AH$72,0)),$AH$40:$AL$72,COLUMNS($AH$40:AJ$40),)*$U$33</f>
        <v>91.837988915155634</v>
      </c>
      <c r="Z17" s="67">
        <f>VLOOKUP(INDEX($AG$40:$AG$72,MATCH($W17,$AH$40:$AH$72,0)),$AH$40:$AL$72,COLUMNS($AH$40:AK$40),)*$U$33</f>
        <v>126.5713249427329</v>
      </c>
      <c r="AA17" s="67">
        <f>VLOOKUP(INDEX($AG$40:$AG$72,MATCH($W17,$AH$40:$AH$72,0)),$AH$40:$AL$72,COLUMNS($AH$40:AL$40),)*$U$33</f>
        <v>339.73319079310915</v>
      </c>
      <c r="AH17" s="58" t="s">
        <v>569</v>
      </c>
      <c r="AI17" s="59">
        <f>Sheet2!K16</f>
        <v>33363.191789491284</v>
      </c>
      <c r="AJ17" s="59">
        <f>Sheet2!L16</f>
        <v>91903.967465576279</v>
      </c>
      <c r="AK17" s="59">
        <f>Sheet2!M16</f>
        <v>117134.17416389157</v>
      </c>
      <c r="AL17" s="59">
        <f>Sheet2!N16</f>
        <v>43615.08387451934</v>
      </c>
      <c r="AN17" s="59">
        <f t="shared" si="8"/>
        <v>286016.41729347844</v>
      </c>
      <c r="AO17" s="59"/>
      <c r="AP17" s="58" t="s">
        <v>569</v>
      </c>
      <c r="AQ17" s="75">
        <f t="shared" si="9"/>
        <v>2.0405803162897767E-3</v>
      </c>
      <c r="AR17" s="75">
        <f t="shared" si="10"/>
        <v>5.6210876999562547E-3</v>
      </c>
      <c r="AS17" s="75">
        <f t="shared" si="11"/>
        <v>7.1642333165192699E-3</v>
      </c>
      <c r="AT17" s="75">
        <f t="shared" si="12"/>
        <v>2.6676129253228402E-3</v>
      </c>
      <c r="AU17" s="59"/>
      <c r="AV17" s="59"/>
      <c r="AX17" s="58" t="s">
        <v>569</v>
      </c>
      <c r="AY17" s="59">
        <v>805.5394</v>
      </c>
      <c r="AZ17" s="59">
        <v>3535.6779999999999</v>
      </c>
      <c r="BA17" s="59">
        <v>6210.6210000000001</v>
      </c>
      <c r="BB17" s="59">
        <v>6207.1289999999999</v>
      </c>
      <c r="BD17" s="59">
        <f t="shared" si="13"/>
        <v>16758.967400000001</v>
      </c>
    </row>
    <row r="18" spans="1:56" x14ac:dyDescent="0.2">
      <c r="A18" s="58" t="s">
        <v>115</v>
      </c>
      <c r="B18" s="58" t="s">
        <v>290</v>
      </c>
      <c r="C18" s="66">
        <f t="shared" si="0"/>
        <v>266.12419379691306</v>
      </c>
      <c r="D18" s="66">
        <f t="shared" si="1"/>
        <v>322.8722374847265</v>
      </c>
      <c r="E18" s="66">
        <f t="shared" si="2"/>
        <v>337.46611732413999</v>
      </c>
      <c r="F18" s="66">
        <f t="shared" si="3"/>
        <v>751.06279325885839</v>
      </c>
      <c r="J18" s="58" t="s">
        <v>290</v>
      </c>
      <c r="K18" s="58" t="s">
        <v>8</v>
      </c>
      <c r="L18" s="65">
        <v>0.51644432378857097</v>
      </c>
      <c r="M18" s="65">
        <v>6.1129994059446799</v>
      </c>
      <c r="N18" s="65">
        <v>7.7385475119623797</v>
      </c>
      <c r="O18" s="65">
        <v>9.5447582769471797</v>
      </c>
      <c r="Q18" s="58" t="s">
        <v>290</v>
      </c>
      <c r="R18" s="65">
        <f t="shared" si="4"/>
        <v>15.749043919969157</v>
      </c>
      <c r="S18" s="65">
        <f t="shared" si="5"/>
        <v>44.127493413734683</v>
      </c>
      <c r="T18" s="65">
        <f t="shared" si="6"/>
        <v>55.355674034106478</v>
      </c>
      <c r="U18" s="65">
        <f t="shared" si="7"/>
        <v>56.637083216743804</v>
      </c>
      <c r="W18" s="58" t="s">
        <v>290</v>
      </c>
      <c r="X18" s="67">
        <f>VLOOKUP(INDEX($AG$40:$AG$72,MATCH($W18,$AH$40:$AH$72,0)),$AH$40:$AL$72,COLUMNS($AH$40:AI$40),)*$U$33</f>
        <v>179.00057323281885</v>
      </c>
      <c r="Y18" s="67">
        <f>VLOOKUP(INDEX($AG$40:$AG$72,MATCH($W18,$AH$40:$AH$72,0)),$AH$40:$AL$72,COLUMNS($AH$40:AJ$40),)*$U$33</f>
        <v>217.17046754055497</v>
      </c>
      <c r="Z18" s="67">
        <f>VLOOKUP(INDEX($AG$40:$AG$72,MATCH($W18,$AH$40:$AH$72,0)),$AH$40:$AL$72,COLUMNS($AH$40:AK$40),)*$U$33</f>
        <v>226.98660946915925</v>
      </c>
      <c r="AA18" s="67">
        <f>VLOOKUP(INDEX($AG$40:$AG$72,MATCH($W18,$AH$40:$AH$72,0)),$AH$40:$AL$72,COLUMNS($AH$40:AL$40),)*$U$33</f>
        <v>505.18018902773366</v>
      </c>
      <c r="AH18" s="58" t="s">
        <v>290</v>
      </c>
      <c r="AI18" s="59">
        <f>Sheet2!K17</f>
        <v>67533.298546048711</v>
      </c>
      <c r="AJ18" s="59">
        <f>Sheet2!L17</f>
        <v>128015.60751344165</v>
      </c>
      <c r="AK18" s="59">
        <f>Sheet2!M17</f>
        <v>171805.94149035489</v>
      </c>
      <c r="AL18" s="59">
        <f>Sheet2!N17</f>
        <v>67938.672578717335</v>
      </c>
      <c r="AN18" s="59">
        <f t="shared" si="8"/>
        <v>435293.52012856258</v>
      </c>
      <c r="AO18" s="59"/>
      <c r="AP18" s="58" t="s">
        <v>290</v>
      </c>
      <c r="AQ18" s="75">
        <f t="shared" si="9"/>
        <v>4.130513668377328E-3</v>
      </c>
      <c r="AR18" s="75">
        <f t="shared" si="10"/>
        <v>7.8297703204789747E-3</v>
      </c>
      <c r="AS18" s="75">
        <f t="shared" si="11"/>
        <v>1.050810200171789E-2</v>
      </c>
      <c r="AT18" s="75">
        <f t="shared" si="12"/>
        <v>4.1553074074481547E-3</v>
      </c>
      <c r="AU18" s="59"/>
      <c r="AV18" s="59"/>
      <c r="AX18" s="58" t="s">
        <v>290</v>
      </c>
      <c r="AY18" s="59">
        <v>5063.9390000000003</v>
      </c>
      <c r="AZ18" s="59">
        <v>11646.08</v>
      </c>
      <c r="BA18" s="59">
        <v>16336.33</v>
      </c>
      <c r="BB18" s="59">
        <v>14377.37</v>
      </c>
      <c r="BD18" s="59">
        <f t="shared" si="13"/>
        <v>47423.719000000005</v>
      </c>
    </row>
    <row r="19" spans="1:56" x14ac:dyDescent="0.2">
      <c r="A19" s="58" t="s">
        <v>190</v>
      </c>
      <c r="B19" s="58" t="s">
        <v>290</v>
      </c>
      <c r="C19" s="66">
        <f t="shared" si="0"/>
        <v>266.12419379691306</v>
      </c>
      <c r="D19" s="66">
        <f t="shared" si="1"/>
        <v>322.8722374847265</v>
      </c>
      <c r="E19" s="66">
        <f t="shared" si="2"/>
        <v>337.46611732413999</v>
      </c>
      <c r="F19" s="66">
        <f t="shared" si="3"/>
        <v>751.06279325885839</v>
      </c>
      <c r="J19" s="58" t="s">
        <v>290</v>
      </c>
      <c r="K19" s="58" t="s">
        <v>312</v>
      </c>
      <c r="L19" s="65">
        <v>2.8216886201261602</v>
      </c>
      <c r="M19" s="65">
        <v>13.640139237837101</v>
      </c>
      <c r="N19" s="65">
        <v>17.1281877206013</v>
      </c>
      <c r="O19" s="65">
        <v>14.5044341698125</v>
      </c>
      <c r="Q19" s="58" t="s">
        <v>570</v>
      </c>
      <c r="R19" s="65">
        <f t="shared" si="4"/>
        <v>1.07525199482625</v>
      </c>
      <c r="S19" s="65">
        <f t="shared" si="5"/>
        <v>2.8551898993196798</v>
      </c>
      <c r="T19" s="65">
        <f t="shared" si="6"/>
        <v>5.3051429420769498</v>
      </c>
      <c r="U19" s="65">
        <f t="shared" si="7"/>
        <v>2.0685048064951199</v>
      </c>
      <c r="W19" s="58" t="s">
        <v>570</v>
      </c>
      <c r="X19" s="67">
        <f>VLOOKUP(INDEX($AG$40:$AG$72,MATCH($W19,$AH$40:$AH$72,0)),$AH$40:$AL$72,COLUMNS($AH$40:AI$40),)*$U$33</f>
        <v>45.59880896777004</v>
      </c>
      <c r="Y19" s="67">
        <f>VLOOKUP(INDEX($AG$40:$AG$72,MATCH($W19,$AH$40:$AH$72,0)),$AH$40:$AL$72,COLUMNS($AH$40:AJ$40),)*$U$33</f>
        <v>57.792847312204081</v>
      </c>
      <c r="Z19" s="67">
        <f>VLOOKUP(INDEX($AG$40:$AG$72,MATCH($W19,$AH$40:$AH$72,0)),$AH$40:$AL$72,COLUMNS($AH$40:AK$40),)*$U$33</f>
        <v>165.65412084428368</v>
      </c>
      <c r="AA19" s="67">
        <f>VLOOKUP(INDEX($AG$40:$AG$72,MATCH($W19,$AH$40:$AH$72,0)),$AH$40:$AL$72,COLUMNS($AH$40:AL$40),)*$U$33</f>
        <v>190.29782572510291</v>
      </c>
      <c r="AH19" s="58" t="s">
        <v>570</v>
      </c>
      <c r="AI19" s="59">
        <f>Sheet2!K18</f>
        <v>38621.512447367029</v>
      </c>
      <c r="AJ19" s="59">
        <f>Sheet2!L18</f>
        <v>47454.531710050418</v>
      </c>
      <c r="AK19" s="59">
        <f>Sheet2!M18</f>
        <v>35902.911389103785</v>
      </c>
      <c r="AL19" s="59">
        <f>Sheet2!N18</f>
        <v>11668.651925223277</v>
      </c>
      <c r="AN19" s="59">
        <f t="shared" si="8"/>
        <v>133647.6074717445</v>
      </c>
      <c r="AO19" s="59"/>
      <c r="AP19" s="58" t="s">
        <v>570</v>
      </c>
      <c r="AQ19" s="75">
        <f t="shared" si="9"/>
        <v>2.3621929994797849E-3</v>
      </c>
      <c r="AR19" s="75">
        <f t="shared" si="10"/>
        <v>2.9024436252163039E-3</v>
      </c>
      <c r="AS19" s="75">
        <f t="shared" si="11"/>
        <v>2.1959162282901685E-3</v>
      </c>
      <c r="AT19" s="75">
        <f t="shared" si="12"/>
        <v>7.136853567993258E-4</v>
      </c>
      <c r="AU19" s="59"/>
      <c r="AV19" s="59"/>
      <c r="AX19" s="58" t="s">
        <v>570</v>
      </c>
      <c r="AY19" s="59">
        <v>737.73239999999998</v>
      </c>
      <c r="AZ19" s="59">
        <v>1148.8620000000001</v>
      </c>
      <c r="BA19" s="59">
        <v>2491.4259999999999</v>
      </c>
      <c r="BB19" s="59">
        <v>930.18769999999995</v>
      </c>
      <c r="BD19" s="59">
        <f t="shared" si="13"/>
        <v>5308.2080999999998</v>
      </c>
    </row>
    <row r="20" spans="1:56" x14ac:dyDescent="0.2">
      <c r="A20" s="58" t="s">
        <v>313</v>
      </c>
      <c r="B20" s="58" t="s">
        <v>290</v>
      </c>
      <c r="C20" s="66">
        <f t="shared" si="0"/>
        <v>266.12419379691306</v>
      </c>
      <c r="D20" s="66">
        <f t="shared" si="1"/>
        <v>322.8722374847265</v>
      </c>
      <c r="E20" s="66">
        <f t="shared" si="2"/>
        <v>337.46611732413999</v>
      </c>
      <c r="F20" s="66">
        <f t="shared" si="3"/>
        <v>751.06279325885839</v>
      </c>
      <c r="J20" s="58" t="s">
        <v>290</v>
      </c>
      <c r="K20" s="58" t="s">
        <v>190</v>
      </c>
      <c r="L20" s="65">
        <v>0.29110384449490601</v>
      </c>
      <c r="M20" s="65">
        <v>0.212277532040137</v>
      </c>
      <c r="N20" s="65">
        <v>0.322719319156894</v>
      </c>
      <c r="O20" s="65">
        <v>0.78234324221971996</v>
      </c>
      <c r="Q20" s="58" t="s">
        <v>16</v>
      </c>
      <c r="R20" s="65">
        <f t="shared" si="4"/>
        <v>0.94400308605329908</v>
      </c>
      <c r="S20" s="65">
        <f t="shared" si="5"/>
        <v>6.0967101764256704</v>
      </c>
      <c r="T20" s="65">
        <f t="shared" si="6"/>
        <v>2.7479360917701099</v>
      </c>
      <c r="U20" s="65">
        <f t="shared" si="7"/>
        <v>1.4862853358986501</v>
      </c>
      <c r="W20" s="58" t="s">
        <v>16</v>
      </c>
      <c r="X20" s="67">
        <f>VLOOKUP(INDEX($AG$40:$AG$72,MATCH($W20,$AH$40:$AH$72,0)),$AH$40:$AL$72,COLUMNS($AH$40:AI$40),)*$U$33</f>
        <v>25.640860719439118</v>
      </c>
      <c r="Y20" s="67">
        <f>VLOOKUP(INDEX($AG$40:$AG$72,MATCH($W20,$AH$40:$AH$72,0)),$AH$40:$AL$72,COLUMNS($AH$40:AJ$40),)*$U$33</f>
        <v>52.262778617698807</v>
      </c>
      <c r="Z20" s="67">
        <f>VLOOKUP(INDEX($AG$40:$AG$72,MATCH($W20,$AH$40:$AH$72,0)),$AH$40:$AL$72,COLUMNS($AH$40:AK$40),)*$U$33</f>
        <v>49.378254261884308</v>
      </c>
      <c r="AA20" s="67">
        <f>VLOOKUP(INDEX($AG$40:$AG$72,MATCH($W20,$AH$40:$AH$72,0)),$AH$40:$AL$72,COLUMNS($AH$40:AL$40),)*$U$33</f>
        <v>987.76227313412289</v>
      </c>
      <c r="AH20" s="58" t="s">
        <v>16</v>
      </c>
      <c r="AI20" s="59">
        <f>Sheet2!K19</f>
        <v>20456.958786744552</v>
      </c>
      <c r="AJ20" s="59">
        <f>Sheet2!L19</f>
        <v>40523.759135896558</v>
      </c>
      <c r="AK20" s="59">
        <f>Sheet2!M19</f>
        <v>33820.806385854426</v>
      </c>
      <c r="AL20" s="59">
        <f>Sheet2!N19</f>
        <v>14335.766297845312</v>
      </c>
      <c r="AN20" s="59">
        <f t="shared" si="8"/>
        <v>109137.29060634086</v>
      </c>
      <c r="AO20" s="59"/>
      <c r="AP20" s="58" t="s">
        <v>16</v>
      </c>
      <c r="AQ20" s="75">
        <f t="shared" si="9"/>
        <v>1.2512012548071207E-3</v>
      </c>
      <c r="AR20" s="75">
        <f t="shared" si="10"/>
        <v>2.4785393962463982E-3</v>
      </c>
      <c r="AS20" s="75">
        <f t="shared" si="11"/>
        <v>2.0685692252550049E-3</v>
      </c>
      <c r="AT20" s="75">
        <f t="shared" si="12"/>
        <v>8.7681306725358589E-4</v>
      </c>
      <c r="AU20" s="59"/>
      <c r="AV20" s="59"/>
      <c r="AX20" s="58" t="s">
        <v>16</v>
      </c>
      <c r="AY20" s="59">
        <v>219.7302</v>
      </c>
      <c r="AZ20" s="59">
        <v>887.1934</v>
      </c>
      <c r="BA20" s="59">
        <v>699.57740000000001</v>
      </c>
      <c r="BB20" s="59">
        <v>5931.84</v>
      </c>
      <c r="BD20" s="59">
        <f t="shared" si="13"/>
        <v>7738.3410000000003</v>
      </c>
    </row>
    <row r="21" spans="1:56" x14ac:dyDescent="0.2">
      <c r="A21" s="58" t="s">
        <v>290</v>
      </c>
      <c r="B21" s="58" t="s">
        <v>290</v>
      </c>
      <c r="C21" s="66">
        <f t="shared" si="0"/>
        <v>266.12419379691306</v>
      </c>
      <c r="D21" s="66">
        <f t="shared" si="1"/>
        <v>322.8722374847265</v>
      </c>
      <c r="E21" s="66">
        <f t="shared" si="2"/>
        <v>337.46611732413999</v>
      </c>
      <c r="F21" s="66">
        <f t="shared" si="3"/>
        <v>751.06279325885839</v>
      </c>
      <c r="J21" s="58" t="s">
        <v>290</v>
      </c>
      <c r="K21" s="58" t="s">
        <v>313</v>
      </c>
      <c r="L21" s="65">
        <v>8.1522646247130801</v>
      </c>
      <c r="M21" s="65">
        <v>21.268882429444901</v>
      </c>
      <c r="N21" s="65">
        <v>25.7677800912568</v>
      </c>
      <c r="O21" s="65">
        <v>21.142754414068101</v>
      </c>
      <c r="Q21" s="58" t="s">
        <v>151</v>
      </c>
      <c r="R21" s="65">
        <f t="shared" si="4"/>
        <v>32.766823461297697</v>
      </c>
      <c r="S21" s="65">
        <f t="shared" si="5"/>
        <v>71.593460210767901</v>
      </c>
      <c r="T21" s="65">
        <f t="shared" si="6"/>
        <v>45.106683841252298</v>
      </c>
      <c r="U21" s="65">
        <f t="shared" si="7"/>
        <v>60.643426821763001</v>
      </c>
      <c r="W21" s="58" t="s">
        <v>151</v>
      </c>
      <c r="X21" s="67">
        <f>VLOOKUP(INDEX($AG$40:$AG$72,MATCH($W21,$AH$40:$AH$72,0)),$AH$40:$AL$72,COLUMNS($AH$40:AI$40),)*$U$33</f>
        <v>50.832759083104726</v>
      </c>
      <c r="Y21" s="67">
        <f>VLOOKUP(INDEX($AG$40:$AG$72,MATCH($W21,$AH$40:$AH$72,0)),$AH$40:$AL$72,COLUMNS($AH$40:AJ$40),)*$U$33</f>
        <v>89.730414752930486</v>
      </c>
      <c r="Z21" s="67">
        <f>VLOOKUP(INDEX($AG$40:$AG$72,MATCH($W21,$AH$40:$AH$72,0)),$AH$40:$AL$72,COLUMNS($AH$40:AK$40),)*$U$33</f>
        <v>125.15502598801949</v>
      </c>
      <c r="AA21" s="67">
        <f>VLOOKUP(INDEX($AG$40:$AG$72,MATCH($W21,$AH$40:$AH$72,0)),$AH$40:$AL$72,COLUMNS($AH$40:AL$40),)*$U$33</f>
        <v>361.98721464408482</v>
      </c>
      <c r="AH21" s="58" t="s">
        <v>151</v>
      </c>
      <c r="AI21" s="59">
        <f>Sheet2!K20</f>
        <v>698891.88698660536</v>
      </c>
      <c r="AJ21" s="59">
        <f>Sheet2!L20</f>
        <v>1133125.4333362051</v>
      </c>
      <c r="AK21" s="59">
        <f>Sheet2!M20</f>
        <v>1006789.2750015365</v>
      </c>
      <c r="AL21" s="59">
        <f>Sheet2!N20</f>
        <v>1327801.1681039436</v>
      </c>
      <c r="AN21" s="59">
        <f t="shared" si="8"/>
        <v>4166607.7634282904</v>
      </c>
      <c r="AO21" s="59"/>
      <c r="AP21" s="58" t="s">
        <v>151</v>
      </c>
      <c r="AQ21" s="75">
        <f t="shared" si="9"/>
        <v>4.2746060892432124E-2</v>
      </c>
      <c r="AR21" s="75">
        <f t="shared" si="10"/>
        <v>6.9304923513987329E-2</v>
      </c>
      <c r="AS21" s="75">
        <f t="shared" si="11"/>
        <v>6.157787271021517E-2</v>
      </c>
      <c r="AT21" s="75">
        <f t="shared" si="12"/>
        <v>8.1211802056448082E-2</v>
      </c>
      <c r="AU21" s="59"/>
      <c r="AV21" s="59"/>
      <c r="AX21" s="58" t="s">
        <v>151</v>
      </c>
      <c r="AY21" s="59">
        <v>14882.29</v>
      </c>
      <c r="AZ21" s="59">
        <v>42592.56</v>
      </c>
      <c r="BA21" s="59">
        <v>52784.08</v>
      </c>
      <c r="BB21" s="59">
        <v>201345.7</v>
      </c>
      <c r="BD21" s="59">
        <f t="shared" si="13"/>
        <v>311604.63</v>
      </c>
    </row>
    <row r="22" spans="1:56" x14ac:dyDescent="0.2">
      <c r="A22" s="58" t="s">
        <v>441</v>
      </c>
      <c r="B22" s="58" t="s">
        <v>574</v>
      </c>
      <c r="C22" s="66">
        <f t="shared" si="0"/>
        <v>17.677570238879895</v>
      </c>
      <c r="D22" s="66">
        <f t="shared" si="1"/>
        <v>22.050954658103137</v>
      </c>
      <c r="E22" s="66">
        <f t="shared" si="2"/>
        <v>37.889690674400953</v>
      </c>
      <c r="F22" s="66">
        <f t="shared" si="3"/>
        <v>61.181464946621247</v>
      </c>
      <c r="J22" s="58" t="s">
        <v>290</v>
      </c>
      <c r="K22" s="58" t="s">
        <v>290</v>
      </c>
      <c r="L22" s="65">
        <v>3.9675425068464398</v>
      </c>
      <c r="M22" s="65">
        <v>2.8931948084678698</v>
      </c>
      <c r="N22" s="65">
        <v>4.3984393911291102</v>
      </c>
      <c r="O22" s="65">
        <v>10.662793113696299</v>
      </c>
      <c r="Q22" s="58" t="s">
        <v>571</v>
      </c>
      <c r="R22" s="65">
        <f t="shared" si="4"/>
        <v>0.26696336673947002</v>
      </c>
      <c r="S22" s="65">
        <f t="shared" si="5"/>
        <v>0.69469695539214604</v>
      </c>
      <c r="T22" s="65">
        <f t="shared" si="6"/>
        <v>1.6419857121010799</v>
      </c>
      <c r="U22" s="65">
        <f t="shared" si="7"/>
        <v>3.0790238115369601</v>
      </c>
      <c r="W22" s="58" t="s">
        <v>571</v>
      </c>
      <c r="X22" s="67">
        <f>VLOOKUP(INDEX($AG$40:$AG$72,MATCH($W22,$AH$40:$AH$72,0)),$AH$40:$AL$72,COLUMNS($AH$40:AI$40),)*$U$33</f>
        <v>38.26264895689814</v>
      </c>
      <c r="Y22" s="67">
        <f>VLOOKUP(INDEX($AG$40:$AG$72,MATCH($W22,$AH$40:$AH$72,0)),$AH$40:$AL$72,COLUMNS($AH$40:AJ$40),)*$U$33</f>
        <v>45.314563085338079</v>
      </c>
      <c r="Z22" s="67">
        <f>VLOOKUP(INDEX($AG$40:$AG$72,MATCH($W22,$AH$40:$AH$72,0)),$AH$40:$AL$72,COLUMNS($AH$40:AK$40),)*$U$33</f>
        <v>119.53835883499805</v>
      </c>
      <c r="AA22" s="67">
        <f>VLOOKUP(INDEX($AG$40:$AG$72,MATCH($W22,$AH$40:$AH$72,0)),$AH$40:$AL$72,COLUMNS($AH$40:AL$40),)*$U$33</f>
        <v>183.93480819495028</v>
      </c>
      <c r="AH22" s="58" t="s">
        <v>571</v>
      </c>
      <c r="AI22" s="59">
        <f>Sheet2!K21</f>
        <v>4811.7859452961884</v>
      </c>
      <c r="AJ22" s="59">
        <f>Sheet2!L21</f>
        <v>14483.165384269581</v>
      </c>
      <c r="AK22" s="59">
        <f>Sheet2!M21</f>
        <v>17744.855944940868</v>
      </c>
      <c r="AL22" s="59">
        <f>Sheet2!N21</f>
        <v>4953.2973503040712</v>
      </c>
      <c r="AN22" s="59">
        <f t="shared" si="8"/>
        <v>41993.104624810709</v>
      </c>
      <c r="AO22" s="59"/>
      <c r="AP22" s="58" t="s">
        <v>571</v>
      </c>
      <c r="AQ22" s="75">
        <f t="shared" si="9"/>
        <v>2.9430144897779018E-4</v>
      </c>
      <c r="AR22" s="75">
        <f t="shared" si="10"/>
        <v>8.858283819840907E-4</v>
      </c>
      <c r="AS22" s="75">
        <f t="shared" si="11"/>
        <v>1.0853219315799785E-3</v>
      </c>
      <c r="AT22" s="75">
        <f t="shared" si="12"/>
        <v>3.0295665767039948E-4</v>
      </c>
      <c r="AU22" s="59"/>
      <c r="AV22" s="59"/>
      <c r="AX22" s="58" t="s">
        <v>571</v>
      </c>
      <c r="AY22" s="59">
        <v>220.7364</v>
      </c>
      <c r="AZ22" s="59">
        <v>347.7552</v>
      </c>
      <c r="BA22" s="59">
        <v>470.23360000000002</v>
      </c>
      <c r="BB22" s="59">
        <v>1021.17</v>
      </c>
      <c r="BD22" s="59">
        <f t="shared" si="13"/>
        <v>2059.8951999999999</v>
      </c>
    </row>
    <row r="23" spans="1:56" x14ac:dyDescent="0.2">
      <c r="A23" s="58" t="s">
        <v>442</v>
      </c>
      <c r="B23" s="58" t="s">
        <v>575</v>
      </c>
      <c r="C23" s="66">
        <f t="shared" si="0"/>
        <v>132.23645383427672</v>
      </c>
      <c r="D23" s="66">
        <f t="shared" si="1"/>
        <v>209.9900200307319</v>
      </c>
      <c r="E23" s="66">
        <f t="shared" si="2"/>
        <v>316.73890579116073</v>
      </c>
      <c r="F23" s="66">
        <f t="shared" si="3"/>
        <v>371.07063664899454</v>
      </c>
      <c r="J23" s="58" t="s">
        <v>574</v>
      </c>
      <c r="K23" s="58" t="s">
        <v>441</v>
      </c>
      <c r="L23" s="65">
        <v>0.21760575711973701</v>
      </c>
      <c r="M23" s="65">
        <v>0.567734876826684</v>
      </c>
      <c r="N23" s="65">
        <v>1.3514112397545699</v>
      </c>
      <c r="O23" s="65">
        <v>2.5598188203333301</v>
      </c>
      <c r="Q23" s="58" t="s">
        <v>12</v>
      </c>
      <c r="R23" s="65">
        <f t="shared" si="4"/>
        <v>0.28273611918177499</v>
      </c>
      <c r="S23" s="65">
        <f t="shared" si="5"/>
        <v>1.1707787626042188</v>
      </c>
      <c r="T23" s="65">
        <f t="shared" si="6"/>
        <v>2.3218120367944155</v>
      </c>
      <c r="U23" s="65">
        <f t="shared" si="7"/>
        <v>5.8795068891623261</v>
      </c>
      <c r="W23" s="58" t="s">
        <v>12</v>
      </c>
      <c r="X23" s="67">
        <f>VLOOKUP(INDEX($AG$40:$AG$72,MATCH($W23,$AH$40:$AH$72,0)),$AH$40:$AL$72,COLUMNS($AH$40:AI$40),)*$U$33</f>
        <v>54.408641115346775</v>
      </c>
      <c r="Y23" s="67">
        <f>VLOOKUP(INDEX($AG$40:$AG$72,MATCH($W23,$AH$40:$AH$72,0)),$AH$40:$AL$72,COLUMNS($AH$40:AJ$40),)*$U$33</f>
        <v>141.02921444128708</v>
      </c>
      <c r="Z23" s="67">
        <f>VLOOKUP(INDEX($AG$40:$AG$72,MATCH($W23,$AH$40:$AH$72,0)),$AH$40:$AL$72,COLUMNS($AH$40:AK$40),)*$U$33</f>
        <v>142.2878887532714</v>
      </c>
      <c r="AA23" s="67">
        <f>VLOOKUP(INDEX($AG$40:$AG$72,MATCH($W23,$AH$40:$AH$72,0)),$AH$40:$AL$72,COLUMNS($AH$40:AL$40),)*$U$33</f>
        <v>499.95290020501812</v>
      </c>
      <c r="AH23" s="58" t="s">
        <v>12</v>
      </c>
      <c r="AI23" s="59">
        <f>Sheet2!K22</f>
        <v>648.75984588119775</v>
      </c>
      <c r="AJ23" s="59">
        <f>Sheet2!L22</f>
        <v>9197.9493304917578</v>
      </c>
      <c r="AK23" s="59">
        <f>Sheet2!M22</f>
        <v>9061.4018408349293</v>
      </c>
      <c r="AL23" s="59">
        <f>Sheet2!N22</f>
        <v>22120.48096439115</v>
      </c>
      <c r="AN23" s="59">
        <f t="shared" si="8"/>
        <v>41028.591981599035</v>
      </c>
      <c r="AO23" s="59"/>
      <c r="AP23" s="58" t="s">
        <v>12</v>
      </c>
      <c r="AQ23" s="75">
        <f t="shared" si="9"/>
        <v>3.9679853769906556E-5</v>
      </c>
      <c r="AR23" s="75">
        <f t="shared" si="10"/>
        <v>5.6257070583828569E-4</v>
      </c>
      <c r="AS23" s="75">
        <f t="shared" si="11"/>
        <v>5.5421910322812201E-4</v>
      </c>
      <c r="AT23" s="75">
        <f t="shared" si="12"/>
        <v>1.3529466343510036E-3</v>
      </c>
      <c r="AU23" s="59"/>
      <c r="AV23" s="59"/>
      <c r="AX23" s="58" t="s">
        <v>12</v>
      </c>
      <c r="AY23" s="59">
        <v>1.0584</v>
      </c>
      <c r="AZ23" s="59">
        <v>892.15729999999996</v>
      </c>
      <c r="BA23" s="59">
        <v>400.87889999999999</v>
      </c>
      <c r="BB23" s="59">
        <v>1720.425</v>
      </c>
      <c r="BD23" s="59">
        <f t="shared" si="13"/>
        <v>3014.5195999999996</v>
      </c>
    </row>
    <row r="24" spans="1:56" x14ac:dyDescent="0.2">
      <c r="A24" s="58" t="s">
        <v>443</v>
      </c>
      <c r="B24" s="58" t="s">
        <v>575</v>
      </c>
      <c r="C24" s="66">
        <f t="shared" si="0"/>
        <v>132.23645383427672</v>
      </c>
      <c r="D24" s="66">
        <f t="shared" si="1"/>
        <v>209.9900200307319</v>
      </c>
      <c r="E24" s="66">
        <f t="shared" si="2"/>
        <v>316.73890579116073</v>
      </c>
      <c r="F24" s="66">
        <f t="shared" si="3"/>
        <v>371.07063664899454</v>
      </c>
      <c r="J24" s="58" t="s">
        <v>575</v>
      </c>
      <c r="K24" s="58" t="s">
        <v>442</v>
      </c>
      <c r="L24" s="65">
        <v>0.15343344469129799</v>
      </c>
      <c r="M24" s="65">
        <v>0.40101527732738601</v>
      </c>
      <c r="N24" s="65">
        <v>0.959145924555317</v>
      </c>
      <c r="O24" s="65">
        <v>1.8293682257820201</v>
      </c>
      <c r="Q24" s="58" t="s">
        <v>572</v>
      </c>
      <c r="R24" s="65">
        <f t="shared" si="4"/>
        <v>0.66987760093503201</v>
      </c>
      <c r="S24" s="65">
        <f t="shared" si="5"/>
        <v>3.2164786109877799</v>
      </c>
      <c r="T24" s="65">
        <f t="shared" si="6"/>
        <v>4.0889862126404903</v>
      </c>
      <c r="U24" s="65">
        <f t="shared" si="7"/>
        <v>13.7986617951235</v>
      </c>
      <c r="W24" s="58" t="s">
        <v>572</v>
      </c>
      <c r="X24" s="67">
        <f>VLOOKUP(INDEX($AG$40:$AG$72,MATCH($W24,$AH$40:$AH$72,0)),$AH$40:$AL$72,COLUMNS($AH$40:AI$40),)*$U$33</f>
        <v>38.26264895689814</v>
      </c>
      <c r="Y24" s="67">
        <f>VLOOKUP(INDEX($AG$40:$AG$72,MATCH($W24,$AH$40:$AH$72,0)),$AH$40:$AL$72,COLUMNS($AH$40:AJ$40),)*$U$33</f>
        <v>45.314563085338079</v>
      </c>
      <c r="Z24" s="67">
        <f>VLOOKUP(INDEX($AG$40:$AG$72,MATCH($W24,$AH$40:$AH$72,0)),$AH$40:$AL$72,COLUMNS($AH$40:AK$40),)*$U$33</f>
        <v>119.53835883499805</v>
      </c>
      <c r="AA24" s="67">
        <f>VLOOKUP(INDEX($AG$40:$AG$72,MATCH($W24,$AH$40:$AH$72,0)),$AH$40:$AL$72,COLUMNS($AH$40:AL$40),)*$U$33</f>
        <v>183.93480819495028</v>
      </c>
      <c r="AH24" s="58" t="s">
        <v>572</v>
      </c>
      <c r="AI24" s="59">
        <f>Sheet2!K23</f>
        <v>13484.616739650834</v>
      </c>
      <c r="AJ24" s="59">
        <f>Sheet2!L23</f>
        <v>16310.226009481847</v>
      </c>
      <c r="AK24" s="59">
        <f>Sheet2!M23</f>
        <v>21916.243719947212</v>
      </c>
      <c r="AL24" s="59">
        <f>Sheet2!N23</f>
        <v>21182.561104060154</v>
      </c>
      <c r="AN24" s="59">
        <f t="shared" si="8"/>
        <v>72893.647573140042</v>
      </c>
      <c r="AO24" s="59"/>
      <c r="AP24" s="58" t="s">
        <v>572</v>
      </c>
      <c r="AQ24" s="75">
        <f t="shared" si="9"/>
        <v>8.2475452784197415E-4</v>
      </c>
      <c r="AR24" s="75">
        <f t="shared" si="10"/>
        <v>9.9757620191691159E-4</v>
      </c>
      <c r="AS24" s="75">
        <f t="shared" si="11"/>
        <v>1.340454948798399E-3</v>
      </c>
      <c r="AT24" s="75">
        <f t="shared" si="12"/>
        <v>1.2955809956757638E-3</v>
      </c>
      <c r="AU24" s="59"/>
      <c r="AV24" s="59"/>
      <c r="AX24" s="58" t="s">
        <v>572</v>
      </c>
      <c r="AY24" s="59">
        <v>216.13730000000001</v>
      </c>
      <c r="AZ24" s="59">
        <v>309.60919999999999</v>
      </c>
      <c r="BA24" s="59">
        <v>1097.462</v>
      </c>
      <c r="BB24" s="59">
        <v>1632.144</v>
      </c>
      <c r="BD24" s="59">
        <f t="shared" si="13"/>
        <v>3255.3525</v>
      </c>
    </row>
    <row r="25" spans="1:56" x14ac:dyDescent="0.2">
      <c r="A25" s="58" t="s">
        <v>444</v>
      </c>
      <c r="B25" s="58" t="s">
        <v>575</v>
      </c>
      <c r="C25" s="66">
        <f t="shared" si="0"/>
        <v>132.23645383427672</v>
      </c>
      <c r="D25" s="66">
        <f t="shared" si="1"/>
        <v>209.9900200307319</v>
      </c>
      <c r="E25" s="66">
        <f t="shared" si="2"/>
        <v>316.73890579116073</v>
      </c>
      <c r="F25" s="66">
        <f t="shared" si="3"/>
        <v>371.07063664899454</v>
      </c>
      <c r="J25" s="58" t="s">
        <v>575</v>
      </c>
      <c r="K25" s="58" t="s">
        <v>443</v>
      </c>
      <c r="L25" s="65">
        <v>0.27486116882399098</v>
      </c>
      <c r="M25" s="65">
        <v>0.71628941337044905</v>
      </c>
      <c r="N25" s="65">
        <v>1.70033337635662</v>
      </c>
      <c r="O25" s="65">
        <v>3.2077294106016199</v>
      </c>
      <c r="Q25" s="58" t="s">
        <v>573</v>
      </c>
      <c r="R25" s="65">
        <f t="shared" si="4"/>
        <v>0.22444128011144701</v>
      </c>
      <c r="S25" s="65">
        <f t="shared" si="5"/>
        <v>0.58019957874304895</v>
      </c>
      <c r="T25" s="65">
        <f t="shared" si="6"/>
        <v>1.3529878554130499</v>
      </c>
      <c r="U25" s="65">
        <f t="shared" si="7"/>
        <v>2.4848467129312799</v>
      </c>
      <c r="W25" s="58" t="s">
        <v>573</v>
      </c>
      <c r="X25" s="67">
        <f>VLOOKUP(INDEX($AG$40:$AG$72,MATCH($W25,$AH$40:$AH$72,0)),$AH$40:$AL$72,COLUMNS($AH$40:AI$40),)*$U$33</f>
        <v>134.93896297726513</v>
      </c>
      <c r="Y25" s="67">
        <f>VLOOKUP(INDEX($AG$40:$AG$72,MATCH($W25,$AH$40:$AH$72,0)),$AH$40:$AL$72,COLUMNS($AH$40:AJ$40),)*$U$33</f>
        <v>45.754963393451455</v>
      </c>
      <c r="Z25" s="67">
        <f>VLOOKUP(INDEX($AG$40:$AG$72,MATCH($W25,$AH$40:$AH$72,0)),$AH$40:$AL$72,COLUMNS($AH$40:AK$40),)*$U$33</f>
        <v>99.744457172074775</v>
      </c>
      <c r="AA25" s="67">
        <f>VLOOKUP(INDEX($AG$40:$AG$72,MATCH($W25,$AH$40:$AH$72,0)),$AH$40:$AL$72,COLUMNS($AH$40:AL$40),)*$U$33</f>
        <v>266.47968891677976</v>
      </c>
      <c r="AH25" s="58" t="s">
        <v>573</v>
      </c>
      <c r="AI25" s="59">
        <f>Sheet2!K24</f>
        <v>2926.321006953488</v>
      </c>
      <c r="AJ25" s="59">
        <f>Sheet2!L24</f>
        <v>9138.2761662715875</v>
      </c>
      <c r="AK25" s="59">
        <f>Sheet2!M24</f>
        <v>8859.5801915618213</v>
      </c>
      <c r="AL25" s="59">
        <f>Sheet2!N24</f>
        <v>1595.885512863241</v>
      </c>
      <c r="AN25" s="59">
        <f t="shared" si="8"/>
        <v>22520.06287765014</v>
      </c>
      <c r="AO25" s="59"/>
      <c r="AP25" s="58" t="s">
        <v>573</v>
      </c>
      <c r="AQ25" s="75">
        <f t="shared" si="9"/>
        <v>1.7898146806851468E-4</v>
      </c>
      <c r="AR25" s="75">
        <f t="shared" si="10"/>
        <v>5.5892093860118459E-4</v>
      </c>
      <c r="AS25" s="75">
        <f t="shared" si="11"/>
        <v>5.4187516181189454E-4</v>
      </c>
      <c r="AT25" s="75">
        <f t="shared" si="12"/>
        <v>9.7608543725318422E-5</v>
      </c>
      <c r="AU25" s="59"/>
      <c r="AV25" s="59"/>
      <c r="AX25" s="58" t="s">
        <v>573</v>
      </c>
      <c r="AY25" s="59">
        <v>165.4152</v>
      </c>
      <c r="AZ25" s="59">
        <v>175.1534</v>
      </c>
      <c r="BA25" s="59">
        <v>370.18430000000001</v>
      </c>
      <c r="BB25" s="59">
        <v>178.14840000000001</v>
      </c>
      <c r="BD25" s="59">
        <f t="shared" si="13"/>
        <v>888.90129999999999</v>
      </c>
    </row>
    <row r="26" spans="1:56" x14ac:dyDescent="0.2">
      <c r="A26" s="58" t="s">
        <v>445</v>
      </c>
      <c r="B26" s="58" t="s">
        <v>571</v>
      </c>
      <c r="C26" s="66">
        <f t="shared" si="0"/>
        <v>48.094466643923973</v>
      </c>
      <c r="D26" s="66">
        <f t="shared" si="1"/>
        <v>56.958412504236037</v>
      </c>
      <c r="E26" s="66">
        <f t="shared" si="2"/>
        <v>150.25445881009114</v>
      </c>
      <c r="F26" s="66">
        <f t="shared" si="3"/>
        <v>231.19796298875315</v>
      </c>
      <c r="J26" s="58" t="s">
        <v>575</v>
      </c>
      <c r="K26" s="58" t="s">
        <v>444</v>
      </c>
      <c r="L26" s="65">
        <v>3.5039697542312502E-2</v>
      </c>
      <c r="M26" s="65">
        <v>9.0922739394698304E-2</v>
      </c>
      <c r="N26" s="65">
        <v>0.21439428429725199</v>
      </c>
      <c r="O26" s="65">
        <v>0.40012403374352001</v>
      </c>
      <c r="Q26" s="58" t="s">
        <v>574</v>
      </c>
      <c r="R26" s="65">
        <f t="shared" si="4"/>
        <v>0.21760575711973701</v>
      </c>
      <c r="S26" s="65">
        <f t="shared" si="5"/>
        <v>0.567734876826684</v>
      </c>
      <c r="T26" s="65">
        <f t="shared" si="6"/>
        <v>1.3514112397545699</v>
      </c>
      <c r="U26" s="65">
        <f t="shared" si="7"/>
        <v>2.5598188203333301</v>
      </c>
      <c r="W26" s="58" t="s">
        <v>574</v>
      </c>
      <c r="X26" s="67">
        <f>VLOOKUP(INDEX($AG$40:$AG$72,MATCH($W26,$AH$40:$AH$72,0)),$AH$40:$AL$72,COLUMNS($AH$40:AI$40),)*$U$33</f>
        <v>35.900373777617112</v>
      </c>
      <c r="Y26" s="67">
        <f>VLOOKUP(INDEX($AG$40:$AG$72,MATCH($W26,$AH$40:$AH$72,0)),$AH$40:$AL$72,COLUMNS($AH$40:AJ$40),)*$U$33</f>
        <v>44.782031901537529</v>
      </c>
      <c r="Z26" s="67">
        <f>VLOOKUP(INDEX($AG$40:$AG$72,MATCH($W26,$AH$40:$AH$72,0)),$AH$40:$AL$72,COLUMNS($AH$40:AK$40),)*$U$33</f>
        <v>76.94802165387847</v>
      </c>
      <c r="AA26" s="67">
        <f>VLOOKUP(INDEX($AG$40:$AG$72,MATCH($W26,$AH$40:$AH$72,0)),$AH$40:$AL$72,COLUMNS($AH$40:AL$40),)*$U$33</f>
        <v>124.24996366384428</v>
      </c>
      <c r="AH26" s="58" t="s">
        <v>574</v>
      </c>
      <c r="AI26" s="59">
        <f>Sheet2!K25</f>
        <v>16392.600459307483</v>
      </c>
      <c r="AJ26" s="59">
        <f>Sheet2!L25</f>
        <v>48095.774011399968</v>
      </c>
      <c r="AK26" s="59">
        <f>Sheet2!M25</f>
        <v>42119.379198741022</v>
      </c>
      <c r="AL26" s="59">
        <f>Sheet2!N25</f>
        <v>8955.2218333257315</v>
      </c>
      <c r="AN26" s="59">
        <f t="shared" si="8"/>
        <v>115562.97550277421</v>
      </c>
      <c r="AO26" s="59"/>
      <c r="AP26" s="58" t="s">
        <v>574</v>
      </c>
      <c r="AQ26" s="75">
        <f t="shared" si="9"/>
        <v>1.0026144393235719E-3</v>
      </c>
      <c r="AR26" s="75">
        <f t="shared" si="10"/>
        <v>2.941663686245309E-3</v>
      </c>
      <c r="AS26" s="75">
        <f t="shared" si="11"/>
        <v>2.5761317043523344E-3</v>
      </c>
      <c r="AT26" s="75">
        <f t="shared" si="12"/>
        <v>5.4772485547527317E-4</v>
      </c>
      <c r="AU26" s="59"/>
      <c r="AV26" s="59"/>
      <c r="AX26" s="58" t="s">
        <v>574</v>
      </c>
      <c r="AY26" s="59">
        <v>246.52610000000001</v>
      </c>
      <c r="AZ26" s="59">
        <v>902.24980000000005</v>
      </c>
      <c r="BA26" s="59">
        <v>1357.674</v>
      </c>
      <c r="BB26" s="59">
        <v>466.1103</v>
      </c>
      <c r="BD26" s="59">
        <f t="shared" si="13"/>
        <v>2972.5601999999999</v>
      </c>
    </row>
    <row r="27" spans="1:56" x14ac:dyDescent="0.2">
      <c r="A27" s="58" t="s">
        <v>446</v>
      </c>
      <c r="B27" s="58" t="s">
        <v>573</v>
      </c>
      <c r="C27" s="66">
        <f t="shared" si="0"/>
        <v>223.09876670107604</v>
      </c>
      <c r="D27" s="66">
        <f t="shared" si="1"/>
        <v>75.648098060837697</v>
      </c>
      <c r="E27" s="66">
        <f t="shared" si="2"/>
        <v>164.91060024010559</v>
      </c>
      <c r="F27" s="66">
        <f t="shared" si="3"/>
        <v>440.57912286043336</v>
      </c>
      <c r="J27" s="58" t="s">
        <v>571</v>
      </c>
      <c r="K27" s="58" t="s">
        <v>445</v>
      </c>
      <c r="L27" s="65">
        <v>0.26696336673947002</v>
      </c>
      <c r="M27" s="65">
        <v>0.69469695539214604</v>
      </c>
      <c r="N27" s="65">
        <v>1.6419857121010799</v>
      </c>
      <c r="O27" s="65">
        <v>3.0790238115369601</v>
      </c>
      <c r="Q27" s="58" t="s">
        <v>575</v>
      </c>
      <c r="R27" s="65">
        <f t="shared" si="4"/>
        <v>1.9884650362911949</v>
      </c>
      <c r="S27" s="65">
        <f t="shared" si="5"/>
        <v>5.167260969008189</v>
      </c>
      <c r="T27" s="65">
        <f t="shared" si="6"/>
        <v>12.157389479254887</v>
      </c>
      <c r="U27" s="65">
        <f t="shared" si="7"/>
        <v>22.653940968856126</v>
      </c>
      <c r="W27" s="58" t="s">
        <v>575</v>
      </c>
      <c r="X27" s="67">
        <f>VLOOKUP(INDEX($AG$40:$AG$72,MATCH($W27,$AH$40:$AH$72,0)),$AH$40:$AL$72,COLUMNS($AH$40:AI$40),)*$U$33</f>
        <v>36.617283003937715</v>
      </c>
      <c r="Y27" s="67">
        <f>VLOOKUP(INDEX($AG$40:$AG$72,MATCH($W27,$AH$40:$AH$72,0)),$AH$40:$AL$72,COLUMNS($AH$40:AJ$40),)*$U$33</f>
        <v>58.147838727619764</v>
      </c>
      <c r="Z27" s="67">
        <f>VLOOKUP(INDEX($AG$40:$AG$72,MATCH($W27,$AH$40:$AH$72,0)),$AH$40:$AL$72,COLUMNS($AH$40:AK$40),)*$U$33</f>
        <v>87.707419666952504</v>
      </c>
      <c r="AA27" s="67">
        <f>VLOOKUP(INDEX($AG$40:$AG$72,MATCH($W27,$AH$40:$AH$72,0)),$AH$40:$AL$72,COLUMNS($AH$40:AL$40),)*$U$33</f>
        <v>102.75229048153409</v>
      </c>
      <c r="AH27" s="58" t="s">
        <v>575</v>
      </c>
      <c r="AI27" s="59">
        <f>Sheet2!K26</f>
        <v>13583.905664672684</v>
      </c>
      <c r="AJ27" s="59">
        <f>Sheet2!L26</f>
        <v>33354.272668860511</v>
      </c>
      <c r="AK27" s="59">
        <f>Sheet2!M26</f>
        <v>69383.591356903999</v>
      </c>
      <c r="AL27" s="59">
        <f>Sheet2!N26</f>
        <v>22755.809039322434</v>
      </c>
      <c r="AN27" s="59">
        <f t="shared" si="8"/>
        <v>139077.57872975961</v>
      </c>
      <c r="AO27" s="59"/>
      <c r="AP27" s="58" t="s">
        <v>575</v>
      </c>
      <c r="AQ27" s="75">
        <f t="shared" si="9"/>
        <v>8.3082729891566307E-4</v>
      </c>
      <c r="AR27" s="75">
        <f t="shared" si="10"/>
        <v>2.0400347994785372E-3</v>
      </c>
      <c r="AS27" s="75">
        <f t="shared" si="11"/>
        <v>4.2436824297184721E-3</v>
      </c>
      <c r="AT27" s="75">
        <f t="shared" si="12"/>
        <v>1.3918049657801748E-3</v>
      </c>
      <c r="AU27" s="59"/>
      <c r="AV27" s="59"/>
      <c r="AX27" s="58" t="s">
        <v>575</v>
      </c>
      <c r="AY27" s="59">
        <v>208.36600000000001</v>
      </c>
      <c r="AZ27" s="59">
        <v>812.45839999999998</v>
      </c>
      <c r="BA27" s="59">
        <v>2549.2310000000002</v>
      </c>
      <c r="BB27" s="59">
        <v>979.48969999999997</v>
      </c>
      <c r="BD27" s="59">
        <f t="shared" si="13"/>
        <v>4549.5451000000003</v>
      </c>
    </row>
    <row r="28" spans="1:56" x14ac:dyDescent="0.2">
      <c r="A28" s="58" t="s">
        <v>447</v>
      </c>
      <c r="B28" s="58" t="s">
        <v>575</v>
      </c>
      <c r="C28" s="66">
        <f t="shared" si="0"/>
        <v>132.23645383427672</v>
      </c>
      <c r="D28" s="66">
        <f t="shared" si="1"/>
        <v>209.9900200307319</v>
      </c>
      <c r="E28" s="66">
        <f t="shared" si="2"/>
        <v>316.73890579116073</v>
      </c>
      <c r="F28" s="66">
        <f t="shared" si="3"/>
        <v>371.07063664899454</v>
      </c>
      <c r="J28" s="58" t="s">
        <v>573</v>
      </c>
      <c r="K28" s="58" t="s">
        <v>446</v>
      </c>
      <c r="L28" s="65">
        <v>0.22444128011144701</v>
      </c>
      <c r="M28" s="65">
        <v>0.58019957874304895</v>
      </c>
      <c r="N28" s="65">
        <v>1.3529878554130499</v>
      </c>
      <c r="O28" s="65">
        <v>2.4848467129312799</v>
      </c>
      <c r="Q28" s="58" t="s">
        <v>576</v>
      </c>
      <c r="R28" s="65">
        <f t="shared" si="4"/>
        <v>10.964867443484875</v>
      </c>
      <c r="S28" s="65">
        <f t="shared" si="5"/>
        <v>27.711982708204481</v>
      </c>
      <c r="T28" s="65">
        <f t="shared" si="6"/>
        <v>52.271803862987369</v>
      </c>
      <c r="U28" s="65">
        <f t="shared" si="7"/>
        <v>64.207426952768657</v>
      </c>
      <c r="W28" s="58" t="s">
        <v>576</v>
      </c>
      <c r="X28" s="67">
        <f>VLOOKUP(INDEX($AG$40:$AG$72,MATCH($W28,$AH$40:$AH$72,0)),$AH$40:$AL$72,COLUMNS($AH$40:AI$40),)*$U$33</f>
        <v>48.148913762835946</v>
      </c>
      <c r="Y28" s="67">
        <f>VLOOKUP(INDEX($AG$40:$AG$72,MATCH($W28,$AH$40:$AH$72,0)),$AH$40:$AL$72,COLUMNS($AH$40:AJ$40),)*$U$33</f>
        <v>61.469595440281026</v>
      </c>
      <c r="Z28" s="67">
        <f>VLOOKUP(INDEX($AG$40:$AG$72,MATCH($W28,$AH$40:$AH$72,0)),$AH$40:$AL$72,COLUMNS($AH$40:AK$40),)*$U$33</f>
        <v>120.14904707830674</v>
      </c>
      <c r="AA28" s="67">
        <f>VLOOKUP(INDEX($AG$40:$AG$72,MATCH($W28,$AH$40:$AH$72,0)),$AH$40:$AL$72,COLUMNS($AH$40:AL$40),)*$U$33</f>
        <v>365.99746042460151</v>
      </c>
      <c r="AH28" s="58" t="s">
        <v>576</v>
      </c>
      <c r="AI28" s="59">
        <f>Sheet2!K27</f>
        <v>121730.28196893468</v>
      </c>
      <c r="AJ28" s="59">
        <f>Sheet2!L27</f>
        <v>323400.94327136409</v>
      </c>
      <c r="AK28" s="59">
        <f>Sheet2!M27</f>
        <v>409816.6041827997</v>
      </c>
      <c r="AL28" s="59">
        <f>Sheet2!N27</f>
        <v>178628.64405286592</v>
      </c>
      <c r="AN28" s="59">
        <f t="shared" si="8"/>
        <v>1033576.4734759644</v>
      </c>
      <c r="AO28" s="59"/>
      <c r="AP28" s="58" t="s">
        <v>576</v>
      </c>
      <c r="AQ28" s="75">
        <f t="shared" si="9"/>
        <v>7.4453433247490845E-3</v>
      </c>
      <c r="AR28" s="75">
        <f t="shared" si="10"/>
        <v>1.9780049920672012E-2</v>
      </c>
      <c r="AS28" s="75">
        <f t="shared" si="11"/>
        <v>2.5065458396805587E-2</v>
      </c>
      <c r="AT28" s="75">
        <f t="shared" si="12"/>
        <v>1.0925396385324948E-2</v>
      </c>
      <c r="AU28" s="59"/>
      <c r="AV28" s="59"/>
      <c r="AX28" s="58" t="s">
        <v>576</v>
      </c>
      <c r="AY28" s="59">
        <v>2455.2809999999999</v>
      </c>
      <c r="AZ28" s="59">
        <v>8327.5589999999993</v>
      </c>
      <c r="BA28" s="59">
        <v>20626.52</v>
      </c>
      <c r="BB28" s="59">
        <v>27387.05</v>
      </c>
      <c r="BD28" s="59">
        <f t="shared" si="13"/>
        <v>58796.41</v>
      </c>
    </row>
    <row r="29" spans="1:56" x14ac:dyDescent="0.2">
      <c r="A29" s="58" t="s">
        <v>448</v>
      </c>
      <c r="B29" s="58" t="s">
        <v>575</v>
      </c>
      <c r="C29" s="66">
        <f t="shared" si="0"/>
        <v>132.23645383427672</v>
      </c>
      <c r="D29" s="66">
        <f t="shared" si="1"/>
        <v>209.9900200307319</v>
      </c>
      <c r="E29" s="66">
        <f t="shared" si="2"/>
        <v>316.73890579116073</v>
      </c>
      <c r="F29" s="66">
        <f t="shared" si="3"/>
        <v>371.07063664899454</v>
      </c>
      <c r="J29" s="58" t="s">
        <v>575</v>
      </c>
      <c r="K29" s="58" t="s">
        <v>447</v>
      </c>
      <c r="L29" s="65">
        <v>0.17051733707442299</v>
      </c>
      <c r="M29" s="65">
        <v>0.44152393885108998</v>
      </c>
      <c r="N29" s="65">
        <v>1.03459332714346</v>
      </c>
      <c r="O29" s="65">
        <v>1.91352810398593</v>
      </c>
      <c r="Q29" s="58" t="s">
        <v>18</v>
      </c>
      <c r="R29" s="65">
        <f t="shared" si="4"/>
        <v>0.43790985401574101</v>
      </c>
      <c r="S29" s="65">
        <f t="shared" si="5"/>
        <v>2.6267560134846999</v>
      </c>
      <c r="T29" s="65">
        <f t="shared" si="6"/>
        <v>2.3265072983478001</v>
      </c>
      <c r="U29" s="65">
        <f t="shared" si="7"/>
        <v>5.9468694998924096</v>
      </c>
      <c r="W29" s="58" t="s">
        <v>18</v>
      </c>
      <c r="X29" s="67">
        <f>VLOOKUP(INDEX($AG$40:$AG$72,MATCH($W29,$AH$40:$AH$72,0)),$AH$40:$AL$72,COLUMNS($AH$40:AI$40),)*$U$33</f>
        <v>163.18456953667632</v>
      </c>
      <c r="Y29" s="67">
        <f>VLOOKUP(INDEX($AG$40:$AG$72,MATCH($W29,$AH$40:$AH$72,0)),$AH$40:$AL$72,COLUMNS($AH$40:AJ$40),)*$U$33</f>
        <v>223.38497719926562</v>
      </c>
      <c r="Z29" s="67">
        <f>VLOOKUP(INDEX($AG$40:$AG$72,MATCH($W29,$AH$40:$AH$72,0)),$AH$40:$AL$72,COLUMNS($AH$40:AK$40),)*$U$33</f>
        <v>180.43168942521967</v>
      </c>
      <c r="AA29" s="67">
        <f>VLOOKUP(INDEX($AG$40:$AG$72,MATCH($W29,$AH$40:$AH$72,0)),$AH$40:$AL$72,COLUMNS($AH$40:AL$40),)*$U$33</f>
        <v>304.79742633192041</v>
      </c>
      <c r="AH29" s="58" t="s">
        <v>18</v>
      </c>
      <c r="AI29" s="59">
        <f>Sheet2!K28</f>
        <v>3993.6955324396972</v>
      </c>
      <c r="AJ29" s="59">
        <f>Sheet2!L28</f>
        <v>10282.684287205722</v>
      </c>
      <c r="AK29" s="59">
        <f>Sheet2!M28</f>
        <v>14382.71909716588</v>
      </c>
      <c r="AL29" s="59">
        <f>Sheet2!N28</f>
        <v>12346.292733146978</v>
      </c>
      <c r="AN29" s="59">
        <f t="shared" si="8"/>
        <v>41005.391649958277</v>
      </c>
      <c r="AO29" s="59"/>
      <c r="AP29" s="58" t="s">
        <v>18</v>
      </c>
      <c r="AQ29" s="75">
        <f t="shared" si="9"/>
        <v>2.4426489360402786E-4</v>
      </c>
      <c r="AR29" s="75">
        <f t="shared" si="10"/>
        <v>6.2891594088138969E-4</v>
      </c>
      <c r="AS29" s="75">
        <f t="shared" si="11"/>
        <v>8.7968482360989571E-4</v>
      </c>
      <c r="AT29" s="75">
        <f t="shared" si="12"/>
        <v>7.5513164595800738E-4</v>
      </c>
      <c r="AU29" s="59"/>
      <c r="AV29" s="59"/>
      <c r="AX29" s="60" t="s">
        <v>18</v>
      </c>
      <c r="AY29" s="59">
        <v>273.00470000000001</v>
      </c>
      <c r="AZ29" s="59">
        <v>962.22479999999996</v>
      </c>
      <c r="BA29" s="59">
        <v>1087.1010000000001</v>
      </c>
      <c r="BB29" s="59">
        <v>1576.3910000000001</v>
      </c>
      <c r="BD29" s="59">
        <f t="shared" si="13"/>
        <v>3898.7215000000001</v>
      </c>
    </row>
    <row r="30" spans="1:56" x14ac:dyDescent="0.2">
      <c r="A30" s="58" t="s">
        <v>449</v>
      </c>
      <c r="B30" s="58" t="s">
        <v>575</v>
      </c>
      <c r="C30" s="66">
        <f t="shared" si="0"/>
        <v>132.23645383427672</v>
      </c>
      <c r="D30" s="66">
        <f t="shared" si="1"/>
        <v>209.9900200307319</v>
      </c>
      <c r="E30" s="66">
        <f t="shared" si="2"/>
        <v>316.73890579116073</v>
      </c>
      <c r="F30" s="66">
        <f t="shared" si="3"/>
        <v>371.07063664899454</v>
      </c>
      <c r="J30" s="58" t="s">
        <v>575</v>
      </c>
      <c r="K30" s="58" t="s">
        <v>448</v>
      </c>
      <c r="L30" s="65">
        <v>4.6695162888672502E-2</v>
      </c>
      <c r="M30" s="65">
        <v>0.121302347512319</v>
      </c>
      <c r="N30" s="65">
        <v>0.28677498097250897</v>
      </c>
      <c r="O30" s="65">
        <v>0.53727046164560399</v>
      </c>
      <c r="Q30" s="58" t="s">
        <v>577</v>
      </c>
      <c r="R30" s="65">
        <f t="shared" si="4"/>
        <v>1.8710121828837849</v>
      </c>
      <c r="S30" s="65">
        <f t="shared" si="5"/>
        <v>8.6986074815678691</v>
      </c>
      <c r="T30" s="65">
        <f t="shared" si="6"/>
        <v>15.431586434209549</v>
      </c>
      <c r="U30" s="65">
        <f t="shared" si="7"/>
        <v>16.478347473907579</v>
      </c>
      <c r="W30" s="58" t="s">
        <v>577</v>
      </c>
      <c r="X30" s="67">
        <f>VLOOKUP(INDEX($AG$40:$AG$72,MATCH($W30,$AH$40:$AH$72,0)),$AH$40:$AL$72,COLUMNS($AH$40:AI$40),)*$U$33</f>
        <v>24.083701202212797</v>
      </c>
      <c r="Y30" s="67">
        <f>VLOOKUP(INDEX($AG$40:$AG$72,MATCH($W30,$AH$40:$AH$72,0)),$AH$40:$AL$72,COLUMNS($AH$40:AJ$40),)*$U$33</f>
        <v>109.49205298311664</v>
      </c>
      <c r="Z30" s="67">
        <f>VLOOKUP(INDEX($AG$40:$AG$72,MATCH($W30,$AH$40:$AH$72,0)),$AH$40:$AL$72,COLUMNS($AH$40:AK$40),)*$U$33</f>
        <v>112.82459475891541</v>
      </c>
      <c r="AA30" s="67">
        <f>VLOOKUP(INDEX($AG$40:$AG$72,MATCH($W30,$AH$40:$AH$72,0)),$AH$40:$AL$72,COLUMNS($AH$40:AL$40),)*$U$33</f>
        <v>197.3610734648507</v>
      </c>
      <c r="AH30" s="58" t="s">
        <v>577</v>
      </c>
      <c r="AI30" s="59">
        <f>Sheet2!K29</f>
        <v>22013.292246810615</v>
      </c>
      <c r="AJ30" s="59">
        <f>Sheet2!L29</f>
        <v>52963.203589631354</v>
      </c>
      <c r="AK30" s="59">
        <f>Sheet2!M29</f>
        <v>71690.245840033793</v>
      </c>
      <c r="AL30" s="59">
        <f>Sheet2!N29</f>
        <v>31352.97065132565</v>
      </c>
      <c r="AN30" s="59">
        <f t="shared" si="8"/>
        <v>178019.71232780142</v>
      </c>
      <c r="AO30" s="59"/>
      <c r="AP30" s="58" t="s">
        <v>577</v>
      </c>
      <c r="AQ30" s="75">
        <f t="shared" si="9"/>
        <v>1.3463906912445029E-3</v>
      </c>
      <c r="AR30" s="75">
        <f t="shared" si="10"/>
        <v>3.2393684457579799E-3</v>
      </c>
      <c r="AS30" s="75">
        <f t="shared" si="11"/>
        <v>4.3847634679013599E-3</v>
      </c>
      <c r="AT30" s="75">
        <f t="shared" si="12"/>
        <v>1.9176299189832911E-3</v>
      </c>
      <c r="AU30" s="59"/>
      <c r="AV30" s="59"/>
      <c r="AX30" s="58" t="s">
        <v>577</v>
      </c>
      <c r="AY30" s="59">
        <v>222.08760000000001</v>
      </c>
      <c r="AZ30" s="59">
        <v>2429.2539999999999</v>
      </c>
      <c r="BA30" s="59">
        <v>3388.2849999999999</v>
      </c>
      <c r="BB30" s="59">
        <v>2592.127</v>
      </c>
      <c r="BD30" s="59">
        <f t="shared" si="13"/>
        <v>8631.7536</v>
      </c>
    </row>
    <row r="31" spans="1:56" x14ac:dyDescent="0.2">
      <c r="A31" s="58" t="s">
        <v>450</v>
      </c>
      <c r="B31" s="58" t="s">
        <v>575</v>
      </c>
      <c r="C31" s="66">
        <f t="shared" si="0"/>
        <v>132.23645383427672</v>
      </c>
      <c r="D31" s="66">
        <f t="shared" si="1"/>
        <v>209.9900200307319</v>
      </c>
      <c r="E31" s="66">
        <f t="shared" si="2"/>
        <v>316.73890579116073</v>
      </c>
      <c r="F31" s="66">
        <f t="shared" si="3"/>
        <v>371.07063664899454</v>
      </c>
      <c r="J31" s="58" t="s">
        <v>575</v>
      </c>
      <c r="K31" s="58" t="s">
        <v>449</v>
      </c>
      <c r="L31" s="65">
        <v>0.71521373265565702</v>
      </c>
      <c r="M31" s="65">
        <v>1.8581191006672899</v>
      </c>
      <c r="N31" s="65">
        <v>4.3433377990461297</v>
      </c>
      <c r="O31" s="65">
        <v>8.0295670425656507</v>
      </c>
      <c r="Q31" s="58" t="s">
        <v>578</v>
      </c>
      <c r="R31" s="65">
        <f t="shared" si="4"/>
        <v>5.8902404139500399</v>
      </c>
      <c r="S31" s="65">
        <f t="shared" si="5"/>
        <v>41.980635476449997</v>
      </c>
      <c r="T31" s="65">
        <f t="shared" si="6"/>
        <v>85.525269454511502</v>
      </c>
      <c r="U31" s="65">
        <f t="shared" si="7"/>
        <v>120.23447912311499</v>
      </c>
      <c r="W31" s="58" t="s">
        <v>578</v>
      </c>
      <c r="X31" s="67">
        <f>VLOOKUP(INDEX($AG$40:$AG$72,MATCH($W31,$AH$40:$AH$72,0)),$AH$40:$AL$72,COLUMNS($AH$40:AI$40),)*$U$33</f>
        <v>40.706985354225736</v>
      </c>
      <c r="Y31" s="67">
        <f>VLOOKUP(INDEX($AG$40:$AG$72,MATCH($W31,$AH$40:$AH$72,0)),$AH$40:$AL$72,COLUMNS($AH$40:AJ$40),)*$U$33</f>
        <v>55.640461086308179</v>
      </c>
      <c r="Z31" s="67">
        <f>VLOOKUP(INDEX($AG$40:$AG$72,MATCH($W31,$AH$40:$AH$72,0)),$AH$40:$AL$72,COLUMNS($AH$40:AK$40),)*$U$33</f>
        <v>97.203192535026517</v>
      </c>
      <c r="AA31" s="67">
        <f>VLOOKUP(INDEX($AG$40:$AG$72,MATCH($W31,$AH$40:$AH$72,0)),$AH$40:$AL$72,COLUMNS($AH$40:AL$40),)*$U$33</f>
        <v>204.74213853991657</v>
      </c>
      <c r="AH31" s="58" t="s">
        <v>578</v>
      </c>
      <c r="AI31" s="59">
        <f>Sheet2!K30</f>
        <v>445673.48653864826</v>
      </c>
      <c r="AJ31" s="59">
        <f>Sheet2!L30</f>
        <v>919114.10684102681</v>
      </c>
      <c r="AK31" s="59">
        <f>Sheet2!M30</f>
        <v>1159382.6873931547</v>
      </c>
      <c r="AL31" s="59">
        <f>Sheet2!N30</f>
        <v>301831.53654594568</v>
      </c>
      <c r="AN31" s="59">
        <f t="shared" si="8"/>
        <v>2826001.8173187752</v>
      </c>
      <c r="AO31" s="59"/>
      <c r="AP31" s="58" t="s">
        <v>578</v>
      </c>
      <c r="AQ31" s="75">
        <f t="shared" si="9"/>
        <v>2.7258559368694896E-2</v>
      </c>
      <c r="AR31" s="75">
        <f t="shared" si="10"/>
        <v>5.6215429467237302E-2</v>
      </c>
      <c r="AS31" s="75">
        <f t="shared" si="11"/>
        <v>7.0910886040789337E-2</v>
      </c>
      <c r="AT31" s="75">
        <f t="shared" si="12"/>
        <v>1.8460808432158294E-2</v>
      </c>
      <c r="AU31" s="59"/>
      <c r="AV31" s="59"/>
      <c r="AX31" s="58" t="s">
        <v>578</v>
      </c>
      <c r="AY31" s="59">
        <v>7599.7939999999999</v>
      </c>
      <c r="AZ31" s="59">
        <v>21422.799999999999</v>
      </c>
      <c r="BA31" s="59">
        <v>47208.85</v>
      </c>
      <c r="BB31" s="59">
        <v>25887.37</v>
      </c>
      <c r="BD31" s="59">
        <f t="shared" si="13"/>
        <v>102118.81399999998</v>
      </c>
    </row>
    <row r="32" spans="1:56" x14ac:dyDescent="0.2">
      <c r="A32" s="58" t="s">
        <v>451</v>
      </c>
      <c r="B32" s="58" t="s">
        <v>575</v>
      </c>
      <c r="C32" s="66">
        <f t="shared" si="0"/>
        <v>132.23645383427672</v>
      </c>
      <c r="D32" s="66">
        <f t="shared" si="1"/>
        <v>209.9900200307319</v>
      </c>
      <c r="E32" s="66">
        <f t="shared" si="2"/>
        <v>316.73890579116073</v>
      </c>
      <c r="F32" s="66">
        <f t="shared" si="3"/>
        <v>371.07063664899454</v>
      </c>
      <c r="J32" s="58" t="s">
        <v>575</v>
      </c>
      <c r="K32" s="58" t="s">
        <v>450</v>
      </c>
      <c r="L32" s="65">
        <v>0.24914525442407501</v>
      </c>
      <c r="M32" s="65">
        <v>0.64622025186753695</v>
      </c>
      <c r="N32" s="65">
        <v>1.5162081306530499</v>
      </c>
      <c r="O32" s="65">
        <v>2.8122280359206702</v>
      </c>
      <c r="U32" s="71">
        <f>SUM(R4:U31)</f>
        <v>2417.3206916698805</v>
      </c>
      <c r="AI32" s="61">
        <f>SUM(AI4:AI31)</f>
        <v>2543295.5458323951</v>
      </c>
      <c r="AJ32" s="61">
        <f t="shared" ref="AJ32:AL32" si="14">SUM(AJ4:AJ31)</f>
        <v>5000693.1326159667</v>
      </c>
      <c r="AK32" s="61">
        <f t="shared" si="14"/>
        <v>5245321.6713274373</v>
      </c>
      <c r="AL32" s="61">
        <f t="shared" si="14"/>
        <v>3560544.4063226487</v>
      </c>
      <c r="AN32" s="61">
        <f>SUM(AN4:AN31)</f>
        <v>16349854.756098447</v>
      </c>
      <c r="AO32" s="61"/>
      <c r="AP32" s="61"/>
      <c r="AQ32" s="61"/>
      <c r="AR32" s="61"/>
      <c r="AS32" s="61"/>
      <c r="AT32" s="61"/>
      <c r="AU32" s="61"/>
      <c r="AV32" s="61"/>
      <c r="AY32" s="61">
        <f>SUM(AY4:AY31)</f>
        <v>54742.518590000014</v>
      </c>
      <c r="AZ32" s="61">
        <f t="shared" ref="AZ32:BB32" si="15">SUM(AZ4:AZ31)</f>
        <v>180641.196</v>
      </c>
      <c r="BA32" s="61">
        <f t="shared" si="15"/>
        <v>272124.07899999997</v>
      </c>
      <c r="BB32" s="61">
        <f t="shared" si="15"/>
        <v>505121.18309999991</v>
      </c>
      <c r="BD32" s="61">
        <f>SUM(BD4:BD31)</f>
        <v>1012628.97669</v>
      </c>
    </row>
    <row r="33" spans="1:56" x14ac:dyDescent="0.2">
      <c r="A33" s="58" t="s">
        <v>452</v>
      </c>
      <c r="B33" s="58" t="s">
        <v>575</v>
      </c>
      <c r="C33" s="66">
        <f t="shared" si="0"/>
        <v>132.23645383427672</v>
      </c>
      <c r="D33" s="66">
        <f t="shared" si="1"/>
        <v>209.9900200307319</v>
      </c>
      <c r="E33" s="66">
        <f t="shared" si="2"/>
        <v>316.73890579116073</v>
      </c>
      <c r="F33" s="66">
        <f t="shared" si="3"/>
        <v>371.07063664899454</v>
      </c>
      <c r="J33" s="58" t="s">
        <v>575</v>
      </c>
      <c r="K33" s="58" t="s">
        <v>451</v>
      </c>
      <c r="L33" s="65">
        <v>7.46552423533412E-2</v>
      </c>
      <c r="M33" s="65">
        <v>0.19331695557096701</v>
      </c>
      <c r="N33" s="65">
        <v>0.45345211516640799</v>
      </c>
      <c r="O33" s="65">
        <v>0.83976431774231597</v>
      </c>
      <c r="U33" s="65">
        <f>U32/(BD32/1000)</f>
        <v>2.3871731377581384</v>
      </c>
      <c r="W33" s="58" t="s">
        <v>549</v>
      </c>
      <c r="AN33" s="61"/>
      <c r="AO33" s="61"/>
      <c r="AP33" s="61"/>
      <c r="AQ33" s="61"/>
      <c r="AR33" s="61"/>
      <c r="AS33" s="61"/>
      <c r="AT33" s="61"/>
      <c r="AU33" s="61"/>
      <c r="AV33" s="61"/>
      <c r="BD33" s="61"/>
    </row>
    <row r="34" spans="1:56" x14ac:dyDescent="0.2">
      <c r="A34" s="58" t="s">
        <v>453</v>
      </c>
      <c r="B34" s="58" t="s">
        <v>575</v>
      </c>
      <c r="C34" s="66">
        <f t="shared" si="0"/>
        <v>132.23645383427672</v>
      </c>
      <c r="D34" s="66">
        <f t="shared" si="1"/>
        <v>209.9900200307319</v>
      </c>
      <c r="E34" s="66">
        <f t="shared" si="2"/>
        <v>316.73890579116073</v>
      </c>
      <c r="F34" s="66">
        <f t="shared" si="3"/>
        <v>371.07063664899454</v>
      </c>
      <c r="J34" s="58" t="s">
        <v>575</v>
      </c>
      <c r="K34" s="58" t="s">
        <v>452</v>
      </c>
      <c r="L34" s="65">
        <v>5.0489287730387002E-3</v>
      </c>
      <c r="M34" s="65">
        <v>1.30964975294268E-2</v>
      </c>
      <c r="N34" s="65">
        <v>3.0874997042869501E-2</v>
      </c>
      <c r="O34" s="65">
        <v>5.7593459788043803E-2</v>
      </c>
      <c r="X34" s="58" t="s">
        <v>174</v>
      </c>
      <c r="Y34" s="58" t="s">
        <v>175</v>
      </c>
      <c r="Z34" s="58" t="s">
        <v>176</v>
      </c>
      <c r="AA34" s="58" t="s">
        <v>177</v>
      </c>
      <c r="AH34" s="58" t="s">
        <v>579</v>
      </c>
      <c r="AI34" s="61">
        <f>SUM(AI5,AI6,AI7,AI11)</f>
        <v>391196.13480593421</v>
      </c>
      <c r="AJ34" s="61">
        <f t="shared" ref="AJ34:AL34" si="16">SUM(AJ5,AJ6,AJ7,AJ11)</f>
        <v>354512.92777764687</v>
      </c>
      <c r="AK34" s="61">
        <f t="shared" si="16"/>
        <v>104406.44037176855</v>
      </c>
      <c r="AL34" s="61">
        <f t="shared" si="16"/>
        <v>38921.587766588775</v>
      </c>
      <c r="AN34" s="61"/>
      <c r="AO34" s="61"/>
      <c r="AP34" s="61"/>
      <c r="AQ34" s="61"/>
      <c r="AR34" s="61"/>
      <c r="AS34" s="61"/>
      <c r="AT34" s="61"/>
      <c r="AU34" s="61"/>
      <c r="AV34" s="61"/>
      <c r="AX34" s="58" t="s">
        <v>579</v>
      </c>
      <c r="AY34" s="61">
        <f>SUM(AY5,AY6,AY7,AY11)</f>
        <v>7081.5009</v>
      </c>
      <c r="AZ34" s="61">
        <f t="shared" ref="AZ34:BB34" si="17">SUM(AZ5,AZ6,AZ7,AZ11)</f>
        <v>8501.494200000001</v>
      </c>
      <c r="BA34" s="61">
        <f t="shared" si="17"/>
        <v>2110.2557999999999</v>
      </c>
      <c r="BB34" s="61">
        <f t="shared" si="17"/>
        <v>4601.2110000000002</v>
      </c>
      <c r="BD34" s="61"/>
    </row>
    <row r="35" spans="1:56" x14ac:dyDescent="0.2">
      <c r="A35" s="58" t="s">
        <v>130</v>
      </c>
      <c r="B35" s="58" t="s">
        <v>572</v>
      </c>
      <c r="C35" s="66">
        <f t="shared" si="0"/>
        <v>103.78231194716788</v>
      </c>
      <c r="D35" s="66">
        <f t="shared" si="1"/>
        <v>122.90968477299654</v>
      </c>
      <c r="E35" s="66">
        <f t="shared" si="2"/>
        <v>324.23179221703271</v>
      </c>
      <c r="F35" s="66">
        <f t="shared" si="3"/>
        <v>498.89853845546025</v>
      </c>
      <c r="J35" s="58" t="s">
        <v>575</v>
      </c>
      <c r="K35" s="58" t="s">
        <v>453</v>
      </c>
      <c r="L35" s="65">
        <v>0.263855067064386</v>
      </c>
      <c r="M35" s="65">
        <v>0.68545444691702695</v>
      </c>
      <c r="N35" s="65">
        <v>1.61827454402127</v>
      </c>
      <c r="O35" s="65">
        <v>3.0267678770807498</v>
      </c>
      <c r="W35" s="58" t="s">
        <v>559</v>
      </c>
      <c r="X35" s="67">
        <f>R4/X4*1000</f>
        <v>41.134445545928315</v>
      </c>
      <c r="Y35" s="67">
        <f t="shared" ref="Y35:AA35" si="18">S4/Y4*1000</f>
        <v>77.493643176756649</v>
      </c>
      <c r="Z35" s="67">
        <f t="shared" si="18"/>
        <v>74.816405401567877</v>
      </c>
      <c r="AA35" s="67">
        <f t="shared" si="18"/>
        <v>20.028125237407082</v>
      </c>
      <c r="AB35" s="70">
        <f t="shared" ref="AB35:AB61" si="19">SUM(X35:AA35)</f>
        <v>213.47261936165995</v>
      </c>
      <c r="AC35" s="72">
        <f>VLOOKUP($W35,$AH$4:$AN$31,7,)/1000</f>
        <v>579.9701405422943</v>
      </c>
      <c r="AD35" s="65">
        <f>AC35/AB35</f>
        <v>2.7168362025844797</v>
      </c>
      <c r="AH35" s="58" t="s">
        <v>10</v>
      </c>
      <c r="AI35" s="61">
        <f>SUM(AI22,AI24,AI25,AI26,AI27)</f>
        <v>51199.229815880673</v>
      </c>
      <c r="AJ35" s="61">
        <f t="shared" ref="AJ35:AL35" si="20">SUM(AJ22,AJ24,AJ25,AJ26,AJ27)</f>
        <v>121381.7142402835</v>
      </c>
      <c r="AK35" s="61">
        <f t="shared" si="20"/>
        <v>160023.65041209492</v>
      </c>
      <c r="AL35" s="61">
        <f t="shared" si="20"/>
        <v>59442.77483987563</v>
      </c>
      <c r="AN35" s="61"/>
      <c r="AO35" s="61"/>
      <c r="AP35" s="61"/>
      <c r="AQ35" s="61"/>
      <c r="AR35" s="61"/>
      <c r="AS35" s="61"/>
      <c r="AT35" s="61"/>
      <c r="AU35" s="61"/>
      <c r="AV35" s="61"/>
      <c r="AX35" s="58" t="s">
        <v>10</v>
      </c>
      <c r="AY35" s="61">
        <f>SUM(AY22,AY24,AY25,AY26,AY27)</f>
        <v>1057.181</v>
      </c>
      <c r="AZ35" s="61">
        <f t="shared" ref="AZ35:BB35" si="21">SUM(AZ22,AZ24,AZ25,AZ26,AZ27)</f>
        <v>2547.2260000000001</v>
      </c>
      <c r="BA35" s="61">
        <f t="shared" si="21"/>
        <v>5844.7849000000006</v>
      </c>
      <c r="BB35" s="61">
        <f t="shared" si="21"/>
        <v>4277.0623999999998</v>
      </c>
      <c r="BD35" s="61"/>
    </row>
    <row r="36" spans="1:56" x14ac:dyDescent="0.2">
      <c r="A36" s="58" t="s">
        <v>11</v>
      </c>
      <c r="B36" s="58" t="s">
        <v>563</v>
      </c>
      <c r="C36" s="66">
        <f t="shared" si="0"/>
        <v>16.736140918288012</v>
      </c>
      <c r="D36" s="66">
        <f t="shared" si="1"/>
        <v>32.920571380518062</v>
      </c>
      <c r="E36" s="66">
        <f t="shared" si="2"/>
        <v>67.774726290167109</v>
      </c>
      <c r="F36" s="66">
        <f t="shared" si="3"/>
        <v>695.99523710610788</v>
      </c>
      <c r="J36" s="58" t="s">
        <v>572</v>
      </c>
      <c r="K36" s="58" t="s">
        <v>130</v>
      </c>
      <c r="L36" s="65">
        <v>0.66987760093503201</v>
      </c>
      <c r="M36" s="65">
        <v>3.2164786109877799</v>
      </c>
      <c r="N36" s="65">
        <v>4.0889862126404903</v>
      </c>
      <c r="O36" s="65">
        <v>13.7986617951235</v>
      </c>
      <c r="W36" s="58" t="s">
        <v>560</v>
      </c>
      <c r="X36" s="67">
        <f t="shared" ref="X36:AA36" si="22">R5/X5*1000</f>
        <v>13.85881135083447</v>
      </c>
      <c r="Y36" s="67">
        <f t="shared" si="22"/>
        <v>35.373923207471556</v>
      </c>
      <c r="Z36" s="67">
        <f t="shared" si="22"/>
        <v>13.927590456422038</v>
      </c>
      <c r="AA36" s="67">
        <f t="shared" si="22"/>
        <v>5.3302285662142914</v>
      </c>
      <c r="AB36" s="70">
        <f t="shared" si="19"/>
        <v>68.490553580942361</v>
      </c>
      <c r="AC36" s="72">
        <f t="shared" ref="AC36:AC62" si="23">VLOOKUP($W36,$AH$4:$AN$31,7,)/1000</f>
        <v>63.63394395028093</v>
      </c>
      <c r="AD36" s="65">
        <f t="shared" ref="AD36:AD62" si="24">AC36/AB36</f>
        <v>0.92909081067768162</v>
      </c>
      <c r="AH36" s="58" t="s">
        <v>580</v>
      </c>
      <c r="AI36" s="61">
        <f>SUM(AI9,AI23)</f>
        <v>19777.141288666913</v>
      </c>
      <c r="AJ36" s="61">
        <f t="shared" ref="AJ36:AL36" si="25">SUM(AJ9,AJ23)</f>
        <v>58405.778414537803</v>
      </c>
      <c r="AK36" s="61">
        <f t="shared" si="25"/>
        <v>80520.440714517434</v>
      </c>
      <c r="AL36" s="61">
        <f t="shared" si="25"/>
        <v>69009.837730471612</v>
      </c>
      <c r="AN36" s="61"/>
      <c r="AO36" s="61"/>
      <c r="AP36" s="61"/>
      <c r="AQ36" s="61"/>
      <c r="AR36" s="61"/>
      <c r="AS36" s="61"/>
      <c r="AT36" s="61"/>
      <c r="AU36" s="61"/>
      <c r="AV36" s="61"/>
      <c r="AX36" s="58" t="s">
        <v>580</v>
      </c>
      <c r="AY36" s="61">
        <f>SUM(AY9,AY23)</f>
        <v>437.03399999999999</v>
      </c>
      <c r="AZ36" s="61">
        <f t="shared" ref="AZ36:BB36" si="26">SUM(AZ9,AZ23)</f>
        <v>3799.2532999999999</v>
      </c>
      <c r="BA36" s="61">
        <f t="shared" si="26"/>
        <v>4660.2078999999994</v>
      </c>
      <c r="BB36" s="61">
        <f t="shared" si="26"/>
        <v>11540.605</v>
      </c>
      <c r="BD36" s="61"/>
    </row>
    <row r="37" spans="1:56" x14ac:dyDescent="0.2">
      <c r="A37" s="58" t="s">
        <v>131</v>
      </c>
      <c r="B37" s="58" t="s">
        <v>563</v>
      </c>
      <c r="C37" s="66">
        <f t="shared" si="0"/>
        <v>16.736140918288012</v>
      </c>
      <c r="D37" s="66">
        <f t="shared" si="1"/>
        <v>32.920571380518062</v>
      </c>
      <c r="E37" s="66">
        <f t="shared" si="2"/>
        <v>67.774726290167109</v>
      </c>
      <c r="F37" s="66">
        <f t="shared" si="3"/>
        <v>695.99523710610788</v>
      </c>
      <c r="J37" s="58" t="s">
        <v>563</v>
      </c>
      <c r="K37" s="58" t="s">
        <v>11</v>
      </c>
      <c r="L37" s="65">
        <v>0.112952987547701</v>
      </c>
      <c r="M37" s="65">
        <v>2.3576510429441</v>
      </c>
      <c r="N37" s="65">
        <v>2.1880540983310501</v>
      </c>
      <c r="O37" s="65">
        <v>1.21569280774199</v>
      </c>
      <c r="W37" s="58" t="s">
        <v>561</v>
      </c>
      <c r="X37" s="67">
        <f t="shared" ref="X37:AA37" si="27">R6/X6*1000</f>
        <v>0</v>
      </c>
      <c r="Y37" s="67">
        <f t="shared" si="27"/>
        <v>40.186798860649354</v>
      </c>
      <c r="Z37" s="67">
        <f t="shared" si="27"/>
        <v>1.2506397700340022</v>
      </c>
      <c r="AA37" s="67">
        <f t="shared" si="27"/>
        <v>0</v>
      </c>
      <c r="AB37" s="70">
        <f t="shared" si="19"/>
        <v>41.437438630683353</v>
      </c>
      <c r="AC37" s="72">
        <f t="shared" si="23"/>
        <v>7.6173537387098404</v>
      </c>
      <c r="AD37" s="65">
        <f t="shared" si="24"/>
        <v>0.18382781345634105</v>
      </c>
      <c r="AN37" s="61"/>
      <c r="AO37" s="61"/>
      <c r="AP37" s="61"/>
      <c r="AQ37" s="61"/>
      <c r="AR37" s="61"/>
      <c r="AS37" s="61"/>
      <c r="AT37" s="61"/>
      <c r="AU37" s="61"/>
      <c r="AV37" s="61"/>
      <c r="BD37" s="61"/>
    </row>
    <row r="38" spans="1:56" x14ac:dyDescent="0.2">
      <c r="A38" s="58" t="s">
        <v>132</v>
      </c>
      <c r="B38" s="58" t="s">
        <v>563</v>
      </c>
      <c r="C38" s="66">
        <f t="shared" si="0"/>
        <v>16.736140918288012</v>
      </c>
      <c r="D38" s="66">
        <f t="shared" si="1"/>
        <v>32.920571380518062</v>
      </c>
      <c r="E38" s="66">
        <f t="shared" si="2"/>
        <v>67.774726290167109</v>
      </c>
      <c r="F38" s="66">
        <f t="shared" si="3"/>
        <v>695.99523710610788</v>
      </c>
      <c r="J38" s="58" t="s">
        <v>563</v>
      </c>
      <c r="K38" s="58" t="s">
        <v>131</v>
      </c>
      <c r="L38" s="65">
        <v>0.13855742898978901</v>
      </c>
      <c r="M38" s="65">
        <v>2.1617525477411199</v>
      </c>
      <c r="N38" s="65">
        <v>1.1930260276763001</v>
      </c>
      <c r="O38" s="65">
        <v>3.09397959217192</v>
      </c>
      <c r="W38" s="58" t="s">
        <v>562</v>
      </c>
      <c r="X38" s="67">
        <f t="shared" ref="X38:AA38" si="28">R7/X7*1000</f>
        <v>23.435281387578847</v>
      </c>
      <c r="Y38" s="67">
        <f t="shared" si="28"/>
        <v>17.553191379483234</v>
      </c>
      <c r="Z38" s="67">
        <f t="shared" si="28"/>
        <v>17.17481132430639</v>
      </c>
      <c r="AA38" s="67">
        <f t="shared" si="28"/>
        <v>11.052366841746696</v>
      </c>
      <c r="AB38" s="70">
        <f t="shared" si="19"/>
        <v>69.215650933115171</v>
      </c>
      <c r="AC38" s="72">
        <f t="shared" si="23"/>
        <v>239.51066765852724</v>
      </c>
      <c r="AD38" s="65">
        <f t="shared" si="24"/>
        <v>3.460354189112119</v>
      </c>
    </row>
    <row r="39" spans="1:56" x14ac:dyDescent="0.2">
      <c r="A39" s="58" t="s">
        <v>133</v>
      </c>
      <c r="B39" s="58" t="s">
        <v>563</v>
      </c>
      <c r="C39" s="66">
        <f t="shared" si="0"/>
        <v>16.736140918288012</v>
      </c>
      <c r="D39" s="66">
        <f t="shared" si="1"/>
        <v>32.920571380518062</v>
      </c>
      <c r="E39" s="66">
        <f t="shared" si="2"/>
        <v>67.774726290167109</v>
      </c>
      <c r="F39" s="66">
        <f t="shared" si="3"/>
        <v>695.99523710610788</v>
      </c>
      <c r="J39" s="58" t="s">
        <v>563</v>
      </c>
      <c r="K39" s="58" t="s">
        <v>132</v>
      </c>
      <c r="L39" s="65">
        <v>2.8498606321982301E-2</v>
      </c>
      <c r="M39" s="65">
        <v>0.41297322036705397</v>
      </c>
      <c r="N39" s="65">
        <v>0.40158499316108298</v>
      </c>
      <c r="O39" s="65">
        <v>6.99171946539014E-3</v>
      </c>
      <c r="W39" s="58" t="s">
        <v>563</v>
      </c>
      <c r="X39" s="67">
        <f t="shared" ref="X39:AA39" si="29">R8/X8*1000</f>
        <v>39.567262389748684</v>
      </c>
      <c r="Y39" s="67">
        <f t="shared" si="29"/>
        <v>242.1846364389678</v>
      </c>
      <c r="Z39" s="67">
        <f t="shared" si="29"/>
        <v>92.262699600623648</v>
      </c>
      <c r="AA39" s="67">
        <f t="shared" si="29"/>
        <v>11.640207793132957</v>
      </c>
      <c r="AB39" s="70">
        <f t="shared" si="19"/>
        <v>385.6548062224731</v>
      </c>
      <c r="AC39" s="72">
        <f t="shared" si="23"/>
        <v>250.79495857456794</v>
      </c>
      <c r="AD39" s="65">
        <f t="shared" si="24"/>
        <v>0.65030943353495141</v>
      </c>
      <c r="AI39" s="58" t="s">
        <v>555</v>
      </c>
      <c r="AJ39" s="58" t="s">
        <v>556</v>
      </c>
      <c r="AK39" s="58" t="s">
        <v>557</v>
      </c>
      <c r="AL39" s="58" t="s">
        <v>558</v>
      </c>
    </row>
    <row r="40" spans="1:56" x14ac:dyDescent="0.2">
      <c r="A40" s="58" t="s">
        <v>134</v>
      </c>
      <c r="B40" s="58" t="s">
        <v>577</v>
      </c>
      <c r="C40" s="66">
        <f t="shared" si="0"/>
        <v>51.057397581584702</v>
      </c>
      <c r="D40" s="66">
        <f t="shared" si="1"/>
        <v>232.1229297043962</v>
      </c>
      <c r="E40" s="66">
        <f t="shared" si="2"/>
        <v>239.18791149334834</v>
      </c>
      <c r="F40" s="66">
        <f t="shared" si="3"/>
        <v>418.40507446992336</v>
      </c>
      <c r="J40" s="58" t="s">
        <v>563</v>
      </c>
      <c r="K40" s="58" t="s">
        <v>133</v>
      </c>
      <c r="L40" s="65">
        <v>0.15062801646075</v>
      </c>
      <c r="M40" s="65">
        <v>0.252447055402582</v>
      </c>
      <c r="N40" s="65">
        <v>0.28377128118225198</v>
      </c>
      <c r="O40" s="65">
        <v>0.95183673434914995</v>
      </c>
      <c r="W40" s="58" t="s">
        <v>564</v>
      </c>
      <c r="X40" s="67">
        <f t="shared" ref="X40:AA40" si="30">R9/X9*1000</f>
        <v>43.291972711110155</v>
      </c>
      <c r="Y40" s="67">
        <f t="shared" si="30"/>
        <v>114.839716996061</v>
      </c>
      <c r="Z40" s="67">
        <f t="shared" si="30"/>
        <v>130.46682748060769</v>
      </c>
      <c r="AA40" s="67">
        <f t="shared" si="30"/>
        <v>65.922936447233397</v>
      </c>
      <c r="AB40" s="70">
        <f t="shared" si="19"/>
        <v>354.52145363501222</v>
      </c>
      <c r="AC40" s="72">
        <f t="shared" si="23"/>
        <v>186.68460616659476</v>
      </c>
      <c r="AD40" s="65">
        <f t="shared" si="24"/>
        <v>0.52658197198635759</v>
      </c>
      <c r="AG40" s="69" t="s">
        <v>578</v>
      </c>
      <c r="AH40" s="62" t="s">
        <v>559</v>
      </c>
      <c r="AI40" s="63">
        <f t="shared" ref="AI40:AI67" si="31">AY4/AI4*1000</f>
        <v>35.632679083933816</v>
      </c>
      <c r="AJ40" s="63">
        <f t="shared" ref="AJ40:AJ67" si="32">AZ4/AJ4*1000</f>
        <v>25.716839030334675</v>
      </c>
      <c r="AK40" s="63">
        <f t="shared" ref="AK40:AK67" si="33">BA4/AK4*1000</f>
        <v>41.609671988473373</v>
      </c>
      <c r="AL40" s="63">
        <f t="shared" ref="AL40:AL67" si="34">BB4/AL4*1000</f>
        <v>60.983383984515136</v>
      </c>
    </row>
    <row r="41" spans="1:56" x14ac:dyDescent="0.2">
      <c r="A41" s="58" t="s">
        <v>135</v>
      </c>
      <c r="B41" s="58" t="s">
        <v>577</v>
      </c>
      <c r="C41" s="66">
        <f t="shared" si="0"/>
        <v>51.057397581584702</v>
      </c>
      <c r="D41" s="66">
        <f t="shared" si="1"/>
        <v>232.1229297043962</v>
      </c>
      <c r="E41" s="66">
        <f t="shared" si="2"/>
        <v>239.18791149334834</v>
      </c>
      <c r="F41" s="66">
        <f t="shared" si="3"/>
        <v>418.40507446992336</v>
      </c>
      <c r="J41" s="58" t="s">
        <v>577</v>
      </c>
      <c r="K41" s="58" t="s">
        <v>134</v>
      </c>
      <c r="L41" s="65">
        <v>1.44866387562351</v>
      </c>
      <c r="M41" s="65">
        <v>4.9973014221968102</v>
      </c>
      <c r="N41" s="65">
        <v>3.48943448887852</v>
      </c>
      <c r="O41" s="65">
        <v>2.2301795376851201</v>
      </c>
      <c r="W41" s="58" t="s">
        <v>19</v>
      </c>
      <c r="X41" s="67">
        <f t="shared" ref="X41:AA41" si="35">R10/X10*1000</f>
        <v>243.03910157781311</v>
      </c>
      <c r="Y41" s="67">
        <f t="shared" si="35"/>
        <v>370.57783427429143</v>
      </c>
      <c r="Z41" s="67">
        <f t="shared" si="35"/>
        <v>213.40464673678554</v>
      </c>
      <c r="AA41" s="67">
        <f t="shared" si="35"/>
        <v>113.8358898599689</v>
      </c>
      <c r="AB41" s="70">
        <f t="shared" si="19"/>
        <v>940.85747244885908</v>
      </c>
      <c r="AC41" s="72">
        <f t="shared" si="23"/>
        <v>1327.5177736639014</v>
      </c>
      <c r="AD41" s="65">
        <f t="shared" si="24"/>
        <v>1.4109658609700413</v>
      </c>
      <c r="AG41" s="69" t="str">
        <f>AH69</f>
        <v>aff</v>
      </c>
      <c r="AH41" s="62" t="s">
        <v>560</v>
      </c>
      <c r="AI41" s="63">
        <f t="shared" si="31"/>
        <v>30.941044425490393</v>
      </c>
      <c r="AJ41" s="63">
        <f t="shared" si="32"/>
        <v>32.883576920853017</v>
      </c>
      <c r="AK41" s="63">
        <f t="shared" si="33"/>
        <v>26.079209145029957</v>
      </c>
      <c r="AL41" s="63">
        <f t="shared" si="34"/>
        <v>0</v>
      </c>
    </row>
    <row r="42" spans="1:56" x14ac:dyDescent="0.2">
      <c r="A42" s="58" t="s">
        <v>136</v>
      </c>
      <c r="B42" s="58" t="s">
        <v>577</v>
      </c>
      <c r="C42" s="66">
        <f t="shared" si="0"/>
        <v>51.057397581584702</v>
      </c>
      <c r="D42" s="66">
        <f t="shared" si="1"/>
        <v>232.1229297043962</v>
      </c>
      <c r="E42" s="66">
        <f t="shared" si="2"/>
        <v>239.18791149334834</v>
      </c>
      <c r="F42" s="66">
        <f t="shared" si="3"/>
        <v>418.40507446992336</v>
      </c>
      <c r="J42" s="58" t="s">
        <v>577</v>
      </c>
      <c r="K42" s="58" t="s">
        <v>135</v>
      </c>
      <c r="L42" s="65">
        <v>0.20230945817384399</v>
      </c>
      <c r="M42" s="65">
        <v>1.1169232389317201</v>
      </c>
      <c r="N42" s="65">
        <v>5.72462155446427</v>
      </c>
      <c r="O42" s="65">
        <v>6.9459212778393304</v>
      </c>
      <c r="W42" s="58" t="s">
        <v>565</v>
      </c>
      <c r="X42" s="67">
        <f t="shared" ref="X42:AA42" si="36">R11/X11*1000</f>
        <v>156.32955197692257</v>
      </c>
      <c r="Y42" s="67">
        <f t="shared" si="36"/>
        <v>117.10309993837414</v>
      </c>
      <c r="Z42" s="67">
        <f t="shared" si="36"/>
        <v>114.56170211159667</v>
      </c>
      <c r="AA42" s="67">
        <f t="shared" si="36"/>
        <v>73.673226181129522</v>
      </c>
      <c r="AB42" s="70">
        <f t="shared" si="19"/>
        <v>461.66758020802291</v>
      </c>
      <c r="AC42" s="72">
        <f t="shared" si="23"/>
        <v>578.27512537442033</v>
      </c>
      <c r="AD42" s="65">
        <f t="shared" si="24"/>
        <v>1.2525790204151983</v>
      </c>
      <c r="AG42" s="69" t="str">
        <f>AG41</f>
        <v>aff</v>
      </c>
      <c r="AH42" s="58" t="s">
        <v>561</v>
      </c>
      <c r="AI42" s="59">
        <f t="shared" si="31"/>
        <v>6.5155640558455481</v>
      </c>
      <c r="AJ42" s="59">
        <f t="shared" si="32"/>
        <v>127.09484212140681</v>
      </c>
      <c r="AK42" s="59">
        <f t="shared" si="33"/>
        <v>0</v>
      </c>
      <c r="AL42" s="59">
        <f t="shared" si="34"/>
        <v>0</v>
      </c>
    </row>
    <row r="43" spans="1:56" x14ac:dyDescent="0.2">
      <c r="A43" s="58" t="s">
        <v>12</v>
      </c>
      <c r="B43" s="58" t="s">
        <v>12</v>
      </c>
      <c r="C43" s="66">
        <f t="shared" si="0"/>
        <v>55.134611518635239</v>
      </c>
      <c r="D43" s="66">
        <f t="shared" si="1"/>
        <v>142.91095663489091</v>
      </c>
      <c r="E43" s="66">
        <f t="shared" si="2"/>
        <v>144.18642534348484</v>
      </c>
      <c r="F43" s="66">
        <f t="shared" si="3"/>
        <v>506.62373412306465</v>
      </c>
      <c r="J43" s="58" t="s">
        <v>577</v>
      </c>
      <c r="K43" s="58" t="s">
        <v>136</v>
      </c>
      <c r="L43" s="65">
        <v>0.22003884908643101</v>
      </c>
      <c r="M43" s="65">
        <v>2.5843828204393402</v>
      </c>
      <c r="N43" s="65">
        <v>6.2175303908667603</v>
      </c>
      <c r="O43" s="65">
        <v>7.3022466583831296</v>
      </c>
      <c r="W43" s="58" t="s">
        <v>17</v>
      </c>
      <c r="X43" s="67">
        <f t="shared" ref="X43:AA43" si="37">R12/X12*1000</f>
        <v>121.45138329168125</v>
      </c>
      <c r="Y43" s="67">
        <f t="shared" si="37"/>
        <v>18.449337777419334</v>
      </c>
      <c r="Z43" s="67">
        <f t="shared" si="37"/>
        <v>47.267706146209285</v>
      </c>
      <c r="AA43" s="67">
        <f t="shared" si="37"/>
        <v>52.206449029526638</v>
      </c>
      <c r="AB43" s="70">
        <f t="shared" si="19"/>
        <v>239.37487624483651</v>
      </c>
      <c r="AC43" s="72">
        <f t="shared" si="23"/>
        <v>105.67857242373549</v>
      </c>
      <c r="AD43" s="65">
        <f t="shared" si="24"/>
        <v>0.44147729319615703</v>
      </c>
      <c r="AG43" s="69" t="str">
        <f>AG42</f>
        <v>aff</v>
      </c>
      <c r="AH43" s="62" t="s">
        <v>562</v>
      </c>
      <c r="AI43" s="63">
        <f t="shared" si="31"/>
        <v>21.994223899458348</v>
      </c>
      <c r="AJ43" s="63">
        <f t="shared" si="32"/>
        <v>33.96496663211795</v>
      </c>
      <c r="AK43" s="63">
        <f t="shared" si="33"/>
        <v>23.295985981954015</v>
      </c>
      <c r="AL43" s="63">
        <f t="shared" si="34"/>
        <v>219.95191333115224</v>
      </c>
    </row>
    <row r="44" spans="1:56" x14ac:dyDescent="0.2">
      <c r="A44" s="58" t="s">
        <v>301</v>
      </c>
      <c r="B44" s="58" t="s">
        <v>564</v>
      </c>
      <c r="C44" s="66">
        <f t="shared" si="0"/>
        <v>103.32416225741272</v>
      </c>
      <c r="D44" s="66">
        <f t="shared" si="1"/>
        <v>267.82005830792247</v>
      </c>
      <c r="E44" s="66">
        <f t="shared" si="2"/>
        <v>270.21033062817753</v>
      </c>
      <c r="F44" s="66">
        <f t="shared" si="3"/>
        <v>949.4303390583425</v>
      </c>
      <c r="J44" s="58" t="s">
        <v>12</v>
      </c>
      <c r="K44" s="58" t="s">
        <v>12</v>
      </c>
      <c r="L44" s="65">
        <v>0.28273611918177499</v>
      </c>
      <c r="M44" s="65">
        <v>1.1707434035578399</v>
      </c>
      <c r="N44" s="65">
        <v>2.32180172077046</v>
      </c>
      <c r="O44" s="65">
        <v>5.8794265424809398</v>
      </c>
      <c r="W44" s="58" t="s">
        <v>566</v>
      </c>
      <c r="X44" s="67">
        <f t="shared" ref="X44:AA44" si="38">R13/X13*1000</f>
        <v>33.833855036821916</v>
      </c>
      <c r="Y44" s="67">
        <f t="shared" si="38"/>
        <v>77.484711722435094</v>
      </c>
      <c r="Z44" s="67">
        <f t="shared" si="38"/>
        <v>144.6558896761529</v>
      </c>
      <c r="AA44" s="67">
        <f t="shared" si="38"/>
        <v>64.121184905313356</v>
      </c>
      <c r="AB44" s="70">
        <f t="shared" si="19"/>
        <v>320.09564134072326</v>
      </c>
      <c r="AC44" s="72">
        <f t="shared" si="23"/>
        <v>160.0883193456684</v>
      </c>
      <c r="AD44" s="65">
        <f t="shared" si="24"/>
        <v>0.50012652054597539</v>
      </c>
      <c r="AG44" s="68" t="s">
        <v>563</v>
      </c>
      <c r="AH44" s="58" t="s">
        <v>563</v>
      </c>
      <c r="AI44" s="59">
        <f t="shared" si="31"/>
        <v>4.5592295539795487</v>
      </c>
      <c r="AJ44" s="59">
        <f t="shared" si="32"/>
        <v>8.9681631329921121</v>
      </c>
      <c r="AK44" s="59">
        <f t="shared" si="33"/>
        <v>18.463069630188865</v>
      </c>
      <c r="AL44" s="59">
        <f t="shared" si="34"/>
        <v>189.60177677374426</v>
      </c>
    </row>
    <row r="45" spans="1:56" x14ac:dyDescent="0.2">
      <c r="A45" s="58" t="s">
        <v>137</v>
      </c>
      <c r="B45" s="58" t="s">
        <v>564</v>
      </c>
      <c r="C45" s="66">
        <f t="shared" si="0"/>
        <v>103.32416225741272</v>
      </c>
      <c r="D45" s="66">
        <f t="shared" si="1"/>
        <v>267.82005830792247</v>
      </c>
      <c r="E45" s="66">
        <f t="shared" si="2"/>
        <v>270.21033062817753</v>
      </c>
      <c r="F45" s="66">
        <f t="shared" si="3"/>
        <v>949.4303390583425</v>
      </c>
      <c r="J45" s="58" t="s">
        <v>12</v>
      </c>
      <c r="K45" s="58" t="s">
        <v>301</v>
      </c>
      <c r="L45" s="65"/>
      <c r="M45" s="65">
        <v>3.5359046378824397E-5</v>
      </c>
      <c r="N45" s="65">
        <v>1.03160239557136E-5</v>
      </c>
      <c r="O45" s="65">
        <v>8.0346681386619294E-5</v>
      </c>
      <c r="W45" s="58" t="s">
        <v>567</v>
      </c>
      <c r="X45" s="67">
        <f t="shared" ref="X45:AA45" si="39">R14/X14*1000</f>
        <v>158.69400071869134</v>
      </c>
      <c r="Y45" s="67">
        <f t="shared" si="39"/>
        <v>259.55300200691289</v>
      </c>
      <c r="Z45" s="67">
        <f t="shared" si="39"/>
        <v>563.17452047148538</v>
      </c>
      <c r="AA45" s="67">
        <f t="shared" si="39"/>
        <v>741.22948597569712</v>
      </c>
      <c r="AB45" s="70">
        <f t="shared" si="19"/>
        <v>1722.6510091727869</v>
      </c>
      <c r="AC45" s="72">
        <f t="shared" si="23"/>
        <v>2585.2786801545003</v>
      </c>
      <c r="AD45" s="65">
        <f t="shared" si="24"/>
        <v>1.5007559084158</v>
      </c>
      <c r="AG45" s="68" t="s">
        <v>564</v>
      </c>
      <c r="AH45" s="58" t="s">
        <v>564</v>
      </c>
      <c r="AI45" s="59">
        <f t="shared" si="31"/>
        <v>22.792079994014788</v>
      </c>
      <c r="AJ45" s="59">
        <f t="shared" si="32"/>
        <v>59.077916138806586</v>
      </c>
      <c r="AK45" s="59">
        <f t="shared" si="33"/>
        <v>59.605181753552223</v>
      </c>
      <c r="AL45" s="59">
        <f t="shared" si="34"/>
        <v>209.43302867195379</v>
      </c>
      <c r="AN45" s="64"/>
      <c r="AO45" s="64"/>
      <c r="AP45" s="64"/>
      <c r="AQ45" s="64"/>
      <c r="AR45" s="64"/>
      <c r="AS45" s="64"/>
      <c r="AT45" s="64"/>
      <c r="AU45" s="64"/>
      <c r="AV45" s="64"/>
      <c r="AW45" s="64"/>
      <c r="AX45" s="64"/>
    </row>
    <row r="46" spans="1:56" x14ac:dyDescent="0.2">
      <c r="A46" s="58" t="s">
        <v>138</v>
      </c>
      <c r="B46" s="58" t="s">
        <v>564</v>
      </c>
      <c r="C46" s="66">
        <f t="shared" si="0"/>
        <v>103.32416225741272</v>
      </c>
      <c r="D46" s="66">
        <f t="shared" si="1"/>
        <v>267.82005830792247</v>
      </c>
      <c r="E46" s="66">
        <f t="shared" si="2"/>
        <v>270.21033062817753</v>
      </c>
      <c r="F46" s="66">
        <f t="shared" si="3"/>
        <v>949.4303390583425</v>
      </c>
      <c r="J46" s="58" t="s">
        <v>564</v>
      </c>
      <c r="K46" s="58" t="s">
        <v>137</v>
      </c>
      <c r="L46" s="65"/>
      <c r="M46" s="65">
        <v>5.4789451926662602</v>
      </c>
      <c r="N46" s="65">
        <v>1.5984856959670699</v>
      </c>
      <c r="O46" s="65">
        <v>12.4498567923353</v>
      </c>
      <c r="W46" s="58" t="s">
        <v>568</v>
      </c>
      <c r="X46" s="67">
        <f t="shared" ref="X46:AA46" si="40">R15/X15*1000</f>
        <v>438.95715788046351</v>
      </c>
      <c r="Y46" s="67">
        <f t="shared" si="40"/>
        <v>353.43143662657599</v>
      </c>
      <c r="Z46" s="67">
        <f t="shared" si="40"/>
        <v>818.8275440202068</v>
      </c>
      <c r="AA46" s="67">
        <f t="shared" si="40"/>
        <v>932.18565539656674</v>
      </c>
      <c r="AB46" s="70">
        <f t="shared" si="19"/>
        <v>2543.4017939238129</v>
      </c>
      <c r="AC46" s="72">
        <f t="shared" si="23"/>
        <v>524.71740930474436</v>
      </c>
      <c r="AD46" s="65">
        <f t="shared" si="24"/>
        <v>0.20630535472542888</v>
      </c>
      <c r="AG46" s="68" t="s">
        <v>19</v>
      </c>
      <c r="AH46" s="58" t="s">
        <v>19</v>
      </c>
      <c r="AI46" s="59">
        <f t="shared" si="31"/>
        <v>11.93627298975472</v>
      </c>
      <c r="AJ46" s="59">
        <f t="shared" si="32"/>
        <v>22.314896423549673</v>
      </c>
      <c r="AK46" s="59">
        <f t="shared" si="33"/>
        <v>42.255093301285115</v>
      </c>
      <c r="AL46" s="59">
        <f t="shared" si="34"/>
        <v>87.634441748074565</v>
      </c>
    </row>
    <row r="47" spans="1:56" x14ac:dyDescent="0.2">
      <c r="A47" s="58" t="s">
        <v>139</v>
      </c>
      <c r="B47" s="58" t="s">
        <v>564</v>
      </c>
      <c r="C47" s="66">
        <f t="shared" si="0"/>
        <v>103.32416225741272</v>
      </c>
      <c r="D47" s="66">
        <f t="shared" si="1"/>
        <v>267.82005830792247</v>
      </c>
      <c r="E47" s="66">
        <f t="shared" si="2"/>
        <v>270.21033062817753</v>
      </c>
      <c r="F47" s="66">
        <f t="shared" si="3"/>
        <v>949.4303390583425</v>
      </c>
      <c r="J47" s="58" t="s">
        <v>564</v>
      </c>
      <c r="K47" s="58" t="s">
        <v>138</v>
      </c>
      <c r="L47" s="65">
        <v>2.0556004772266898</v>
      </c>
      <c r="M47" s="65">
        <v>5.7291045839965804</v>
      </c>
      <c r="N47" s="65">
        <v>10.4570093735501</v>
      </c>
      <c r="O47" s="65">
        <v>13.7498302246674</v>
      </c>
      <c r="W47" s="58" t="s">
        <v>14</v>
      </c>
      <c r="X47" s="67">
        <f t="shared" ref="X47:AA47" si="41">R16/X16*1000</f>
        <v>12.988467437822134</v>
      </c>
      <c r="Y47" s="67">
        <f t="shared" si="41"/>
        <v>58.721098807243237</v>
      </c>
      <c r="Z47" s="67">
        <f t="shared" si="41"/>
        <v>108.25211194045828</v>
      </c>
      <c r="AA47" s="67">
        <f t="shared" si="41"/>
        <v>47.43581600962969</v>
      </c>
      <c r="AB47" s="70">
        <f t="shared" si="19"/>
        <v>227.39749419515334</v>
      </c>
      <c r="AC47" s="72">
        <f t="shared" si="23"/>
        <v>97.705250209851059</v>
      </c>
      <c r="AD47" s="65">
        <f t="shared" si="24"/>
        <v>0.4296672245913144</v>
      </c>
      <c r="AG47" s="68" t="s">
        <v>565</v>
      </c>
      <c r="AH47" s="58" t="s">
        <v>565</v>
      </c>
      <c r="AI47" s="59">
        <f t="shared" si="31"/>
        <v>15.210628423923231</v>
      </c>
      <c r="AJ47" s="59">
        <f t="shared" si="32"/>
        <v>17.931031394681042</v>
      </c>
      <c r="AK47" s="59">
        <f t="shared" si="33"/>
        <v>18.254534417173122</v>
      </c>
      <c r="AL47" s="59">
        <f t="shared" si="34"/>
        <v>51.292719481596556</v>
      </c>
    </row>
    <row r="48" spans="1:56" x14ac:dyDescent="0.2">
      <c r="A48" s="58" t="s">
        <v>140</v>
      </c>
      <c r="B48" s="58" t="s">
        <v>564</v>
      </c>
      <c r="C48" s="66">
        <f t="shared" si="0"/>
        <v>103.32416225741272</v>
      </c>
      <c r="D48" s="66">
        <f t="shared" si="1"/>
        <v>267.82005830792247</v>
      </c>
      <c r="E48" s="66">
        <f t="shared" si="2"/>
        <v>270.21033062817753</v>
      </c>
      <c r="F48" s="66">
        <f t="shared" si="3"/>
        <v>949.4303390583425</v>
      </c>
      <c r="J48" s="58" t="s">
        <v>564</v>
      </c>
      <c r="K48" s="58" t="s">
        <v>139</v>
      </c>
      <c r="L48" s="65">
        <v>0.107043728790313</v>
      </c>
      <c r="M48" s="65">
        <v>1.7441113351333899</v>
      </c>
      <c r="N48" s="65">
        <v>1.6284764735635999</v>
      </c>
      <c r="O48" s="65">
        <v>1.00197042489071</v>
      </c>
      <c r="W48" s="58" t="s">
        <v>569</v>
      </c>
      <c r="X48" s="67">
        <f t="shared" ref="X48:AA48" si="42">R17/X17*1000</f>
        <v>62.816752887401393</v>
      </c>
      <c r="Y48" s="67">
        <f t="shared" si="42"/>
        <v>199.09407689909628</v>
      </c>
      <c r="Z48" s="67">
        <f t="shared" si="42"/>
        <v>165.26083891413617</v>
      </c>
      <c r="AA48" s="67">
        <f t="shared" si="42"/>
        <v>39.412809750756523</v>
      </c>
      <c r="AB48" s="70">
        <f t="shared" si="19"/>
        <v>466.5844784513904</v>
      </c>
      <c r="AC48" s="72">
        <f t="shared" si="23"/>
        <v>286.01641729347847</v>
      </c>
      <c r="AD48" s="65">
        <f t="shared" si="24"/>
        <v>0.61300028291291775</v>
      </c>
      <c r="AG48" s="69" t="s">
        <v>564</v>
      </c>
      <c r="AH48" s="62" t="s">
        <v>17</v>
      </c>
      <c r="AI48" s="63">
        <f t="shared" si="31"/>
        <v>29.727148595972686</v>
      </c>
      <c r="AJ48" s="63">
        <f t="shared" si="32"/>
        <v>328.77723013121278</v>
      </c>
      <c r="AK48" s="63">
        <f t="shared" si="33"/>
        <v>87.350095246443729</v>
      </c>
      <c r="AL48" s="63">
        <f t="shared" si="34"/>
        <v>226.04193418451476</v>
      </c>
    </row>
    <row r="49" spans="1:38" x14ac:dyDescent="0.2">
      <c r="A49" s="58" t="s">
        <v>13</v>
      </c>
      <c r="B49" s="58" t="s">
        <v>570</v>
      </c>
      <c r="C49" s="66">
        <f t="shared" si="0"/>
        <v>39.536671832320728</v>
      </c>
      <c r="D49" s="66">
        <f t="shared" si="1"/>
        <v>50.109572819173003</v>
      </c>
      <c r="E49" s="66">
        <f t="shared" si="2"/>
        <v>143.63122111635136</v>
      </c>
      <c r="F49" s="66">
        <f t="shared" si="3"/>
        <v>164.99866677253468</v>
      </c>
      <c r="J49" s="58" t="s">
        <v>564</v>
      </c>
      <c r="K49" s="58" t="s">
        <v>140</v>
      </c>
      <c r="L49" s="65">
        <v>0.192813200397176</v>
      </c>
      <c r="M49" s="65">
        <v>3.2435939628179802</v>
      </c>
      <c r="N49" s="65">
        <v>4.8798778914721899</v>
      </c>
      <c r="O49" s="65">
        <v>5.7567058249320198</v>
      </c>
      <c r="W49" s="58" t="s">
        <v>290</v>
      </c>
      <c r="X49" s="67">
        <f t="shared" ref="X49:AA49" si="43">R18/X18*1000</f>
        <v>87.983203827425797</v>
      </c>
      <c r="Y49" s="67">
        <f t="shared" si="43"/>
        <v>203.1928830539272</v>
      </c>
      <c r="Z49" s="67">
        <f t="shared" si="43"/>
        <v>243.87198065808226</v>
      </c>
      <c r="AA49" s="67">
        <f t="shared" si="43"/>
        <v>112.11263712804563</v>
      </c>
      <c r="AB49" s="70">
        <f t="shared" si="19"/>
        <v>647.1607046674809</v>
      </c>
      <c r="AC49" s="72">
        <f t="shared" si="23"/>
        <v>435.29352012856259</v>
      </c>
      <c r="AD49" s="65">
        <f t="shared" si="24"/>
        <v>0.67262044340628147</v>
      </c>
      <c r="AG49" s="68" t="s">
        <v>566</v>
      </c>
      <c r="AH49" s="58" t="s">
        <v>566</v>
      </c>
      <c r="AI49" s="59">
        <f t="shared" si="31"/>
        <v>11.821698027548408</v>
      </c>
      <c r="AJ49" s="59">
        <f t="shared" si="32"/>
        <v>43.08197444492</v>
      </c>
      <c r="AK49" s="59">
        <f t="shared" si="33"/>
        <v>56.471408725245709</v>
      </c>
      <c r="AL49" s="59">
        <f t="shared" si="34"/>
        <v>108.09489895693859</v>
      </c>
    </row>
    <row r="50" spans="1:38" x14ac:dyDescent="0.2">
      <c r="A50" s="58" t="s">
        <v>142</v>
      </c>
      <c r="B50" s="58" t="s">
        <v>569</v>
      </c>
      <c r="C50" s="66">
        <f t="shared" si="0"/>
        <v>94.024804484542258</v>
      </c>
      <c r="D50" s="66">
        <f t="shared" si="1"/>
        <v>149.81720477966249</v>
      </c>
      <c r="E50" s="66">
        <f t="shared" si="2"/>
        <v>206.47841195321848</v>
      </c>
      <c r="F50" s="66">
        <f t="shared" si="3"/>
        <v>554.21375856260624</v>
      </c>
      <c r="J50" s="58" t="s">
        <v>570</v>
      </c>
      <c r="K50" s="58" t="s">
        <v>13</v>
      </c>
      <c r="L50" s="65">
        <v>1.07525199482625</v>
      </c>
      <c r="M50" s="65">
        <v>2.8551898993196798</v>
      </c>
      <c r="N50" s="65">
        <v>5.3051429420769498</v>
      </c>
      <c r="O50" s="65">
        <v>2.0685048064951199</v>
      </c>
      <c r="W50" s="58" t="s">
        <v>570</v>
      </c>
      <c r="X50" s="67">
        <f t="shared" ref="X50:AA50" si="44">R19/X19*1000</f>
        <v>23.580703513248672</v>
      </c>
      <c r="Y50" s="67">
        <f t="shared" si="44"/>
        <v>49.403862798030914</v>
      </c>
      <c r="Z50" s="67">
        <f t="shared" si="44"/>
        <v>32.025420889250505</v>
      </c>
      <c r="AA50" s="67">
        <f t="shared" si="44"/>
        <v>10.869828904315513</v>
      </c>
      <c r="AB50" s="70">
        <f t="shared" si="19"/>
        <v>115.87981610484562</v>
      </c>
      <c r="AC50" s="72">
        <f t="shared" si="23"/>
        <v>133.64760747174449</v>
      </c>
      <c r="AD50" s="65">
        <f t="shared" si="24"/>
        <v>1.1533294750038519</v>
      </c>
      <c r="AG50" s="68" t="s">
        <v>567</v>
      </c>
      <c r="AH50" s="58" t="s">
        <v>567</v>
      </c>
      <c r="AI50" s="59">
        <f t="shared" si="31"/>
        <v>34.870748140646398</v>
      </c>
      <c r="AJ50" s="59">
        <f t="shared" si="32"/>
        <v>52.42293656957267</v>
      </c>
      <c r="AK50" s="59">
        <f t="shared" si="33"/>
        <v>64.205143012078537</v>
      </c>
      <c r="AL50" s="59">
        <f t="shared" si="34"/>
        <v>145.12603641001326</v>
      </c>
    </row>
    <row r="51" spans="1:38" x14ac:dyDescent="0.2">
      <c r="A51" s="58" t="s">
        <v>143</v>
      </c>
      <c r="B51" s="58" t="s">
        <v>569</v>
      </c>
      <c r="C51" s="66">
        <f t="shared" si="0"/>
        <v>94.024804484542258</v>
      </c>
      <c r="D51" s="66">
        <f t="shared" si="1"/>
        <v>149.81720477966249</v>
      </c>
      <c r="E51" s="66">
        <f t="shared" si="2"/>
        <v>206.47841195321848</v>
      </c>
      <c r="F51" s="66">
        <f t="shared" si="3"/>
        <v>554.21375856260624</v>
      </c>
      <c r="J51" s="58" t="s">
        <v>569</v>
      </c>
      <c r="K51" s="58" t="s">
        <v>142</v>
      </c>
      <c r="L51" s="65">
        <v>1.76692941726451</v>
      </c>
      <c r="M51" s="65">
        <v>4.7538589209837898</v>
      </c>
      <c r="N51" s="65">
        <v>7.0887775094399101</v>
      </c>
      <c r="O51" s="65">
        <v>2.6493234066320399</v>
      </c>
      <c r="W51" s="58" t="s">
        <v>16</v>
      </c>
      <c r="X51" s="67">
        <f t="shared" ref="X51:AA51" si="45">R20/X20*1000</f>
        <v>36.81635715674792</v>
      </c>
      <c r="Y51" s="67">
        <f t="shared" si="45"/>
        <v>116.65491842718477</v>
      </c>
      <c r="Z51" s="67">
        <f t="shared" si="45"/>
        <v>55.65073396876398</v>
      </c>
      <c r="AA51" s="67">
        <f t="shared" si="45"/>
        <v>1.5046994366192354</v>
      </c>
      <c r="AB51" s="70">
        <f t="shared" si="19"/>
        <v>210.62670898931589</v>
      </c>
      <c r="AC51" s="72">
        <f t="shared" si="23"/>
        <v>109.13729060634085</v>
      </c>
      <c r="AD51" s="65">
        <f t="shared" si="24"/>
        <v>0.5181550389788262</v>
      </c>
      <c r="AG51" s="68"/>
      <c r="AH51" s="58" t="s">
        <v>586</v>
      </c>
      <c r="AI51" s="59">
        <f t="shared" si="31"/>
        <v>60.23876051551494</v>
      </c>
      <c r="AJ51" s="59">
        <f t="shared" si="32"/>
        <v>99.927717188866723</v>
      </c>
      <c r="AK51" s="59">
        <f t="shared" si="33"/>
        <v>92.962287761508932</v>
      </c>
      <c r="AL51" s="59">
        <f t="shared" si="34"/>
        <v>174.2334678135297</v>
      </c>
    </row>
    <row r="52" spans="1:38" x14ac:dyDescent="0.2">
      <c r="A52" s="58" t="s">
        <v>144</v>
      </c>
      <c r="B52" s="58" t="s">
        <v>569</v>
      </c>
      <c r="C52" s="66">
        <f t="shared" si="0"/>
        <v>94.024804484542258</v>
      </c>
      <c r="D52" s="66">
        <f t="shared" si="1"/>
        <v>149.81720477966249</v>
      </c>
      <c r="E52" s="66">
        <f t="shared" si="2"/>
        <v>206.47841195321848</v>
      </c>
      <c r="F52" s="66">
        <f t="shared" si="3"/>
        <v>554.21375856260624</v>
      </c>
      <c r="J52" s="58" t="s">
        <v>569</v>
      </c>
      <c r="K52" s="58" t="s">
        <v>143</v>
      </c>
      <c r="L52" s="65">
        <v>9.7224654256541906E-2</v>
      </c>
      <c r="M52" s="65">
        <v>2.0663456396509599</v>
      </c>
      <c r="N52" s="65">
        <v>4.75090833654086</v>
      </c>
      <c r="O52" s="65">
        <v>1.9998268507105801</v>
      </c>
      <c r="W52" s="58" t="s">
        <v>151</v>
      </c>
      <c r="X52" s="67">
        <f t="shared" ref="X52:AA52" si="46">R21/X21*1000</f>
        <v>644.60053029441804</v>
      </c>
      <c r="Y52" s="67">
        <f t="shared" si="46"/>
        <v>797.87283283932163</v>
      </c>
      <c r="Z52" s="67">
        <f t="shared" si="46"/>
        <v>360.40649175024066</v>
      </c>
      <c r="AA52" s="67">
        <f t="shared" si="46"/>
        <v>167.52919542031114</v>
      </c>
      <c r="AB52" s="70">
        <f t="shared" si="19"/>
        <v>1970.4090503042917</v>
      </c>
      <c r="AC52" s="72">
        <f t="shared" si="23"/>
        <v>4166.6077634282901</v>
      </c>
      <c r="AD52" s="65">
        <f t="shared" si="24"/>
        <v>2.1145902485500856</v>
      </c>
      <c r="AG52" s="68" t="s">
        <v>14</v>
      </c>
      <c r="AH52" s="58" t="s">
        <v>14</v>
      </c>
      <c r="AI52" s="59">
        <f t="shared" si="31"/>
        <v>45.666370433582152</v>
      </c>
      <c r="AJ52" s="59">
        <f t="shared" si="32"/>
        <v>57.38440366405446</v>
      </c>
      <c r="AK52" s="59">
        <f t="shared" si="33"/>
        <v>61.011554963816714</v>
      </c>
      <c r="AL52" s="59">
        <f t="shared" si="34"/>
        <v>117.19076043019852</v>
      </c>
    </row>
    <row r="53" spans="1:38" x14ac:dyDescent="0.2">
      <c r="A53" s="58" t="s">
        <v>14</v>
      </c>
      <c r="B53" s="58" t="s">
        <v>14</v>
      </c>
      <c r="C53" s="66">
        <f t="shared" si="0"/>
        <v>253.71619373958518</v>
      </c>
      <c r="D53" s="66">
        <f t="shared" si="1"/>
        <v>318.82000560642632</v>
      </c>
      <c r="E53" s="66">
        <f t="shared" si="2"/>
        <v>338.97196892551074</v>
      </c>
      <c r="F53" s="66">
        <f t="shared" si="3"/>
        <v>651.09605592679986</v>
      </c>
      <c r="J53" s="58" t="s">
        <v>569</v>
      </c>
      <c r="K53" s="58" t="s">
        <v>144</v>
      </c>
      <c r="L53" s="65">
        <v>1.75642967242355</v>
      </c>
      <c r="M53" s="65">
        <v>11.4641950666976</v>
      </c>
      <c r="N53" s="65">
        <v>9.0775974965290001</v>
      </c>
      <c r="O53" s="65">
        <v>8.7406893574036602</v>
      </c>
      <c r="W53" s="58" t="s">
        <v>571</v>
      </c>
      <c r="X53" s="67">
        <f t="shared" ref="X53:AA53" si="47">R22/X22*1000</f>
        <v>6.9771271466384146</v>
      </c>
      <c r="Y53" s="67">
        <f t="shared" si="47"/>
        <v>15.330545151320708</v>
      </c>
      <c r="Z53" s="67">
        <f t="shared" si="47"/>
        <v>13.736057012189336</v>
      </c>
      <c r="AA53" s="67">
        <f t="shared" si="47"/>
        <v>16.73975601330195</v>
      </c>
      <c r="AB53" s="70">
        <f t="shared" si="19"/>
        <v>52.783485323450407</v>
      </c>
      <c r="AC53" s="72">
        <f t="shared" si="23"/>
        <v>41.993104624810705</v>
      </c>
      <c r="AD53" s="65">
        <f t="shared" si="24"/>
        <v>0.79557278886534988</v>
      </c>
      <c r="AG53" s="68" t="s">
        <v>569</v>
      </c>
      <c r="AH53" s="58" t="s">
        <v>569</v>
      </c>
      <c r="AI53" s="59">
        <f t="shared" si="31"/>
        <v>24.144554426406177</v>
      </c>
      <c r="AJ53" s="59">
        <f t="shared" si="32"/>
        <v>38.471440325188681</v>
      </c>
      <c r="AK53" s="59">
        <f t="shared" si="33"/>
        <v>53.021426448187832</v>
      </c>
      <c r="AL53" s="59">
        <f t="shared" si="34"/>
        <v>142.31610829542183</v>
      </c>
    </row>
    <row r="54" spans="1:38" x14ac:dyDescent="0.2">
      <c r="A54" s="58" t="s">
        <v>145</v>
      </c>
      <c r="B54" s="58" t="s">
        <v>566</v>
      </c>
      <c r="C54" s="66">
        <f t="shared" si="0"/>
        <v>56.426601699194819</v>
      </c>
      <c r="D54" s="66">
        <f t="shared" si="1"/>
        <v>205.63622981685373</v>
      </c>
      <c r="E54" s="66">
        <f t="shared" si="2"/>
        <v>269.54585374337222</v>
      </c>
      <c r="F54" s="66">
        <f t="shared" si="3"/>
        <v>515.95192119983358</v>
      </c>
      <c r="J54" s="58" t="s">
        <v>14</v>
      </c>
      <c r="K54" s="58" t="s">
        <v>14</v>
      </c>
      <c r="L54" s="65">
        <v>1.19489300949518</v>
      </c>
      <c r="M54" s="65">
        <v>7.0735090572344603</v>
      </c>
      <c r="N54" s="65">
        <v>12.814419398201</v>
      </c>
      <c r="O54" s="65">
        <v>8.5317387457109302</v>
      </c>
      <c r="W54" s="58" t="s">
        <v>12</v>
      </c>
      <c r="X54" s="67">
        <f t="shared" ref="X54:AA54" si="48">R23/X23*1000</f>
        <v>5.1965296942883032</v>
      </c>
      <c r="Y54" s="67">
        <f t="shared" si="48"/>
        <v>8.3016754169869849</v>
      </c>
      <c r="Z54" s="67">
        <f t="shared" si="48"/>
        <v>16.317706708126511</v>
      </c>
      <c r="AA54" s="67">
        <f t="shared" si="48"/>
        <v>11.760121576955125</v>
      </c>
      <c r="AB54" s="70">
        <f t="shared" si="19"/>
        <v>41.57603339635692</v>
      </c>
      <c r="AC54" s="72">
        <f t="shared" si="23"/>
        <v>41.028591981599035</v>
      </c>
      <c r="AD54" s="65">
        <f t="shared" si="24"/>
        <v>0.98683276469549275</v>
      </c>
      <c r="AG54" s="68" t="s">
        <v>290</v>
      </c>
      <c r="AH54" s="58" t="s">
        <v>290</v>
      </c>
      <c r="AI54" s="59">
        <f t="shared" si="31"/>
        <v>74.984327865268853</v>
      </c>
      <c r="AJ54" s="59">
        <f t="shared" si="32"/>
        <v>90.97390721500237</v>
      </c>
      <c r="AK54" s="59">
        <f t="shared" si="33"/>
        <v>95.085943235072079</v>
      </c>
      <c r="AL54" s="59">
        <f t="shared" si="34"/>
        <v>211.62276880434513</v>
      </c>
    </row>
    <row r="55" spans="1:38" x14ac:dyDescent="0.2">
      <c r="A55" s="58" t="s">
        <v>146</v>
      </c>
      <c r="B55" s="58" t="s">
        <v>566</v>
      </c>
      <c r="C55" s="66">
        <f t="shared" si="0"/>
        <v>56.426601699194819</v>
      </c>
      <c r="D55" s="66">
        <f t="shared" si="1"/>
        <v>205.63622981685373</v>
      </c>
      <c r="E55" s="66">
        <f t="shared" si="2"/>
        <v>269.54585374337222</v>
      </c>
      <c r="F55" s="66">
        <f t="shared" si="3"/>
        <v>515.95192119983358</v>
      </c>
      <c r="J55" s="58" t="s">
        <v>14</v>
      </c>
      <c r="K55" s="58" t="s">
        <v>145</v>
      </c>
      <c r="L55" s="65">
        <v>0.22102571153307601</v>
      </c>
      <c r="M55" s="65">
        <v>0.97048915281766601</v>
      </c>
      <c r="N55" s="65">
        <v>2.9519751530166798</v>
      </c>
      <c r="O55" s="65">
        <v>4.73865066186133</v>
      </c>
      <c r="W55" s="58" t="s">
        <v>572</v>
      </c>
      <c r="X55" s="67">
        <f t="shared" ref="X55:AA55" si="49">R24/X24*1000</f>
        <v>17.507350358560679</v>
      </c>
      <c r="Y55" s="67">
        <f t="shared" si="49"/>
        <v>70.981123770969319</v>
      </c>
      <c r="Z55" s="67">
        <f t="shared" si="49"/>
        <v>34.206477757358421</v>
      </c>
      <c r="AA55" s="67">
        <f t="shared" si="49"/>
        <v>75.019306734473361</v>
      </c>
      <c r="AB55" s="70">
        <f t="shared" si="19"/>
        <v>197.71425862136178</v>
      </c>
      <c r="AC55" s="72">
        <f t="shared" si="23"/>
        <v>72.893647573140044</v>
      </c>
      <c r="AD55" s="65">
        <f t="shared" si="24"/>
        <v>0.36868179402648477</v>
      </c>
      <c r="AG55" s="68" t="s">
        <v>570</v>
      </c>
      <c r="AH55" s="58" t="s">
        <v>570</v>
      </c>
      <c r="AI55" s="59">
        <f t="shared" si="31"/>
        <v>19.101592694107293</v>
      </c>
      <c r="AJ55" s="59">
        <f t="shared" si="32"/>
        <v>24.20974264417158</v>
      </c>
      <c r="AK55" s="59">
        <f t="shared" si="33"/>
        <v>69.393425313026995</v>
      </c>
      <c r="AL55" s="59">
        <f t="shared" si="34"/>
        <v>79.716809273338654</v>
      </c>
    </row>
    <row r="56" spans="1:38" x14ac:dyDescent="0.2">
      <c r="A56" s="58" t="s">
        <v>15</v>
      </c>
      <c r="B56" s="58" t="s">
        <v>566</v>
      </c>
      <c r="C56" s="66">
        <f t="shared" si="0"/>
        <v>56.426601699194819</v>
      </c>
      <c r="D56" s="66">
        <f t="shared" si="1"/>
        <v>205.63622981685373</v>
      </c>
      <c r="E56" s="66">
        <f t="shared" si="2"/>
        <v>269.54585374337222</v>
      </c>
      <c r="F56" s="66">
        <f t="shared" si="3"/>
        <v>515.95192119983358</v>
      </c>
      <c r="J56" s="58" t="s">
        <v>566</v>
      </c>
      <c r="K56" s="58" t="s">
        <v>146</v>
      </c>
      <c r="L56" s="65">
        <v>3.3496090003044799E-3</v>
      </c>
      <c r="M56" s="65">
        <v>8.2114453584211003E-2</v>
      </c>
      <c r="N56" s="65">
        <v>4.0029514828243604</v>
      </c>
      <c r="O56" s="65">
        <v>1.8169465085093901</v>
      </c>
      <c r="W56" s="58" t="s">
        <v>573</v>
      </c>
      <c r="X56" s="67">
        <f t="shared" ref="X56:AA56" si="50">R25/X25*1000</f>
        <v>1.663280013121647</v>
      </c>
      <c r="Y56" s="67">
        <f t="shared" si="50"/>
        <v>12.680582295604859</v>
      </c>
      <c r="Z56" s="67">
        <f t="shared" si="50"/>
        <v>13.564541767758929</v>
      </c>
      <c r="AA56" s="67">
        <f t="shared" si="50"/>
        <v>9.3247133506947488</v>
      </c>
      <c r="AB56" s="70">
        <f t="shared" si="19"/>
        <v>37.233117427180183</v>
      </c>
      <c r="AC56" s="72">
        <f t="shared" si="23"/>
        <v>22.52006287765014</v>
      </c>
      <c r="AD56" s="65">
        <f t="shared" si="24"/>
        <v>0.60483957384697773</v>
      </c>
      <c r="AG56" s="68" t="s">
        <v>16</v>
      </c>
      <c r="AH56" s="58" t="s">
        <v>16</v>
      </c>
      <c r="AI56" s="59">
        <f t="shared" si="31"/>
        <v>10.74109804348719</v>
      </c>
      <c r="AJ56" s="59">
        <f t="shared" si="32"/>
        <v>21.893166352726411</v>
      </c>
      <c r="AK56" s="59">
        <f t="shared" si="33"/>
        <v>20.6848231830628</v>
      </c>
      <c r="AL56" s="59">
        <f t="shared" si="34"/>
        <v>413.77906675917035</v>
      </c>
    </row>
    <row r="57" spans="1:38" x14ac:dyDescent="0.2">
      <c r="A57" s="58" t="s">
        <v>147</v>
      </c>
      <c r="B57" s="58" t="s">
        <v>566</v>
      </c>
      <c r="C57" s="66">
        <f t="shared" si="0"/>
        <v>56.426601699194819</v>
      </c>
      <c r="D57" s="66">
        <f t="shared" si="1"/>
        <v>205.63622981685373</v>
      </c>
      <c r="E57" s="66">
        <f t="shared" si="2"/>
        <v>269.54585374337222</v>
      </c>
      <c r="F57" s="66">
        <f t="shared" si="3"/>
        <v>515.95192119983358</v>
      </c>
      <c r="J57" s="58" t="s">
        <v>566</v>
      </c>
      <c r="K57" s="58" t="s">
        <v>15</v>
      </c>
      <c r="L57" s="65">
        <v>0.83515943770837997</v>
      </c>
      <c r="M57" s="65">
        <v>6.6002482592058804</v>
      </c>
      <c r="N57" s="65">
        <v>11.446244334138299</v>
      </c>
      <c r="O57" s="65">
        <v>13.8024786434371</v>
      </c>
      <c r="W57" s="58" t="s">
        <v>574</v>
      </c>
      <c r="X57" s="67">
        <f t="shared" ref="X57:AA57" si="51">R26/X26*1000</f>
        <v>6.0613785936515283</v>
      </c>
      <c r="Y57" s="67">
        <f t="shared" si="51"/>
        <v>12.6777382070328</v>
      </c>
      <c r="Z57" s="67">
        <f t="shared" si="51"/>
        <v>17.562650874032624</v>
      </c>
      <c r="AA57" s="67">
        <f t="shared" si="51"/>
        <v>20.602169568909229</v>
      </c>
      <c r="AB57" s="70">
        <f t="shared" si="19"/>
        <v>56.903937243626189</v>
      </c>
      <c r="AC57" s="72">
        <f t="shared" si="23"/>
        <v>115.56297550277421</v>
      </c>
      <c r="AD57" s="65">
        <f t="shared" si="24"/>
        <v>2.0308432263308531</v>
      </c>
      <c r="AG57" s="68" t="s">
        <v>151</v>
      </c>
      <c r="AH57" s="58" t="s">
        <v>151</v>
      </c>
      <c r="AI57" s="59">
        <f t="shared" si="31"/>
        <v>21.294123278734279</v>
      </c>
      <c r="AJ57" s="59">
        <f t="shared" si="32"/>
        <v>37.588565878886712</v>
      </c>
      <c r="AK57" s="59">
        <f t="shared" si="33"/>
        <v>52.428131000818858</v>
      </c>
      <c r="AL57" s="59">
        <f t="shared" si="34"/>
        <v>151.63844168590018</v>
      </c>
    </row>
    <row r="58" spans="1:38" x14ac:dyDescent="0.2">
      <c r="A58" s="58" t="s">
        <v>148</v>
      </c>
      <c r="B58" s="58" t="s">
        <v>16</v>
      </c>
      <c r="C58" s="66">
        <f t="shared" si="0"/>
        <v>49.484920131186648</v>
      </c>
      <c r="D58" s="66">
        <f t="shared" si="1"/>
        <v>100.86320634977838</v>
      </c>
      <c r="E58" s="66">
        <f t="shared" si="2"/>
        <v>95.296292706519623</v>
      </c>
      <c r="F58" s="66">
        <f t="shared" si="3"/>
        <v>1906.306411843052</v>
      </c>
      <c r="J58" s="58" t="s">
        <v>566</v>
      </c>
      <c r="K58" s="58" t="s">
        <v>147</v>
      </c>
      <c r="L58" s="65">
        <v>0.11629722844872301</v>
      </c>
      <c r="M58" s="65">
        <v>1.2864852166006</v>
      </c>
      <c r="N58" s="65">
        <v>4.0514350365395799</v>
      </c>
      <c r="O58" s="65">
        <v>0.92648485477882403</v>
      </c>
      <c r="W58" s="58" t="s">
        <v>575</v>
      </c>
      <c r="X58" s="67">
        <f t="shared" ref="X58:AA58" si="52">R27/X27*1000</f>
        <v>54.304002732189637</v>
      </c>
      <c r="Y58" s="67">
        <f t="shared" si="52"/>
        <v>88.864196538981275</v>
      </c>
      <c r="Z58" s="67">
        <f t="shared" si="52"/>
        <v>138.61301045475517</v>
      </c>
      <c r="AA58" s="67">
        <f t="shared" si="52"/>
        <v>220.47139643011005</v>
      </c>
      <c r="AB58" s="70">
        <f t="shared" si="19"/>
        <v>502.25260615603611</v>
      </c>
      <c r="AC58" s="72">
        <f t="shared" si="23"/>
        <v>139.07757872975961</v>
      </c>
      <c r="AD58" s="65">
        <f t="shared" si="24"/>
        <v>0.2769076297964535</v>
      </c>
      <c r="AG58" s="69" t="s">
        <v>572</v>
      </c>
      <c r="AH58" s="62" t="s">
        <v>571</v>
      </c>
      <c r="AI58" s="63">
        <f t="shared" si="31"/>
        <v>45.87411046739998</v>
      </c>
      <c r="AJ58" s="63">
        <f t="shared" si="32"/>
        <v>24.010994197283903</v>
      </c>
      <c r="AK58" s="63">
        <f t="shared" si="33"/>
        <v>26.499713576658568</v>
      </c>
      <c r="AL58" s="63">
        <f t="shared" si="34"/>
        <v>206.15964029240294</v>
      </c>
    </row>
    <row r="59" spans="1:38" x14ac:dyDescent="0.2">
      <c r="A59" s="58" t="s">
        <v>16</v>
      </c>
      <c r="B59" s="58" t="s">
        <v>16</v>
      </c>
      <c r="C59" s="66">
        <f t="shared" si="0"/>
        <v>49.484920131186648</v>
      </c>
      <c r="D59" s="66">
        <f t="shared" si="1"/>
        <v>100.86320634977838</v>
      </c>
      <c r="E59" s="66">
        <f t="shared" si="2"/>
        <v>95.296292706519623</v>
      </c>
      <c r="F59" s="66">
        <f t="shared" si="3"/>
        <v>1906.306411843052</v>
      </c>
      <c r="J59" s="58" t="s">
        <v>16</v>
      </c>
      <c r="K59" s="58" t="s">
        <v>148</v>
      </c>
      <c r="L59" s="65">
        <v>0.59221751098396802</v>
      </c>
      <c r="M59" s="65">
        <v>2.4343815411170602</v>
      </c>
      <c r="N59" s="65">
        <v>1.32918214941451</v>
      </c>
      <c r="O59" s="65">
        <v>0.46215231810945001</v>
      </c>
      <c r="W59" s="58" t="s">
        <v>576</v>
      </c>
      <c r="X59" s="67">
        <f t="shared" ref="X59:AA59" si="53">R28/X28*1000</f>
        <v>227.72824112904868</v>
      </c>
      <c r="Y59" s="67">
        <f t="shared" si="53"/>
        <v>450.82422471980055</v>
      </c>
      <c r="Z59" s="67">
        <f t="shared" si="53"/>
        <v>435.05799782930774</v>
      </c>
      <c r="AA59" s="67">
        <f t="shared" si="53"/>
        <v>175.43134555709824</v>
      </c>
      <c r="AB59" s="70">
        <f t="shared" si="19"/>
        <v>1289.0418092352552</v>
      </c>
      <c r="AC59" s="72">
        <f t="shared" si="23"/>
        <v>1033.5764734759643</v>
      </c>
      <c r="AD59" s="65">
        <f t="shared" si="24"/>
        <v>0.80181764941290012</v>
      </c>
      <c r="AG59" s="69" t="s">
        <v>564</v>
      </c>
      <c r="AH59" s="62" t="s">
        <v>12</v>
      </c>
      <c r="AI59" s="63">
        <f t="shared" si="31"/>
        <v>1.6314203271356846</v>
      </c>
      <c r="AJ59" s="63">
        <f t="shared" si="32"/>
        <v>96.995239693530877</v>
      </c>
      <c r="AK59" s="63">
        <f t="shared" si="33"/>
        <v>44.240273971015334</v>
      </c>
      <c r="AL59" s="63">
        <f t="shared" si="34"/>
        <v>77.775207635380326</v>
      </c>
    </row>
    <row r="60" spans="1:38" x14ac:dyDescent="0.2">
      <c r="A60" s="58" t="s">
        <v>17</v>
      </c>
      <c r="B60" s="58" t="s">
        <v>17</v>
      </c>
      <c r="C60" s="66">
        <f t="shared" si="0"/>
        <v>123.2422186913517</v>
      </c>
      <c r="D60" s="66">
        <f t="shared" si="1"/>
        <v>319.44839885258841</v>
      </c>
      <c r="E60" s="66">
        <f t="shared" si="2"/>
        <v>322.29944992901392</v>
      </c>
      <c r="F60" s="66">
        <f t="shared" si="3"/>
        <v>1132.4543932611257</v>
      </c>
      <c r="J60" s="58" t="s">
        <v>16</v>
      </c>
      <c r="K60" s="58" t="s">
        <v>16</v>
      </c>
      <c r="L60" s="65">
        <v>0.351785575069331</v>
      </c>
      <c r="M60" s="65">
        <v>3.6623286353086102</v>
      </c>
      <c r="N60" s="65">
        <v>1.4187539423555999</v>
      </c>
      <c r="O60" s="65">
        <v>1.0241330177892001</v>
      </c>
      <c r="W60" s="58" t="s">
        <v>18</v>
      </c>
      <c r="X60" s="67">
        <f t="shared" ref="X60:AA60" si="54">R29/X29*1000</f>
        <v>2.6835248900008231</v>
      </c>
      <c r="Y60" s="67">
        <f t="shared" si="54"/>
        <v>11.75887495398386</v>
      </c>
      <c r="Z60" s="67">
        <f t="shared" si="54"/>
        <v>12.894116913492773</v>
      </c>
      <c r="AA60" s="67">
        <f t="shared" si="54"/>
        <v>19.510891451610707</v>
      </c>
      <c r="AB60" s="70">
        <f t="shared" si="19"/>
        <v>46.847408209088158</v>
      </c>
      <c r="AC60" s="72">
        <f t="shared" si="23"/>
        <v>41.005391649958277</v>
      </c>
      <c r="AD60" s="65">
        <f t="shared" si="24"/>
        <v>0.87529691006478005</v>
      </c>
      <c r="AG60" s="68" t="s">
        <v>572</v>
      </c>
      <c r="AH60" s="58" t="s">
        <v>572</v>
      </c>
      <c r="AI60" s="59">
        <f t="shared" si="31"/>
        <v>16.028434784094326</v>
      </c>
      <c r="AJ60" s="59">
        <f t="shared" si="32"/>
        <v>18.982520525467315</v>
      </c>
      <c r="AK60" s="59">
        <f t="shared" si="33"/>
        <v>50.075278137244744</v>
      </c>
      <c r="AL60" s="59">
        <f t="shared" si="34"/>
        <v>77.051306118369212</v>
      </c>
    </row>
    <row r="61" spans="1:38" x14ac:dyDescent="0.2">
      <c r="A61" s="58" t="s">
        <v>18</v>
      </c>
      <c r="B61" s="58" t="s">
        <v>18</v>
      </c>
      <c r="C61" s="66">
        <f t="shared" si="0"/>
        <v>186.43338924228485</v>
      </c>
      <c r="D61" s="66">
        <f t="shared" si="1"/>
        <v>255.21051728919397</v>
      </c>
      <c r="E61" s="66">
        <f t="shared" si="2"/>
        <v>206.137697220782</v>
      </c>
      <c r="F61" s="66">
        <f t="shared" si="3"/>
        <v>348.22175518632025</v>
      </c>
      <c r="J61" s="58" t="s">
        <v>17</v>
      </c>
      <c r="K61" s="58" t="s">
        <v>17</v>
      </c>
      <c r="L61" s="65">
        <v>6.6080047264795096</v>
      </c>
      <c r="M61" s="65">
        <v>2.60189561371141</v>
      </c>
      <c r="N61" s="65">
        <v>6.7256221137541496</v>
      </c>
      <c r="O61" s="65">
        <v>26.100765601717299</v>
      </c>
      <c r="W61" s="58" t="s">
        <v>577</v>
      </c>
      <c r="X61" s="67">
        <f t="shared" ref="X61:AA61" si="55">R30/X30*1000</f>
        <v>77.687900508908385</v>
      </c>
      <c r="Y61" s="67">
        <f t="shared" si="55"/>
        <v>79.445103499056415</v>
      </c>
      <c r="Z61" s="67">
        <f t="shared" si="55"/>
        <v>136.77502203472477</v>
      </c>
      <c r="AA61" s="67">
        <f t="shared" si="55"/>
        <v>83.493402141645291</v>
      </c>
      <c r="AB61" s="70">
        <f t="shared" si="19"/>
        <v>377.40142818433486</v>
      </c>
      <c r="AC61" s="72">
        <f t="shared" si="23"/>
        <v>178.01971232780141</v>
      </c>
      <c r="AD61" s="65">
        <f t="shared" si="24"/>
        <v>0.47169856559432766</v>
      </c>
      <c r="AG61" s="68" t="s">
        <v>573</v>
      </c>
      <c r="AH61" s="58" t="s">
        <v>573</v>
      </c>
      <c r="AI61" s="59">
        <f t="shared" si="31"/>
        <v>56.526676194082064</v>
      </c>
      <c r="AJ61" s="59">
        <f t="shared" si="32"/>
        <v>19.167006644696592</v>
      </c>
      <c r="AK61" s="59">
        <f t="shared" si="33"/>
        <v>41.783503506472769</v>
      </c>
      <c r="AL61" s="59">
        <f t="shared" si="34"/>
        <v>111.62981214133397</v>
      </c>
    </row>
    <row r="62" spans="1:38" x14ac:dyDescent="0.2">
      <c r="A62" s="58" t="s">
        <v>19</v>
      </c>
      <c r="B62" s="58" t="s">
        <v>19</v>
      </c>
      <c r="C62" s="66">
        <f t="shared" si="0"/>
        <v>20.194641865041906</v>
      </c>
      <c r="D62" s="66">
        <f t="shared" si="1"/>
        <v>37.753940607414876</v>
      </c>
      <c r="E62" s="66">
        <f t="shared" si="2"/>
        <v>71.490194378582089</v>
      </c>
      <c r="F62" s="66">
        <f t="shared" si="3"/>
        <v>148.26622746181087</v>
      </c>
      <c r="J62" s="58" t="s">
        <v>18</v>
      </c>
      <c r="K62" s="58" t="s">
        <v>18</v>
      </c>
      <c r="L62" s="65">
        <v>0.43790985401574101</v>
      </c>
      <c r="M62" s="65">
        <v>2.6267560134846999</v>
      </c>
      <c r="N62" s="65">
        <v>2.3265072983478001</v>
      </c>
      <c r="O62" s="65">
        <v>5.9468694998924096</v>
      </c>
      <c r="W62" s="58" t="s">
        <v>578</v>
      </c>
      <c r="X62" s="67">
        <f t="shared" ref="X62:AA62" si="56">R31/X31*1000</f>
        <v>144.69851704060375</v>
      </c>
      <c r="Y62" s="67">
        <f t="shared" si="56"/>
        <v>754.49833910129928</v>
      </c>
      <c r="Z62" s="67">
        <f t="shared" si="56"/>
        <v>879.86070440734795</v>
      </c>
      <c r="AA62" s="67">
        <f t="shared" si="56"/>
        <v>587.24833090318657</v>
      </c>
      <c r="AB62" s="70">
        <f>SUM(X62:AA62)</f>
        <v>2366.3058914524372</v>
      </c>
      <c r="AC62" s="72">
        <f t="shared" si="23"/>
        <v>2826.001817318775</v>
      </c>
      <c r="AD62" s="65">
        <f t="shared" si="24"/>
        <v>1.1942673293114174</v>
      </c>
      <c r="AG62" s="68" t="s">
        <v>574</v>
      </c>
      <c r="AH62" s="58" t="s">
        <v>574</v>
      </c>
      <c r="AI62" s="59">
        <f t="shared" si="31"/>
        <v>15.038864676289114</v>
      </c>
      <c r="AJ62" s="59">
        <f t="shared" si="32"/>
        <v>18.759440274027881</v>
      </c>
      <c r="AK62" s="59">
        <f t="shared" si="33"/>
        <v>32.233950875529089</v>
      </c>
      <c r="AL62" s="59">
        <f t="shared" si="34"/>
        <v>52.04899539902285</v>
      </c>
    </row>
    <row r="63" spans="1:38" x14ac:dyDescent="0.2">
      <c r="A63" s="58" t="s">
        <v>20</v>
      </c>
      <c r="B63" s="58" t="s">
        <v>578</v>
      </c>
      <c r="C63" s="66">
        <f t="shared" si="0"/>
        <v>34.085321062660483</v>
      </c>
      <c r="D63" s="66">
        <f t="shared" si="1"/>
        <v>46.58962002953642</v>
      </c>
      <c r="E63" s="66">
        <f t="shared" si="2"/>
        <v>81.391485933950207</v>
      </c>
      <c r="F63" s="66">
        <f t="shared" si="3"/>
        <v>171.43744412565098</v>
      </c>
      <c r="J63" s="58" t="s">
        <v>19</v>
      </c>
      <c r="K63" s="58" t="s">
        <v>19</v>
      </c>
      <c r="L63" s="65">
        <v>6.9251440682127399</v>
      </c>
      <c r="M63" s="65">
        <v>19.740503841427</v>
      </c>
      <c r="N63" s="65">
        <v>21.526174446911899</v>
      </c>
      <c r="O63" s="65">
        <v>23.814307113186299</v>
      </c>
      <c r="X63" s="70">
        <f>SUM(X35:X62)</f>
        <v>2726.8866910916699</v>
      </c>
      <c r="Y63" s="70">
        <f t="shared" ref="Y63:AB63" si="57">SUM(Y35:Y62)</f>
        <v>4654.5334088852378</v>
      </c>
      <c r="Z63" s="70">
        <f t="shared" si="57"/>
        <v>4895.8468470760236</v>
      </c>
      <c r="AA63" s="70">
        <f t="shared" si="57"/>
        <v>3689.6921766116002</v>
      </c>
      <c r="AB63" s="70">
        <f t="shared" si="57"/>
        <v>15966.959123664534</v>
      </c>
      <c r="AD63" s="65"/>
      <c r="AG63" s="68" t="s">
        <v>575</v>
      </c>
      <c r="AH63" s="58" t="s">
        <v>575</v>
      </c>
      <c r="AI63" s="59">
        <f t="shared" si="31"/>
        <v>15.339181907151501</v>
      </c>
      <c r="AJ63" s="59">
        <f t="shared" si="32"/>
        <v>24.358450506957379</v>
      </c>
      <c r="AK63" s="59">
        <f t="shared" si="33"/>
        <v>36.741122074338108</v>
      </c>
      <c r="AL63" s="59">
        <f t="shared" si="34"/>
        <v>43.043501477245869</v>
      </c>
    </row>
    <row r="64" spans="1:38" x14ac:dyDescent="0.2">
      <c r="A64" s="58" t="s">
        <v>149</v>
      </c>
      <c r="B64" s="58" t="s">
        <v>559</v>
      </c>
      <c r="C64" s="66">
        <f t="shared" si="0"/>
        <v>14.983231346631012</v>
      </c>
      <c r="D64" s="66">
        <f t="shared" si="1"/>
        <v>20.479873256024181</v>
      </c>
      <c r="E64" s="66">
        <f t="shared" si="2"/>
        <v>35.77808350851582</v>
      </c>
      <c r="F64" s="66">
        <f t="shared" si="3"/>
        <v>75.360501433670862</v>
      </c>
      <c r="J64" s="58" t="s">
        <v>578</v>
      </c>
      <c r="K64" s="58" t="s">
        <v>20</v>
      </c>
      <c r="L64" s="65">
        <v>5.8902404139500399</v>
      </c>
      <c r="M64" s="65">
        <v>41.980635476449997</v>
      </c>
      <c r="N64" s="65">
        <v>85.525269454511502</v>
      </c>
      <c r="O64" s="65">
        <v>120.23447912311499</v>
      </c>
      <c r="X64" s="72">
        <f>AI32/1000</f>
        <v>2543.295545832395</v>
      </c>
      <c r="Y64" s="72">
        <f t="shared" ref="Y64:AA64" si="58">AJ32/1000</f>
        <v>5000.6931326159665</v>
      </c>
      <c r="Z64" s="72">
        <f t="shared" si="58"/>
        <v>5245.3216713274369</v>
      </c>
      <c r="AA64" s="72">
        <f t="shared" si="58"/>
        <v>3560.5444063226487</v>
      </c>
      <c r="AB64" s="72"/>
      <c r="AD64" s="65"/>
      <c r="AG64" s="68" t="s">
        <v>576</v>
      </c>
      <c r="AH64" s="58" t="s">
        <v>576</v>
      </c>
      <c r="AI64" s="59">
        <f t="shared" si="31"/>
        <v>20.169845664422123</v>
      </c>
      <c r="AJ64" s="59">
        <f t="shared" si="32"/>
        <v>25.7499527235837</v>
      </c>
      <c r="AK64" s="59">
        <f t="shared" si="33"/>
        <v>50.331098812188415</v>
      </c>
      <c r="AL64" s="59">
        <f t="shared" si="34"/>
        <v>153.31835577218334</v>
      </c>
    </row>
    <row r="65" spans="1:38" x14ac:dyDescent="0.2">
      <c r="A65" s="58" t="s">
        <v>413</v>
      </c>
      <c r="B65" s="58" t="s">
        <v>576</v>
      </c>
      <c r="C65" s="66">
        <f t="shared" si="0"/>
        <v>60.049705563467107</v>
      </c>
      <c r="D65" s="66">
        <f t="shared" si="1"/>
        <v>76.662811657101528</v>
      </c>
      <c r="E65" s="66">
        <f t="shared" si="2"/>
        <v>149.84584982169102</v>
      </c>
      <c r="F65" s="66">
        <f t="shared" si="3"/>
        <v>456.45972085122963</v>
      </c>
      <c r="J65" s="58" t="s">
        <v>559</v>
      </c>
      <c r="K65" s="58" t="s">
        <v>149</v>
      </c>
      <c r="L65" s="65">
        <v>1.6744592723923</v>
      </c>
      <c r="M65" s="65">
        <v>4.3117820376125797</v>
      </c>
      <c r="N65" s="65">
        <v>7.2723934590272004</v>
      </c>
      <c r="O65" s="65">
        <v>4.1006011920520002</v>
      </c>
      <c r="X65" s="74">
        <f>X64/X63-1</f>
        <v>-6.7326283068174342E-2</v>
      </c>
      <c r="Y65" s="74">
        <f t="shared" ref="Y65:AA65" si="59">Y64/Y63-1</f>
        <v>7.4370445611138924E-2</v>
      </c>
      <c r="Z65" s="74">
        <f t="shared" si="59"/>
        <v>7.1381894729842799E-2</v>
      </c>
      <c r="AA65" s="74">
        <f t="shared" si="59"/>
        <v>-3.5002315669474982E-2</v>
      </c>
      <c r="AG65" s="68" t="s">
        <v>18</v>
      </c>
      <c r="AH65" s="58" t="s">
        <v>18</v>
      </c>
      <c r="AI65" s="59">
        <f t="shared" si="31"/>
        <v>68.358916643108486</v>
      </c>
      <c r="AJ65" s="59">
        <f t="shared" si="32"/>
        <v>93.577199603147662</v>
      </c>
      <c r="AK65" s="59">
        <f t="shared" si="33"/>
        <v>75.583830335267663</v>
      </c>
      <c r="AL65" s="59">
        <f t="shared" si="34"/>
        <v>127.68132378456815</v>
      </c>
    </row>
    <row r="66" spans="1:38" x14ac:dyDescent="0.2">
      <c r="A66" s="58" t="s">
        <v>414</v>
      </c>
      <c r="B66" s="58" t="s">
        <v>576</v>
      </c>
      <c r="C66" s="66">
        <f t="shared" si="0"/>
        <v>60.049705563467107</v>
      </c>
      <c r="D66" s="66">
        <f t="shared" si="1"/>
        <v>76.662811657101528</v>
      </c>
      <c r="E66" s="66">
        <f t="shared" si="2"/>
        <v>149.84584982169102</v>
      </c>
      <c r="F66" s="66">
        <f t="shared" si="3"/>
        <v>456.45972085122963</v>
      </c>
      <c r="J66" s="58" t="s">
        <v>576</v>
      </c>
      <c r="K66" s="58" t="s">
        <v>413</v>
      </c>
      <c r="L66" s="65">
        <v>2.1562773982486201</v>
      </c>
      <c r="M66" s="65">
        <v>3.31744059050496</v>
      </c>
      <c r="N66" s="65">
        <v>5.6842766386449801</v>
      </c>
      <c r="O66" s="65">
        <v>6.7356036181341796</v>
      </c>
      <c r="AG66" s="68" t="s">
        <v>577</v>
      </c>
      <c r="AH66" s="58" t="s">
        <v>577</v>
      </c>
      <c r="AI66" s="59">
        <f t="shared" si="31"/>
        <v>10.08879532920284</v>
      </c>
      <c r="AJ66" s="59">
        <f t="shared" si="32"/>
        <v>45.866825179653162</v>
      </c>
      <c r="AK66" s="59">
        <f t="shared" si="33"/>
        <v>47.262845318740546</v>
      </c>
      <c r="AL66" s="59">
        <f t="shared" si="34"/>
        <v>82.67564272702819</v>
      </c>
    </row>
    <row r="67" spans="1:38" x14ac:dyDescent="0.2">
      <c r="A67" s="58" t="s">
        <v>454</v>
      </c>
      <c r="B67" s="58" t="s">
        <v>576</v>
      </c>
      <c r="C67" s="66">
        <f t="shared" ref="C67:C75" si="60">VLOOKUP($B67,$W$69:$AA$96,2,)</f>
        <v>60.049705563467107</v>
      </c>
      <c r="D67" s="66">
        <f t="shared" ref="D67:D75" si="61">VLOOKUP($B67,$W$69:$AA$96,3,)</f>
        <v>76.662811657101528</v>
      </c>
      <c r="E67" s="66">
        <f t="shared" ref="E67:E75" si="62">VLOOKUP($B67,$W$69:$AA$96,4,)</f>
        <v>149.84584982169102</v>
      </c>
      <c r="F67" s="66">
        <f t="shared" ref="F67:F75" si="63">VLOOKUP($B67,$W$69:$AA$96,5,)</f>
        <v>456.45972085122963</v>
      </c>
      <c r="J67" s="58" t="s">
        <v>576</v>
      </c>
      <c r="K67" s="58" t="s">
        <v>414</v>
      </c>
      <c r="L67" s="65">
        <v>7.9257692274744604</v>
      </c>
      <c r="M67" s="65">
        <v>12.816900983142601</v>
      </c>
      <c r="N67" s="65">
        <v>21.902728032380899</v>
      </c>
      <c r="O67" s="65">
        <v>27.1736137379452</v>
      </c>
      <c r="Q67" s="73" t="s">
        <v>585</v>
      </c>
      <c r="W67" s="58" t="s">
        <v>582</v>
      </c>
      <c r="AG67" s="68" t="s">
        <v>578</v>
      </c>
      <c r="AH67" s="58" t="s">
        <v>578</v>
      </c>
      <c r="AI67" s="59">
        <f t="shared" si="31"/>
        <v>17.052380788958949</v>
      </c>
      <c r="AJ67" s="59">
        <f t="shared" si="32"/>
        <v>23.30809617712174</v>
      </c>
      <c r="AK67" s="59">
        <f t="shared" si="33"/>
        <v>40.71895372713216</v>
      </c>
      <c r="AL67" s="59">
        <f t="shared" si="34"/>
        <v>85.767611616221387</v>
      </c>
    </row>
    <row r="68" spans="1:38" x14ac:dyDescent="0.2">
      <c r="A68" s="58" t="s">
        <v>455</v>
      </c>
      <c r="B68" s="58" t="s">
        <v>576</v>
      </c>
      <c r="C68" s="66">
        <f t="shared" si="60"/>
        <v>60.049705563467107</v>
      </c>
      <c r="D68" s="66">
        <f t="shared" si="61"/>
        <v>76.662811657101528</v>
      </c>
      <c r="E68" s="66">
        <f t="shared" si="62"/>
        <v>149.84584982169102</v>
      </c>
      <c r="F68" s="66">
        <f t="shared" si="63"/>
        <v>456.45972085122963</v>
      </c>
      <c r="J68" s="58" t="s">
        <v>576</v>
      </c>
      <c r="K68" s="58" t="s">
        <v>454</v>
      </c>
      <c r="L68" s="65">
        <v>3.7865158608740297E-2</v>
      </c>
      <c r="M68" s="65">
        <v>0.974550044722717</v>
      </c>
      <c r="N68" s="65">
        <v>0.80396664791669104</v>
      </c>
      <c r="O68" s="65">
        <v>1.3652961382889699</v>
      </c>
      <c r="X68" s="58" t="s">
        <v>174</v>
      </c>
      <c r="Y68" s="58" t="s">
        <v>175</v>
      </c>
      <c r="Z68" s="58" t="s">
        <v>176</v>
      </c>
      <c r="AA68" s="58" t="s">
        <v>177</v>
      </c>
    </row>
    <row r="69" spans="1:38" x14ac:dyDescent="0.2">
      <c r="A69" s="58" t="s">
        <v>427</v>
      </c>
      <c r="B69" s="58" t="s">
        <v>576</v>
      </c>
      <c r="C69" s="66">
        <f t="shared" si="60"/>
        <v>60.049705563467107</v>
      </c>
      <c r="D69" s="66">
        <f t="shared" si="61"/>
        <v>76.662811657101528</v>
      </c>
      <c r="E69" s="66">
        <f t="shared" si="62"/>
        <v>149.84584982169102</v>
      </c>
      <c r="F69" s="66">
        <f t="shared" si="63"/>
        <v>456.45972085122963</v>
      </c>
      <c r="J69" s="58" t="s">
        <v>576</v>
      </c>
      <c r="K69" s="58" t="s">
        <v>455</v>
      </c>
      <c r="L69" s="65">
        <v>3.4884294337126399E-2</v>
      </c>
      <c r="M69" s="65">
        <v>0.89783040281573301</v>
      </c>
      <c r="N69" s="65">
        <v>0.74067586704060395</v>
      </c>
      <c r="O69" s="65">
        <v>1.2578157360318201</v>
      </c>
      <c r="W69" s="58" t="s">
        <v>559</v>
      </c>
      <c r="X69" s="67">
        <f>X4/$AD35</f>
        <v>14.983231346631012</v>
      </c>
      <c r="Y69" s="67">
        <f t="shared" ref="Y69:AA69" si="64">Y4/$AD35</f>
        <v>20.479873256024181</v>
      </c>
      <c r="Z69" s="67">
        <f t="shared" si="64"/>
        <v>35.77808350851582</v>
      </c>
      <c r="AA69" s="67">
        <f t="shared" si="64"/>
        <v>75.360501433670862</v>
      </c>
      <c r="AH69" s="58" t="s">
        <v>579</v>
      </c>
      <c r="AI69" s="67">
        <f>AI47</f>
        <v>15.210628423923231</v>
      </c>
      <c r="AJ69" s="67">
        <f t="shared" ref="AJ69:AL69" si="65">AJ47</f>
        <v>17.931031394681042</v>
      </c>
      <c r="AK69" s="67">
        <f t="shared" si="65"/>
        <v>18.254534417173122</v>
      </c>
      <c r="AL69" s="67">
        <f t="shared" si="65"/>
        <v>51.292719481596556</v>
      </c>
    </row>
    <row r="70" spans="1:38" x14ac:dyDescent="0.2">
      <c r="A70" s="58" t="s">
        <v>291</v>
      </c>
      <c r="B70" s="58" t="s">
        <v>576</v>
      </c>
      <c r="C70" s="66">
        <f t="shared" si="60"/>
        <v>60.049705563467107</v>
      </c>
      <c r="D70" s="66">
        <f t="shared" si="61"/>
        <v>76.662811657101528</v>
      </c>
      <c r="E70" s="66">
        <f t="shared" si="62"/>
        <v>149.84584982169102</v>
      </c>
      <c r="F70" s="66">
        <f t="shared" si="63"/>
        <v>456.45972085122963</v>
      </c>
      <c r="J70" s="58" t="s">
        <v>576</v>
      </c>
      <c r="K70" s="58" t="s">
        <v>427</v>
      </c>
      <c r="L70" s="65">
        <v>1E-10</v>
      </c>
      <c r="M70" s="65">
        <v>1E-10</v>
      </c>
      <c r="N70" s="65">
        <v>1E-10</v>
      </c>
      <c r="O70" s="65">
        <v>1E-10</v>
      </c>
      <c r="W70" s="58" t="s">
        <v>560</v>
      </c>
      <c r="X70" s="67">
        <f t="shared" ref="X70:AA70" si="66">X5/$AD36</f>
        <v>39.081651830702135</v>
      </c>
      <c r="Y70" s="67">
        <f t="shared" si="66"/>
        <v>46.071359210257086</v>
      </c>
      <c r="Z70" s="67">
        <f t="shared" si="66"/>
        <v>46.902556458579213</v>
      </c>
      <c r="AA70" s="67">
        <f t="shared" si="66"/>
        <v>131.78970311816926</v>
      </c>
      <c r="AH70" s="58" t="s">
        <v>10</v>
      </c>
      <c r="AI70" s="67">
        <f>AY35/AI35*1000</f>
        <v>20.648377012735647</v>
      </c>
      <c r="AJ70" s="67">
        <f>AZ35/AJ35*1000</f>
        <v>20.985253140828032</v>
      </c>
      <c r="AK70" s="67">
        <f>BA35/AK35*1000</f>
        <v>36.52450675227341</v>
      </c>
      <c r="AL70" s="67">
        <f>BB35/AL35*1000</f>
        <v>71.952603348705793</v>
      </c>
    </row>
    <row r="71" spans="1:38" x14ac:dyDescent="0.2">
      <c r="A71" s="58" t="s">
        <v>22</v>
      </c>
      <c r="B71" s="58" t="s">
        <v>576</v>
      </c>
      <c r="C71" s="66">
        <f t="shared" si="60"/>
        <v>60.049705563467107</v>
      </c>
      <c r="D71" s="66">
        <f t="shared" si="61"/>
        <v>76.662811657101528</v>
      </c>
      <c r="E71" s="66">
        <f t="shared" si="62"/>
        <v>149.84584982169102</v>
      </c>
      <c r="F71" s="66">
        <f t="shared" si="63"/>
        <v>456.45972085122963</v>
      </c>
      <c r="J71" s="58" t="s">
        <v>576</v>
      </c>
      <c r="K71" s="58" t="s">
        <v>291</v>
      </c>
      <c r="L71" s="65">
        <v>0.52834094234320805</v>
      </c>
      <c r="M71" s="65">
        <v>6.1681656334716504</v>
      </c>
      <c r="N71" s="65">
        <v>11.406314379603501</v>
      </c>
      <c r="O71" s="65">
        <v>9.3891302568173902</v>
      </c>
      <c r="W71" s="58" t="s">
        <v>561</v>
      </c>
      <c r="X71" s="67">
        <f t="shared" ref="X71:AA71" si="67">X6/$AD37</f>
        <v>197.52399214949938</v>
      </c>
      <c r="Y71" s="67">
        <f t="shared" si="67"/>
        <v>232.85092540061385</v>
      </c>
      <c r="Z71" s="67">
        <f t="shared" si="67"/>
        <v>237.05190952133327</v>
      </c>
      <c r="AA71" s="67">
        <f t="shared" si="67"/>
        <v>666.08311227131765</v>
      </c>
      <c r="AH71" s="58" t="s">
        <v>580</v>
      </c>
      <c r="AI71" s="67">
        <f>AI45</f>
        <v>22.792079994014788</v>
      </c>
      <c r="AJ71" s="67">
        <f t="shared" ref="AJ71:AL71" si="68">AJ45</f>
        <v>59.077916138806586</v>
      </c>
      <c r="AK71" s="67">
        <f t="shared" si="68"/>
        <v>59.605181753552223</v>
      </c>
      <c r="AL71" s="67">
        <f t="shared" si="68"/>
        <v>209.43302867195379</v>
      </c>
    </row>
    <row r="72" spans="1:38" x14ac:dyDescent="0.2">
      <c r="A72" s="58" t="s">
        <v>23</v>
      </c>
      <c r="B72" s="58" t="s">
        <v>567</v>
      </c>
      <c r="C72" s="66">
        <f t="shared" si="60"/>
        <v>55.467056826550525</v>
      </c>
      <c r="D72" s="66">
        <f t="shared" si="61"/>
        <v>83.386395668688976</v>
      </c>
      <c r="E72" s="66">
        <f t="shared" si="62"/>
        <v>102.12772899634577</v>
      </c>
      <c r="F72" s="66">
        <f t="shared" si="63"/>
        <v>230.84431902919962</v>
      </c>
      <c r="J72" s="58" t="s">
        <v>576</v>
      </c>
      <c r="K72" s="58" t="s">
        <v>22</v>
      </c>
      <c r="L72" s="65">
        <v>0.28173042237272</v>
      </c>
      <c r="M72" s="65">
        <v>3.5370950534468202</v>
      </c>
      <c r="N72" s="65">
        <v>11.733842297300701</v>
      </c>
      <c r="O72" s="65">
        <v>18.285967465451101</v>
      </c>
      <c r="W72" s="58" t="s">
        <v>562</v>
      </c>
      <c r="X72" s="67">
        <f t="shared" ref="X72:AA72" si="69">X7/$AD38</f>
        <v>10.493262133760567</v>
      </c>
      <c r="Y72" s="67">
        <f t="shared" si="69"/>
        <v>12.369969702050499</v>
      </c>
      <c r="Z72" s="67">
        <f t="shared" si="69"/>
        <v>12.593142730900128</v>
      </c>
      <c r="AA72" s="67">
        <f t="shared" si="69"/>
        <v>35.384991078167211</v>
      </c>
      <c r="AG72" s="58" t="s">
        <v>568</v>
      </c>
      <c r="AH72" s="58" t="s">
        <v>568</v>
      </c>
      <c r="AI72" s="61">
        <f>AI51</f>
        <v>60.23876051551494</v>
      </c>
      <c r="AJ72" s="61">
        <f>AI72</f>
        <v>60.23876051551494</v>
      </c>
      <c r="AK72" s="61">
        <f t="shared" ref="AK72:AL72" si="70">AK51</f>
        <v>92.962287761508932</v>
      </c>
      <c r="AL72" s="61">
        <f t="shared" si="70"/>
        <v>174.2334678135297</v>
      </c>
    </row>
    <row r="73" spans="1:38" x14ac:dyDescent="0.2">
      <c r="A73" s="58" t="s">
        <v>150</v>
      </c>
      <c r="B73" s="58" t="s">
        <v>567</v>
      </c>
      <c r="C73" s="66">
        <f t="shared" si="60"/>
        <v>55.467056826550525</v>
      </c>
      <c r="D73" s="66">
        <f t="shared" si="61"/>
        <v>83.386395668688976</v>
      </c>
      <c r="E73" s="66">
        <f t="shared" si="62"/>
        <v>102.12772899634577</v>
      </c>
      <c r="F73" s="66">
        <f t="shared" si="63"/>
        <v>230.84431902919962</v>
      </c>
      <c r="J73" s="58" t="s">
        <v>567</v>
      </c>
      <c r="K73" s="58" t="s">
        <v>23</v>
      </c>
      <c r="L73" s="65">
        <v>2.8016048769725002</v>
      </c>
      <c r="M73" s="65">
        <v>11.4720501305436</v>
      </c>
      <c r="N73" s="65">
        <v>49.405813786718198</v>
      </c>
      <c r="O73" s="65">
        <v>175.27350775707899</v>
      </c>
      <c r="W73" s="58" t="s">
        <v>563</v>
      </c>
      <c r="X73" s="67">
        <f t="shared" ref="X73:AA73" si="71">X8/$AD39</f>
        <v>16.736140918288012</v>
      </c>
      <c r="Y73" s="67">
        <f t="shared" si="71"/>
        <v>32.920571380518062</v>
      </c>
      <c r="Z73" s="67">
        <f t="shared" si="71"/>
        <v>67.774726290167109</v>
      </c>
      <c r="AA73" s="67">
        <f t="shared" si="71"/>
        <v>695.99523710610788</v>
      </c>
    </row>
    <row r="74" spans="1:38" x14ac:dyDescent="0.2">
      <c r="A74" s="58" t="s">
        <v>24</v>
      </c>
      <c r="B74" s="58" t="s">
        <v>568</v>
      </c>
      <c r="C74" s="66">
        <f t="shared" si="60"/>
        <v>697.02675020658717</v>
      </c>
      <c r="D74" s="66">
        <f t="shared" si="61"/>
        <v>697.02675020658717</v>
      </c>
      <c r="E74" s="66">
        <f t="shared" si="62"/>
        <v>1075.6728852926042</v>
      </c>
      <c r="F74" s="66">
        <f t="shared" si="63"/>
        <v>2016.0671768139957</v>
      </c>
      <c r="J74" s="58" t="s">
        <v>567</v>
      </c>
      <c r="K74" s="58" t="s">
        <v>150</v>
      </c>
      <c r="L74" s="65">
        <v>10.4084825813232</v>
      </c>
      <c r="M74" s="65">
        <v>21.009094121926601</v>
      </c>
      <c r="N74" s="65">
        <v>36.911265047799603</v>
      </c>
      <c r="O74" s="65">
        <v>81.518758587356899</v>
      </c>
      <c r="W74" s="58" t="s">
        <v>564</v>
      </c>
      <c r="X74" s="67">
        <f t="shared" ref="X74:AA74" si="72">X9/$AD40</f>
        <v>103.32416225741272</v>
      </c>
      <c r="Y74" s="67">
        <f t="shared" si="72"/>
        <v>267.82005830792247</v>
      </c>
      <c r="Z74" s="67">
        <f t="shared" si="72"/>
        <v>270.21033062817753</v>
      </c>
      <c r="AA74" s="67">
        <f t="shared" si="72"/>
        <v>949.4303390583425</v>
      </c>
      <c r="AH74" s="58" t="s">
        <v>587</v>
      </c>
      <c r="AI74" s="61">
        <f>AY32/AI32*1000</f>
        <v>21.524245846969915</v>
      </c>
      <c r="AJ74" s="61">
        <f>AZ32/AJ32*1000</f>
        <v>36.123231562002047</v>
      </c>
      <c r="AK74" s="61">
        <f>BA32/AK32*1000</f>
        <v>51.879388157930329</v>
      </c>
      <c r="AL74" s="61">
        <f>BB32/AL32*1000</f>
        <v>141.8662781464063</v>
      </c>
    </row>
    <row r="75" spans="1:38" x14ac:dyDescent="0.2">
      <c r="A75" s="58" t="s">
        <v>151</v>
      </c>
      <c r="B75" s="58" t="s">
        <v>151</v>
      </c>
      <c r="C75" s="66">
        <f t="shared" si="60"/>
        <v>24.039058686645937</v>
      </c>
      <c r="D75" s="66">
        <f t="shared" si="61"/>
        <v>42.433948995298771</v>
      </c>
      <c r="E75" s="66">
        <f t="shared" si="62"/>
        <v>59.186419720716451</v>
      </c>
      <c r="F75" s="66">
        <f t="shared" si="63"/>
        <v>171.18551213044191</v>
      </c>
      <c r="J75" s="58" t="s">
        <v>568</v>
      </c>
      <c r="K75" s="58" t="s">
        <v>24</v>
      </c>
      <c r="L75" s="65">
        <v>63.122193357192998</v>
      </c>
      <c r="M75" s="65">
        <v>50.8235646252487</v>
      </c>
      <c r="N75" s="65">
        <v>181.71181445545699</v>
      </c>
      <c r="O75" s="65">
        <v>387.719741991744</v>
      </c>
      <c r="W75" s="58" t="s">
        <v>19</v>
      </c>
      <c r="X75" s="67">
        <f t="shared" ref="X75:AA75" si="73">X10/$AD41</f>
        <v>20.194641865041906</v>
      </c>
      <c r="Y75" s="67">
        <f t="shared" si="73"/>
        <v>37.753940607414876</v>
      </c>
      <c r="Z75" s="67">
        <f t="shared" si="73"/>
        <v>71.490194378582089</v>
      </c>
      <c r="AA75" s="67">
        <f t="shared" si="73"/>
        <v>148.26622746181087</v>
      </c>
      <c r="AJ75" s="66">
        <f>AJ74/$AI$74</f>
        <v>1.678257710807894</v>
      </c>
      <c r="AK75" s="66">
        <f t="shared" ref="AK75:AL75" si="74">AK74/$AI$74</f>
        <v>2.4102766957214286</v>
      </c>
      <c r="AL75" s="66">
        <f t="shared" si="74"/>
        <v>6.590998781329084</v>
      </c>
    </row>
    <row r="76" spans="1:38" x14ac:dyDescent="0.2">
      <c r="J76" s="58" t="s">
        <v>151</v>
      </c>
      <c r="K76" s="58" t="s">
        <v>151</v>
      </c>
      <c r="L76" s="65">
        <v>32.766823461297697</v>
      </c>
      <c r="M76" s="65">
        <v>71.593460210767901</v>
      </c>
      <c r="N76" s="65">
        <v>45.106683841252298</v>
      </c>
      <c r="O76" s="65">
        <v>60.643426821763001</v>
      </c>
      <c r="W76" s="58" t="s">
        <v>565</v>
      </c>
      <c r="X76" s="67">
        <f t="shared" ref="X76:AA76" si="75">X11/$AD42</f>
        <v>28.988513291539853</v>
      </c>
      <c r="Y76" s="67">
        <f t="shared" si="75"/>
        <v>34.173074736228479</v>
      </c>
      <c r="Z76" s="67">
        <f t="shared" si="75"/>
        <v>34.789608873149177</v>
      </c>
      <c r="AA76" s="67">
        <f t="shared" si="75"/>
        <v>97.753994050166639</v>
      </c>
      <c r="AJ76" s="66">
        <f>AJ72/$AI$72</f>
        <v>1</v>
      </c>
      <c r="AK76" s="66">
        <f t="shared" ref="AK76:AL76" si="76">AK72/$AI$72</f>
        <v>1.5432304211765082</v>
      </c>
      <c r="AL76" s="66">
        <f t="shared" si="76"/>
        <v>2.8923813558324225</v>
      </c>
    </row>
    <row r="77" spans="1:38" x14ac:dyDescent="0.2">
      <c r="W77" s="58" t="s">
        <v>17</v>
      </c>
      <c r="X77" s="67">
        <f t="shared" ref="X77:AA77" si="77">X12/$AD43</f>
        <v>123.2422186913517</v>
      </c>
      <c r="Y77" s="67">
        <f t="shared" si="77"/>
        <v>319.44839885258841</v>
      </c>
      <c r="Z77" s="67">
        <f t="shared" si="77"/>
        <v>322.29944992901392</v>
      </c>
      <c r="AA77" s="67">
        <f t="shared" si="77"/>
        <v>1132.4543932611257</v>
      </c>
    </row>
    <row r="78" spans="1:38" x14ac:dyDescent="0.2">
      <c r="W78" s="58" t="s">
        <v>566</v>
      </c>
      <c r="X78" s="67">
        <f t="shared" ref="X78:AA78" si="78">X13/$AD44</f>
        <v>56.426601699194819</v>
      </c>
      <c r="Y78" s="67">
        <f t="shared" si="78"/>
        <v>205.63622981685373</v>
      </c>
      <c r="Z78" s="67">
        <f t="shared" si="78"/>
        <v>269.54585374337222</v>
      </c>
      <c r="AA78" s="67">
        <f t="shared" si="78"/>
        <v>515.95192119983358</v>
      </c>
    </row>
    <row r="79" spans="1:38" x14ac:dyDescent="0.2">
      <c r="W79" s="58" t="s">
        <v>567</v>
      </c>
      <c r="X79" s="67">
        <f t="shared" ref="X79:AA79" si="79">X14/$AD45</f>
        <v>55.467056826550525</v>
      </c>
      <c r="Y79" s="67">
        <f t="shared" si="79"/>
        <v>83.386395668688976</v>
      </c>
      <c r="Z79" s="67">
        <f t="shared" si="79"/>
        <v>102.12772899634577</v>
      </c>
      <c r="AA79" s="67">
        <f t="shared" si="79"/>
        <v>230.84431902919962</v>
      </c>
    </row>
    <row r="80" spans="1:38" x14ac:dyDescent="0.2">
      <c r="W80" s="58" t="s">
        <v>568</v>
      </c>
      <c r="X80" s="67">
        <f t="shared" ref="X80:AA80" si="80">X15/$AD46</f>
        <v>697.02675020658717</v>
      </c>
      <c r="Y80" s="67">
        <f t="shared" si="80"/>
        <v>697.02675020658717</v>
      </c>
      <c r="Z80" s="67">
        <f t="shared" si="80"/>
        <v>1075.6728852926042</v>
      </c>
      <c r="AA80" s="67">
        <f t="shared" si="80"/>
        <v>2016.0671768139957</v>
      </c>
    </row>
    <row r="81" spans="23:27" x14ac:dyDescent="0.2">
      <c r="W81" s="58" t="s">
        <v>14</v>
      </c>
      <c r="X81" s="67">
        <f t="shared" ref="X81:AA81" si="81">X16/$AD47</f>
        <v>253.71619373958518</v>
      </c>
      <c r="Y81" s="67">
        <f t="shared" si="81"/>
        <v>318.82000560642632</v>
      </c>
      <c r="Z81" s="67">
        <f t="shared" si="81"/>
        <v>338.97196892551074</v>
      </c>
      <c r="AA81" s="67">
        <f t="shared" si="81"/>
        <v>651.09605592679986</v>
      </c>
    </row>
    <row r="82" spans="23:27" x14ac:dyDescent="0.2">
      <c r="W82" s="58" t="s">
        <v>569</v>
      </c>
      <c r="X82" s="67">
        <f t="shared" ref="X82:AA82" si="82">X17/$AD48</f>
        <v>94.024804484542258</v>
      </c>
      <c r="Y82" s="67">
        <f t="shared" si="82"/>
        <v>149.81720477966249</v>
      </c>
      <c r="Z82" s="67">
        <f t="shared" si="82"/>
        <v>206.47841195321848</v>
      </c>
      <c r="AA82" s="67">
        <f t="shared" si="82"/>
        <v>554.21375856260624</v>
      </c>
    </row>
    <row r="83" spans="23:27" x14ac:dyDescent="0.2">
      <c r="W83" s="58" t="s">
        <v>290</v>
      </c>
      <c r="X83" s="67">
        <f t="shared" ref="X83:AA83" si="83">X18/$AD49</f>
        <v>266.12419379691306</v>
      </c>
      <c r="Y83" s="67">
        <f t="shared" si="83"/>
        <v>322.8722374847265</v>
      </c>
      <c r="Z83" s="67">
        <f t="shared" si="83"/>
        <v>337.46611732413999</v>
      </c>
      <c r="AA83" s="67">
        <f t="shared" si="83"/>
        <v>751.06279325885839</v>
      </c>
    </row>
    <row r="84" spans="23:27" x14ac:dyDescent="0.2">
      <c r="W84" s="58" t="s">
        <v>570</v>
      </c>
      <c r="X84" s="67">
        <f t="shared" ref="X84:AA84" si="84">X19/$AD50</f>
        <v>39.536671832320728</v>
      </c>
      <c r="Y84" s="67">
        <f t="shared" si="84"/>
        <v>50.109572819173003</v>
      </c>
      <c r="Z84" s="67">
        <f t="shared" si="84"/>
        <v>143.63122111635136</v>
      </c>
      <c r="AA84" s="67">
        <f t="shared" si="84"/>
        <v>164.99866677253468</v>
      </c>
    </row>
    <row r="85" spans="23:27" x14ac:dyDescent="0.2">
      <c r="W85" s="58" t="s">
        <v>16</v>
      </c>
      <c r="X85" s="67">
        <f t="shared" ref="X85:AA85" si="85">X20/$AD51</f>
        <v>49.484920131186648</v>
      </c>
      <c r="Y85" s="67">
        <f t="shared" si="85"/>
        <v>100.86320634977838</v>
      </c>
      <c r="Z85" s="67">
        <f t="shared" si="85"/>
        <v>95.296292706519623</v>
      </c>
      <c r="AA85" s="67">
        <f t="shared" si="85"/>
        <v>1906.306411843052</v>
      </c>
    </row>
    <row r="86" spans="23:27" x14ac:dyDescent="0.2">
      <c r="W86" s="58" t="s">
        <v>151</v>
      </c>
      <c r="X86" s="67">
        <f t="shared" ref="X86:AA86" si="86">X21/$AD52</f>
        <v>24.039058686645937</v>
      </c>
      <c r="Y86" s="67">
        <f t="shared" si="86"/>
        <v>42.433948995298771</v>
      </c>
      <c r="Z86" s="67">
        <f t="shared" si="86"/>
        <v>59.186419720716451</v>
      </c>
      <c r="AA86" s="67">
        <f t="shared" si="86"/>
        <v>171.18551213044191</v>
      </c>
    </row>
    <row r="87" spans="23:27" x14ac:dyDescent="0.2">
      <c r="W87" s="58" t="s">
        <v>571</v>
      </c>
      <c r="X87" s="67">
        <f t="shared" ref="X87:AA87" si="87">X22/$AD53</f>
        <v>48.094466643923973</v>
      </c>
      <c r="Y87" s="67">
        <f t="shared" si="87"/>
        <v>56.958412504236037</v>
      </c>
      <c r="Z87" s="67">
        <f t="shared" si="87"/>
        <v>150.25445881009114</v>
      </c>
      <c r="AA87" s="67">
        <f t="shared" si="87"/>
        <v>231.19796298875315</v>
      </c>
    </row>
    <row r="88" spans="23:27" x14ac:dyDescent="0.2">
      <c r="W88" s="58" t="s">
        <v>12</v>
      </c>
      <c r="X88" s="67">
        <f t="shared" ref="X88:AA88" si="88">X23/$AD54</f>
        <v>55.134611518635239</v>
      </c>
      <c r="Y88" s="67">
        <f t="shared" si="88"/>
        <v>142.91095663489091</v>
      </c>
      <c r="Z88" s="67">
        <f t="shared" si="88"/>
        <v>144.18642534348484</v>
      </c>
      <c r="AA88" s="67">
        <f t="shared" si="88"/>
        <v>506.62373412306465</v>
      </c>
    </row>
    <row r="89" spans="23:27" x14ac:dyDescent="0.2">
      <c r="W89" s="58" t="s">
        <v>572</v>
      </c>
      <c r="X89" s="67">
        <f t="shared" ref="X89:AA89" si="89">X24/$AD55</f>
        <v>103.78231194716788</v>
      </c>
      <c r="Y89" s="67">
        <f t="shared" si="89"/>
        <v>122.90968477299654</v>
      </c>
      <c r="Z89" s="67">
        <f t="shared" si="89"/>
        <v>324.23179221703271</v>
      </c>
      <c r="AA89" s="67">
        <f t="shared" si="89"/>
        <v>498.89853845546025</v>
      </c>
    </row>
    <row r="90" spans="23:27" x14ac:dyDescent="0.2">
      <c r="W90" s="58" t="s">
        <v>573</v>
      </c>
      <c r="X90" s="67">
        <f t="shared" ref="X90:AA90" si="90">X25/$AD56</f>
        <v>223.09876670107604</v>
      </c>
      <c r="Y90" s="67">
        <f t="shared" si="90"/>
        <v>75.648098060837697</v>
      </c>
      <c r="Z90" s="67">
        <f t="shared" si="90"/>
        <v>164.91060024010559</v>
      </c>
      <c r="AA90" s="67">
        <f t="shared" si="90"/>
        <v>440.57912286043336</v>
      </c>
    </row>
    <row r="91" spans="23:27" x14ac:dyDescent="0.2">
      <c r="W91" s="58" t="s">
        <v>574</v>
      </c>
      <c r="X91" s="67">
        <f t="shared" ref="X91:AA91" si="91">X26/$AD57</f>
        <v>17.677570238879895</v>
      </c>
      <c r="Y91" s="67">
        <f t="shared" si="91"/>
        <v>22.050954658103137</v>
      </c>
      <c r="Z91" s="67">
        <f t="shared" si="91"/>
        <v>37.889690674400953</v>
      </c>
      <c r="AA91" s="67">
        <f t="shared" si="91"/>
        <v>61.181464946621247</v>
      </c>
    </row>
    <row r="92" spans="23:27" x14ac:dyDescent="0.2">
      <c r="W92" s="58" t="s">
        <v>575</v>
      </c>
      <c r="X92" s="67">
        <f t="shared" ref="X92:AA92" si="92">X27/$AD58</f>
        <v>132.23645383427672</v>
      </c>
      <c r="Y92" s="67">
        <f t="shared" si="92"/>
        <v>209.9900200307319</v>
      </c>
      <c r="Z92" s="67">
        <f t="shared" si="92"/>
        <v>316.73890579116073</v>
      </c>
      <c r="AA92" s="67">
        <f t="shared" si="92"/>
        <v>371.07063664899454</v>
      </c>
    </row>
    <row r="93" spans="23:27" x14ac:dyDescent="0.2">
      <c r="W93" s="58" t="s">
        <v>576</v>
      </c>
      <c r="X93" s="67">
        <f t="shared" ref="X93:AA93" si="93">X28/$AD59</f>
        <v>60.049705563467107</v>
      </c>
      <c r="Y93" s="67">
        <f t="shared" si="93"/>
        <v>76.662811657101528</v>
      </c>
      <c r="Z93" s="67">
        <f t="shared" si="93"/>
        <v>149.84584982169102</v>
      </c>
      <c r="AA93" s="67">
        <f t="shared" si="93"/>
        <v>456.45972085122963</v>
      </c>
    </row>
    <row r="94" spans="23:27" x14ac:dyDescent="0.2">
      <c r="W94" s="58" t="s">
        <v>18</v>
      </c>
      <c r="X94" s="67">
        <f t="shared" ref="X94:AA94" si="94">X29/$AD60</f>
        <v>186.43338924228485</v>
      </c>
      <c r="Y94" s="67">
        <f t="shared" si="94"/>
        <v>255.21051728919397</v>
      </c>
      <c r="Z94" s="67">
        <f t="shared" si="94"/>
        <v>206.137697220782</v>
      </c>
      <c r="AA94" s="67">
        <f t="shared" si="94"/>
        <v>348.22175518632025</v>
      </c>
    </row>
    <row r="95" spans="23:27" x14ac:dyDescent="0.2">
      <c r="W95" s="58" t="s">
        <v>577</v>
      </c>
      <c r="X95" s="67">
        <f t="shared" ref="X95:AA95" si="95">X30/$AD61</f>
        <v>51.057397581584702</v>
      </c>
      <c r="Y95" s="67">
        <f t="shared" si="95"/>
        <v>232.1229297043962</v>
      </c>
      <c r="Z95" s="67">
        <f t="shared" si="95"/>
        <v>239.18791149334834</v>
      </c>
      <c r="AA95" s="67">
        <f t="shared" si="95"/>
        <v>418.40507446992336</v>
      </c>
    </row>
    <row r="96" spans="23:27" x14ac:dyDescent="0.2">
      <c r="W96" s="58" t="s">
        <v>578</v>
      </c>
      <c r="X96" s="67">
        <f t="shared" ref="X96:AA96" si="96">X31/$AD62</f>
        <v>34.085321062660483</v>
      </c>
      <c r="Y96" s="67">
        <f t="shared" si="96"/>
        <v>46.58962002953642</v>
      </c>
      <c r="Z96" s="67">
        <f t="shared" si="96"/>
        <v>81.391485933950207</v>
      </c>
      <c r="AA96" s="67">
        <f t="shared" si="96"/>
        <v>171.43744412565098</v>
      </c>
    </row>
    <row r="98" spans="23:43" x14ac:dyDescent="0.2">
      <c r="W98" s="58" t="s">
        <v>549</v>
      </c>
    </row>
    <row r="99" spans="23:43" x14ac:dyDescent="0.2">
      <c r="X99" s="58" t="s">
        <v>174</v>
      </c>
      <c r="Y99" s="58" t="s">
        <v>175</v>
      </c>
      <c r="Z99" s="58" t="s">
        <v>176</v>
      </c>
      <c r="AA99" s="58" t="s">
        <v>177</v>
      </c>
      <c r="AF99" s="58" t="s">
        <v>588</v>
      </c>
      <c r="AG99" s="58" t="s">
        <v>589</v>
      </c>
      <c r="AH99" s="58" t="s">
        <v>590</v>
      </c>
      <c r="AI99" s="58" t="s">
        <v>591</v>
      </c>
      <c r="AK99" s="58" t="s">
        <v>592</v>
      </c>
      <c r="AL99" s="58" t="s">
        <v>593</v>
      </c>
      <c r="AM99" s="58" t="s">
        <v>594</v>
      </c>
      <c r="AN99" s="58" t="s">
        <v>595</v>
      </c>
      <c r="AP99" s="58" t="s">
        <v>591</v>
      </c>
      <c r="AQ99" s="58" t="s">
        <v>595</v>
      </c>
    </row>
    <row r="100" spans="23:43" x14ac:dyDescent="0.2">
      <c r="W100" s="58" t="s">
        <v>559</v>
      </c>
      <c r="X100" s="67">
        <f>R4/X69*1000</f>
        <v>111.75555083241794</v>
      </c>
      <c r="Y100" s="67">
        <f t="shared" ref="Y100:AA100" si="97">S4/Y69*1000</f>
        <v>210.53753525277622</v>
      </c>
      <c r="Z100" s="67">
        <f t="shared" si="97"/>
        <v>203.26391874221665</v>
      </c>
      <c r="AA100" s="67">
        <f t="shared" si="97"/>
        <v>54.413135714883431</v>
      </c>
      <c r="AB100" s="70">
        <f t="shared" ref="AB100:AB126" si="98">SUM(X100:AA100)</f>
        <v>579.97014054229419</v>
      </c>
      <c r="AC100" s="72">
        <f>VLOOKUP($W100,$AH$4:$AN$31,7,)/1000</f>
        <v>579.9701405422943</v>
      </c>
      <c r="AD100" s="65">
        <f>AC100/AB100</f>
        <v>1.0000000000000002</v>
      </c>
      <c r="AF100" s="75">
        <f>X100/SUM($X$100:$AA$127)</f>
        <v>6.8352626062768819E-3</v>
      </c>
      <c r="AG100" s="75">
        <f t="shared" ref="AG100:AI115" si="99">Y100/SUM($X$100:$AA$127)</f>
        <v>1.2877027863152507E-2</v>
      </c>
      <c r="AH100" s="75">
        <f t="shared" si="99"/>
        <v>1.2432154399805896E-2</v>
      </c>
      <c r="AI100" s="75">
        <f t="shared" si="99"/>
        <v>3.3280500974840464E-3</v>
      </c>
      <c r="AK100" s="75">
        <v>4.2167196118981952E-3</v>
      </c>
      <c r="AL100" s="75">
        <v>1.3056776026571184E-2</v>
      </c>
      <c r="AM100" s="75">
        <v>1.3863881137295241E-2</v>
      </c>
      <c r="AN100" s="75">
        <v>4.3351181909547093E-3</v>
      </c>
      <c r="AP100" s="75">
        <f>HLOOKUP($AP$99,$AF$99:$AI$127,ROWS($AF$99:$AF100),)</f>
        <v>3.3280500974840464E-3</v>
      </c>
      <c r="AQ100" s="75">
        <f>HLOOKUP($AQ$99,$AK$99:$AN$127,ROWS($AK$99:$AK100),)</f>
        <v>4.3351181909547093E-3</v>
      </c>
    </row>
    <row r="101" spans="23:43" x14ac:dyDescent="0.2">
      <c r="W101" s="58" t="s">
        <v>560</v>
      </c>
      <c r="X101" s="67">
        <f t="shared" ref="X101:AA101" si="100">R5/X70*1000</f>
        <v>12.876094272975854</v>
      </c>
      <c r="Y101" s="67">
        <f t="shared" si="100"/>
        <v>32.865586989679805</v>
      </c>
      <c r="Z101" s="67">
        <f t="shared" si="100"/>
        <v>12.939996307943893</v>
      </c>
      <c r="AA101" s="67">
        <f t="shared" si="100"/>
        <v>4.9522663796813724</v>
      </c>
      <c r="AB101" s="70">
        <f t="shared" si="98"/>
        <v>63.633943950280923</v>
      </c>
      <c r="AC101" s="72">
        <f t="shared" ref="AC101:AC127" si="101">VLOOKUP($W101,$AH$4:$AN$31,7,)/1000</f>
        <v>63.63394395028093</v>
      </c>
      <c r="AD101" s="65">
        <f t="shared" ref="AD101:AD127" si="102">AC101/AB101</f>
        <v>1.0000000000000002</v>
      </c>
      <c r="AF101" s="75">
        <f t="shared" ref="AF101:AF127" si="103">X101/SUM($X$100:$AA$127)</f>
        <v>7.8753569772068528E-4</v>
      </c>
      <c r="AG101" s="75">
        <f t="shared" si="99"/>
        <v>2.0101455015935871E-3</v>
      </c>
      <c r="AH101" s="75">
        <f t="shared" si="99"/>
        <v>7.91444113784394E-4</v>
      </c>
      <c r="AI101" s="75">
        <f t="shared" si="99"/>
        <v>3.0289360080304028E-4</v>
      </c>
      <c r="AK101" s="75">
        <v>1.5947761850477139E-3</v>
      </c>
      <c r="AL101" s="75">
        <v>1.8347873463736258E-3</v>
      </c>
      <c r="AM101" s="75">
        <v>4.5376607898705597E-4</v>
      </c>
      <c r="AN101" s="75">
        <v>8.6893034933117833E-6</v>
      </c>
      <c r="AP101" s="75">
        <f>HLOOKUP($AP$99,$AF$99:$AI$127,ROWS($AF$99:$AF101),)</f>
        <v>3.0289360080304028E-4</v>
      </c>
      <c r="AQ101" s="75">
        <f>HLOOKUP($AQ$99,$AK$99:$AN$127,ROWS($AK$99:$AK101),)</f>
        <v>8.6893034933117833E-6</v>
      </c>
    </row>
    <row r="102" spans="23:43" x14ac:dyDescent="0.2">
      <c r="W102" s="58" t="s">
        <v>561</v>
      </c>
      <c r="X102" s="67">
        <f t="shared" ref="X102:AA102" si="104">R6/X71*1000</f>
        <v>0</v>
      </c>
      <c r="Y102" s="67">
        <f t="shared" si="104"/>
        <v>7.3874513643629482</v>
      </c>
      <c r="Z102" s="67">
        <f t="shared" si="104"/>
        <v>0.22990237434689187</v>
      </c>
      <c r="AA102" s="67">
        <f t="shared" si="104"/>
        <v>0</v>
      </c>
      <c r="AB102" s="70">
        <f t="shared" si="98"/>
        <v>7.6173537387098404</v>
      </c>
      <c r="AC102" s="72">
        <f t="shared" si="101"/>
        <v>7.6173537387098404</v>
      </c>
      <c r="AD102" s="65">
        <f t="shared" si="102"/>
        <v>1</v>
      </c>
      <c r="AF102" s="75">
        <f t="shared" si="103"/>
        <v>0</v>
      </c>
      <c r="AG102" s="75">
        <f t="shared" si="99"/>
        <v>4.5183590157627863E-4</v>
      </c>
      <c r="AH102" s="75">
        <f t="shared" si="99"/>
        <v>1.4061432213098956E-5</v>
      </c>
      <c r="AI102" s="75">
        <f t="shared" si="99"/>
        <v>0</v>
      </c>
      <c r="AK102" s="75">
        <v>1.6221007324678253E-4</v>
      </c>
      <c r="AL102" s="75">
        <v>2.1620974331172088E-4</v>
      </c>
      <c r="AM102" s="75">
        <v>5.8318344820582813E-5</v>
      </c>
      <c r="AN102" s="75">
        <v>2.9159172410291406E-5</v>
      </c>
      <c r="AP102" s="75">
        <f>HLOOKUP($AP$99,$AF$99:$AI$127,ROWS($AF$99:$AF102),)</f>
        <v>0</v>
      </c>
      <c r="AQ102" s="75">
        <f>HLOOKUP($AQ$99,$AK$99:$AN$127,ROWS($AK$99:$AK102),)</f>
        <v>2.9159172410291406E-5</v>
      </c>
    </row>
    <row r="103" spans="23:43" x14ac:dyDescent="0.2">
      <c r="W103" s="58" t="s">
        <v>562</v>
      </c>
      <c r="X103" s="67">
        <f t="shared" ref="X103:AA103" si="105">R7/X72*1000</f>
        <v>81.094374122529729</v>
      </c>
      <c r="Y103" s="67">
        <f t="shared" si="105"/>
        <v>60.740259322281538</v>
      </c>
      <c r="Z103" s="67">
        <f t="shared" si="105"/>
        <v>59.430930313273869</v>
      </c>
      <c r="AA103" s="67">
        <f t="shared" si="105"/>
        <v>38.245103900442054</v>
      </c>
      <c r="AB103" s="70">
        <f t="shared" si="98"/>
        <v>239.51066765852718</v>
      </c>
      <c r="AC103" s="72">
        <f t="shared" si="101"/>
        <v>239.51066765852724</v>
      </c>
      <c r="AD103" s="65">
        <f t="shared" si="102"/>
        <v>1.0000000000000002</v>
      </c>
      <c r="AF103" s="75">
        <f t="shared" si="103"/>
        <v>4.9599446192194318E-3</v>
      </c>
      <c r="AG103" s="75">
        <f t="shared" si="99"/>
        <v>3.7150335723701525E-3</v>
      </c>
      <c r="AH103" s="75">
        <f t="shared" si="99"/>
        <v>3.6349515760136226E-3</v>
      </c>
      <c r="AI103" s="75">
        <f t="shared" si="99"/>
        <v>2.3391708654889884E-3</v>
      </c>
      <c r="AK103" s="75">
        <v>6.7086488481614181E-3</v>
      </c>
      <c r="AL103" s="75">
        <v>4.9980977601493419E-3</v>
      </c>
      <c r="AM103" s="75">
        <v>1.9862319051205109E-3</v>
      </c>
      <c r="AN103" s="75">
        <v>9.5612211966092711E-4</v>
      </c>
      <c r="AP103" s="75">
        <f>HLOOKUP($AP$99,$AF$99:$AI$127,ROWS($AF$99:$AF103),)</f>
        <v>2.3391708654889884E-3</v>
      </c>
      <c r="AQ103" s="75">
        <f>HLOOKUP($AQ$99,$AK$99:$AN$127,ROWS($AK$99:$AK103),)</f>
        <v>9.5612211966092711E-4</v>
      </c>
    </row>
    <row r="104" spans="23:43" x14ac:dyDescent="0.2">
      <c r="W104" s="58" t="s">
        <v>563</v>
      </c>
      <c r="X104" s="67">
        <f t="shared" ref="X104:AA104" si="106">R8/X73*1000</f>
        <v>25.730963991206252</v>
      </c>
      <c r="Y104" s="67">
        <f t="shared" si="106"/>
        <v>157.4949537334933</v>
      </c>
      <c r="Z104" s="67">
        <f t="shared" si="106"/>
        <v>59.999303913686951</v>
      </c>
      <c r="AA104" s="67">
        <f t="shared" si="106"/>
        <v>7.5697369361814202</v>
      </c>
      <c r="AB104" s="70">
        <f t="shared" si="98"/>
        <v>250.79495857456794</v>
      </c>
      <c r="AC104" s="72">
        <f t="shared" si="101"/>
        <v>250.79495857456794</v>
      </c>
      <c r="AD104" s="65">
        <f t="shared" si="102"/>
        <v>1</v>
      </c>
      <c r="AF104" s="75">
        <f t="shared" si="103"/>
        <v>1.5737732460044441E-3</v>
      </c>
      <c r="AG104" s="75">
        <f t="shared" si="99"/>
        <v>9.6328044550211163E-3</v>
      </c>
      <c r="AH104" s="75">
        <f t="shared" si="99"/>
        <v>3.6697147961701248E-3</v>
      </c>
      <c r="AI104" s="75">
        <f t="shared" si="99"/>
        <v>4.6298496525529876E-4</v>
      </c>
      <c r="AK104" s="75">
        <v>2.8831472668682653E-3</v>
      </c>
      <c r="AL104" s="75">
        <v>6.0148151078930007E-3</v>
      </c>
      <c r="AM104" s="75">
        <v>5.642075809843914E-3</v>
      </c>
      <c r="AN104" s="75">
        <v>7.9923927784580646E-4</v>
      </c>
      <c r="AP104" s="75">
        <f>HLOOKUP($AP$99,$AF$99:$AI$127,ROWS($AF$99:$AF104),)</f>
        <v>4.6298496525529876E-4</v>
      </c>
      <c r="AQ104" s="75">
        <f>HLOOKUP($AQ$99,$AK$99:$AN$127,ROWS($AK$99:$AK104),)</f>
        <v>7.9923927784580646E-4</v>
      </c>
    </row>
    <row r="105" spans="23:43" x14ac:dyDescent="0.2">
      <c r="W105" s="58" t="s">
        <v>564</v>
      </c>
      <c r="X105" s="67">
        <f t="shared" ref="X105:AA105" si="107">R9/X74*1000</f>
        <v>22.796772361395966</v>
      </c>
      <c r="Y105" s="67">
        <f t="shared" si="107"/>
        <v>60.472524638141024</v>
      </c>
      <c r="Z105" s="67">
        <f t="shared" si="107"/>
        <v>68.701479293542306</v>
      </c>
      <c r="AA105" s="67">
        <f t="shared" si="107"/>
        <v>34.713829873515493</v>
      </c>
      <c r="AB105" s="70">
        <f t="shared" si="98"/>
        <v>186.68460616659479</v>
      </c>
      <c r="AC105" s="72">
        <f t="shared" si="101"/>
        <v>186.68460616659476</v>
      </c>
      <c r="AD105" s="65">
        <f t="shared" si="102"/>
        <v>0.99999999999999989</v>
      </c>
      <c r="AF105" s="75">
        <f t="shared" si="103"/>
        <v>1.3943103899985924E-3</v>
      </c>
      <c r="AG105" s="75">
        <f t="shared" si="99"/>
        <v>3.6986582168618319E-3</v>
      </c>
      <c r="AH105" s="75">
        <f t="shared" si="99"/>
        <v>4.2019626668497994E-3</v>
      </c>
      <c r="AI105" s="75">
        <f t="shared" si="99"/>
        <v>2.1231888840215745E-3</v>
      </c>
      <c r="AK105" s="75">
        <v>1.1699419797995996E-3</v>
      </c>
      <c r="AL105" s="75">
        <v>3.0096798912352223E-3</v>
      </c>
      <c r="AM105" s="75">
        <v>4.3706222434195339E-3</v>
      </c>
      <c r="AN105" s="75">
        <v>2.8678760432774412E-3</v>
      </c>
      <c r="AP105" s="75">
        <f>HLOOKUP($AP$99,$AF$99:$AI$127,ROWS($AF$99:$AF105),)</f>
        <v>2.1231888840215745E-3</v>
      </c>
      <c r="AQ105" s="75">
        <f>HLOOKUP($AQ$99,$AK$99:$AN$127,ROWS($AK$99:$AK105),)</f>
        <v>2.8678760432774412E-3</v>
      </c>
    </row>
    <row r="106" spans="23:43" x14ac:dyDescent="0.2">
      <c r="W106" s="58" t="s">
        <v>19</v>
      </c>
      <c r="X106" s="67">
        <f t="shared" ref="X106:AA106" si="108">R10/X75*1000</f>
        <v>342.91987520712433</v>
      </c>
      <c r="Y106" s="67">
        <f t="shared" si="108"/>
        <v>522.87267299323878</v>
      </c>
      <c r="Z106" s="67">
        <f t="shared" si="108"/>
        <v>301.10667111797608</v>
      </c>
      <c r="AA106" s="67">
        <f t="shared" si="108"/>
        <v>160.61855434556182</v>
      </c>
      <c r="AB106" s="70">
        <f t="shared" si="98"/>
        <v>1327.5177736639009</v>
      </c>
      <c r="AC106" s="72">
        <f t="shared" si="101"/>
        <v>1327.5177736639014</v>
      </c>
      <c r="AD106" s="65">
        <f t="shared" si="102"/>
        <v>1.0000000000000004</v>
      </c>
      <c r="AF106" s="75">
        <f t="shared" si="103"/>
        <v>2.0973878992974922E-2</v>
      </c>
      <c r="AG106" s="75">
        <f t="shared" si="99"/>
        <v>3.198026409367391E-2</v>
      </c>
      <c r="AH106" s="75">
        <f t="shared" si="99"/>
        <v>1.8416473761374803E-2</v>
      </c>
      <c r="AI106" s="75">
        <f t="shared" si="99"/>
        <v>9.8238520611720771E-3</v>
      </c>
      <c r="AK106" s="75">
        <v>1.8787650933063678E-2</v>
      </c>
      <c r="AL106" s="75">
        <v>3.1144925039927756E-2</v>
      </c>
      <c r="AM106" s="75">
        <v>2.1393915946989233E-2</v>
      </c>
      <c r="AN106" s="75">
        <v>9.8679769892150871E-3</v>
      </c>
      <c r="AP106" s="75">
        <f>HLOOKUP($AP$99,$AF$99:$AI$127,ROWS($AF$99:$AF106),)</f>
        <v>9.8238520611720771E-3</v>
      </c>
      <c r="AQ106" s="75">
        <f>HLOOKUP($AQ$99,$AK$99:$AN$127,ROWS($AK$99:$AK106),)</f>
        <v>9.8679769892150871E-3</v>
      </c>
    </row>
    <row r="107" spans="23:43" x14ac:dyDescent="0.2">
      <c r="W107" s="58" t="s">
        <v>565</v>
      </c>
      <c r="X107" s="67">
        <f t="shared" ref="X107:AA107" si="109">R11/X76*1000</f>
        <v>195.81511707720054</v>
      </c>
      <c r="Y107" s="67">
        <f t="shared" si="109"/>
        <v>146.68088620839177</v>
      </c>
      <c r="Z107" s="67">
        <f t="shared" si="109"/>
        <v>143.49758460804151</v>
      </c>
      <c r="AA107" s="67">
        <f t="shared" si="109"/>
        <v>92.281537480786554</v>
      </c>
      <c r="AB107" s="70">
        <f t="shared" si="98"/>
        <v>578.27512537442044</v>
      </c>
      <c r="AC107" s="72">
        <f t="shared" si="101"/>
        <v>578.27512537442033</v>
      </c>
      <c r="AD107" s="65">
        <f t="shared" si="102"/>
        <v>0.99999999999999978</v>
      </c>
      <c r="AF107" s="75">
        <f t="shared" si="103"/>
        <v>1.1976566152929408E-2</v>
      </c>
      <c r="AG107" s="75">
        <f t="shared" si="99"/>
        <v>8.9713877215747279E-3</v>
      </c>
      <c r="AH107" s="75">
        <f t="shared" si="99"/>
        <v>8.7766886463940819E-3</v>
      </c>
      <c r="AI107" s="75">
        <f t="shared" si="99"/>
        <v>5.6441808723937332E-3</v>
      </c>
      <c r="AK107" s="75">
        <v>1.5460946544675834E-2</v>
      </c>
      <c r="AL107" s="75">
        <v>1.4633845645120757E-2</v>
      </c>
      <c r="AM107" s="75">
        <v>3.8874554060057808E-3</v>
      </c>
      <c r="AN107" s="75">
        <v>1.3865757974895817E-3</v>
      </c>
      <c r="AP107" s="75">
        <f>HLOOKUP($AP$99,$AF$99:$AI$127,ROWS($AF$99:$AF107),)</f>
        <v>5.6441808723937332E-3</v>
      </c>
      <c r="AQ107" s="75">
        <f>HLOOKUP($AQ$99,$AK$99:$AN$127,ROWS($AK$99:$AK107),)</f>
        <v>1.3865757974895817E-3</v>
      </c>
    </row>
    <row r="108" spans="23:43" x14ac:dyDescent="0.2">
      <c r="W108" s="58" t="s">
        <v>17</v>
      </c>
      <c r="X108" s="67">
        <f t="shared" ref="X108:AA108" si="110">R12/X77*1000</f>
        <v>53.618027950540416</v>
      </c>
      <c r="Y108" s="67">
        <f t="shared" si="110"/>
        <v>8.1449637032366908</v>
      </c>
      <c r="Z108" s="67">
        <f t="shared" si="110"/>
        <v>20.86761896501983</v>
      </c>
      <c r="AA108" s="67">
        <f t="shared" si="110"/>
        <v>23.047961804938563</v>
      </c>
      <c r="AB108" s="70">
        <f t="shared" si="98"/>
        <v>105.6785724237355</v>
      </c>
      <c r="AC108" s="72">
        <f t="shared" si="101"/>
        <v>105.67857242373549</v>
      </c>
      <c r="AD108" s="65">
        <f t="shared" si="102"/>
        <v>0.99999999999999989</v>
      </c>
      <c r="AF108" s="75">
        <f t="shared" si="103"/>
        <v>3.2794192211732681E-3</v>
      </c>
      <c r="AG108" s="75">
        <f t="shared" si="99"/>
        <v>4.9816734305842345E-4</v>
      </c>
      <c r="AH108" s="75">
        <f t="shared" si="99"/>
        <v>1.2763183084079858E-3</v>
      </c>
      <c r="AI108" s="75">
        <f t="shared" si="99"/>
        <v>1.4096737951963605E-3</v>
      </c>
      <c r="AK108" s="75">
        <v>2.8820172677592696E-4</v>
      </c>
      <c r="AL108" s="75">
        <v>9.8715812967179188E-4</v>
      </c>
      <c r="AM108" s="75">
        <v>1.8674339298271972E-3</v>
      </c>
      <c r="AN108" s="75">
        <v>3.3207848815611212E-3</v>
      </c>
      <c r="AP108" s="75">
        <f>HLOOKUP($AP$99,$AF$99:$AI$127,ROWS($AF$99:$AF108),)</f>
        <v>1.4096737951963605E-3</v>
      </c>
      <c r="AQ108" s="75">
        <f>HLOOKUP($AQ$99,$AK$99:$AN$127,ROWS($AK$99:$AK108),)</f>
        <v>3.3207848815611212E-3</v>
      </c>
    </row>
    <row r="109" spans="23:43" x14ac:dyDescent="0.2">
      <c r="W109" s="58" t="s">
        <v>566</v>
      </c>
      <c r="X109" s="67">
        <f t="shared" ref="X109:AA109" si="111">R13/X78*1000</f>
        <v>16.921208196222672</v>
      </c>
      <c r="Y109" s="67">
        <f t="shared" si="111"/>
        <v>38.752159269249418</v>
      </c>
      <c r="Z109" s="67">
        <f t="shared" si="111"/>
        <v>72.346246780216845</v>
      </c>
      <c r="AA109" s="67">
        <f t="shared" si="111"/>
        <v>32.068705099979482</v>
      </c>
      <c r="AB109" s="70">
        <f t="shared" si="98"/>
        <v>160.08831934566842</v>
      </c>
      <c r="AC109" s="72">
        <f t="shared" si="101"/>
        <v>160.0883193456684</v>
      </c>
      <c r="AD109" s="65">
        <f t="shared" si="102"/>
        <v>0.99999999999999978</v>
      </c>
      <c r="AF109" s="75">
        <f t="shared" si="103"/>
        <v>1.03494547496889E-3</v>
      </c>
      <c r="AG109" s="75">
        <f t="shared" si="99"/>
        <v>2.3701837017723339E-3</v>
      </c>
      <c r="AH109" s="75">
        <f t="shared" si="99"/>
        <v>4.4248862059910301E-3</v>
      </c>
      <c r="AI109" s="75">
        <f t="shared" si="99"/>
        <v>1.9614061151227019E-3</v>
      </c>
      <c r="AK109" s="75">
        <v>4.1631375219637655E-4</v>
      </c>
      <c r="AL109" s="75">
        <v>2.2315469185861746E-3</v>
      </c>
      <c r="AM109" s="75">
        <v>4.5678512488240034E-3</v>
      </c>
      <c r="AN109" s="75">
        <v>2.5757095782484004E-3</v>
      </c>
      <c r="AP109" s="75">
        <f>HLOOKUP($AP$99,$AF$99:$AI$127,ROWS($AF$99:$AF109),)</f>
        <v>1.9614061151227019E-3</v>
      </c>
      <c r="AQ109" s="75">
        <f>HLOOKUP($AQ$99,$AK$99:$AN$127,ROWS($AK$99:$AK109),)</f>
        <v>2.5757095782484004E-3</v>
      </c>
    </row>
    <row r="110" spans="23:43" x14ac:dyDescent="0.2">
      <c r="W110" s="58" t="s">
        <v>567</v>
      </c>
      <c r="X110" s="67">
        <f t="shared" ref="X110:AA110" si="112">R14/X79*1000</f>
        <v>238.1609592087172</v>
      </c>
      <c r="Y110" s="67">
        <f t="shared" si="112"/>
        <v>389.52570130893241</v>
      </c>
      <c r="Z110" s="67">
        <f t="shared" si="112"/>
        <v>845.18748906681662</v>
      </c>
      <c r="AA110" s="67">
        <f t="shared" si="112"/>
        <v>1112.4045305700336</v>
      </c>
      <c r="AB110" s="70">
        <f t="shared" si="98"/>
        <v>2585.2786801544999</v>
      </c>
      <c r="AC110" s="72">
        <f t="shared" si="101"/>
        <v>2585.2786801545003</v>
      </c>
      <c r="AD110" s="65">
        <f t="shared" si="102"/>
        <v>1.0000000000000002</v>
      </c>
      <c r="AF110" s="75">
        <f t="shared" si="103"/>
        <v>1.4566548924227225E-2</v>
      </c>
      <c r="AG110" s="75">
        <f t="shared" si="99"/>
        <v>2.3824413557168789E-2</v>
      </c>
      <c r="AH110" s="75">
        <f t="shared" si="99"/>
        <v>5.1693883626187216E-2</v>
      </c>
      <c r="AI110" s="75">
        <f t="shared" si="99"/>
        <v>6.8037578753114614E-2</v>
      </c>
      <c r="AK110" s="75">
        <v>1.0165744742930961E-2</v>
      </c>
      <c r="AL110" s="75">
        <v>4.5431354407262113E-2</v>
      </c>
      <c r="AM110" s="75">
        <v>5.4657238626905282E-2</v>
      </c>
      <c r="AN110" s="75">
        <v>4.7868087083599548E-2</v>
      </c>
      <c r="AP110" s="75">
        <f>HLOOKUP($AP$99,$AF$99:$AI$127,ROWS($AF$99:$AF110),)</f>
        <v>6.8037578753114614E-2</v>
      </c>
      <c r="AQ110" s="75">
        <f>HLOOKUP($AQ$99,$AK$99:$AN$127,ROWS($AK$99:$AK110),)</f>
        <v>4.7868087083599548E-2</v>
      </c>
    </row>
    <row r="111" spans="23:43" x14ac:dyDescent="0.2">
      <c r="W111" s="58" t="s">
        <v>568</v>
      </c>
      <c r="X111" s="67">
        <f t="shared" ref="X111:AA111" si="113">R15/X80*1000</f>
        <v>90.559212165795117</v>
      </c>
      <c r="Y111" s="67">
        <f t="shared" si="113"/>
        <v>72.914797904363695</v>
      </c>
      <c r="Z111" s="67">
        <f t="shared" si="113"/>
        <v>168.92850692804049</v>
      </c>
      <c r="AA111" s="67">
        <f t="shared" si="113"/>
        <v>192.31489230654512</v>
      </c>
      <c r="AB111" s="70">
        <f t="shared" si="98"/>
        <v>524.71740930474448</v>
      </c>
      <c r="AC111" s="72">
        <f t="shared" si="101"/>
        <v>524.71740930474436</v>
      </c>
      <c r="AD111" s="65">
        <f t="shared" si="102"/>
        <v>0.99999999999999978</v>
      </c>
      <c r="AF111" s="75">
        <f t="shared" si="103"/>
        <v>5.538838938738389E-3</v>
      </c>
      <c r="AG111" s="75">
        <f t="shared" si="99"/>
        <v>4.4596602839647058E-3</v>
      </c>
      <c r="AH111" s="75">
        <f t="shared" si="99"/>
        <v>1.0332110556825019E-2</v>
      </c>
      <c r="AI111" s="75">
        <f t="shared" si="99"/>
        <v>1.1762483225412889E-2</v>
      </c>
      <c r="AK111" s="75">
        <v>1.1780240711280201E-3</v>
      </c>
      <c r="AL111" s="75">
        <v>4.8431125375276033E-3</v>
      </c>
      <c r="AM111" s="75">
        <v>1.0644422756297945E-2</v>
      </c>
      <c r="AN111" s="75">
        <v>1.5427533639987428E-2</v>
      </c>
      <c r="AP111" s="75">
        <f>HLOOKUP($AP$99,$AF$99:$AI$127,ROWS($AF$99:$AF111),)</f>
        <v>1.1762483225412889E-2</v>
      </c>
      <c r="AQ111" s="75">
        <f>HLOOKUP($AQ$99,$AK$99:$AN$127,ROWS($AK$99:$AK111),)</f>
        <v>1.5427533639987428E-2</v>
      </c>
    </row>
    <row r="112" spans="23:43" x14ac:dyDescent="0.2">
      <c r="W112" s="58" t="s">
        <v>14</v>
      </c>
      <c r="X112" s="67">
        <f t="shared" ref="X112:AA112" si="114">R16/X81*1000</f>
        <v>5.5807187557036979</v>
      </c>
      <c r="Y112" s="67">
        <f t="shared" si="114"/>
        <v>25.230531549460544</v>
      </c>
      <c r="Z112" s="67">
        <f t="shared" si="114"/>
        <v>46.512384493604991</v>
      </c>
      <c r="AA112" s="67">
        <f t="shared" si="114"/>
        <v>20.381615411081828</v>
      </c>
      <c r="AB112" s="70">
        <f t="shared" si="98"/>
        <v>97.705250209851059</v>
      </c>
      <c r="AC112" s="72">
        <f t="shared" si="101"/>
        <v>97.705250209851059</v>
      </c>
      <c r="AD112" s="65">
        <f t="shared" si="102"/>
        <v>1</v>
      </c>
      <c r="AF112" s="75">
        <f t="shared" si="103"/>
        <v>3.4133139645305452E-4</v>
      </c>
      <c r="AG112" s="75">
        <f t="shared" si="99"/>
        <v>1.5431654853110932E-3</v>
      </c>
      <c r="AH112" s="75">
        <f t="shared" si="99"/>
        <v>2.8448194303534111E-3</v>
      </c>
      <c r="AI112" s="75">
        <f t="shared" si="99"/>
        <v>1.2465930563376746E-3</v>
      </c>
      <c r="AK112" s="75">
        <v>5.2603406798075816E-4</v>
      </c>
      <c r="AL112" s="75">
        <v>1.4660764302056315E-3</v>
      </c>
      <c r="AM112" s="75">
        <v>2.3272461534721554E-3</v>
      </c>
      <c r="AN112" s="75">
        <v>1.6565527167966888E-3</v>
      </c>
      <c r="AP112" s="75">
        <f>HLOOKUP($AP$99,$AF$99:$AI$127,ROWS($AF$99:$AF112),)</f>
        <v>1.2465930563376746E-3</v>
      </c>
      <c r="AQ112" s="75">
        <f>HLOOKUP($AQ$99,$AK$99:$AN$127,ROWS($AK$99:$AK112),)</f>
        <v>1.6565527167966888E-3</v>
      </c>
    </row>
    <row r="113" spans="23:43" x14ac:dyDescent="0.2">
      <c r="W113" s="58" t="s">
        <v>569</v>
      </c>
      <c r="X113" s="67">
        <f t="shared" ref="X113:AA113" si="115">R17/X82*1000</f>
        <v>38.5066872916479</v>
      </c>
      <c r="Y113" s="67">
        <f t="shared" si="115"/>
        <v>122.04472546543221</v>
      </c>
      <c r="Z113" s="67">
        <f t="shared" si="115"/>
        <v>101.3049410087916</v>
      </c>
      <c r="AA113" s="67">
        <f t="shared" si="115"/>
        <v>24.160063527606756</v>
      </c>
      <c r="AB113" s="70">
        <f t="shared" si="98"/>
        <v>286.01641729347847</v>
      </c>
      <c r="AC113" s="72">
        <f t="shared" si="101"/>
        <v>286.01641729347847</v>
      </c>
      <c r="AD113" s="65">
        <f t="shared" si="102"/>
        <v>1</v>
      </c>
      <c r="AF113" s="75">
        <f t="shared" si="103"/>
        <v>2.355169991787543E-3</v>
      </c>
      <c r="AG113" s="75">
        <f t="shared" si="99"/>
        <v>7.4645755137310865E-3</v>
      </c>
      <c r="AH113" s="75">
        <f t="shared" si="99"/>
        <v>6.1960758991455363E-3</v>
      </c>
      <c r="AI113" s="75">
        <f t="shared" si="99"/>
        <v>1.4776928534239806E-3</v>
      </c>
      <c r="AK113" s="75">
        <v>2.0405803162897771E-3</v>
      </c>
      <c r="AL113" s="75">
        <v>5.6210876999562565E-3</v>
      </c>
      <c r="AM113" s="75">
        <v>7.1642333165192725E-3</v>
      </c>
      <c r="AN113" s="75">
        <v>2.6676129253228411E-3</v>
      </c>
      <c r="AP113" s="75">
        <f>HLOOKUP($AP$99,$AF$99:$AI$127,ROWS($AF$99:$AF113),)</f>
        <v>1.4776928534239806E-3</v>
      </c>
      <c r="AQ113" s="75">
        <f>HLOOKUP($AQ$99,$AK$99:$AN$127,ROWS($AK$99:$AK113),)</f>
        <v>2.6676129253228411E-3</v>
      </c>
    </row>
    <row r="114" spans="23:43" x14ac:dyDescent="0.2">
      <c r="W114" s="58" t="s">
        <v>290</v>
      </c>
      <c r="X114" s="67">
        <f t="shared" ref="X114:AA114" si="116">R18/X83*1000</f>
        <v>59.179301570708375</v>
      </c>
      <c r="Y114" s="67">
        <f t="shared" si="116"/>
        <v>136.67168709673325</v>
      </c>
      <c r="Z114" s="67">
        <f t="shared" si="116"/>
        <v>164.03327976460741</v>
      </c>
      <c r="AA114" s="67">
        <f t="shared" si="116"/>
        <v>75.409251696513593</v>
      </c>
      <c r="AB114" s="70">
        <f t="shared" si="98"/>
        <v>435.29352012856265</v>
      </c>
      <c r="AC114" s="72">
        <f t="shared" si="101"/>
        <v>435.29352012856259</v>
      </c>
      <c r="AD114" s="65">
        <f t="shared" si="102"/>
        <v>0.99999999999999989</v>
      </c>
      <c r="AF114" s="75">
        <f t="shared" si="103"/>
        <v>3.6195613021354012E-3</v>
      </c>
      <c r="AG114" s="75">
        <f t="shared" si="99"/>
        <v>8.3591988513387321E-3</v>
      </c>
      <c r="AH114" s="75">
        <f t="shared" si="99"/>
        <v>1.0032705624092685E-2</v>
      </c>
      <c r="AI114" s="75">
        <f t="shared" si="99"/>
        <v>4.6122276204555376E-3</v>
      </c>
      <c r="AK114" s="75">
        <v>4.1305136683773289E-3</v>
      </c>
      <c r="AL114" s="75">
        <v>7.8297703204789765E-3</v>
      </c>
      <c r="AM114" s="75">
        <v>1.0508102001717893E-2</v>
      </c>
      <c r="AN114" s="75">
        <v>4.1553074074481555E-3</v>
      </c>
      <c r="AP114" s="75">
        <f>HLOOKUP($AP$99,$AF$99:$AI$127,ROWS($AF$99:$AF114),)</f>
        <v>4.6122276204555376E-3</v>
      </c>
      <c r="AQ114" s="75">
        <f>HLOOKUP($AQ$99,$AK$99:$AN$127,ROWS($AK$99:$AK114),)</f>
        <v>4.1553074074481555E-3</v>
      </c>
    </row>
    <row r="115" spans="23:43" x14ac:dyDescent="0.2">
      <c r="W115" s="58" t="s">
        <v>570</v>
      </c>
      <c r="X115" s="67">
        <f t="shared" ref="X115:AA115" si="117">R19/X84*1000</f>
        <v>27.196320403156573</v>
      </c>
      <c r="Y115" s="67">
        <f t="shared" si="117"/>
        <v>56.978931144015313</v>
      </c>
      <c r="Z115" s="67">
        <f t="shared" si="117"/>
        <v>36.935861860976679</v>
      </c>
      <c r="AA115" s="67">
        <f t="shared" si="117"/>
        <v>12.536494063595905</v>
      </c>
      <c r="AB115" s="70">
        <f t="shared" si="98"/>
        <v>133.64760747174446</v>
      </c>
      <c r="AC115" s="72">
        <f t="shared" si="101"/>
        <v>133.64760747174449</v>
      </c>
      <c r="AD115" s="65">
        <f t="shared" si="102"/>
        <v>1.0000000000000002</v>
      </c>
      <c r="AF115" s="75">
        <f t="shared" si="103"/>
        <v>1.6633982875604706E-3</v>
      </c>
      <c r="AG115" s="75">
        <f t="shared" si="99"/>
        <v>3.4849808756106746E-3</v>
      </c>
      <c r="AH115" s="75">
        <f t="shared" si="99"/>
        <v>2.2590941884177728E-3</v>
      </c>
      <c r="AI115" s="75">
        <f t="shared" si="99"/>
        <v>7.6676485819666572E-4</v>
      </c>
      <c r="AK115" s="75">
        <v>2.3621929994797858E-3</v>
      </c>
      <c r="AL115" s="75">
        <v>2.9024436252163052E-3</v>
      </c>
      <c r="AM115" s="75">
        <v>2.1959162282901693E-3</v>
      </c>
      <c r="AN115" s="75">
        <v>7.1368535679932612E-4</v>
      </c>
      <c r="AP115" s="75">
        <f>HLOOKUP($AP$99,$AF$99:$AI$127,ROWS($AF$99:$AF115),)</f>
        <v>7.6676485819666572E-4</v>
      </c>
      <c r="AQ115" s="75">
        <f>HLOOKUP($AQ$99,$AK$99:$AN$127,ROWS($AK$99:$AK115),)</f>
        <v>7.1368535679932612E-4</v>
      </c>
    </row>
    <row r="116" spans="23:43" x14ac:dyDescent="0.2">
      <c r="W116" s="58" t="s">
        <v>16</v>
      </c>
      <c r="X116" s="67">
        <f t="shared" ref="X116:AA116" si="118">R20/X85*1000</f>
        <v>19.076580977613109</v>
      </c>
      <c r="Y116" s="67">
        <f t="shared" si="118"/>
        <v>60.445333804709712</v>
      </c>
      <c r="Z116" s="67">
        <f t="shared" si="118"/>
        <v>28.83570822878519</v>
      </c>
      <c r="AA116" s="67">
        <f t="shared" si="118"/>
        <v>0.77966759523285778</v>
      </c>
      <c r="AB116" s="70">
        <f t="shared" si="98"/>
        <v>109.13729060634087</v>
      </c>
      <c r="AC116" s="72">
        <f t="shared" si="101"/>
        <v>109.13729060634085</v>
      </c>
      <c r="AD116" s="65">
        <f t="shared" si="102"/>
        <v>0.99999999999999989</v>
      </c>
      <c r="AF116" s="75">
        <f t="shared" si="103"/>
        <v>1.1667737274851083E-3</v>
      </c>
      <c r="AG116" s="75">
        <f t="shared" ref="AG116:AG127" si="119">Y116/SUM($X$100:$AA$127)</f>
        <v>3.6969951541718613E-3</v>
      </c>
      <c r="AH116" s="75">
        <f t="shared" ref="AH116:AH127" si="120">Z116/SUM($X$100:$AA$127)</f>
        <v>1.7636675468342957E-3</v>
      </c>
      <c r="AI116" s="75">
        <f t="shared" ref="AI116:AI127" si="121">AA116/SUM($X$100:$AA$127)</f>
        <v>4.7686515070847597E-5</v>
      </c>
      <c r="AK116" s="75">
        <v>1.2512012548071209E-3</v>
      </c>
      <c r="AL116" s="75">
        <v>2.4785393962463991E-3</v>
      </c>
      <c r="AM116" s="75">
        <v>2.0685692252550053E-3</v>
      </c>
      <c r="AN116" s="75">
        <v>8.7681306725358611E-4</v>
      </c>
      <c r="AP116" s="75">
        <f>HLOOKUP($AP$99,$AF$99:$AI$127,ROWS($AF$99:$AF116),)</f>
        <v>4.7686515070847597E-5</v>
      </c>
      <c r="AQ116" s="75">
        <f>HLOOKUP($AQ$99,$AK$99:$AN$127,ROWS($AK$99:$AK116),)</f>
        <v>8.7681306725358611E-4</v>
      </c>
    </row>
    <row r="117" spans="23:43" x14ac:dyDescent="0.2">
      <c r="W117" s="58" t="s">
        <v>151</v>
      </c>
      <c r="X117" s="67">
        <f t="shared" ref="X117:AA117" si="122">R21/X86*1000</f>
        <v>1363.0659955707902</v>
      </c>
      <c r="Y117" s="67">
        <f t="shared" si="122"/>
        <v>1687.1741119050621</v>
      </c>
      <c r="Z117" s="67">
        <f t="shared" si="122"/>
        <v>762.11205296920571</v>
      </c>
      <c r="AA117" s="67">
        <f t="shared" si="122"/>
        <v>354.25560298323154</v>
      </c>
      <c r="AB117" s="70">
        <f t="shared" si="98"/>
        <v>4166.6077634282892</v>
      </c>
      <c r="AC117" s="72">
        <f t="shared" si="101"/>
        <v>4166.6077634282901</v>
      </c>
      <c r="AD117" s="65">
        <f t="shared" si="102"/>
        <v>1.0000000000000002</v>
      </c>
      <c r="AF117" s="75">
        <f t="shared" si="103"/>
        <v>8.3368691398458497E-2</v>
      </c>
      <c r="AG117" s="75">
        <f t="shared" si="119"/>
        <v>0.10319199387846252</v>
      </c>
      <c r="AH117" s="75">
        <f t="shared" si="120"/>
        <v>4.6612772060555474E-2</v>
      </c>
      <c r="AI117" s="75">
        <f t="shared" si="121"/>
        <v>2.1667201835606234E-2</v>
      </c>
      <c r="AK117" s="75">
        <v>4.2746060892432138E-2</v>
      </c>
      <c r="AL117" s="75">
        <v>6.9304923513987357E-2</v>
      </c>
      <c r="AM117" s="75">
        <v>6.1577872710215191E-2</v>
      </c>
      <c r="AN117" s="75">
        <v>8.121180205644811E-2</v>
      </c>
      <c r="AP117" s="75">
        <f>HLOOKUP($AP$99,$AF$99:$AI$127,ROWS($AF$99:$AF117),)</f>
        <v>2.1667201835606234E-2</v>
      </c>
      <c r="AQ117" s="75">
        <f>HLOOKUP($AQ$99,$AK$99:$AN$127,ROWS($AK$99:$AK117),)</f>
        <v>8.121180205644811E-2</v>
      </c>
    </row>
    <row r="118" spans="23:43" x14ac:dyDescent="0.2">
      <c r="W118" s="58" t="s">
        <v>571</v>
      </c>
      <c r="X118" s="67">
        <f t="shared" ref="X118:AA118" si="123">R22/X87*1000</f>
        <v>5.5508125023192649</v>
      </c>
      <c r="Y118" s="67">
        <f t="shared" si="123"/>
        <v>12.196564560862383</v>
      </c>
      <c r="Z118" s="67">
        <f t="shared" si="123"/>
        <v>10.928033185200915</v>
      </c>
      <c r="AA118" s="67">
        <f t="shared" si="123"/>
        <v>13.317694376428145</v>
      </c>
      <c r="AB118" s="70">
        <f t="shared" si="98"/>
        <v>41.993104624810705</v>
      </c>
      <c r="AC118" s="72">
        <f t="shared" si="101"/>
        <v>41.993104624810705</v>
      </c>
      <c r="AD118" s="65">
        <f t="shared" si="102"/>
        <v>1</v>
      </c>
      <c r="AF118" s="75">
        <f t="shared" si="103"/>
        <v>3.3950225155662795E-4</v>
      </c>
      <c r="AG118" s="75">
        <f t="shared" si="119"/>
        <v>7.459738782274565E-4</v>
      </c>
      <c r="AH118" s="75">
        <f t="shared" si="120"/>
        <v>6.6838717213220454E-4</v>
      </c>
      <c r="AI118" s="75">
        <f t="shared" si="121"/>
        <v>8.1454511829597053E-4</v>
      </c>
      <c r="AK118" s="75">
        <v>2.9430144897779029E-4</v>
      </c>
      <c r="AL118" s="75">
        <v>8.8582838198409102E-4</v>
      </c>
      <c r="AM118" s="75">
        <v>1.0853219315799789E-3</v>
      </c>
      <c r="AN118" s="75">
        <v>3.0295665767039959E-4</v>
      </c>
      <c r="AP118" s="75">
        <f>HLOOKUP($AP$99,$AF$99:$AI$127,ROWS($AF$99:$AF118),)</f>
        <v>8.1454511829597053E-4</v>
      </c>
      <c r="AQ118" s="75">
        <f>HLOOKUP($AQ$99,$AK$99:$AN$127,ROWS($AK$99:$AK118),)</f>
        <v>3.0295665767039959E-4</v>
      </c>
    </row>
    <row r="119" spans="23:43" x14ac:dyDescent="0.2">
      <c r="W119" s="58" t="s">
        <v>12</v>
      </c>
      <c r="X119" s="67">
        <f t="shared" ref="X119:AA119" si="124">R23/X88*1000</f>
        <v>5.1281057650367501</v>
      </c>
      <c r="Y119" s="67">
        <f t="shared" si="124"/>
        <v>8.1923653033498756</v>
      </c>
      <c r="Z119" s="67">
        <f t="shared" si="124"/>
        <v>16.102847624270673</v>
      </c>
      <c r="AA119" s="67">
        <f t="shared" si="124"/>
        <v>11.605273288941744</v>
      </c>
      <c r="AB119" s="70">
        <f t="shared" si="98"/>
        <v>41.028591981599043</v>
      </c>
      <c r="AC119" s="72">
        <f t="shared" si="101"/>
        <v>41.028591981599035</v>
      </c>
      <c r="AD119" s="65">
        <f t="shared" si="102"/>
        <v>0.99999999999999978</v>
      </c>
      <c r="AF119" s="75">
        <f t="shared" si="103"/>
        <v>3.1364839881063667E-4</v>
      </c>
      <c r="AG119" s="75">
        <f t="shared" si="119"/>
        <v>5.0106654924834417E-4</v>
      </c>
      <c r="AH119" s="75">
        <f t="shared" si="120"/>
        <v>9.8489239595626128E-4</v>
      </c>
      <c r="AI119" s="75">
        <f t="shared" si="121"/>
        <v>7.0980895317207711E-4</v>
      </c>
      <c r="AK119" s="75">
        <v>3.967985376990657E-5</v>
      </c>
      <c r="AL119" s="75">
        <v>5.6257070583828591E-4</v>
      </c>
      <c r="AM119" s="75">
        <v>5.5421910322812223E-4</v>
      </c>
      <c r="AN119" s="75">
        <v>1.3529466343510043E-3</v>
      </c>
      <c r="AP119" s="75">
        <f>HLOOKUP($AP$99,$AF$99:$AI$127,ROWS($AF$99:$AF119),)</f>
        <v>7.0980895317207711E-4</v>
      </c>
      <c r="AQ119" s="75">
        <f>HLOOKUP($AQ$99,$AK$99:$AN$127,ROWS($AK$99:$AK119),)</f>
        <v>1.3529466343510043E-3</v>
      </c>
    </row>
    <row r="120" spans="23:43" x14ac:dyDescent="0.2">
      <c r="W120" s="58" t="s">
        <v>572</v>
      </c>
      <c r="X120" s="67">
        <f t="shared" ref="X120:AA120" si="125">R24/X89*1000</f>
        <v>6.4546413388443726</v>
      </c>
      <c r="Y120" s="67">
        <f t="shared" si="125"/>
        <v>26.169448053896932</v>
      </c>
      <c r="Z120" s="67">
        <f t="shared" si="125"/>
        <v>12.61130558690995</v>
      </c>
      <c r="AA120" s="67">
        <f t="shared" si="125"/>
        <v>27.65825259348879</v>
      </c>
      <c r="AB120" s="70">
        <f t="shared" si="98"/>
        <v>72.893647573140044</v>
      </c>
      <c r="AC120" s="72">
        <f t="shared" si="101"/>
        <v>72.893647573140044</v>
      </c>
      <c r="AD120" s="65">
        <f t="shared" si="102"/>
        <v>1</v>
      </c>
      <c r="AF120" s="75">
        <f t="shared" si="103"/>
        <v>3.9478279380046545E-4</v>
      </c>
      <c r="AG120" s="75">
        <f t="shared" si="119"/>
        <v>1.6005920813538608E-3</v>
      </c>
      <c r="AH120" s="75">
        <f t="shared" si="120"/>
        <v>7.7134052718150117E-4</v>
      </c>
      <c r="AI120" s="75">
        <f t="shared" si="121"/>
        <v>1.6916512718972226E-3</v>
      </c>
      <c r="AK120" s="75">
        <v>8.2475452784197447E-4</v>
      </c>
      <c r="AL120" s="75">
        <v>9.9757620191691203E-4</v>
      </c>
      <c r="AM120" s="75">
        <v>1.3404549487983995E-3</v>
      </c>
      <c r="AN120" s="75">
        <v>1.2955809956757642E-3</v>
      </c>
      <c r="AP120" s="75">
        <f>HLOOKUP($AP$99,$AF$99:$AI$127,ROWS($AF$99:$AF120),)</f>
        <v>1.6916512718972226E-3</v>
      </c>
      <c r="AQ120" s="75">
        <f>HLOOKUP($AQ$99,$AK$99:$AN$127,ROWS($AK$99:$AK120),)</f>
        <v>1.2955809956757642E-3</v>
      </c>
    </row>
    <row r="121" spans="23:43" x14ac:dyDescent="0.2">
      <c r="W121" s="58" t="s">
        <v>573</v>
      </c>
      <c r="X121" s="67">
        <f t="shared" ref="X121:AA121" si="126">R25/X90*1000</f>
        <v>1.0060175743246924</v>
      </c>
      <c r="Y121" s="67">
        <f t="shared" si="126"/>
        <v>7.6697179918051743</v>
      </c>
      <c r="Z121" s="67">
        <f t="shared" si="126"/>
        <v>8.20437166224084</v>
      </c>
      <c r="AA121" s="67">
        <f t="shared" si="126"/>
        <v>5.639955649279436</v>
      </c>
      <c r="AB121" s="70">
        <f t="shared" si="98"/>
        <v>22.52006287765014</v>
      </c>
      <c r="AC121" s="72">
        <f t="shared" si="101"/>
        <v>22.52006287765014</v>
      </c>
      <c r="AD121" s="65">
        <f t="shared" si="102"/>
        <v>1</v>
      </c>
      <c r="AF121" s="75">
        <f t="shared" si="103"/>
        <v>6.1530673472768983E-5</v>
      </c>
      <c r="AG121" s="75">
        <f t="shared" si="119"/>
        <v>4.6910006885195069E-4</v>
      </c>
      <c r="AH121" s="75">
        <f t="shared" si="120"/>
        <v>5.0180088964892088E-4</v>
      </c>
      <c r="AI121" s="75">
        <f t="shared" si="121"/>
        <v>3.4495448023327238E-4</v>
      </c>
      <c r="AK121" s="75">
        <v>1.7898146806851473E-4</v>
      </c>
      <c r="AL121" s="75">
        <v>5.5892093860118481E-4</v>
      </c>
      <c r="AM121" s="75">
        <v>5.4187516181189465E-4</v>
      </c>
      <c r="AN121" s="75">
        <v>9.760854372531845E-5</v>
      </c>
      <c r="AP121" s="75">
        <f>HLOOKUP($AP$99,$AF$99:$AI$127,ROWS($AF$99:$AF121),)</f>
        <v>3.4495448023327238E-4</v>
      </c>
      <c r="AQ121" s="75">
        <f>HLOOKUP($AQ$99,$AK$99:$AN$127,ROWS($AK$99:$AK121),)</f>
        <v>9.760854372531845E-5</v>
      </c>
    </row>
    <row r="122" spans="23:43" x14ac:dyDescent="0.2">
      <c r="W122" s="58" t="s">
        <v>574</v>
      </c>
      <c r="X122" s="67">
        <f t="shared" ref="X122:AA122" si="127">R26/X91*1000</f>
        <v>12.309709659144039</v>
      </c>
      <c r="Y122" s="67">
        <f t="shared" si="127"/>
        <v>25.746498762948416</v>
      </c>
      <c r="Z122" s="67">
        <f t="shared" si="127"/>
        <v>35.66699056394279</v>
      </c>
      <c r="AA122" s="67">
        <f t="shared" si="127"/>
        <v>41.839776516738937</v>
      </c>
      <c r="AB122" s="70">
        <f t="shared" si="98"/>
        <v>115.56297550277418</v>
      </c>
      <c r="AC122" s="72">
        <f t="shared" si="101"/>
        <v>115.56297550277421</v>
      </c>
      <c r="AD122" s="65">
        <f t="shared" si="102"/>
        <v>1.0000000000000002</v>
      </c>
      <c r="AF122" s="75">
        <f t="shared" si="103"/>
        <v>7.5289412920029482E-4</v>
      </c>
      <c r="AG122" s="75">
        <f t="shared" si="119"/>
        <v>1.5747233933894765E-3</v>
      </c>
      <c r="AH122" s="75">
        <f t="shared" si="120"/>
        <v>2.1814866918398227E-3</v>
      </c>
      <c r="AI122" s="75">
        <f t="shared" si="121"/>
        <v>2.5590304709668952E-3</v>
      </c>
      <c r="AK122" s="75">
        <v>1.0026144393235721E-3</v>
      </c>
      <c r="AL122" s="75">
        <v>2.9416636862453099E-3</v>
      </c>
      <c r="AM122" s="75">
        <v>2.5761317043523353E-3</v>
      </c>
      <c r="AN122" s="75">
        <v>5.4772485547527339E-4</v>
      </c>
      <c r="AP122" s="75">
        <f>HLOOKUP($AP$99,$AF$99:$AI$127,ROWS($AF$99:$AF122),)</f>
        <v>2.5590304709668952E-3</v>
      </c>
      <c r="AQ122" s="75">
        <f>HLOOKUP($AQ$99,$AK$99:$AN$127,ROWS($AK$99:$AK122),)</f>
        <v>5.4772485547527339E-4</v>
      </c>
    </row>
    <row r="123" spans="23:43" x14ac:dyDescent="0.2">
      <c r="W123" s="58" t="s">
        <v>575</v>
      </c>
      <c r="X123" s="67">
        <f t="shared" ref="X123:AA123" si="128">R27/X92*1000</f>
        <v>15.037192685030769</v>
      </c>
      <c r="Y123" s="67">
        <f t="shared" si="128"/>
        <v>24.607174037375508</v>
      </c>
      <c r="Z123" s="67">
        <f t="shared" si="128"/>
        <v>38.383000183977288</v>
      </c>
      <c r="AA123" s="67">
        <f t="shared" si="128"/>
        <v>61.050211823376053</v>
      </c>
      <c r="AB123" s="70">
        <f t="shared" si="98"/>
        <v>139.07757872975961</v>
      </c>
      <c r="AC123" s="72">
        <f t="shared" si="101"/>
        <v>139.07757872975961</v>
      </c>
      <c r="AD123" s="65">
        <f t="shared" si="102"/>
        <v>1</v>
      </c>
      <c r="AF123" s="75">
        <f t="shared" si="103"/>
        <v>9.1971414482577851E-4</v>
      </c>
      <c r="AG123" s="75">
        <f t="shared" si="119"/>
        <v>1.5050393049025163E-3</v>
      </c>
      <c r="AH123" s="75">
        <f t="shared" si="120"/>
        <v>2.347604963870431E-3</v>
      </c>
      <c r="AI123" s="75">
        <f t="shared" si="121"/>
        <v>3.7339910802941237E-3</v>
      </c>
      <c r="AK123" s="75">
        <v>8.308272989156634E-4</v>
      </c>
      <c r="AL123" s="75">
        <v>2.0400347994785377E-3</v>
      </c>
      <c r="AM123" s="75">
        <v>4.2436824297184738E-3</v>
      </c>
      <c r="AN123" s="75">
        <v>1.3918049657801754E-3</v>
      </c>
      <c r="AP123" s="75">
        <f>HLOOKUP($AP$99,$AF$99:$AI$127,ROWS($AF$99:$AF123),)</f>
        <v>3.7339910802941237E-3</v>
      </c>
      <c r="AQ123" s="75">
        <f>HLOOKUP($AQ$99,$AK$99:$AN$127,ROWS($AK$99:$AK123),)</f>
        <v>1.3918049657801754E-3</v>
      </c>
    </row>
    <row r="124" spans="23:43" x14ac:dyDescent="0.2">
      <c r="W124" s="58" t="s">
        <v>576</v>
      </c>
      <c r="X124" s="67">
        <f t="shared" ref="X124:AA124" si="129">R28/X93*1000</f>
        <v>182.59652300702794</v>
      </c>
      <c r="Y124" s="67">
        <f t="shared" si="129"/>
        <v>361.47882016322353</v>
      </c>
      <c r="Z124" s="67">
        <f t="shared" si="129"/>
        <v>348.83718117777818</v>
      </c>
      <c r="AA124" s="67">
        <f t="shared" si="129"/>
        <v>140.66394912793473</v>
      </c>
      <c r="AB124" s="70">
        <f t="shared" si="98"/>
        <v>1033.5764734759643</v>
      </c>
      <c r="AC124" s="72">
        <f t="shared" si="101"/>
        <v>1033.5764734759643</v>
      </c>
      <c r="AD124" s="65">
        <f t="shared" si="102"/>
        <v>1</v>
      </c>
      <c r="AF124" s="75">
        <f t="shared" si="103"/>
        <v>1.116808226928866E-2</v>
      </c>
      <c r="AG124" s="75">
        <f t="shared" si="119"/>
        <v>2.2108992743705754E-2</v>
      </c>
      <c r="AH124" s="75">
        <f t="shared" si="120"/>
        <v>2.1335796946310055E-2</v>
      </c>
      <c r="AI124" s="75">
        <f t="shared" si="121"/>
        <v>8.6033760682471816E-3</v>
      </c>
      <c r="AK124" s="75">
        <v>7.445343324749088E-3</v>
      </c>
      <c r="AL124" s="75">
        <v>1.9780049920672019E-2</v>
      </c>
      <c r="AM124" s="75">
        <v>2.5065458396805598E-2</v>
      </c>
      <c r="AN124" s="75">
        <v>1.0925396385324951E-2</v>
      </c>
      <c r="AP124" s="75">
        <f>HLOOKUP($AP$99,$AF$99:$AI$127,ROWS($AF$99:$AF124),)</f>
        <v>8.6033760682471816E-3</v>
      </c>
      <c r="AQ124" s="75">
        <f>HLOOKUP($AQ$99,$AK$99:$AN$127,ROWS($AK$99:$AK124),)</f>
        <v>1.0925396385324951E-2</v>
      </c>
    </row>
    <row r="125" spans="23:43" x14ac:dyDescent="0.2">
      <c r="W125" s="58" t="s">
        <v>18</v>
      </c>
      <c r="X125" s="67">
        <f t="shared" ref="X125:AA125" si="130">R29/X94*1000</f>
        <v>2.3488810442996493</v>
      </c>
      <c r="Y125" s="67">
        <f t="shared" si="130"/>
        <v>10.292506913060205</v>
      </c>
      <c r="Z125" s="67">
        <f t="shared" si="130"/>
        <v>11.286180692394243</v>
      </c>
      <c r="AA125" s="67">
        <f t="shared" si="130"/>
        <v>17.077823000204184</v>
      </c>
      <c r="AB125" s="70">
        <f t="shared" si="98"/>
        <v>41.005391649958284</v>
      </c>
      <c r="AC125" s="72">
        <f t="shared" si="101"/>
        <v>41.005391649958277</v>
      </c>
      <c r="AD125" s="65">
        <f t="shared" si="102"/>
        <v>0.99999999999999978</v>
      </c>
      <c r="AF125" s="75">
        <f t="shared" si="103"/>
        <v>1.4366372541771503E-4</v>
      </c>
      <c r="AG125" s="75">
        <f t="shared" si="119"/>
        <v>6.2951671844186448E-4</v>
      </c>
      <c r="AH125" s="75">
        <f t="shared" si="120"/>
        <v>6.9029241303715755E-4</v>
      </c>
      <c r="AI125" s="75">
        <f t="shared" si="121"/>
        <v>1.0445244471565846E-3</v>
      </c>
      <c r="AK125" s="75">
        <v>2.4426489360402796E-4</v>
      </c>
      <c r="AL125" s="75">
        <v>6.2891594088138991E-4</v>
      </c>
      <c r="AM125" s="75">
        <v>8.7968482360989604E-4</v>
      </c>
      <c r="AN125" s="75">
        <v>7.551316459580076E-4</v>
      </c>
      <c r="AP125" s="75">
        <f>HLOOKUP($AP$99,$AF$99:$AI$127,ROWS($AF$99:$AF125),)</f>
        <v>1.0445244471565846E-3</v>
      </c>
      <c r="AQ125" s="75">
        <f>HLOOKUP($AQ$99,$AK$99:$AN$127,ROWS($AK$99:$AK125),)</f>
        <v>7.551316459580076E-4</v>
      </c>
    </row>
    <row r="126" spans="23:43" x14ac:dyDescent="0.2">
      <c r="W126" s="58" t="s">
        <v>577</v>
      </c>
      <c r="X126" s="67">
        <f t="shared" ref="X126:AA126" si="131">R30/X95*1000</f>
        <v>36.64527123408692</v>
      </c>
      <c r="Y126" s="67">
        <f t="shared" si="131"/>
        <v>37.474141363997809</v>
      </c>
      <c r="Z126" s="67">
        <f t="shared" si="131"/>
        <v>64.516581702912248</v>
      </c>
      <c r="AA126" s="67">
        <f t="shared" si="131"/>
        <v>39.383718026804452</v>
      </c>
      <c r="AB126" s="70">
        <f t="shared" si="98"/>
        <v>178.01971232780141</v>
      </c>
      <c r="AC126" s="72">
        <f t="shared" si="101"/>
        <v>178.01971232780141</v>
      </c>
      <c r="AD126" s="65">
        <f t="shared" si="102"/>
        <v>1</v>
      </c>
      <c r="AF126" s="75">
        <f t="shared" si="103"/>
        <v>2.2413209035033383E-3</v>
      </c>
      <c r="AG126" s="75">
        <f t="shared" si="119"/>
        <v>2.2920167746456627E-3</v>
      </c>
      <c r="AH126" s="75">
        <f t="shared" si="120"/>
        <v>3.9460033538736951E-3</v>
      </c>
      <c r="AI126" s="75">
        <f t="shared" si="121"/>
        <v>2.4088114918644427E-3</v>
      </c>
      <c r="AK126" s="75">
        <v>1.3463906912445033E-3</v>
      </c>
      <c r="AL126" s="75">
        <v>3.2393684457579807E-3</v>
      </c>
      <c r="AM126" s="75">
        <v>4.3847634679013616E-3</v>
      </c>
      <c r="AN126" s="75">
        <v>1.9176299189832919E-3</v>
      </c>
      <c r="AP126" s="75">
        <f>HLOOKUP($AP$99,$AF$99:$AI$127,ROWS($AF$99:$AF126),)</f>
        <v>2.4088114918644427E-3</v>
      </c>
      <c r="AQ126" s="75">
        <f>HLOOKUP($AQ$99,$AK$99:$AN$127,ROWS($AK$99:$AK126),)</f>
        <v>1.9176299189832919E-3</v>
      </c>
    </row>
    <row r="127" spans="23:43" x14ac:dyDescent="0.2">
      <c r="W127" s="58" t="s">
        <v>578</v>
      </c>
      <c r="X127" s="67">
        <f t="shared" ref="X127:AA127" si="132">R31/X96*1000</f>
        <v>172.80871150140445</v>
      </c>
      <c r="Y127" s="67">
        <f t="shared" si="132"/>
        <v>901.07271640840895</v>
      </c>
      <c r="Z127" s="67">
        <f t="shared" si="132"/>
        <v>1050.7888936186259</v>
      </c>
      <c r="AA127" s="67">
        <f t="shared" si="132"/>
        <v>701.33149579033625</v>
      </c>
      <c r="AB127" s="70">
        <f>SUM(X127:AA127)</f>
        <v>2826.0018173187755</v>
      </c>
      <c r="AC127" s="72">
        <f t="shared" si="101"/>
        <v>2826.001817318775</v>
      </c>
      <c r="AD127" s="65">
        <f t="shared" si="102"/>
        <v>0.99999999999999989</v>
      </c>
      <c r="AF127" s="75">
        <f t="shared" si="103"/>
        <v>1.0569434045702902E-2</v>
      </c>
      <c r="AG127" s="75">
        <f t="shared" si="119"/>
        <v>5.5111970708627341E-2</v>
      </c>
      <c r="AH127" s="75">
        <f t="shared" si="120"/>
        <v>6.4269004788968229E-2</v>
      </c>
      <c r="AI127" s="75">
        <f t="shared" si="121"/>
        <v>4.2895273765581415E-2</v>
      </c>
      <c r="AK127" s="75">
        <v>2.7258559368694906E-2</v>
      </c>
      <c r="AL127" s="75">
        <v>5.6215429467237323E-2</v>
      </c>
      <c r="AM127" s="75">
        <v>7.091088604078935E-2</v>
      </c>
      <c r="AN127" s="75">
        <v>1.8460808432158301E-2</v>
      </c>
      <c r="AP127" s="75">
        <f>HLOOKUP($AP$99,$AF$99:$AI$127,ROWS($AF$99:$AF127),)</f>
        <v>4.2895273765581415E-2</v>
      </c>
      <c r="AQ127" s="75">
        <f>HLOOKUP($AQ$99,$AK$99:$AN$127,ROWS($AK$99:$AK127),)</f>
        <v>1.8460808432158301E-2</v>
      </c>
    </row>
    <row r="128" spans="23:43" x14ac:dyDescent="0.2">
      <c r="X128" s="70">
        <f>SUM(X100:X127)</f>
        <v>3144.7396262672646</v>
      </c>
      <c r="Y128" s="70">
        <f t="shared" ref="Y128" si="133">SUM(Y100:Y127)</f>
        <v>5211.8347672124901</v>
      </c>
      <c r="Z128" s="70">
        <f t="shared" ref="Z128" si="134">SUM(Z100:Z127)</f>
        <v>4693.5592627353471</v>
      </c>
      <c r="AA128" s="70">
        <f t="shared" ref="AA128" si="135">SUM(AA100:AA127)</f>
        <v>3299.7210998833443</v>
      </c>
      <c r="AB128" s="70">
        <f t="shared" ref="AB128" si="136">SUM(AB100:AB127)</f>
        <v>16349.854756098448</v>
      </c>
      <c r="AD128" s="65"/>
    </row>
    <row r="129" spans="24:30" x14ac:dyDescent="0.2">
      <c r="X129" s="72">
        <f>X64</f>
        <v>2543.295545832395</v>
      </c>
      <c r="Y129" s="72">
        <f t="shared" ref="Y129:AA129" si="137">Y64</f>
        <v>5000.6931326159665</v>
      </c>
      <c r="Z129" s="72">
        <f t="shared" si="137"/>
        <v>5245.3216713274369</v>
      </c>
      <c r="AA129" s="72">
        <f t="shared" si="137"/>
        <v>3560.5444063226487</v>
      </c>
      <c r="AB129" s="72"/>
      <c r="AD129" s="65"/>
    </row>
  </sheetData>
  <dataValidations count="2">
    <dataValidation type="list" allowBlank="1" showInputMessage="1" showErrorMessage="1" sqref="AP99" xr:uid="{442AA8E9-9DB9-41FB-88EF-3AE134BA6231}">
      <formula1>$AF$99:$AI$99</formula1>
    </dataValidation>
    <dataValidation type="list" allowBlank="1" showInputMessage="1" showErrorMessage="1" sqref="AQ99" xr:uid="{5CCC8152-9418-4722-B2E1-C5F225320BBF}">
      <formula1>$AK$99:$AN$99</formula1>
    </dataValidation>
  </dataValidations>
  <pageMargins left="0.7" right="0.7" top="0.75" bottom="0.75" header="0.3" footer="0.3"/>
  <cellWatches>
    <cellWatch r="Y111"/>
    <cellWatch r="AJ15"/>
  </cellWatche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C640F-1A5F-4859-A37B-07B48D5EBFAD}">
  <dimension ref="A1:O32"/>
  <sheetViews>
    <sheetView workbookViewId="0">
      <selection activeCell="L12" sqref="L12"/>
    </sheetView>
  </sheetViews>
  <sheetFormatPr defaultColWidth="9.140625" defaultRowHeight="12.75" x14ac:dyDescent="0.2"/>
  <cols>
    <col min="1" max="1" width="9.140625" style="79"/>
    <col min="2" max="2" width="7.42578125" style="79" bestFit="1" customWidth="1"/>
    <col min="3" max="6" width="10.140625" style="79" bestFit="1" customWidth="1"/>
    <col min="7" max="7" width="9.140625" style="79"/>
    <col min="8" max="8" width="11.140625" style="79" bestFit="1" customWidth="1"/>
    <col min="9" max="9" width="9.28515625" style="79" bestFit="1" customWidth="1"/>
    <col min="10" max="10" width="9.140625" style="79"/>
    <col min="11" max="11" width="11.42578125" style="79" bestFit="1" customWidth="1"/>
    <col min="12" max="14" width="12.42578125" style="79" bestFit="1" customWidth="1"/>
    <col min="15" max="15" width="13.5703125" style="79" bestFit="1" customWidth="1"/>
    <col min="16" max="16384" width="9.140625" style="79"/>
  </cols>
  <sheetData>
    <row r="1" spans="1:14" x14ac:dyDescent="0.2">
      <c r="A1" s="79" t="s">
        <v>596</v>
      </c>
    </row>
    <row r="2" spans="1:14" x14ac:dyDescent="0.2">
      <c r="B2" s="79" t="s">
        <v>554</v>
      </c>
      <c r="C2" s="79" t="s">
        <v>555</v>
      </c>
      <c r="D2" s="79" t="s">
        <v>556</v>
      </c>
      <c r="E2" s="79" t="s">
        <v>557</v>
      </c>
      <c r="F2" s="79" t="s">
        <v>558</v>
      </c>
    </row>
    <row r="3" spans="1:14" x14ac:dyDescent="0.2">
      <c r="B3" s="79" t="s">
        <v>559</v>
      </c>
      <c r="C3" s="80">
        <v>64930.07</v>
      </c>
      <c r="D3" s="80">
        <v>201051.4</v>
      </c>
      <c r="E3" s="80">
        <v>213479.4</v>
      </c>
      <c r="F3" s="80">
        <v>66753.2</v>
      </c>
      <c r="H3" s="80">
        <f t="shared" ref="H3:H30" si="0">SUM(C3:F3)</f>
        <v>546214.06999999995</v>
      </c>
      <c r="K3" s="81">
        <f>C3*$I$32</f>
        <v>68942.753201727304</v>
      </c>
      <c r="L3" s="81">
        <f t="shared" ref="L3:N18" si="1">D3*$I$32</f>
        <v>213476.39161734705</v>
      </c>
      <c r="M3" s="81">
        <f t="shared" si="1"/>
        <v>226672.44295059014</v>
      </c>
      <c r="N3" s="81">
        <f t="shared" si="1"/>
        <v>70878.552772629744</v>
      </c>
    </row>
    <row r="4" spans="1:14" x14ac:dyDescent="0.2">
      <c r="B4" s="79" t="s">
        <v>560</v>
      </c>
      <c r="C4" s="80">
        <v>24556.75</v>
      </c>
      <c r="D4" s="80">
        <v>28252.5</v>
      </c>
      <c r="E4" s="80">
        <v>6987.2</v>
      </c>
      <c r="F4" s="80">
        <v>133.80000000000001</v>
      </c>
      <c r="H4" s="80">
        <f t="shared" si="0"/>
        <v>59930.25</v>
      </c>
      <c r="K4" s="81">
        <f t="shared" ref="K4:K30" si="2">C4*$I$32</f>
        <v>26074.3589940149</v>
      </c>
      <c r="L4" s="81">
        <f t="shared" si="1"/>
        <v>29998.506621536071</v>
      </c>
      <c r="M4" s="81">
        <f t="shared" si="1"/>
        <v>7419.0094846826596</v>
      </c>
      <c r="N4" s="81">
        <f t="shared" si="1"/>
        <v>142.06885004730648</v>
      </c>
    </row>
    <row r="5" spans="1:14" x14ac:dyDescent="0.2">
      <c r="B5" s="79" t="s">
        <v>561</v>
      </c>
      <c r="C5" s="80">
        <v>2497.75</v>
      </c>
      <c r="D5" s="80">
        <v>3329.25</v>
      </c>
      <c r="E5" s="80">
        <v>898</v>
      </c>
      <c r="F5" s="80">
        <v>449</v>
      </c>
      <c r="H5" s="80">
        <f t="shared" si="0"/>
        <v>7174</v>
      </c>
      <c r="K5" s="81">
        <f t="shared" si="2"/>
        <v>2652.1111375609848</v>
      </c>
      <c r="L5" s="81">
        <f t="shared" si="1"/>
        <v>3534.9978999999635</v>
      </c>
      <c r="M5" s="81">
        <f t="shared" si="1"/>
        <v>953.49646743259507</v>
      </c>
      <c r="N5" s="81">
        <f t="shared" si="1"/>
        <v>476.74823371629753</v>
      </c>
    </row>
    <row r="6" spans="1:14" x14ac:dyDescent="0.2">
      <c r="B6" s="79" t="s">
        <v>562</v>
      </c>
      <c r="C6" s="80">
        <v>103301.4</v>
      </c>
      <c r="D6" s="80">
        <v>76961.919999999998</v>
      </c>
      <c r="E6" s="80">
        <v>30584.48</v>
      </c>
      <c r="F6" s="80">
        <v>14722.6</v>
      </c>
      <c r="H6" s="80">
        <f t="shared" si="0"/>
        <v>225570.40000000002</v>
      </c>
      <c r="K6" s="81">
        <f t="shared" si="2"/>
        <v>109685.43427710632</v>
      </c>
      <c r="L6" s="81">
        <f t="shared" si="1"/>
        <v>81718.172435222703</v>
      </c>
      <c r="M6" s="81">
        <f t="shared" si="1"/>
        <v>32474.603160649058</v>
      </c>
      <c r="N6" s="81">
        <f t="shared" si="1"/>
        <v>15632.457785549137</v>
      </c>
    </row>
    <row r="7" spans="1:14" x14ac:dyDescent="0.2">
      <c r="B7" s="79" t="s">
        <v>563</v>
      </c>
      <c r="C7" s="80">
        <v>44395.4</v>
      </c>
      <c r="D7" s="80">
        <v>92617.58</v>
      </c>
      <c r="E7" s="80">
        <v>86878.05</v>
      </c>
      <c r="F7" s="80">
        <v>12306.88</v>
      </c>
      <c r="H7" s="80">
        <f t="shared" si="0"/>
        <v>236197.91000000003</v>
      </c>
      <c r="K7" s="81">
        <f t="shared" si="2"/>
        <v>47139.039053738343</v>
      </c>
      <c r="L7" s="81">
        <f t="shared" si="1"/>
        <v>98341.353398837164</v>
      </c>
      <c r="M7" s="81">
        <f t="shared" si="1"/>
        <v>92247.120013844513</v>
      </c>
      <c r="N7" s="81">
        <f t="shared" si="1"/>
        <v>13067.446108147946</v>
      </c>
    </row>
    <row r="8" spans="1:14" x14ac:dyDescent="0.2">
      <c r="B8" s="79" t="s">
        <v>564</v>
      </c>
      <c r="C8" s="80">
        <v>18015.05</v>
      </c>
      <c r="D8" s="80">
        <v>46343.78</v>
      </c>
      <c r="E8" s="80">
        <v>67299.899999999994</v>
      </c>
      <c r="F8" s="80">
        <v>44160.25</v>
      </c>
      <c r="H8" s="80">
        <f t="shared" si="0"/>
        <v>175818.97999999998</v>
      </c>
      <c r="K8" s="81">
        <f t="shared" si="2"/>
        <v>19128.381442785714</v>
      </c>
      <c r="L8" s="81">
        <f t="shared" si="1"/>
        <v>49207.829084046047</v>
      </c>
      <c r="M8" s="81">
        <f t="shared" si="1"/>
        <v>71459.038873682512</v>
      </c>
      <c r="N8" s="81">
        <f t="shared" si="1"/>
        <v>46889.356766080462</v>
      </c>
    </row>
    <row r="9" spans="1:14" x14ac:dyDescent="0.2">
      <c r="B9" s="79" t="s">
        <v>19</v>
      </c>
      <c r="C9" s="80">
        <v>289296.8</v>
      </c>
      <c r="D9" s="80">
        <v>479577.1</v>
      </c>
      <c r="E9" s="80">
        <v>329428.7</v>
      </c>
      <c r="F9" s="80">
        <v>151949.5</v>
      </c>
      <c r="H9" s="80">
        <f t="shared" si="0"/>
        <v>1250252.0999999999</v>
      </c>
      <c r="K9" s="81">
        <f t="shared" si="2"/>
        <v>307175.36396386859</v>
      </c>
      <c r="L9" s="81">
        <f t="shared" si="1"/>
        <v>509215.00079239241</v>
      </c>
      <c r="M9" s="81">
        <f t="shared" si="1"/>
        <v>349787.41839745227</v>
      </c>
      <c r="N9" s="81">
        <f t="shared" si="1"/>
        <v>161339.99051018831</v>
      </c>
    </row>
    <row r="10" spans="1:14" x14ac:dyDescent="0.2">
      <c r="B10" s="79" t="s">
        <v>565</v>
      </c>
      <c r="C10" s="80">
        <v>238071.4</v>
      </c>
      <c r="D10" s="80">
        <v>225335.5</v>
      </c>
      <c r="E10" s="80">
        <v>59859.98</v>
      </c>
      <c r="F10" s="80">
        <v>21350.83</v>
      </c>
      <c r="H10" s="80">
        <f t="shared" si="0"/>
        <v>544617.71</v>
      </c>
      <c r="K10" s="81">
        <f t="shared" si="2"/>
        <v>252784.23039725202</v>
      </c>
      <c r="L10" s="81">
        <f t="shared" si="1"/>
        <v>239261.25082088812</v>
      </c>
      <c r="M10" s="81">
        <f t="shared" si="1"/>
        <v>63559.331259004226</v>
      </c>
      <c r="N10" s="81">
        <f t="shared" si="1"/>
        <v>22670.312897276031</v>
      </c>
    </row>
    <row r="11" spans="1:14" x14ac:dyDescent="0.2">
      <c r="B11" s="79" t="s">
        <v>17</v>
      </c>
      <c r="C11" s="80">
        <v>4437.8</v>
      </c>
      <c r="D11" s="80">
        <v>15200.5</v>
      </c>
      <c r="E11" s="80">
        <v>28755.200000000001</v>
      </c>
      <c r="F11" s="80">
        <v>51134.25</v>
      </c>
      <c r="H11" s="80">
        <f t="shared" si="0"/>
        <v>99527.75</v>
      </c>
      <c r="K11" s="81">
        <f t="shared" si="2"/>
        <v>4712.0563732431747</v>
      </c>
      <c r="L11" s="81">
        <f t="shared" si="1"/>
        <v>16139.892041435593</v>
      </c>
      <c r="M11" s="81">
        <f t="shared" si="1"/>
        <v>30532.273519284809</v>
      </c>
      <c r="N11" s="81">
        <f t="shared" si="1"/>
        <v>54294.35048977191</v>
      </c>
    </row>
    <row r="12" spans="1:14" x14ac:dyDescent="0.2">
      <c r="B12" s="79" t="s">
        <v>566</v>
      </c>
      <c r="C12" s="80">
        <v>6410.5</v>
      </c>
      <c r="D12" s="80">
        <v>34361.9</v>
      </c>
      <c r="E12" s="80">
        <v>70336.88</v>
      </c>
      <c r="F12" s="80">
        <v>39661.4</v>
      </c>
      <c r="H12" s="80">
        <f t="shared" si="0"/>
        <v>150770.68</v>
      </c>
      <c r="K12" s="81">
        <f t="shared" si="2"/>
        <v>6806.6693813771171</v>
      </c>
      <c r="L12" s="81">
        <f t="shared" si="1"/>
        <v>36485.468000302993</v>
      </c>
      <c r="M12" s="81">
        <f t="shared" si="1"/>
        <v>74683.704465735354</v>
      </c>
      <c r="N12" s="81">
        <f t="shared" si="1"/>
        <v>42112.477498252927</v>
      </c>
    </row>
    <row r="13" spans="1:14" x14ac:dyDescent="0.2">
      <c r="B13" s="79" t="s">
        <v>567</v>
      </c>
      <c r="C13" s="80">
        <v>156534.6</v>
      </c>
      <c r="D13" s="80">
        <v>699563</v>
      </c>
      <c r="E13" s="80">
        <v>841625.4</v>
      </c>
      <c r="F13" s="80">
        <v>737084.4</v>
      </c>
      <c r="H13" s="80">
        <f t="shared" si="0"/>
        <v>2434807.4</v>
      </c>
      <c r="K13" s="81">
        <f t="shared" si="2"/>
        <v>166208.45003449253</v>
      </c>
      <c r="L13" s="81">
        <f t="shared" si="1"/>
        <v>742796.04593156849</v>
      </c>
      <c r="M13" s="81">
        <f t="shared" si="1"/>
        <v>893637.91291931493</v>
      </c>
      <c r="N13" s="81">
        <f t="shared" si="1"/>
        <v>782636.27126912458</v>
      </c>
    </row>
    <row r="14" spans="1:14" x14ac:dyDescent="0.2">
      <c r="B14" s="79" t="s">
        <v>568</v>
      </c>
      <c r="C14" s="80">
        <v>18139.5</v>
      </c>
      <c r="D14" s="80">
        <v>74575.42</v>
      </c>
      <c r="E14" s="80">
        <v>163905.4</v>
      </c>
      <c r="F14" s="80">
        <v>237556.9</v>
      </c>
      <c r="H14" s="80">
        <f t="shared" si="0"/>
        <v>494177.22</v>
      </c>
      <c r="K14" s="81">
        <f t="shared" si="2"/>
        <v>19260.52246213091</v>
      </c>
      <c r="L14" s="81">
        <f t="shared" si="1"/>
        <v>79184.186556015702</v>
      </c>
      <c r="M14" s="81">
        <f t="shared" si="1"/>
        <v>174034.76602798048</v>
      </c>
      <c r="N14" s="81">
        <f t="shared" si="1"/>
        <v>252237.9342586172</v>
      </c>
    </row>
    <row r="15" spans="1:14" x14ac:dyDescent="0.2">
      <c r="B15" s="79" t="s">
        <v>14</v>
      </c>
      <c r="C15" s="80">
        <v>8100</v>
      </c>
      <c r="D15" s="80">
        <v>22575</v>
      </c>
      <c r="E15" s="80">
        <v>35835.5</v>
      </c>
      <c r="F15" s="80">
        <v>25508</v>
      </c>
      <c r="H15" s="80">
        <f t="shared" si="0"/>
        <v>92018.5</v>
      </c>
      <c r="K15" s="81">
        <f t="shared" si="2"/>
        <v>8600.5806082450108</v>
      </c>
      <c r="L15" s="81">
        <f t="shared" si="1"/>
        <v>23970.136695201374</v>
      </c>
      <c r="M15" s="81">
        <f t="shared" si="1"/>
        <v>38050.136590958529</v>
      </c>
      <c r="N15" s="81">
        <f t="shared" si="1"/>
        <v>27084.396315446142</v>
      </c>
    </row>
    <row r="16" spans="1:14" x14ac:dyDescent="0.2">
      <c r="B16" s="79" t="s">
        <v>569</v>
      </c>
      <c r="C16" s="80">
        <v>31421.35</v>
      </c>
      <c r="D16" s="80">
        <v>86554.87</v>
      </c>
      <c r="E16" s="80">
        <v>110316.6</v>
      </c>
      <c r="F16" s="80">
        <v>41076.550000000003</v>
      </c>
      <c r="H16" s="80">
        <f t="shared" si="0"/>
        <v>269369.37</v>
      </c>
      <c r="K16" s="81">
        <f t="shared" si="2"/>
        <v>33363.191789491284</v>
      </c>
      <c r="L16" s="81">
        <f t="shared" si="1"/>
        <v>91903.967465576279</v>
      </c>
      <c r="M16" s="81">
        <f t="shared" si="1"/>
        <v>117134.17416389157</v>
      </c>
      <c r="N16" s="81">
        <f t="shared" si="1"/>
        <v>43615.08387451934</v>
      </c>
    </row>
    <row r="17" spans="2:15" x14ac:dyDescent="0.2">
      <c r="B17" s="79" t="s">
        <v>290</v>
      </c>
      <c r="C17" s="80">
        <v>63602.65</v>
      </c>
      <c r="D17" s="80">
        <v>120564.7</v>
      </c>
      <c r="E17" s="80">
        <v>161806.29999999999</v>
      </c>
      <c r="F17" s="80">
        <v>63984.43</v>
      </c>
      <c r="H17" s="80">
        <f t="shared" si="0"/>
        <v>409958.08</v>
      </c>
      <c r="K17" s="81">
        <f t="shared" si="2"/>
        <v>67533.298546048711</v>
      </c>
      <c r="L17" s="81">
        <f t="shared" si="1"/>
        <v>128015.60751344165</v>
      </c>
      <c r="M17" s="81">
        <f t="shared" si="1"/>
        <v>171805.94149035489</v>
      </c>
      <c r="N17" s="81">
        <f t="shared" si="1"/>
        <v>67938.672578717335</v>
      </c>
    </row>
    <row r="18" spans="2:15" x14ac:dyDescent="0.2">
      <c r="B18" s="79" t="s">
        <v>570</v>
      </c>
      <c r="C18" s="80">
        <v>36373.620000000003</v>
      </c>
      <c r="D18" s="80">
        <v>44692.53</v>
      </c>
      <c r="E18" s="80">
        <v>33813.25</v>
      </c>
      <c r="F18" s="80">
        <v>10989.5</v>
      </c>
      <c r="H18" s="80">
        <f t="shared" si="0"/>
        <v>125868.9</v>
      </c>
      <c r="K18" s="81">
        <f t="shared" si="2"/>
        <v>38621.512447367029</v>
      </c>
      <c r="L18" s="81">
        <f t="shared" si="1"/>
        <v>47454.531710050418</v>
      </c>
      <c r="M18" s="81">
        <f t="shared" si="1"/>
        <v>35902.911389103785</v>
      </c>
      <c r="N18" s="81">
        <f t="shared" si="1"/>
        <v>11668.651925223277</v>
      </c>
    </row>
    <row r="19" spans="2:15" x14ac:dyDescent="0.2">
      <c r="B19" s="79" t="s">
        <v>16</v>
      </c>
      <c r="C19" s="80">
        <v>19266.3</v>
      </c>
      <c r="D19" s="80">
        <v>38165.15</v>
      </c>
      <c r="E19" s="80">
        <v>31852.33</v>
      </c>
      <c r="F19" s="80">
        <v>13501.38</v>
      </c>
      <c r="H19" s="80">
        <f t="shared" si="0"/>
        <v>102785.16</v>
      </c>
      <c r="K19" s="81">
        <f t="shared" si="2"/>
        <v>20456.958786744552</v>
      </c>
      <c r="L19" s="81">
        <f t="shared" ref="L19:L30" si="3">D19*$I$32</f>
        <v>40523.759135896558</v>
      </c>
      <c r="M19" s="81">
        <f t="shared" ref="M19:M30" si="4">E19*$I$32</f>
        <v>33820.806385854426</v>
      </c>
      <c r="N19" s="81">
        <f t="shared" ref="N19:N30" si="5">F19*$I$32</f>
        <v>14335.766297845312</v>
      </c>
    </row>
    <row r="20" spans="2:15" x14ac:dyDescent="0.2">
      <c r="B20" s="79" t="s">
        <v>151</v>
      </c>
      <c r="C20" s="80">
        <v>658214.19999999995</v>
      </c>
      <c r="D20" s="80">
        <v>1067174</v>
      </c>
      <c r="E20" s="80">
        <v>948191</v>
      </c>
      <c r="F20" s="80">
        <v>1250519</v>
      </c>
      <c r="H20" s="80">
        <f t="shared" si="0"/>
        <v>3924098.2</v>
      </c>
      <c r="K20" s="81">
        <f t="shared" si="2"/>
        <v>698891.88698660536</v>
      </c>
      <c r="L20" s="81">
        <f t="shared" si="3"/>
        <v>1133125.4333362051</v>
      </c>
      <c r="M20" s="81">
        <f t="shared" si="4"/>
        <v>1006789.2750015365</v>
      </c>
      <c r="N20" s="81">
        <f t="shared" si="5"/>
        <v>1327801.1681039436</v>
      </c>
    </row>
    <row r="21" spans="2:15" x14ac:dyDescent="0.2">
      <c r="B21" s="79" t="s">
        <v>571</v>
      </c>
      <c r="C21" s="80">
        <v>4531.7250000000004</v>
      </c>
      <c r="D21" s="80">
        <v>13640.2</v>
      </c>
      <c r="E21" s="80">
        <v>16712.05</v>
      </c>
      <c r="F21" s="80">
        <v>4665</v>
      </c>
      <c r="H21" s="80">
        <f t="shared" si="0"/>
        <v>39548.975000000006</v>
      </c>
      <c r="K21" s="81">
        <f t="shared" si="2"/>
        <v>4811.7859452961884</v>
      </c>
      <c r="L21" s="81">
        <f t="shared" si="3"/>
        <v>14483.165384269581</v>
      </c>
      <c r="M21" s="81">
        <f t="shared" si="4"/>
        <v>17744.855944940868</v>
      </c>
      <c r="N21" s="81">
        <f t="shared" si="5"/>
        <v>4953.2973503040712</v>
      </c>
    </row>
    <row r="22" spans="2:15" x14ac:dyDescent="0.2">
      <c r="B22" s="79" t="s">
        <v>12</v>
      </c>
      <c r="C22" s="80">
        <v>611</v>
      </c>
      <c r="D22" s="80">
        <v>8662.6</v>
      </c>
      <c r="E22" s="80">
        <v>8534</v>
      </c>
      <c r="F22" s="80">
        <v>20833</v>
      </c>
      <c r="H22" s="80">
        <f t="shared" si="0"/>
        <v>38640.6</v>
      </c>
      <c r="K22" s="81">
        <f t="shared" si="2"/>
        <v>648.75984588119775</v>
      </c>
      <c r="L22" s="81">
        <f t="shared" si="3"/>
        <v>9197.9493304917578</v>
      </c>
      <c r="M22" s="81">
        <f t="shared" si="4"/>
        <v>9061.4018408349293</v>
      </c>
      <c r="N22" s="81">
        <f t="shared" si="5"/>
        <v>22120.48096439115</v>
      </c>
    </row>
    <row r="23" spans="2:15" x14ac:dyDescent="0.2">
      <c r="B23" s="79" t="s">
        <v>572</v>
      </c>
      <c r="C23" s="80">
        <v>12699.77</v>
      </c>
      <c r="D23" s="80">
        <v>15360.92</v>
      </c>
      <c r="E23" s="80">
        <v>20640.650000000001</v>
      </c>
      <c r="F23" s="80">
        <v>19949.669999999998</v>
      </c>
      <c r="H23" s="80">
        <f t="shared" si="0"/>
        <v>68651.010000000009</v>
      </c>
      <c r="K23" s="81">
        <f t="shared" si="2"/>
        <v>13484.616739650834</v>
      </c>
      <c r="L23" s="81">
        <f t="shared" si="3"/>
        <v>16310.226009481847</v>
      </c>
      <c r="M23" s="81">
        <f t="shared" si="4"/>
        <v>21916.243719947212</v>
      </c>
      <c r="N23" s="81">
        <f t="shared" si="5"/>
        <v>21182.561104060154</v>
      </c>
    </row>
    <row r="24" spans="2:15" x14ac:dyDescent="0.2">
      <c r="B24" s="79" t="s">
        <v>573</v>
      </c>
      <c r="C24" s="80">
        <v>2756</v>
      </c>
      <c r="D24" s="80">
        <v>8606.4</v>
      </c>
      <c r="E24" s="80">
        <v>8343.9249999999993</v>
      </c>
      <c r="F24" s="80">
        <v>1503</v>
      </c>
      <c r="H24" s="80">
        <f t="shared" si="0"/>
        <v>21209.324999999997</v>
      </c>
      <c r="K24" s="81">
        <f t="shared" si="2"/>
        <v>2926.321006953488</v>
      </c>
      <c r="L24" s="81">
        <f t="shared" si="3"/>
        <v>9138.2761662715875</v>
      </c>
      <c r="M24" s="81">
        <f t="shared" si="4"/>
        <v>8859.5801915618213</v>
      </c>
      <c r="N24" s="81">
        <f t="shared" si="5"/>
        <v>1595.885512863241</v>
      </c>
    </row>
    <row r="25" spans="2:15" x14ac:dyDescent="0.2">
      <c r="B25" s="79" t="s">
        <v>574</v>
      </c>
      <c r="C25" s="80">
        <v>15438.5</v>
      </c>
      <c r="D25" s="80">
        <v>45296.45</v>
      </c>
      <c r="E25" s="80">
        <v>39667.9</v>
      </c>
      <c r="F25" s="80">
        <v>8434</v>
      </c>
      <c r="H25" s="80">
        <f t="shared" si="0"/>
        <v>108836.85</v>
      </c>
      <c r="K25" s="81">
        <f t="shared" si="2"/>
        <v>16392.600459307483</v>
      </c>
      <c r="L25" s="81">
        <f t="shared" si="3"/>
        <v>48095.774011399968</v>
      </c>
      <c r="M25" s="81">
        <f t="shared" si="4"/>
        <v>42119.379198741022</v>
      </c>
      <c r="N25" s="81">
        <f t="shared" si="5"/>
        <v>8955.2218333257315</v>
      </c>
    </row>
    <row r="26" spans="2:15" x14ac:dyDescent="0.2">
      <c r="B26" s="79" t="s">
        <v>575</v>
      </c>
      <c r="C26" s="80">
        <v>12793.28</v>
      </c>
      <c r="D26" s="80">
        <v>31412.95</v>
      </c>
      <c r="E26" s="80">
        <v>65345.25</v>
      </c>
      <c r="F26" s="80">
        <v>21431.35</v>
      </c>
      <c r="H26" s="80">
        <f t="shared" si="0"/>
        <v>130982.83000000002</v>
      </c>
      <c r="K26" s="81">
        <f t="shared" si="2"/>
        <v>13583.905664672684</v>
      </c>
      <c r="L26" s="81">
        <f t="shared" si="3"/>
        <v>33354.272668860511</v>
      </c>
      <c r="M26" s="81">
        <f t="shared" si="4"/>
        <v>69383.591356903999</v>
      </c>
      <c r="N26" s="81">
        <f t="shared" si="5"/>
        <v>22755.809039322434</v>
      </c>
    </row>
    <row r="27" spans="2:15" x14ac:dyDescent="0.2">
      <c r="B27" s="79" t="s">
        <v>576</v>
      </c>
      <c r="C27" s="80">
        <v>114645.2</v>
      </c>
      <c r="D27" s="80">
        <v>304578</v>
      </c>
      <c r="E27" s="80">
        <v>385964</v>
      </c>
      <c r="F27" s="80">
        <v>168231.9</v>
      </c>
      <c r="H27" s="80">
        <f t="shared" si="0"/>
        <v>973419.1</v>
      </c>
      <c r="K27" s="81">
        <f t="shared" si="2"/>
        <v>121730.28196893468</v>
      </c>
      <c r="L27" s="81">
        <f t="shared" si="3"/>
        <v>323400.94327136409</v>
      </c>
      <c r="M27" s="81">
        <f t="shared" si="4"/>
        <v>409816.6041827997</v>
      </c>
      <c r="N27" s="81">
        <f t="shared" si="5"/>
        <v>178628.64405286592</v>
      </c>
    </row>
    <row r="28" spans="2:15" x14ac:dyDescent="0.2">
      <c r="B28" s="79" t="s">
        <v>18</v>
      </c>
      <c r="C28" s="80">
        <v>3761.25</v>
      </c>
      <c r="D28" s="80">
        <v>9684.2000000000007</v>
      </c>
      <c r="E28" s="80">
        <v>13545.6</v>
      </c>
      <c r="F28" s="80">
        <v>11627.7</v>
      </c>
      <c r="H28" s="80">
        <f t="shared" si="0"/>
        <v>38618.75</v>
      </c>
      <c r="K28" s="81">
        <f t="shared" si="2"/>
        <v>3993.6955324396972</v>
      </c>
      <c r="L28" s="81">
        <f t="shared" si="3"/>
        <v>10282.684287205722</v>
      </c>
      <c r="M28" s="81">
        <f t="shared" si="4"/>
        <v>14382.71909716588</v>
      </c>
      <c r="N28" s="81">
        <f t="shared" si="5"/>
        <v>12346.292733146978</v>
      </c>
    </row>
    <row r="29" spans="2:15" x14ac:dyDescent="0.2">
      <c r="B29" s="79" t="s">
        <v>577</v>
      </c>
      <c r="C29" s="80">
        <v>20732.05</v>
      </c>
      <c r="D29" s="80">
        <v>49880.58</v>
      </c>
      <c r="E29" s="80">
        <v>67517.649999999994</v>
      </c>
      <c r="F29" s="80">
        <v>29528.13</v>
      </c>
      <c r="H29" s="80">
        <f t="shared" si="0"/>
        <v>167658.41</v>
      </c>
      <c r="K29" s="81">
        <f t="shared" si="2"/>
        <v>22013.292246810615</v>
      </c>
      <c r="L29" s="81">
        <f t="shared" si="3"/>
        <v>52963.203589631354</v>
      </c>
      <c r="M29" s="81">
        <f t="shared" si="4"/>
        <v>71690.245840033793</v>
      </c>
      <c r="N29" s="81">
        <f t="shared" si="5"/>
        <v>31352.97065132565</v>
      </c>
    </row>
    <row r="30" spans="2:15" x14ac:dyDescent="0.2">
      <c r="B30" s="79" t="s">
        <v>578</v>
      </c>
      <c r="C30" s="80">
        <v>419733.9</v>
      </c>
      <c r="D30" s="80">
        <v>865618.8</v>
      </c>
      <c r="E30" s="80">
        <v>1091903</v>
      </c>
      <c r="F30" s="80">
        <v>284264</v>
      </c>
      <c r="H30" s="80">
        <f t="shared" si="0"/>
        <v>2661519.7000000002</v>
      </c>
      <c r="K30" s="81">
        <f t="shared" si="2"/>
        <v>445673.48653864826</v>
      </c>
      <c r="L30" s="81">
        <f t="shared" si="3"/>
        <v>919114.10684102681</v>
      </c>
      <c r="M30" s="81">
        <f t="shared" si="4"/>
        <v>1159382.6873931547</v>
      </c>
      <c r="N30" s="81">
        <f t="shared" si="5"/>
        <v>301831.53654594568</v>
      </c>
    </row>
    <row r="31" spans="2:15" x14ac:dyDescent="0.2">
      <c r="C31" s="82">
        <f>SUM(C3:C30)</f>
        <v>2395267.8150000004</v>
      </c>
      <c r="D31" s="82">
        <f t="shared" ref="D31:F31" si="6">SUM(D3:D30)</f>
        <v>4709637.2</v>
      </c>
      <c r="E31" s="82">
        <f t="shared" si="6"/>
        <v>4940027.5949999988</v>
      </c>
      <c r="F31" s="82">
        <f t="shared" si="6"/>
        <v>3353309.62</v>
      </c>
      <c r="H31" s="82">
        <f>SUM(H3:H30)</f>
        <v>15398242.229999997</v>
      </c>
      <c r="O31" s="82">
        <f>SUM(K3:N30)</f>
        <v>16349854.756098451</v>
      </c>
    </row>
    <row r="32" spans="2:15" x14ac:dyDescent="0.2">
      <c r="H32" s="82">
        <v>16349854.756098444</v>
      </c>
      <c r="I32" s="79">
        <f>H32/H31</f>
        <v>1.0618000750919767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2C2DB-90FC-4AF6-B838-0C966EAD71D7}">
  <sheetPr>
    <tabColor rgb="FF00B0F0"/>
  </sheetPr>
  <dimension ref="A1:AI78"/>
  <sheetViews>
    <sheetView zoomScaleNormal="100" workbookViewId="0">
      <pane xSplit="7" ySplit="5" topLeftCell="H6" activePane="bottomRight" state="frozen"/>
      <selection pane="topRight" activeCell="C1" sqref="C1"/>
      <selection pane="bottomLeft" activeCell="A5" sqref="A5"/>
      <selection pane="bottomRight" activeCell="D10" sqref="D10"/>
    </sheetView>
  </sheetViews>
  <sheetFormatPr defaultColWidth="8.28515625" defaultRowHeight="12" outlineLevelRow="1" x14ac:dyDescent="0.2"/>
  <cols>
    <col min="1" max="1" width="8.28515625" style="44"/>
    <col min="2" max="2" width="10.7109375" style="44" bestFit="1" customWidth="1"/>
    <col min="3" max="4" width="9.5703125" style="44" bestFit="1" customWidth="1"/>
    <col min="5" max="5" width="10.7109375" style="44" bestFit="1" customWidth="1"/>
    <col min="6" max="12" width="8.28515625" style="44"/>
    <col min="13" max="13" width="8.28515625" style="45"/>
    <col min="14" max="17" width="11.28515625" style="45" bestFit="1" customWidth="1"/>
    <col min="18" max="19" width="9.42578125" style="45" customWidth="1"/>
    <col min="20" max="20" width="8.28515625" style="45" customWidth="1"/>
    <col min="21" max="25" width="8.42578125" style="45" customWidth="1"/>
    <col min="26" max="27" width="8.28515625" style="45" customWidth="1"/>
    <col min="28" max="28" width="8.5703125" style="45" bestFit="1" customWidth="1"/>
    <col min="29" max="29" width="8.42578125" style="45" bestFit="1" customWidth="1"/>
    <col min="30" max="33" width="8.85546875" style="45" bestFit="1" customWidth="1"/>
    <col min="34" max="34" width="9.7109375" style="45" customWidth="1"/>
    <col min="35" max="16384" width="8.28515625" style="45"/>
  </cols>
  <sheetData>
    <row r="1" spans="1:34" x14ac:dyDescent="0.2">
      <c r="AC1" s="46">
        <v>2019</v>
      </c>
    </row>
    <row r="2" spans="1:34" x14ac:dyDescent="0.2">
      <c r="B2" s="44" t="s">
        <v>550</v>
      </c>
      <c r="H2" s="44" t="s">
        <v>551</v>
      </c>
      <c r="M2" s="45" t="s">
        <v>549</v>
      </c>
      <c r="R2" s="52" t="e">
        <f>SUM(N4:Q4)</f>
        <v>#DIV/0!</v>
      </c>
      <c r="S2" s="52"/>
      <c r="AB2" s="50">
        <f>SUM(AD2:AG2)</f>
        <v>16349854.756098444</v>
      </c>
      <c r="AD2" s="50">
        <f>SUM(AD5:AD66)</f>
        <v>1881196.8496146984</v>
      </c>
      <c r="AE2" s="50">
        <f t="shared" ref="AE2:AG2" si="0">SUM(AE5:AE66)</f>
        <v>5415947.8154472988</v>
      </c>
      <c r="AF2" s="50">
        <f t="shared" si="0"/>
        <v>5469794.1152835563</v>
      </c>
      <c r="AG2" s="50">
        <f t="shared" si="0"/>
        <v>3582915.9757528901</v>
      </c>
    </row>
    <row r="3" spans="1:34" x14ac:dyDescent="0.2">
      <c r="A3" s="45"/>
      <c r="B3" s="44" t="s">
        <v>174</v>
      </c>
      <c r="C3" s="44" t="s">
        <v>175</v>
      </c>
      <c r="D3" s="44" t="s">
        <v>176</v>
      </c>
      <c r="E3" s="44" t="s">
        <v>177</v>
      </c>
      <c r="G3" s="45"/>
      <c r="H3" s="44" t="s">
        <v>174</v>
      </c>
      <c r="I3" s="44" t="s">
        <v>175</v>
      </c>
      <c r="J3" s="44" t="s">
        <v>176</v>
      </c>
      <c r="K3" s="44" t="s">
        <v>177</v>
      </c>
      <c r="N3" s="45" t="s">
        <v>483</v>
      </c>
      <c r="O3" s="45" t="s">
        <v>484</v>
      </c>
      <c r="P3" s="45" t="s">
        <v>485</v>
      </c>
      <c r="Q3" s="45" t="s">
        <v>486</v>
      </c>
      <c r="U3" s="45" t="s">
        <v>483</v>
      </c>
      <c r="V3" s="45" t="s">
        <v>484</v>
      </c>
      <c r="W3" s="45" t="s">
        <v>485</v>
      </c>
      <c r="X3" s="45" t="s">
        <v>486</v>
      </c>
      <c r="AC3" s="47" t="s">
        <v>482</v>
      </c>
      <c r="AD3" s="48" t="s">
        <v>483</v>
      </c>
      <c r="AE3" s="48" t="s">
        <v>484</v>
      </c>
      <c r="AF3" s="48" t="s">
        <v>485</v>
      </c>
      <c r="AG3" s="48" t="s">
        <v>486</v>
      </c>
      <c r="AH3" s="48" t="s">
        <v>63</v>
      </c>
    </row>
    <row r="4" spans="1:34" x14ac:dyDescent="0.2">
      <c r="A4" s="45" t="s">
        <v>63</v>
      </c>
      <c r="B4" s="53">
        <f>H4*1000000000/N4</f>
        <v>96054.321112083984</v>
      </c>
      <c r="C4" s="53" t="e">
        <f t="shared" ref="C4:E19" si="1">I4*1000000000/O4</f>
        <v>#DIV/0!</v>
      </c>
      <c r="D4" s="53" t="e">
        <f t="shared" si="1"/>
        <v>#DIV/0!</v>
      </c>
      <c r="E4" s="53" t="e">
        <f t="shared" si="1"/>
        <v>#DIV/0!</v>
      </c>
      <c r="G4" s="45" t="s">
        <v>63</v>
      </c>
      <c r="H4" s="44">
        <f>SUM(H5:H78)</f>
        <v>180.69708626793098</v>
      </c>
      <c r="I4" s="44">
        <f t="shared" ref="I4:K4" si="2">SUM(I5:I78)</f>
        <v>391.72292941651943</v>
      </c>
      <c r="J4" s="44">
        <f t="shared" si="2"/>
        <v>675.75491912209202</v>
      </c>
      <c r="K4" s="44">
        <f t="shared" si="2"/>
        <v>1169.1457568633398</v>
      </c>
      <c r="M4" s="45" t="s">
        <v>63</v>
      </c>
      <c r="N4" s="52">
        <f>SUM(N5:N78)</f>
        <v>1881196.8496146984</v>
      </c>
      <c r="O4" s="52" t="e">
        <f t="shared" ref="O4:Q4" si="3">SUM(O5:O78)</f>
        <v>#DIV/0!</v>
      </c>
      <c r="P4" s="52" t="e">
        <f t="shared" si="3"/>
        <v>#DIV/0!</v>
      </c>
      <c r="Q4" s="52" t="e">
        <f t="shared" si="3"/>
        <v>#DIV/0!</v>
      </c>
      <c r="U4" s="52"/>
      <c r="V4" s="52"/>
      <c r="W4" s="52"/>
      <c r="X4" s="52"/>
      <c r="AC4" s="47"/>
      <c r="AD4" s="48"/>
      <c r="AE4" s="48"/>
      <c r="AF4" s="48"/>
      <c r="AG4" s="48"/>
      <c r="AH4" s="48"/>
    </row>
    <row r="5" spans="1:34" x14ac:dyDescent="0.2">
      <c r="A5" s="45" t="s">
        <v>429</v>
      </c>
      <c r="B5" s="53">
        <f t="shared" ref="B5:B68" si="4">H5*1000000000/N5</f>
        <v>29525.097859925329</v>
      </c>
      <c r="C5" s="53" t="e">
        <f t="shared" si="1"/>
        <v>#DIV/0!</v>
      </c>
      <c r="D5" s="53" t="e">
        <f t="shared" si="1"/>
        <v>#DIV/0!</v>
      </c>
      <c r="E5" s="53" t="e">
        <f t="shared" si="1"/>
        <v>#DIV/0!</v>
      </c>
      <c r="G5" s="45" t="s">
        <v>429</v>
      </c>
      <c r="H5" s="44">
        <v>0.12537114512098985</v>
      </c>
      <c r="I5" s="44">
        <v>0.11089826087565675</v>
      </c>
      <c r="J5" s="44">
        <v>0.11057339559842554</v>
      </c>
      <c r="K5" s="44">
        <v>0.19852204421180625</v>
      </c>
      <c r="M5" s="45" t="s">
        <v>429</v>
      </c>
      <c r="N5" s="49">
        <f t="shared" ref="N5:N16" si="5">(U5/U$17)*AD$5</f>
        <v>4246.2567174470632</v>
      </c>
      <c r="O5" s="49" t="e">
        <f t="shared" ref="O5:O16" si="6">(V5/V$17)*AE$5</f>
        <v>#DIV/0!</v>
      </c>
      <c r="P5" s="49" t="e">
        <f t="shared" ref="P5:P16" si="7">(W5/W$17)*AF$5</f>
        <v>#DIV/0!</v>
      </c>
      <c r="Q5" s="49" t="e">
        <f t="shared" ref="Q5:Q16" si="8">(X5/X$17)*AG$5</f>
        <v>#DIV/0!</v>
      </c>
      <c r="R5" s="52" t="e">
        <f>SUM(N5:Q5)</f>
        <v>#DIV/0!</v>
      </c>
      <c r="S5" s="52"/>
      <c r="T5" s="45" t="s">
        <v>429</v>
      </c>
      <c r="U5" s="45">
        <f t="array" ref="U5:X16">TRANSPOSE(SAM!B159:M162)</f>
        <v>8.3843573390740642E-3</v>
      </c>
      <c r="V5" s="45">
        <v>0</v>
      </c>
      <c r="W5" s="45">
        <v>0</v>
      </c>
      <c r="X5" s="45">
        <v>0</v>
      </c>
      <c r="Y5" s="45">
        <f>SUM(U5:X5)</f>
        <v>8.3843573390740642E-3</v>
      </c>
      <c r="AC5" s="47" t="s">
        <v>487</v>
      </c>
      <c r="AD5" s="50">
        <v>147173.29273850907</v>
      </c>
      <c r="AE5" s="50">
        <v>249257.41940670981</v>
      </c>
      <c r="AF5" s="50">
        <v>71634.289922489261</v>
      </c>
      <c r="AG5" s="50">
        <v>34695.177255242619</v>
      </c>
      <c r="AH5" s="51">
        <f>SUM(AD5:AG5)</f>
        <v>502760.17932295072</v>
      </c>
    </row>
    <row r="6" spans="1:34" x14ac:dyDescent="0.2">
      <c r="A6" s="45" t="s">
        <v>430</v>
      </c>
      <c r="B6" s="53">
        <f t="shared" si="4"/>
        <v>33455.017305322814</v>
      </c>
      <c r="C6" s="53" t="e">
        <f t="shared" si="1"/>
        <v>#DIV/0!</v>
      </c>
      <c r="D6" s="53" t="e">
        <f t="shared" si="1"/>
        <v>#DIV/0!</v>
      </c>
      <c r="E6" s="53" t="e">
        <f t="shared" si="1"/>
        <v>#DIV/0!</v>
      </c>
      <c r="G6" s="45" t="s">
        <v>430</v>
      </c>
      <c r="H6" s="44">
        <v>0.67351201321841869</v>
      </c>
      <c r="I6" s="44">
        <v>0.59696954680328485</v>
      </c>
      <c r="J6" s="44">
        <v>0.59439397358369639</v>
      </c>
      <c r="K6" s="44">
        <v>1.0449893078558159</v>
      </c>
      <c r="M6" s="45" t="s">
        <v>430</v>
      </c>
      <c r="N6" s="49">
        <f t="shared" si="5"/>
        <v>20131.868624418872</v>
      </c>
      <c r="O6" s="49" t="e">
        <f t="shared" si="6"/>
        <v>#DIV/0!</v>
      </c>
      <c r="P6" s="49" t="e">
        <f t="shared" si="7"/>
        <v>#DIV/0!</v>
      </c>
      <c r="Q6" s="49" t="e">
        <f t="shared" si="8"/>
        <v>#DIV/0!</v>
      </c>
      <c r="R6" s="52" t="e">
        <f t="shared" ref="R6:R69" si="9">SUM(N6:Q6)</f>
        <v>#DIV/0!</v>
      </c>
      <c r="S6" s="52"/>
      <c r="T6" s="45" t="s">
        <v>430</v>
      </c>
      <c r="U6" s="45">
        <v>3.9750959888243155E-2</v>
      </c>
      <c r="V6" s="45">
        <v>0</v>
      </c>
      <c r="W6" s="45">
        <v>0</v>
      </c>
      <c r="X6" s="45">
        <v>0</v>
      </c>
      <c r="Y6" s="45">
        <f t="shared" ref="Y6:Y16" si="10">SUM(U6:X6)</f>
        <v>3.9750959888243155E-2</v>
      </c>
      <c r="AB6" s="45" t="s">
        <v>184</v>
      </c>
      <c r="AC6" s="47" t="s">
        <v>488</v>
      </c>
      <c r="AD6" s="50">
        <v>11157.388984346882</v>
      </c>
      <c r="AE6" s="50">
        <v>23965.157017644262</v>
      </c>
      <c r="AF6" s="50">
        <v>4790.2898395881248</v>
      </c>
      <c r="AG6" s="50">
        <v>2268.6281475558039</v>
      </c>
      <c r="AH6" s="51">
        <f t="shared" ref="AH6:AH67" si="11">SUM(AD6:AG6)</f>
        <v>42181.463989135074</v>
      </c>
    </row>
    <row r="7" spans="1:34" x14ac:dyDescent="0.2">
      <c r="A7" s="45" t="s">
        <v>431</v>
      </c>
      <c r="B7" s="53">
        <f t="shared" si="4"/>
        <v>24517.470114569041</v>
      </c>
      <c r="C7" s="53" t="e">
        <f t="shared" si="1"/>
        <v>#DIV/0!</v>
      </c>
      <c r="D7" s="53" t="e">
        <f t="shared" si="1"/>
        <v>#DIV/0!</v>
      </c>
      <c r="E7" s="53" t="e">
        <f t="shared" si="1"/>
        <v>#DIV/0!</v>
      </c>
      <c r="G7" s="45" t="s">
        <v>431</v>
      </c>
      <c r="H7" s="44">
        <v>2.7121918072032881E-2</v>
      </c>
      <c r="I7" s="44">
        <v>2.4033109812936885E-2</v>
      </c>
      <c r="J7" s="44">
        <v>2.3970293246281176E-2</v>
      </c>
      <c r="K7" s="44">
        <v>4.265402916075374E-2</v>
      </c>
      <c r="M7" s="45" t="s">
        <v>431</v>
      </c>
      <c r="N7" s="49">
        <f t="shared" si="5"/>
        <v>1106.2282505206847</v>
      </c>
      <c r="O7" s="49" t="e">
        <f t="shared" si="6"/>
        <v>#DIV/0!</v>
      </c>
      <c r="P7" s="49" t="e">
        <f t="shared" si="7"/>
        <v>#DIV/0!</v>
      </c>
      <c r="Q7" s="49" t="e">
        <f t="shared" si="8"/>
        <v>#DIV/0!</v>
      </c>
      <c r="R7" s="52" t="e">
        <f t="shared" si="9"/>
        <v>#DIV/0!</v>
      </c>
      <c r="S7" s="52"/>
      <c r="T7" s="45" t="s">
        <v>431</v>
      </c>
      <c r="U7" s="45">
        <v>2.184279841780384E-3</v>
      </c>
      <c r="V7" s="45">
        <v>0</v>
      </c>
      <c r="W7" s="45">
        <v>0</v>
      </c>
      <c r="X7" s="45">
        <v>0</v>
      </c>
      <c r="Y7" s="45">
        <f t="shared" si="10"/>
        <v>2.184279841780384E-3</v>
      </c>
      <c r="AB7" s="45" t="s">
        <v>185</v>
      </c>
      <c r="AC7" s="47" t="s">
        <v>489</v>
      </c>
      <c r="AD7" s="50">
        <v>0</v>
      </c>
      <c r="AE7" s="50">
        <v>3369.7368544533424</v>
      </c>
      <c r="AF7" s="50">
        <v>1314.5046646094784</v>
      </c>
      <c r="AG7" s="50">
        <v>1083.5582124798832</v>
      </c>
      <c r="AH7" s="51">
        <f t="shared" si="11"/>
        <v>5767.7997315427037</v>
      </c>
    </row>
    <row r="8" spans="1:34" x14ac:dyDescent="0.2">
      <c r="A8" s="45" t="s">
        <v>432</v>
      </c>
      <c r="B8" s="53">
        <f t="shared" si="4"/>
        <v>42383.404691332107</v>
      </c>
      <c r="C8" s="53" t="e">
        <f t="shared" si="1"/>
        <v>#DIV/0!</v>
      </c>
      <c r="D8" s="53" t="e">
        <f t="shared" si="1"/>
        <v>#DIV/0!</v>
      </c>
      <c r="E8" s="53" t="e">
        <f t="shared" si="1"/>
        <v>#DIV/0!</v>
      </c>
      <c r="G8" s="45" t="s">
        <v>432</v>
      </c>
      <c r="H8" s="44">
        <v>0.94988425790306996</v>
      </c>
      <c r="I8" s="44">
        <v>0.83478300457040744</v>
      </c>
      <c r="J8" s="44">
        <v>0.8316976369805601</v>
      </c>
      <c r="K8" s="44">
        <v>1.5524518362408624</v>
      </c>
      <c r="M8" s="45" t="s">
        <v>432</v>
      </c>
      <c r="N8" s="49">
        <f t="shared" si="5"/>
        <v>22411.702524156401</v>
      </c>
      <c r="O8" s="49" t="e">
        <f t="shared" si="6"/>
        <v>#DIV/0!</v>
      </c>
      <c r="P8" s="49" t="e">
        <f t="shared" si="7"/>
        <v>#DIV/0!</v>
      </c>
      <c r="Q8" s="49" t="e">
        <f t="shared" si="8"/>
        <v>#DIV/0!</v>
      </c>
      <c r="R8" s="52" t="e">
        <f t="shared" si="9"/>
        <v>#DIV/0!</v>
      </c>
      <c r="S8" s="52"/>
      <c r="T8" s="45" t="s">
        <v>432</v>
      </c>
      <c r="U8" s="45">
        <v>4.4252558204377575E-2</v>
      </c>
      <c r="V8" s="45">
        <v>0</v>
      </c>
      <c r="W8" s="45">
        <v>0</v>
      </c>
      <c r="X8" s="45">
        <v>0</v>
      </c>
      <c r="Y8" s="45">
        <f t="shared" si="10"/>
        <v>4.4252558204377575E-2</v>
      </c>
      <c r="AB8" s="45" t="s">
        <v>8</v>
      </c>
      <c r="AC8" s="47" t="s">
        <v>490</v>
      </c>
      <c r="AD8" s="50">
        <v>3172.6467161810865</v>
      </c>
      <c r="AE8" s="50">
        <v>17307.43737552653</v>
      </c>
      <c r="AF8" s="50">
        <v>26399.295983264081</v>
      </c>
      <c r="AG8" s="50">
        <v>20647.358158979736</v>
      </c>
      <c r="AH8" s="51">
        <f t="shared" si="11"/>
        <v>67526.73823395143</v>
      </c>
    </row>
    <row r="9" spans="1:34" x14ac:dyDescent="0.2">
      <c r="A9" s="45" t="s">
        <v>433</v>
      </c>
      <c r="B9" s="53">
        <f t="shared" si="4"/>
        <v>39692.867333872498</v>
      </c>
      <c r="C9" s="53" t="e">
        <f t="shared" si="1"/>
        <v>#DIV/0!</v>
      </c>
      <c r="D9" s="53" t="e">
        <f t="shared" si="1"/>
        <v>#DIV/0!</v>
      </c>
      <c r="E9" s="53" t="e">
        <f t="shared" si="1"/>
        <v>#DIV/0!</v>
      </c>
      <c r="G9" s="45" t="s">
        <v>433</v>
      </c>
      <c r="H9" s="44">
        <v>1.7812786870011128</v>
      </c>
      <c r="I9" s="44">
        <v>1.5726649197173361</v>
      </c>
      <c r="J9" s="44">
        <v>1.5661863947162706</v>
      </c>
      <c r="K9" s="44">
        <v>2.8429136758971016</v>
      </c>
      <c r="M9" s="45" t="s">
        <v>433</v>
      </c>
      <c r="N9" s="49">
        <f t="shared" si="5"/>
        <v>44876.543486215523</v>
      </c>
      <c r="O9" s="49" t="e">
        <f t="shared" si="6"/>
        <v>#DIV/0!</v>
      </c>
      <c r="P9" s="49" t="e">
        <f t="shared" si="7"/>
        <v>#DIV/0!</v>
      </c>
      <c r="Q9" s="49" t="e">
        <f t="shared" si="8"/>
        <v>#DIV/0!</v>
      </c>
      <c r="R9" s="52" t="e">
        <f t="shared" si="9"/>
        <v>#DIV/0!</v>
      </c>
      <c r="S9" s="52"/>
      <c r="T9" s="45" t="s">
        <v>433</v>
      </c>
      <c r="U9" s="45">
        <v>8.8610039799276036E-2</v>
      </c>
      <c r="V9" s="45">
        <v>0</v>
      </c>
      <c r="W9" s="45">
        <v>0</v>
      </c>
      <c r="X9" s="45">
        <v>0</v>
      </c>
      <c r="Y9" s="45">
        <f t="shared" si="10"/>
        <v>8.8610039799276036E-2</v>
      </c>
      <c r="AC9" s="47" t="s">
        <v>491</v>
      </c>
      <c r="AD9" s="50">
        <v>3801.2434836739135</v>
      </c>
      <c r="AE9" s="50">
        <v>7074.6751622781248</v>
      </c>
      <c r="AF9" s="50">
        <v>13010.374999962816</v>
      </c>
      <c r="AG9" s="50">
        <v>16967.87231515516</v>
      </c>
      <c r="AH9" s="51">
        <f t="shared" si="11"/>
        <v>40854.165961070015</v>
      </c>
    </row>
    <row r="10" spans="1:34" x14ac:dyDescent="0.2">
      <c r="A10" s="45" t="s">
        <v>434</v>
      </c>
      <c r="B10" s="53">
        <f t="shared" si="4"/>
        <v>2047849.0379945338</v>
      </c>
      <c r="C10" s="53" t="e">
        <f t="shared" si="1"/>
        <v>#DIV/0!</v>
      </c>
      <c r="D10" s="53" t="e">
        <f t="shared" si="1"/>
        <v>#DIV/0!</v>
      </c>
      <c r="E10" s="53" t="e">
        <f t="shared" si="1"/>
        <v>#DIV/0!</v>
      </c>
      <c r="G10" s="45" t="s">
        <v>434</v>
      </c>
      <c r="H10" s="44">
        <v>0.95753481331135371</v>
      </c>
      <c r="I10" s="44">
        <v>0.84503387002058328</v>
      </c>
      <c r="J10" s="44">
        <v>0.84072448249687015</v>
      </c>
      <c r="K10" s="44">
        <v>1.5109445812615689</v>
      </c>
      <c r="M10" s="45" t="s">
        <v>434</v>
      </c>
      <c r="N10" s="49">
        <f t="shared" si="5"/>
        <v>467.58076183636615</v>
      </c>
      <c r="O10" s="49" t="e">
        <f t="shared" si="6"/>
        <v>#DIV/0!</v>
      </c>
      <c r="P10" s="49" t="e">
        <f t="shared" si="7"/>
        <v>#DIV/0!</v>
      </c>
      <c r="Q10" s="49" t="e">
        <f t="shared" si="8"/>
        <v>#DIV/0!</v>
      </c>
      <c r="R10" s="52" t="e">
        <f t="shared" si="9"/>
        <v>#DIV/0!</v>
      </c>
      <c r="S10" s="52"/>
      <c r="T10" s="45" t="s">
        <v>434</v>
      </c>
      <c r="U10" s="45">
        <v>9.2325180811714594E-4</v>
      </c>
      <c r="V10" s="45">
        <v>0</v>
      </c>
      <c r="W10" s="45">
        <v>0</v>
      </c>
      <c r="X10" s="45">
        <v>0</v>
      </c>
      <c r="Y10" s="45">
        <f t="shared" si="10"/>
        <v>9.2325180811714594E-4</v>
      </c>
      <c r="AB10" s="45" t="s">
        <v>312</v>
      </c>
      <c r="AC10" s="47" t="s">
        <v>492</v>
      </c>
      <c r="AD10" s="50">
        <v>4197.0942325076385</v>
      </c>
      <c r="AE10" s="50">
        <v>21648.093287924519</v>
      </c>
      <c r="AF10" s="50">
        <v>29383.517060502436</v>
      </c>
      <c r="AG10" s="50">
        <v>11620.882212638826</v>
      </c>
      <c r="AH10" s="51">
        <f t="shared" si="11"/>
        <v>66849.586793573428</v>
      </c>
    </row>
    <row r="11" spans="1:34" x14ac:dyDescent="0.2">
      <c r="A11" s="45" t="s">
        <v>435</v>
      </c>
      <c r="B11" s="53">
        <f t="shared" si="4"/>
        <v>37677.146914630241</v>
      </c>
      <c r="C11" s="53" t="e">
        <f t="shared" si="1"/>
        <v>#DIV/0!</v>
      </c>
      <c r="D11" s="53" t="e">
        <f t="shared" si="1"/>
        <v>#DIV/0!</v>
      </c>
      <c r="E11" s="53" t="e">
        <f t="shared" si="1"/>
        <v>#DIV/0!</v>
      </c>
      <c r="G11" s="45" t="s">
        <v>435</v>
      </c>
      <c r="H11" s="44">
        <v>0.2865578941387304</v>
      </c>
      <c r="I11" s="44">
        <v>0.25391950862121965</v>
      </c>
      <c r="J11" s="44">
        <v>0.25307799858045243</v>
      </c>
      <c r="K11" s="44">
        <v>0.44843665417633738</v>
      </c>
      <c r="M11" s="45" t="s">
        <v>435</v>
      </c>
      <c r="N11" s="49">
        <f t="shared" si="5"/>
        <v>7605.6155416443808</v>
      </c>
      <c r="O11" s="49" t="e">
        <f t="shared" si="6"/>
        <v>#DIV/0!</v>
      </c>
      <c r="P11" s="49" t="e">
        <f t="shared" si="7"/>
        <v>#DIV/0!</v>
      </c>
      <c r="Q11" s="49" t="e">
        <f t="shared" si="8"/>
        <v>#DIV/0!</v>
      </c>
      <c r="R11" s="52" t="e">
        <f t="shared" si="9"/>
        <v>#DIV/0!</v>
      </c>
      <c r="S11" s="52"/>
      <c r="T11" s="45" t="s">
        <v>435</v>
      </c>
      <c r="U11" s="45">
        <v>1.5017509003341789E-2</v>
      </c>
      <c r="V11" s="45">
        <v>0</v>
      </c>
      <c r="W11" s="45">
        <v>0</v>
      </c>
      <c r="X11" s="45">
        <v>0</v>
      </c>
      <c r="Y11" s="45">
        <f t="shared" si="10"/>
        <v>1.5017509003341789E-2</v>
      </c>
      <c r="AB11" s="45" t="s">
        <v>313</v>
      </c>
      <c r="AC11" s="47" t="s">
        <v>493</v>
      </c>
      <c r="AD11" s="50">
        <v>26847.324553516592</v>
      </c>
      <c r="AE11" s="50">
        <v>74893.031849826119</v>
      </c>
      <c r="AF11" s="50">
        <v>97529.484556654745</v>
      </c>
      <c r="AG11" s="50">
        <v>35380.877804408869</v>
      </c>
      <c r="AH11" s="51">
        <f t="shared" si="11"/>
        <v>234650.71876440631</v>
      </c>
    </row>
    <row r="12" spans="1:34" x14ac:dyDescent="0.2">
      <c r="A12" s="45" t="s">
        <v>436</v>
      </c>
      <c r="B12" s="53">
        <f t="shared" si="4"/>
        <v>23992.313130886279</v>
      </c>
      <c r="C12" s="53" t="e">
        <f t="shared" si="1"/>
        <v>#DIV/0!</v>
      </c>
      <c r="D12" s="53" t="e">
        <f t="shared" si="1"/>
        <v>#DIV/0!</v>
      </c>
      <c r="E12" s="53" t="e">
        <f t="shared" si="1"/>
        <v>#DIV/0!</v>
      </c>
      <c r="G12" s="45" t="s">
        <v>436</v>
      </c>
      <c r="H12" s="44">
        <v>0.36827494142966538</v>
      </c>
      <c r="I12" s="44">
        <v>0.32574692745781836</v>
      </c>
      <c r="J12" s="44">
        <v>0.32460293652299288</v>
      </c>
      <c r="K12" s="44">
        <v>0.58093607493648203</v>
      </c>
      <c r="M12" s="45" t="s">
        <v>436</v>
      </c>
      <c r="N12" s="49">
        <f t="shared" si="5"/>
        <v>15349.705525290519</v>
      </c>
      <c r="O12" s="49" t="e">
        <f t="shared" si="6"/>
        <v>#DIV/0!</v>
      </c>
      <c r="P12" s="49" t="e">
        <f t="shared" si="7"/>
        <v>#DIV/0!</v>
      </c>
      <c r="Q12" s="49" t="e">
        <f t="shared" si="8"/>
        <v>#DIV/0!</v>
      </c>
      <c r="R12" s="52" t="e">
        <f t="shared" si="9"/>
        <v>#DIV/0!</v>
      </c>
      <c r="S12" s="52"/>
      <c r="T12" s="45" t="s">
        <v>436</v>
      </c>
      <c r="U12" s="45">
        <v>3.0308439818252628E-2</v>
      </c>
      <c r="V12" s="45">
        <v>0</v>
      </c>
      <c r="W12" s="45">
        <v>0</v>
      </c>
      <c r="X12" s="45">
        <v>0</v>
      </c>
      <c r="Y12" s="45">
        <f t="shared" si="10"/>
        <v>3.0308439818252628E-2</v>
      </c>
      <c r="AC12" s="47" t="s">
        <v>494</v>
      </c>
      <c r="AD12" s="50">
        <v>19467.826897055835</v>
      </c>
      <c r="AE12" s="50">
        <v>94612.00114613965</v>
      </c>
      <c r="AF12" s="50">
        <v>100813.97938222013</v>
      </c>
      <c r="AG12" s="50">
        <v>27091.753588951593</v>
      </c>
      <c r="AH12" s="51">
        <f t="shared" si="11"/>
        <v>241985.56101436721</v>
      </c>
    </row>
    <row r="13" spans="1:34" outlineLevel="1" x14ac:dyDescent="0.2">
      <c r="A13" s="45" t="s">
        <v>437</v>
      </c>
      <c r="B13" s="53">
        <f t="shared" si="4"/>
        <v>41697.957632854515</v>
      </c>
      <c r="C13" s="53" t="e">
        <f t="shared" si="1"/>
        <v>#DIV/0!</v>
      </c>
      <c r="D13" s="53" t="e">
        <f t="shared" si="1"/>
        <v>#DIV/0!</v>
      </c>
      <c r="E13" s="53" t="e">
        <f t="shared" si="1"/>
        <v>#DIV/0!</v>
      </c>
      <c r="G13" s="45" t="s">
        <v>437</v>
      </c>
      <c r="H13" s="44">
        <v>3.5357965524438935E-2</v>
      </c>
      <c r="I13" s="44">
        <v>3.1250941267693851E-2</v>
      </c>
      <c r="J13" s="44">
        <v>3.1166125596197771E-2</v>
      </c>
      <c r="K13" s="44">
        <v>5.6309727616991469E-2</v>
      </c>
      <c r="M13" s="45" t="s">
        <v>437</v>
      </c>
      <c r="N13" s="49">
        <f t="shared" si="5"/>
        <v>847.95437310770831</v>
      </c>
      <c r="O13" s="49" t="e">
        <f t="shared" si="6"/>
        <v>#DIV/0!</v>
      </c>
      <c r="P13" s="49" t="e">
        <f t="shared" si="7"/>
        <v>#DIV/0!</v>
      </c>
      <c r="Q13" s="49" t="e">
        <f t="shared" si="8"/>
        <v>#DIV/0!</v>
      </c>
      <c r="R13" s="52" t="e">
        <f t="shared" si="9"/>
        <v>#DIV/0!</v>
      </c>
      <c r="S13" s="52"/>
      <c r="T13" s="45" t="s">
        <v>437</v>
      </c>
      <c r="U13" s="45">
        <v>1.6743105620896069E-3</v>
      </c>
      <c r="V13" s="45">
        <v>0</v>
      </c>
      <c r="W13" s="45">
        <v>0</v>
      </c>
      <c r="X13" s="45">
        <v>0</v>
      </c>
      <c r="Y13" s="45">
        <f t="shared" si="10"/>
        <v>1.6743105620896069E-3</v>
      </c>
      <c r="AB13" s="45" t="s">
        <v>130</v>
      </c>
      <c r="AC13" s="47" t="s">
        <v>495</v>
      </c>
      <c r="AD13" s="50">
        <v>4964.0417546848994</v>
      </c>
      <c r="AE13" s="50">
        <v>17716.170711036539</v>
      </c>
      <c r="AF13" s="50">
        <v>21622.526103148197</v>
      </c>
      <c r="AG13" s="50">
        <v>18107.328410282636</v>
      </c>
      <c r="AH13" s="51">
        <f t="shared" si="11"/>
        <v>62410.066979152274</v>
      </c>
    </row>
    <row r="14" spans="1:34" outlineLevel="1" x14ac:dyDescent="0.2">
      <c r="A14" s="45" t="s">
        <v>438</v>
      </c>
      <c r="B14" s="53">
        <f t="shared" si="4"/>
        <v>59447.472362969565</v>
      </c>
      <c r="C14" s="53" t="e">
        <f t="shared" si="1"/>
        <v>#DIV/0!</v>
      </c>
      <c r="D14" s="53" t="e">
        <f t="shared" si="1"/>
        <v>#DIV/0!</v>
      </c>
      <c r="E14" s="53" t="e">
        <f t="shared" si="1"/>
        <v>#DIV/0!</v>
      </c>
      <c r="G14" s="45" t="s">
        <v>438</v>
      </c>
      <c r="H14" s="44">
        <v>0.36255323843409676</v>
      </c>
      <c r="I14" s="44">
        <v>0.32082401226709234</v>
      </c>
      <c r="J14" s="44">
        <v>0.31969051023127676</v>
      </c>
      <c r="K14" s="44">
        <v>0.57049916700293701</v>
      </c>
      <c r="M14" s="45" t="s">
        <v>438</v>
      </c>
      <c r="N14" s="49">
        <f t="shared" si="5"/>
        <v>6098.7157909834841</v>
      </c>
      <c r="O14" s="49" t="e">
        <f t="shared" si="6"/>
        <v>#DIV/0!</v>
      </c>
      <c r="P14" s="49" t="e">
        <f t="shared" si="7"/>
        <v>#DIV/0!</v>
      </c>
      <c r="Q14" s="49" t="e">
        <f t="shared" si="8"/>
        <v>#DIV/0!</v>
      </c>
      <c r="R14" s="52" t="e">
        <f t="shared" si="9"/>
        <v>#DIV/0!</v>
      </c>
      <c r="S14" s="52"/>
      <c r="T14" s="45" t="s">
        <v>438</v>
      </c>
      <c r="U14" s="45">
        <v>1.2042091635901364E-2</v>
      </c>
      <c r="V14" s="45">
        <v>0</v>
      </c>
      <c r="W14" s="45">
        <v>0</v>
      </c>
      <c r="X14" s="45">
        <v>0</v>
      </c>
      <c r="Y14" s="45">
        <f t="shared" si="10"/>
        <v>1.2042091635901364E-2</v>
      </c>
      <c r="AB14" s="45" t="s">
        <v>11</v>
      </c>
      <c r="AC14" s="47" t="s">
        <v>496</v>
      </c>
      <c r="AD14" s="50">
        <v>1955.5906835775695</v>
      </c>
      <c r="AE14" s="50">
        <v>16151.334562685646</v>
      </c>
      <c r="AF14" s="50">
        <v>18240.552427768365</v>
      </c>
      <c r="AG14" s="50">
        <v>3696.1315146409447</v>
      </c>
      <c r="AH14" s="51">
        <f t="shared" si="11"/>
        <v>40043.609188672526</v>
      </c>
    </row>
    <row r="15" spans="1:34" outlineLevel="1" x14ac:dyDescent="0.2">
      <c r="A15" s="45" t="s">
        <v>439</v>
      </c>
      <c r="B15" s="53">
        <f t="shared" si="4"/>
        <v>18381.046200550431</v>
      </c>
      <c r="C15" s="53" t="e">
        <f t="shared" si="1"/>
        <v>#DIV/0!</v>
      </c>
      <c r="D15" s="53" t="e">
        <f t="shared" si="1"/>
        <v>#DIV/0!</v>
      </c>
      <c r="E15" s="53" t="e">
        <f t="shared" si="1"/>
        <v>#DIV/0!</v>
      </c>
      <c r="G15" s="45" t="s">
        <v>439</v>
      </c>
      <c r="H15" s="44">
        <v>0.10894224992295289</v>
      </c>
      <c r="I15" s="44">
        <v>9.6412785361564182E-2</v>
      </c>
      <c r="J15" s="44">
        <v>9.6141095202372392E-2</v>
      </c>
      <c r="K15" s="44">
        <v>0.17223176747638172</v>
      </c>
      <c r="M15" s="45" t="s">
        <v>439</v>
      </c>
      <c r="N15" s="49">
        <f t="shared" si="5"/>
        <v>5926.8797180701586</v>
      </c>
      <c r="O15" s="49" t="e">
        <f t="shared" si="6"/>
        <v>#DIV/0!</v>
      </c>
      <c r="P15" s="49" t="e">
        <f t="shared" si="7"/>
        <v>#DIV/0!</v>
      </c>
      <c r="Q15" s="49" t="e">
        <f t="shared" si="8"/>
        <v>#DIV/0!</v>
      </c>
      <c r="R15" s="52" t="e">
        <f t="shared" si="9"/>
        <v>#DIV/0!</v>
      </c>
      <c r="S15" s="52"/>
      <c r="T15" s="45" t="s">
        <v>439</v>
      </c>
      <c r="U15" s="45">
        <v>1.1702796314182164E-2</v>
      </c>
      <c r="V15" s="45">
        <v>0</v>
      </c>
      <c r="W15" s="45">
        <v>0</v>
      </c>
      <c r="X15" s="45">
        <v>0</v>
      </c>
      <c r="Y15" s="45">
        <f t="shared" si="10"/>
        <v>1.1702796314182164E-2</v>
      </c>
      <c r="AB15" s="45" t="s">
        <v>131</v>
      </c>
      <c r="AC15" s="47" t="s">
        <v>497</v>
      </c>
      <c r="AD15" s="50">
        <v>6955.9057306657178</v>
      </c>
      <c r="AE15" s="50">
        <v>47019.478355776933</v>
      </c>
      <c r="AF15" s="50">
        <v>36619.576492509485</v>
      </c>
      <c r="AG15" s="50">
        <v>7728.2759617329957</v>
      </c>
      <c r="AH15" s="51">
        <f t="shared" si="11"/>
        <v>98323.236540685131</v>
      </c>
    </row>
    <row r="16" spans="1:34" outlineLevel="1" x14ac:dyDescent="0.2">
      <c r="A16" s="45" t="s">
        <v>440</v>
      </c>
      <c r="B16" s="53">
        <f t="shared" si="4"/>
        <v>47002.49545249933</v>
      </c>
      <c r="C16" s="53" t="e">
        <f t="shared" si="1"/>
        <v>#DIV/0!</v>
      </c>
      <c r="D16" s="53" t="e">
        <f t="shared" si="1"/>
        <v>#DIV/0!</v>
      </c>
      <c r="E16" s="53" t="e">
        <f t="shared" si="1"/>
        <v>#DIV/0!</v>
      </c>
      <c r="G16" s="45" t="s">
        <v>440</v>
      </c>
      <c r="H16" s="44">
        <v>0.85094452524095432</v>
      </c>
      <c r="I16" s="44">
        <v>0.75135516751131304</v>
      </c>
      <c r="J16" s="44">
        <v>0.74842218806523675</v>
      </c>
      <c r="K16" s="44">
        <v>1.3533026603007154</v>
      </c>
      <c r="M16" s="45" t="s">
        <v>440</v>
      </c>
      <c r="N16" s="49">
        <f t="shared" si="5"/>
        <v>18104.241424817919</v>
      </c>
      <c r="O16" s="49" t="e">
        <f t="shared" si="6"/>
        <v>#DIV/0!</v>
      </c>
      <c r="P16" s="49" t="e">
        <f t="shared" si="7"/>
        <v>#DIV/0!</v>
      </c>
      <c r="Q16" s="49" t="e">
        <f t="shared" si="8"/>
        <v>#DIV/0!</v>
      </c>
      <c r="R16" s="52" t="e">
        <f t="shared" si="9"/>
        <v>#DIV/0!</v>
      </c>
      <c r="S16" s="52"/>
      <c r="T16" s="45" t="s">
        <v>440</v>
      </c>
      <c r="U16" s="45">
        <v>3.5747351033877557E-2</v>
      </c>
      <c r="V16" s="45">
        <v>0</v>
      </c>
      <c r="W16" s="45">
        <v>0</v>
      </c>
      <c r="X16" s="45">
        <v>0</v>
      </c>
      <c r="Y16" s="45">
        <f t="shared" si="10"/>
        <v>3.5747351033877557E-2</v>
      </c>
      <c r="AB16" s="45" t="s">
        <v>132</v>
      </c>
      <c r="AC16" s="47" t="s">
        <v>498</v>
      </c>
      <c r="AD16" s="50">
        <v>573.33540491341557</v>
      </c>
      <c r="AE16" s="50">
        <v>3697.5244825689842</v>
      </c>
      <c r="AF16" s="50">
        <v>4260.8812841632553</v>
      </c>
      <c r="AG16" s="50">
        <v>286.60758692469784</v>
      </c>
      <c r="AH16" s="51">
        <f t="shared" si="11"/>
        <v>8818.3487585703533</v>
      </c>
    </row>
    <row r="17" spans="1:35" outlineLevel="1" x14ac:dyDescent="0.2">
      <c r="A17" s="45" t="s">
        <v>184</v>
      </c>
      <c r="B17" s="53">
        <f t="shared" si="4"/>
        <v>45101.863350083528</v>
      </c>
      <c r="C17" s="53">
        <f t="shared" si="1"/>
        <v>63181.821122335612</v>
      </c>
      <c r="D17" s="53">
        <f t="shared" si="1"/>
        <v>126697.74225171491</v>
      </c>
      <c r="E17" s="53">
        <f t="shared" si="1"/>
        <v>287688.27392160567</v>
      </c>
      <c r="G17" s="45" t="s">
        <v>184</v>
      </c>
      <c r="H17" s="44">
        <v>0.50321903331574036</v>
      </c>
      <c r="I17" s="44">
        <v>1.5141622638574859</v>
      </c>
      <c r="J17" s="44">
        <v>0.60691890740714505</v>
      </c>
      <c r="K17" s="44">
        <v>0.65265771594029887</v>
      </c>
      <c r="M17" s="45" t="s">
        <v>184</v>
      </c>
      <c r="N17" s="49">
        <f t="shared" ref="N17:Q21" si="12">SUMIF($AB$5:$AB$66,$M17,AD$5:AD$66)</f>
        <v>11157.388984346882</v>
      </c>
      <c r="O17" s="49">
        <f t="shared" si="12"/>
        <v>23965.157017644262</v>
      </c>
      <c r="P17" s="49">
        <f t="shared" si="12"/>
        <v>4790.2898395881248</v>
      </c>
      <c r="Q17" s="49">
        <f t="shared" si="12"/>
        <v>2268.6281475558039</v>
      </c>
      <c r="R17" s="52">
        <f t="shared" si="9"/>
        <v>42181.463989135074</v>
      </c>
      <c r="S17" s="52"/>
      <c r="U17" s="45">
        <f>SUM(U5:U16)</f>
        <v>0.29059794524851346</v>
      </c>
      <c r="V17" s="45">
        <f t="shared" ref="V17:X17" si="13">SUM(V5:V16)</f>
        <v>0</v>
      </c>
      <c r="W17" s="45">
        <f t="shared" si="13"/>
        <v>0</v>
      </c>
      <c r="X17" s="45">
        <f t="shared" si="13"/>
        <v>0</v>
      </c>
      <c r="AB17" s="45" t="s">
        <v>133</v>
      </c>
      <c r="AC17" s="47" t="s">
        <v>499</v>
      </c>
      <c r="AD17" s="50">
        <v>1951.3118289680183</v>
      </c>
      <c r="AE17" s="50">
        <v>11514.130585689518</v>
      </c>
      <c r="AF17" s="50">
        <v>10531.895469885687</v>
      </c>
      <c r="AG17" s="50">
        <v>2273.4162274891173</v>
      </c>
      <c r="AH17" s="51">
        <f t="shared" si="11"/>
        <v>26270.75411203234</v>
      </c>
    </row>
    <row r="18" spans="1:35" outlineLevel="1" x14ac:dyDescent="0.2">
      <c r="A18" s="45" t="s">
        <v>185</v>
      </c>
      <c r="B18" s="53"/>
      <c r="C18" s="53">
        <f t="shared" si="1"/>
        <v>510477.51229316695</v>
      </c>
      <c r="D18" s="53">
        <f t="shared" si="1"/>
        <v>41459.568999407027</v>
      </c>
      <c r="E18" s="53"/>
      <c r="G18" s="45" t="s">
        <v>185</v>
      </c>
      <c r="I18" s="44">
        <v>1.7201748865439439</v>
      </c>
      <c r="J18" s="44">
        <v>5.449879684241906E-2</v>
      </c>
      <c r="M18" s="45" t="s">
        <v>185</v>
      </c>
      <c r="N18" s="49">
        <f t="shared" si="12"/>
        <v>0</v>
      </c>
      <c r="O18" s="49">
        <f t="shared" si="12"/>
        <v>3369.7368544533424</v>
      </c>
      <c r="P18" s="49">
        <f t="shared" si="12"/>
        <v>1314.5046646094784</v>
      </c>
      <c r="Q18" s="49">
        <f t="shared" si="12"/>
        <v>1083.5582124798832</v>
      </c>
      <c r="R18" s="52">
        <f t="shared" si="9"/>
        <v>5767.7997315427037</v>
      </c>
      <c r="S18" s="52"/>
      <c r="AB18" s="45" t="s">
        <v>134</v>
      </c>
      <c r="AC18" s="47" t="s">
        <v>500</v>
      </c>
      <c r="AD18" s="50">
        <v>5522.464964943696</v>
      </c>
      <c r="AE18" s="50">
        <v>21927.536650874528</v>
      </c>
      <c r="AF18" s="50">
        <v>18823.372421250468</v>
      </c>
      <c r="AG18" s="50">
        <v>6285.8217337213673</v>
      </c>
      <c r="AH18" s="51">
        <f t="shared" si="11"/>
        <v>52559.195770790058</v>
      </c>
    </row>
    <row r="19" spans="1:35" outlineLevel="1" x14ac:dyDescent="0.2">
      <c r="A19" s="45" t="s">
        <v>8</v>
      </c>
      <c r="B19" s="53">
        <f t="shared" si="4"/>
        <v>162780.2809416533</v>
      </c>
      <c r="C19" s="53">
        <f t="shared" si="1"/>
        <v>353200.72367205116</v>
      </c>
      <c r="D19" s="53">
        <f t="shared" si="1"/>
        <v>293134.61680448806</v>
      </c>
      <c r="E19" s="53">
        <f t="shared" si="1"/>
        <v>462275.03797119303</v>
      </c>
      <c r="G19" s="45" t="s">
        <v>8</v>
      </c>
      <c r="H19" s="44">
        <v>0.51644432378857108</v>
      </c>
      <c r="I19" s="44">
        <v>6.1129994059446764</v>
      </c>
      <c r="J19" s="44">
        <v>7.738547511962377</v>
      </c>
      <c r="K19" s="44">
        <v>9.5447582769471797</v>
      </c>
      <c r="M19" s="45" t="s">
        <v>8</v>
      </c>
      <c r="N19" s="49">
        <f t="shared" si="12"/>
        <v>3172.6467161810865</v>
      </c>
      <c r="O19" s="49">
        <f t="shared" si="12"/>
        <v>17307.43737552653</v>
      </c>
      <c r="P19" s="49">
        <f t="shared" si="12"/>
        <v>26399.295983264081</v>
      </c>
      <c r="Q19" s="49">
        <f t="shared" si="12"/>
        <v>20647.358158979736</v>
      </c>
      <c r="R19" s="52">
        <f t="shared" si="9"/>
        <v>67526.73823395143</v>
      </c>
      <c r="S19" s="52"/>
      <c r="AB19" s="45" t="s">
        <v>135</v>
      </c>
      <c r="AC19" s="47" t="s">
        <v>501</v>
      </c>
      <c r="AD19" s="50">
        <v>857.23590952716609</v>
      </c>
      <c r="AE19" s="50">
        <v>6173.9871948814589</v>
      </c>
      <c r="AF19" s="50">
        <v>16203.289658222287</v>
      </c>
      <c r="AG19" s="50">
        <v>11502.503865514647</v>
      </c>
      <c r="AH19" s="51">
        <f t="shared" si="11"/>
        <v>34737.01662814556</v>
      </c>
    </row>
    <row r="20" spans="1:35" outlineLevel="1" x14ac:dyDescent="0.2">
      <c r="A20" s="45" t="s">
        <v>312</v>
      </c>
      <c r="B20" s="53">
        <f t="shared" si="4"/>
        <v>672295.75125366752</v>
      </c>
      <c r="C20" s="53">
        <f t="shared" ref="C20:C78" si="14">I20*1000000000/O20</f>
        <v>630085.01748492057</v>
      </c>
      <c r="D20" s="53">
        <f t="shared" ref="D20:D78" si="15">J20*1000000000/P20</f>
        <v>582918.22879246599</v>
      </c>
      <c r="E20" s="53">
        <f t="shared" ref="E20:E78" si="16">K20*1000000000/Q20</f>
        <v>1248135.3742693919</v>
      </c>
      <c r="G20" s="45" t="s">
        <v>312</v>
      </c>
      <c r="H20" s="44">
        <v>2.821688620126158</v>
      </c>
      <c r="I20" s="44">
        <v>13.640139237837113</v>
      </c>
      <c r="J20" s="44">
        <v>17.128187720601286</v>
      </c>
      <c r="K20" s="44">
        <v>14.504434169812479</v>
      </c>
      <c r="M20" s="45" t="s">
        <v>312</v>
      </c>
      <c r="N20" s="49">
        <f t="shared" si="12"/>
        <v>4197.0942325076385</v>
      </c>
      <c r="O20" s="49">
        <f t="shared" si="12"/>
        <v>21648.093287924519</v>
      </c>
      <c r="P20" s="49">
        <f t="shared" si="12"/>
        <v>29383.517060502436</v>
      </c>
      <c r="Q20" s="49">
        <f t="shared" si="12"/>
        <v>11620.882212638826</v>
      </c>
      <c r="R20" s="52">
        <f t="shared" si="9"/>
        <v>66849.586793573428</v>
      </c>
      <c r="S20" s="52"/>
      <c r="AB20" s="45" t="s">
        <v>136</v>
      </c>
      <c r="AC20" s="47" t="s">
        <v>502</v>
      </c>
      <c r="AD20" s="50">
        <v>2188.6446637232584</v>
      </c>
      <c r="AE20" s="50">
        <v>17225.204907414391</v>
      </c>
      <c r="AF20" s="50">
        <v>22921.502270909186</v>
      </c>
      <c r="AG20" s="50">
        <v>16208.786374361598</v>
      </c>
      <c r="AH20" s="51">
        <f t="shared" si="11"/>
        <v>58544.138216408428</v>
      </c>
    </row>
    <row r="21" spans="1:35" outlineLevel="1" x14ac:dyDescent="0.2">
      <c r="A21" s="54" t="s">
        <v>115</v>
      </c>
      <c r="B21" s="55">
        <f>B24</f>
        <v>1120329.7998752119</v>
      </c>
      <c r="C21" s="55">
        <f t="shared" ref="C21:E21" si="17">C24</f>
        <v>438956.17385604663</v>
      </c>
      <c r="D21" s="55">
        <f t="shared" si="17"/>
        <v>362876.45131669875</v>
      </c>
      <c r="E21" s="55">
        <f t="shared" si="17"/>
        <v>674518.06233204436</v>
      </c>
      <c r="G21" s="45" t="s">
        <v>115</v>
      </c>
      <c r="H21" s="45"/>
      <c r="I21" s="45"/>
      <c r="J21" s="45"/>
      <c r="K21" s="45"/>
      <c r="M21" s="45" t="s">
        <v>115</v>
      </c>
      <c r="N21" s="49">
        <f t="shared" si="12"/>
        <v>0</v>
      </c>
      <c r="O21" s="49">
        <f t="shared" si="12"/>
        <v>0</v>
      </c>
      <c r="P21" s="49">
        <f t="shared" si="12"/>
        <v>0</v>
      </c>
      <c r="Q21" s="49">
        <f t="shared" si="12"/>
        <v>0</v>
      </c>
      <c r="R21" s="52">
        <f t="shared" si="9"/>
        <v>0</v>
      </c>
      <c r="S21" s="52"/>
      <c r="T21" s="45" t="s">
        <v>190</v>
      </c>
      <c r="U21" s="45">
        <v>0.29110384449490634</v>
      </c>
      <c r="V21" s="45">
        <v>0.21227753204013733</v>
      </c>
      <c r="W21" s="45">
        <v>0.32271931915689356</v>
      </c>
      <c r="X21" s="45">
        <v>0.78234324221971974</v>
      </c>
      <c r="AB21" s="45" t="s">
        <v>12</v>
      </c>
      <c r="AC21" s="47" t="s">
        <v>503</v>
      </c>
      <c r="AD21" s="50">
        <v>2806.5663971061617</v>
      </c>
      <c r="AE21" s="50">
        <v>7956.4309788303071</v>
      </c>
      <c r="AF21" s="50">
        <v>17333.572764399883</v>
      </c>
      <c r="AG21" s="50">
        <v>27307.805726452352</v>
      </c>
      <c r="AH21" s="51">
        <f t="shared" si="11"/>
        <v>55404.375866788701</v>
      </c>
    </row>
    <row r="22" spans="1:35" outlineLevel="1" x14ac:dyDescent="0.2">
      <c r="A22" s="45" t="s">
        <v>190</v>
      </c>
      <c r="B22" s="53">
        <f t="shared" si="4"/>
        <v>1120329.7998752119</v>
      </c>
      <c r="C22" s="53">
        <f t="shared" si="14"/>
        <v>438956.17385604669</v>
      </c>
      <c r="D22" s="53">
        <f t="shared" si="15"/>
        <v>362876.45131669875</v>
      </c>
      <c r="E22" s="53">
        <f t="shared" si="16"/>
        <v>674518.06233204436</v>
      </c>
      <c r="G22" s="45" t="s">
        <v>190</v>
      </c>
      <c r="H22" s="44">
        <v>0.29110384449490634</v>
      </c>
      <c r="I22" s="44">
        <v>0.21227753204013733</v>
      </c>
      <c r="J22" s="44">
        <v>0.32271931915689356</v>
      </c>
      <c r="K22" s="44">
        <v>0.78234324221971974</v>
      </c>
      <c r="M22" s="45" t="s">
        <v>190</v>
      </c>
      <c r="N22" s="49">
        <f>AD$9*(U$21/U$23)</f>
        <v>259.83763399610632</v>
      </c>
      <c r="O22" s="49">
        <f t="shared" ref="O22:Q22" si="18">AE$9*(V$21/V$23)</f>
        <v>483.59618723520356</v>
      </c>
      <c r="P22" s="49">
        <f t="shared" si="18"/>
        <v>889.33662679378926</v>
      </c>
      <c r="Q22" s="49">
        <f t="shared" si="18"/>
        <v>1159.8551408910921</v>
      </c>
      <c r="R22" s="52">
        <f t="shared" si="9"/>
        <v>2792.6255889161912</v>
      </c>
      <c r="S22" s="52"/>
      <c r="T22" s="45" t="s">
        <v>290</v>
      </c>
      <c r="U22" s="45">
        <v>3.9675425068464421</v>
      </c>
      <c r="V22" s="45">
        <v>2.8931948084678742</v>
      </c>
      <c r="W22" s="45">
        <v>4.3984393911291075</v>
      </c>
      <c r="X22" s="45">
        <v>10.66279311369628</v>
      </c>
      <c r="AB22" s="45" t="s">
        <v>137</v>
      </c>
      <c r="AC22" s="47" t="s">
        <v>504</v>
      </c>
      <c r="AD22" s="50">
        <v>167.24960496815442</v>
      </c>
      <c r="AE22" s="50">
        <v>6748.8597841355513</v>
      </c>
      <c r="AF22" s="50">
        <v>2997.3163212457248</v>
      </c>
      <c r="AG22" s="50">
        <v>5297.8967593263997</v>
      </c>
      <c r="AH22" s="51">
        <f t="shared" si="11"/>
        <v>15211.32246967583</v>
      </c>
    </row>
    <row r="23" spans="1:35" outlineLevel="1" x14ac:dyDescent="0.2">
      <c r="A23" s="45" t="s">
        <v>313</v>
      </c>
      <c r="B23" s="53">
        <f t="shared" si="4"/>
        <v>303652.77584597381</v>
      </c>
      <c r="C23" s="53">
        <f t="shared" si="14"/>
        <v>283990.13772192789</v>
      </c>
      <c r="D23" s="53">
        <f t="shared" si="15"/>
        <v>264205.02690433391</v>
      </c>
      <c r="E23" s="53">
        <f t="shared" si="16"/>
        <v>597575.7450380004</v>
      </c>
      <c r="G23" s="45" t="s">
        <v>313</v>
      </c>
      <c r="H23" s="44">
        <v>8.1522646247130819</v>
      </c>
      <c r="I23" s="44">
        <v>21.268882429444851</v>
      </c>
      <c r="J23" s="44">
        <v>25.767780091256782</v>
      </c>
      <c r="K23" s="44">
        <v>21.142754414068079</v>
      </c>
      <c r="M23" s="45" t="s">
        <v>313</v>
      </c>
      <c r="N23" s="49">
        <f>SUMIF($AB$5:$AB$66,$M23,AD$5:AD$66)</f>
        <v>26847.324553516592</v>
      </c>
      <c r="O23" s="49">
        <f>SUMIF($AB$5:$AB$66,$M23,AE$5:AE$66)</f>
        <v>74893.031849826119</v>
      </c>
      <c r="P23" s="49">
        <f>SUMIF($AB$5:$AB$66,$M23,AF$5:AF$66)</f>
        <v>97529.484556654745</v>
      </c>
      <c r="Q23" s="49">
        <f>SUMIF($AB$5:$AB$66,$M23,AG$5:AG$66)</f>
        <v>35380.877804408869</v>
      </c>
      <c r="R23" s="52">
        <f t="shared" si="9"/>
        <v>234650.71876440631</v>
      </c>
      <c r="S23" s="52"/>
      <c r="U23" s="45">
        <f>SUM(U21:U22)</f>
        <v>4.2586463513413486</v>
      </c>
      <c r="V23" s="45">
        <f t="shared" ref="V23:X23" si="19">SUM(V21:V22)</f>
        <v>3.1054723405080118</v>
      </c>
      <c r="W23" s="45">
        <f t="shared" si="19"/>
        <v>4.7211587102860015</v>
      </c>
      <c r="X23" s="45">
        <f t="shared" si="19"/>
        <v>11.445136355915999</v>
      </c>
      <c r="AB23" s="45" t="s">
        <v>138</v>
      </c>
      <c r="AC23" s="47" t="s">
        <v>505</v>
      </c>
      <c r="AD23" s="50">
        <v>4183.8044085095007</v>
      </c>
      <c r="AE23" s="50">
        <v>23725.5833029809</v>
      </c>
      <c r="AF23" s="50">
        <v>37320.910062721618</v>
      </c>
      <c r="AG23" s="50">
        <v>27187.478786533058</v>
      </c>
      <c r="AH23" s="51">
        <f t="shared" si="11"/>
        <v>92417.776560745086</v>
      </c>
    </row>
    <row r="24" spans="1:35" outlineLevel="1" x14ac:dyDescent="0.2">
      <c r="A24" s="45" t="s">
        <v>290</v>
      </c>
      <c r="B24" s="53">
        <f t="shared" si="4"/>
        <v>1120329.7998752119</v>
      </c>
      <c r="C24" s="53">
        <f t="shared" si="14"/>
        <v>438956.17385604663</v>
      </c>
      <c r="D24" s="53">
        <f t="shared" si="15"/>
        <v>362876.45131669875</v>
      </c>
      <c r="E24" s="53">
        <f t="shared" si="16"/>
        <v>674518.06233204436</v>
      </c>
      <c r="G24" s="45" t="s">
        <v>290</v>
      </c>
      <c r="H24" s="44">
        <v>3.9675425068464421</v>
      </c>
      <c r="I24" s="44">
        <v>2.8931948084678742</v>
      </c>
      <c r="J24" s="44">
        <v>4.3984393911291075</v>
      </c>
      <c r="K24" s="44">
        <v>10.66279311369628</v>
      </c>
      <c r="M24" s="45" t="s">
        <v>290</v>
      </c>
      <c r="N24" s="49">
        <f>AD$9*(U$22/U$23)</f>
        <v>3541.4058496778071</v>
      </c>
      <c r="O24" s="49">
        <f t="shared" ref="O24:Q24" si="20">AE$9*(V$22/V$23)</f>
        <v>6591.0789750429212</v>
      </c>
      <c r="P24" s="49">
        <f t="shared" si="20"/>
        <v>12121.038373169025</v>
      </c>
      <c r="Q24" s="49">
        <f t="shared" si="20"/>
        <v>15808.017174264069</v>
      </c>
      <c r="R24" s="52">
        <f t="shared" si="9"/>
        <v>38061.540372153824</v>
      </c>
      <c r="S24" s="52"/>
      <c r="AB24" s="45" t="s">
        <v>139</v>
      </c>
      <c r="AC24" s="47" t="s">
        <v>506</v>
      </c>
      <c r="AD24" s="50">
        <v>449.85259293805484</v>
      </c>
      <c r="AE24" s="50">
        <v>5745.7302125509696</v>
      </c>
      <c r="AF24" s="50">
        <v>7981.9818273322608</v>
      </c>
      <c r="AG24" s="50">
        <v>2023.7390055892718</v>
      </c>
      <c r="AH24" s="51">
        <f t="shared" si="11"/>
        <v>16201.303638410558</v>
      </c>
    </row>
    <row r="25" spans="1:35" outlineLevel="1" x14ac:dyDescent="0.2">
      <c r="A25" s="45" t="s">
        <v>441</v>
      </c>
      <c r="B25" s="53">
        <f t="shared" si="4"/>
        <v>138560.68551081041</v>
      </c>
      <c r="C25" s="53">
        <f t="shared" si="14"/>
        <v>74090.942957040344</v>
      </c>
      <c r="D25" s="53">
        <f t="shared" si="15"/>
        <v>163705.21615808993</v>
      </c>
      <c r="E25" s="53">
        <f t="shared" si="16"/>
        <v>1136051.611151862</v>
      </c>
      <c r="G25" s="45" t="s">
        <v>441</v>
      </c>
      <c r="H25" s="44">
        <v>0.21760575711973745</v>
      </c>
      <c r="I25" s="44">
        <v>0.56773487682668367</v>
      </c>
      <c r="J25" s="44">
        <v>1.3514112397545703</v>
      </c>
      <c r="K25" s="44">
        <v>2.5598188203333283</v>
      </c>
      <c r="M25" s="45" t="s">
        <v>441</v>
      </c>
      <c r="N25" s="49">
        <f>AD$12*(U25/U$38)</f>
        <v>1570.4725789824417</v>
      </c>
      <c r="O25" s="49">
        <f t="shared" ref="O25" si="21">AE$12*(V25/V$38)</f>
        <v>7662.6758166091849</v>
      </c>
      <c r="P25" s="49">
        <f t="shared" ref="P25" si="22">AF$12*(W25/W$38)</f>
        <v>8255.1507610454755</v>
      </c>
      <c r="Q25" s="49">
        <f t="shared" ref="Q25" si="23">AG$12*(X25/X$38)</f>
        <v>2253.2592667492322</v>
      </c>
      <c r="R25" s="52">
        <f t="shared" si="9"/>
        <v>19741.558423386334</v>
      </c>
      <c r="S25" s="52"/>
      <c r="T25" s="45" t="s">
        <v>441</v>
      </c>
      <c r="U25" s="45">
        <v>0.21760575711973745</v>
      </c>
      <c r="V25" s="45">
        <v>0.56773487682668367</v>
      </c>
      <c r="W25" s="45">
        <v>1.3514112397545703</v>
      </c>
      <c r="X25" s="45">
        <v>2.5598188203333283</v>
      </c>
      <c r="AB25" s="45" t="s">
        <v>140</v>
      </c>
      <c r="AC25" s="47" t="s">
        <v>507</v>
      </c>
      <c r="AD25" s="50">
        <v>1242.8007853614095</v>
      </c>
      <c r="AE25" s="50">
        <v>13761.641209134756</v>
      </c>
      <c r="AF25" s="50">
        <v>26185.474715993001</v>
      </c>
      <c r="AG25" s="50">
        <v>6630.0652414451797</v>
      </c>
      <c r="AH25" s="51">
        <f t="shared" si="11"/>
        <v>47819.981951934344</v>
      </c>
    </row>
    <row r="26" spans="1:35" outlineLevel="1" x14ac:dyDescent="0.2">
      <c r="A26" s="45" t="s">
        <v>442</v>
      </c>
      <c r="B26" s="53">
        <f t="shared" si="4"/>
        <v>138560.68551081041</v>
      </c>
      <c r="C26" s="53">
        <f t="shared" si="14"/>
        <v>74090.942957040344</v>
      </c>
      <c r="D26" s="53">
        <f t="shared" si="15"/>
        <v>163705.21615808993</v>
      </c>
      <c r="E26" s="53">
        <f t="shared" si="16"/>
        <v>1136051.6111518617</v>
      </c>
      <c r="G26" s="45" t="s">
        <v>442</v>
      </c>
      <c r="H26" s="44">
        <v>0.15343344469129802</v>
      </c>
      <c r="I26" s="44">
        <v>0.40101527732738584</v>
      </c>
      <c r="J26" s="44">
        <v>0.95914592455531711</v>
      </c>
      <c r="K26" s="44">
        <v>1.8293682257820225</v>
      </c>
      <c r="M26" s="45" t="s">
        <v>442</v>
      </c>
      <c r="N26" s="49">
        <f t="shared" ref="N26:N37" si="24">AD$12*(U26/U$38)</f>
        <v>1107.3375115434692</v>
      </c>
      <c r="O26" s="49">
        <f t="shared" ref="O26:O37" si="25">AE$12*(V26/V$38)</f>
        <v>5412.4736617254803</v>
      </c>
      <c r="P26" s="49">
        <f t="shared" ref="P26:P37" si="26">AF$12*(W26/W$38)</f>
        <v>5858.9820597351709</v>
      </c>
      <c r="Q26" s="49">
        <f t="shared" ref="Q26:Q37" si="27">AG$12*(X26/X$38)</f>
        <v>1610.2861945921588</v>
      </c>
      <c r="R26" s="52">
        <f t="shared" si="9"/>
        <v>13989.07942759628</v>
      </c>
      <c r="S26" s="52"/>
      <c r="T26" s="45" t="s">
        <v>442</v>
      </c>
      <c r="U26" s="45">
        <v>0.15343344469129802</v>
      </c>
      <c r="V26" s="45">
        <v>0.40101527732738584</v>
      </c>
      <c r="W26" s="45">
        <v>0.95914592455531711</v>
      </c>
      <c r="X26" s="45">
        <v>1.8293682257820225</v>
      </c>
      <c r="AB26" s="45" t="s">
        <v>13</v>
      </c>
      <c r="AC26" s="47" t="s">
        <v>508</v>
      </c>
      <c r="AD26" s="50">
        <v>1285.7476425983082</v>
      </c>
      <c r="AE26" s="50">
        <v>2964.2734751040098</v>
      </c>
      <c r="AF26" s="50">
        <v>8828.08970643473</v>
      </c>
      <c r="AG26" s="50">
        <v>3645.1996238932679</v>
      </c>
      <c r="AH26" s="51">
        <f t="shared" si="11"/>
        <v>16723.310448030315</v>
      </c>
      <c r="AI26" s="50"/>
    </row>
    <row r="27" spans="1:35" outlineLevel="1" x14ac:dyDescent="0.2">
      <c r="A27" s="45" t="s">
        <v>443</v>
      </c>
      <c r="B27" s="53">
        <f t="shared" si="4"/>
        <v>138560.68551081041</v>
      </c>
      <c r="C27" s="53">
        <f t="shared" si="14"/>
        <v>74090.942957040344</v>
      </c>
      <c r="D27" s="53">
        <f t="shared" si="15"/>
        <v>163705.21615808996</v>
      </c>
      <c r="E27" s="53">
        <f t="shared" si="16"/>
        <v>1136051.611151862</v>
      </c>
      <c r="G27" s="45" t="s">
        <v>443</v>
      </c>
      <c r="H27" s="44">
        <v>0.2748611688239912</v>
      </c>
      <c r="I27" s="44">
        <v>0.7162894133704486</v>
      </c>
      <c r="J27" s="44">
        <v>1.7003333763566157</v>
      </c>
      <c r="K27" s="44">
        <v>3.2077294106016243</v>
      </c>
      <c r="M27" s="45" t="s">
        <v>443</v>
      </c>
      <c r="N27" s="49">
        <f t="shared" si="24"/>
        <v>1983.6879978668028</v>
      </c>
      <c r="O27" s="49">
        <f t="shared" si="25"/>
        <v>9667.7054547108401</v>
      </c>
      <c r="P27" s="49">
        <f t="shared" si="26"/>
        <v>10386.55588539467</v>
      </c>
      <c r="Q27" s="49">
        <f t="shared" si="27"/>
        <v>2823.5771853263368</v>
      </c>
      <c r="R27" s="52">
        <f t="shared" si="9"/>
        <v>24861.526523298649</v>
      </c>
      <c r="S27" s="52"/>
      <c r="T27" s="45" t="s">
        <v>443</v>
      </c>
      <c r="U27" s="45">
        <v>0.2748611688239912</v>
      </c>
      <c r="V27" s="45">
        <v>0.7162894133704486</v>
      </c>
      <c r="W27" s="45">
        <v>1.7003333763566157</v>
      </c>
      <c r="X27" s="45">
        <v>3.2077294106016243</v>
      </c>
      <c r="AB27" s="45" t="s">
        <v>13</v>
      </c>
      <c r="AC27" s="47" t="s">
        <v>509</v>
      </c>
      <c r="AD27" s="50">
        <v>11654.619302510093</v>
      </c>
      <c r="AE27" s="50">
        <v>22774.44169441855</v>
      </c>
      <c r="AF27" s="50">
        <v>21842.018771893014</v>
      </c>
      <c r="AG27" s="50">
        <v>7908.7964684475437</v>
      </c>
      <c r="AH27" s="51">
        <f t="shared" si="11"/>
        <v>64179.8762372692</v>
      </c>
    </row>
    <row r="28" spans="1:35" outlineLevel="1" x14ac:dyDescent="0.2">
      <c r="A28" s="45" t="s">
        <v>444</v>
      </c>
      <c r="B28" s="53">
        <f t="shared" si="4"/>
        <v>138560.68551081044</v>
      </c>
      <c r="C28" s="53">
        <f t="shared" si="14"/>
        <v>74090.942957040344</v>
      </c>
      <c r="D28" s="53">
        <f t="shared" si="15"/>
        <v>163705.21615808993</v>
      </c>
      <c r="E28" s="53">
        <f t="shared" si="16"/>
        <v>1136051.611151862</v>
      </c>
      <c r="G28" s="45" t="s">
        <v>444</v>
      </c>
      <c r="H28" s="44">
        <v>3.5039697542312523E-2</v>
      </c>
      <c r="I28" s="44">
        <v>9.0922739394698304E-2</v>
      </c>
      <c r="J28" s="44">
        <v>0.21439428429725213</v>
      </c>
      <c r="K28" s="44">
        <v>0.40012403374352018</v>
      </c>
      <c r="M28" s="45" t="s">
        <v>444</v>
      </c>
      <c r="N28" s="49">
        <f t="shared" si="24"/>
        <v>252.88340204970152</v>
      </c>
      <c r="O28" s="49">
        <f t="shared" si="25"/>
        <v>1227.1775167906478</v>
      </c>
      <c r="P28" s="49">
        <f t="shared" si="26"/>
        <v>1309.6362432960707</v>
      </c>
      <c r="Q28" s="49">
        <f t="shared" si="27"/>
        <v>352.20585914915227</v>
      </c>
      <c r="R28" s="52">
        <f t="shared" si="9"/>
        <v>3141.9030212855723</v>
      </c>
      <c r="S28" s="52"/>
      <c r="T28" s="45" t="s">
        <v>444</v>
      </c>
      <c r="U28" s="45">
        <v>3.5039697542312523E-2</v>
      </c>
      <c r="V28" s="45">
        <v>9.0922739394698304E-2</v>
      </c>
      <c r="W28" s="45">
        <v>0.21439428429725213</v>
      </c>
      <c r="X28" s="45">
        <v>0.40012403374352018</v>
      </c>
      <c r="AB28" s="45" t="s">
        <v>142</v>
      </c>
      <c r="AC28" s="47" t="s">
        <v>510</v>
      </c>
      <c r="AD28" s="50">
        <v>6864.6378163049512</v>
      </c>
      <c r="AE28" s="50">
        <v>27911.01225107404</v>
      </c>
      <c r="AF28" s="50">
        <v>37955.771502415104</v>
      </c>
      <c r="AG28" s="50">
        <v>10173.17272732375</v>
      </c>
      <c r="AH28" s="51">
        <f t="shared" si="11"/>
        <v>82904.594297117845</v>
      </c>
    </row>
    <row r="29" spans="1:35" outlineLevel="1" x14ac:dyDescent="0.2">
      <c r="A29" s="45" t="s">
        <v>445</v>
      </c>
      <c r="B29" s="53">
        <f t="shared" si="4"/>
        <v>138560.68551081041</v>
      </c>
      <c r="C29" s="53">
        <f t="shared" si="14"/>
        <v>74090.942957040344</v>
      </c>
      <c r="D29" s="53">
        <f t="shared" si="15"/>
        <v>163705.21615808996</v>
      </c>
      <c r="E29" s="53">
        <f t="shared" si="16"/>
        <v>1136051.611151862</v>
      </c>
      <c r="G29" s="45" t="s">
        <v>445</v>
      </c>
      <c r="H29" s="44">
        <v>0.2669633667394698</v>
      </c>
      <c r="I29" s="44">
        <v>0.69469695539214626</v>
      </c>
      <c r="J29" s="44">
        <v>1.6419857121010761</v>
      </c>
      <c r="K29" s="44">
        <v>3.0790238115369624</v>
      </c>
      <c r="M29" s="45" t="s">
        <v>445</v>
      </c>
      <c r="N29" s="49">
        <f t="shared" si="24"/>
        <v>1926.6891308692429</v>
      </c>
      <c r="O29" s="49">
        <f t="shared" si="25"/>
        <v>9376.2736397476783</v>
      </c>
      <c r="P29" s="49">
        <f t="shared" si="26"/>
        <v>10030.136794880209</v>
      </c>
      <c r="Q29" s="49">
        <f t="shared" si="27"/>
        <v>2710.285150174725</v>
      </c>
      <c r="R29" s="52">
        <f t="shared" si="9"/>
        <v>24043.384715671855</v>
      </c>
      <c r="S29" s="52"/>
      <c r="T29" s="45" t="s">
        <v>445</v>
      </c>
      <c r="U29" s="45">
        <v>0.2669633667394698</v>
      </c>
      <c r="V29" s="45">
        <v>0.69469695539214626</v>
      </c>
      <c r="W29" s="45">
        <v>1.6419857121010761</v>
      </c>
      <c r="X29" s="45">
        <v>3.0790238115369624</v>
      </c>
      <c r="AB29" s="45" t="s">
        <v>143</v>
      </c>
      <c r="AC29" s="47" t="s">
        <v>511</v>
      </c>
      <c r="AD29" s="50">
        <v>569.4775900411139</v>
      </c>
      <c r="AE29" s="50">
        <v>4700.09705800551</v>
      </c>
      <c r="AF29" s="50">
        <v>11908.594115386113</v>
      </c>
      <c r="AG29" s="50">
        <v>5617.3846929027541</v>
      </c>
      <c r="AH29" s="51">
        <f t="shared" si="11"/>
        <v>22795.553456335492</v>
      </c>
    </row>
    <row r="30" spans="1:35" outlineLevel="1" x14ac:dyDescent="0.2">
      <c r="A30" s="45" t="s">
        <v>446</v>
      </c>
      <c r="B30" s="53">
        <f t="shared" si="4"/>
        <v>138560.68551081041</v>
      </c>
      <c r="C30" s="53">
        <f t="shared" si="14"/>
        <v>74090.942957040344</v>
      </c>
      <c r="D30" s="53">
        <f t="shared" si="15"/>
        <v>163705.21615808993</v>
      </c>
      <c r="E30" s="53">
        <f t="shared" si="16"/>
        <v>1136051.611151862</v>
      </c>
      <c r="G30" s="45" t="s">
        <v>446</v>
      </c>
      <c r="H30" s="44">
        <v>0.22444128011144734</v>
      </c>
      <c r="I30" s="44">
        <v>0.58019957874304851</v>
      </c>
      <c r="J30" s="44">
        <v>1.3529878554130486</v>
      </c>
      <c r="K30" s="44">
        <v>2.4848467129312817</v>
      </c>
      <c r="M30" s="45" t="s">
        <v>446</v>
      </c>
      <c r="N30" s="49">
        <f t="shared" si="24"/>
        <v>1619.8049200177823</v>
      </c>
      <c r="O30" s="49">
        <f t="shared" si="25"/>
        <v>7830.9109802997345</v>
      </c>
      <c r="P30" s="49">
        <f t="shared" si="26"/>
        <v>8264.7815821975382</v>
      </c>
      <c r="Q30" s="49">
        <f t="shared" si="27"/>
        <v>2187.2656915752741</v>
      </c>
      <c r="R30" s="52">
        <f t="shared" si="9"/>
        <v>19902.763174090331</v>
      </c>
      <c r="S30" s="52"/>
      <c r="T30" s="45" t="s">
        <v>446</v>
      </c>
      <c r="U30" s="45">
        <v>0.22444128011144734</v>
      </c>
      <c r="V30" s="45">
        <v>0.58019957874304851</v>
      </c>
      <c r="W30" s="45">
        <v>1.3529878554130486</v>
      </c>
      <c r="X30" s="45">
        <v>2.4848467129312817</v>
      </c>
      <c r="AB30" s="45" t="s">
        <v>144</v>
      </c>
      <c r="AC30" s="47" t="s">
        <v>512</v>
      </c>
      <c r="AD30" s="50">
        <v>8435.830164676574</v>
      </c>
      <c r="AE30" s="50">
        <v>40092.362646334419</v>
      </c>
      <c r="AF30" s="50">
        <v>44928.878215104713</v>
      </c>
      <c r="AG30" s="50">
        <v>21723.32703283539</v>
      </c>
      <c r="AH30" s="51">
        <f t="shared" si="11"/>
        <v>115180.3980589511</v>
      </c>
    </row>
    <row r="31" spans="1:35" outlineLevel="1" x14ac:dyDescent="0.2">
      <c r="A31" s="45" t="s">
        <v>447</v>
      </c>
      <c r="B31" s="53">
        <f t="shared" si="4"/>
        <v>138560.68551081041</v>
      </c>
      <c r="C31" s="53">
        <f t="shared" si="14"/>
        <v>74090.942957040344</v>
      </c>
      <c r="D31" s="53">
        <f t="shared" si="15"/>
        <v>163705.21615808996</v>
      </c>
      <c r="E31" s="53">
        <f t="shared" si="16"/>
        <v>1136051.611151862</v>
      </c>
      <c r="G31" s="45" t="s">
        <v>447</v>
      </c>
      <c r="H31" s="44">
        <v>0.17051733707442254</v>
      </c>
      <c r="I31" s="44">
        <v>0.44152393885108976</v>
      </c>
      <c r="J31" s="44">
        <v>1.0345933271434609</v>
      </c>
      <c r="K31" s="44">
        <v>1.9135281039859278</v>
      </c>
      <c r="M31" s="45" t="s">
        <v>447</v>
      </c>
      <c r="N31" s="49">
        <f t="shared" si="24"/>
        <v>1230.6328916157022</v>
      </c>
      <c r="O31" s="49">
        <f t="shared" si="25"/>
        <v>5959.2160826876725</v>
      </c>
      <c r="P31" s="49">
        <f t="shared" si="26"/>
        <v>6319.8556003515196</v>
      </c>
      <c r="Q31" s="49">
        <f t="shared" si="27"/>
        <v>1684.3672287439206</v>
      </c>
      <c r="R31" s="52">
        <f t="shared" si="9"/>
        <v>15194.071803398814</v>
      </c>
      <c r="S31" s="52"/>
      <c r="T31" s="45" t="s">
        <v>447</v>
      </c>
      <c r="U31" s="45">
        <v>0.17051733707442254</v>
      </c>
      <c r="V31" s="45">
        <v>0.44152393885108976</v>
      </c>
      <c r="W31" s="45">
        <v>1.0345933271434609</v>
      </c>
      <c r="X31" s="45">
        <v>1.9135281039859278</v>
      </c>
      <c r="AB31" s="45" t="s">
        <v>14</v>
      </c>
      <c r="AC31" s="47" t="s">
        <v>513</v>
      </c>
      <c r="AD31" s="50">
        <v>3030.8905626344026</v>
      </c>
      <c r="AE31" s="50">
        <v>15194.171347297954</v>
      </c>
      <c r="AF31" s="50">
        <v>26418.869099959746</v>
      </c>
      <c r="AG31" s="50">
        <v>25044.683303213373</v>
      </c>
      <c r="AH31" s="51">
        <f t="shared" si="11"/>
        <v>69688.614313105471</v>
      </c>
    </row>
    <row r="32" spans="1:35" outlineLevel="1" x14ac:dyDescent="0.2">
      <c r="A32" s="45" t="s">
        <v>448</v>
      </c>
      <c r="B32" s="53">
        <f t="shared" si="4"/>
        <v>138560.68551081041</v>
      </c>
      <c r="C32" s="53">
        <f t="shared" si="14"/>
        <v>74090.942957040344</v>
      </c>
      <c r="D32" s="53">
        <f t="shared" si="15"/>
        <v>163705.21615808996</v>
      </c>
      <c r="E32" s="53">
        <f t="shared" si="16"/>
        <v>1136051.6111518617</v>
      </c>
      <c r="G32" s="45" t="s">
        <v>448</v>
      </c>
      <c r="H32" s="44">
        <v>4.6695162888672495E-2</v>
      </c>
      <c r="I32" s="44">
        <v>0.12130234751231916</v>
      </c>
      <c r="J32" s="44">
        <v>0.28677498097250936</v>
      </c>
      <c r="K32" s="44">
        <v>0.53727046164560355</v>
      </c>
      <c r="M32" s="45" t="s">
        <v>448</v>
      </c>
      <c r="N32" s="49">
        <f t="shared" si="24"/>
        <v>337.00152908834571</v>
      </c>
      <c r="O32" s="49">
        <f t="shared" si="25"/>
        <v>1637.2088499758074</v>
      </c>
      <c r="P32" s="49">
        <f t="shared" si="26"/>
        <v>1751.7766855734828</v>
      </c>
      <c r="Q32" s="49">
        <f t="shared" si="27"/>
        <v>472.92786381496876</v>
      </c>
      <c r="R32" s="52">
        <f t="shared" si="9"/>
        <v>4198.9149284526047</v>
      </c>
      <c r="S32" s="52"/>
      <c r="T32" s="45" t="s">
        <v>448</v>
      </c>
      <c r="U32" s="45">
        <v>4.6695162888672495E-2</v>
      </c>
      <c r="V32" s="45">
        <v>0.12130234751231916</v>
      </c>
      <c r="W32" s="45">
        <v>0.28677498097250936</v>
      </c>
      <c r="X32" s="45">
        <v>0.53727046164560355</v>
      </c>
      <c r="AB32" s="45" t="s">
        <v>145</v>
      </c>
      <c r="AC32" s="47" t="s">
        <v>514</v>
      </c>
      <c r="AD32" s="50">
        <v>1077.02088794217</v>
      </c>
      <c r="AE32" s="50">
        <v>11800.736410808762</v>
      </c>
      <c r="AF32" s="50">
        <v>16761.731151211483</v>
      </c>
      <c r="AG32" s="50">
        <v>13790.505966834742</v>
      </c>
      <c r="AH32" s="51">
        <f t="shared" si="11"/>
        <v>43429.994416797155</v>
      </c>
    </row>
    <row r="33" spans="1:34" outlineLevel="1" x14ac:dyDescent="0.2">
      <c r="A33" s="45" t="s">
        <v>449</v>
      </c>
      <c r="B33" s="53">
        <f t="shared" si="4"/>
        <v>138560.68551081044</v>
      </c>
      <c r="C33" s="53">
        <f t="shared" si="14"/>
        <v>74090.942957040344</v>
      </c>
      <c r="D33" s="53">
        <f t="shared" si="15"/>
        <v>163705.21615808996</v>
      </c>
      <c r="E33" s="53">
        <f t="shared" si="16"/>
        <v>1136051.611151862</v>
      </c>
      <c r="G33" s="45" t="s">
        <v>449</v>
      </c>
      <c r="H33" s="44">
        <v>0.71521373265565713</v>
      </c>
      <c r="I33" s="44">
        <v>1.8581191006672895</v>
      </c>
      <c r="J33" s="44">
        <v>4.3433377990461288</v>
      </c>
      <c r="K33" s="44">
        <v>8.0295670425656454</v>
      </c>
      <c r="M33" s="45" t="s">
        <v>449</v>
      </c>
      <c r="N33" s="49">
        <f t="shared" si="24"/>
        <v>5161.7363902248926</v>
      </c>
      <c r="O33" s="49">
        <f t="shared" si="25"/>
        <v>25078.896643880889</v>
      </c>
      <c r="P33" s="49">
        <f t="shared" si="26"/>
        <v>26531.456363930225</v>
      </c>
      <c r="Q33" s="49">
        <f t="shared" si="27"/>
        <v>7067.9597332944504</v>
      </c>
      <c r="R33" s="52">
        <f t="shared" si="9"/>
        <v>63840.049131330466</v>
      </c>
      <c r="S33" s="52"/>
      <c r="T33" s="45" t="s">
        <v>449</v>
      </c>
      <c r="U33" s="45">
        <v>0.71521373265565713</v>
      </c>
      <c r="V33" s="45">
        <v>1.8581191006672895</v>
      </c>
      <c r="W33" s="45">
        <v>4.3433377990461288</v>
      </c>
      <c r="X33" s="45">
        <v>8.0295670425656454</v>
      </c>
      <c r="AB33" s="45" t="s">
        <v>146</v>
      </c>
      <c r="AC33" s="47" t="s">
        <v>515</v>
      </c>
      <c r="AD33" s="50">
        <v>1288.4574256956776</v>
      </c>
      <c r="AE33" s="50">
        <v>3195.2391890053445</v>
      </c>
      <c r="AF33" s="50">
        <v>6936.1064985169378</v>
      </c>
      <c r="AG33" s="50">
        <v>3916.2635498111986</v>
      </c>
      <c r="AH33" s="51">
        <f t="shared" si="11"/>
        <v>15336.06666302916</v>
      </c>
    </row>
    <row r="34" spans="1:34" outlineLevel="1" x14ac:dyDescent="0.2">
      <c r="A34" s="45" t="s">
        <v>450</v>
      </c>
      <c r="B34" s="53">
        <f t="shared" si="4"/>
        <v>138560.68551081041</v>
      </c>
      <c r="C34" s="53">
        <f t="shared" si="14"/>
        <v>74090.94295704033</v>
      </c>
      <c r="D34" s="53">
        <f t="shared" si="15"/>
        <v>163705.21615808993</v>
      </c>
      <c r="E34" s="53">
        <f t="shared" si="16"/>
        <v>1136051.6111518622</v>
      </c>
      <c r="G34" s="45" t="s">
        <v>450</v>
      </c>
      <c r="H34" s="44">
        <v>0.24914525442407506</v>
      </c>
      <c r="I34" s="44">
        <v>0.64622025186753707</v>
      </c>
      <c r="J34" s="44">
        <v>1.5162081306530468</v>
      </c>
      <c r="K34" s="44">
        <v>2.8122280359206675</v>
      </c>
      <c r="M34" s="45" t="s">
        <v>450</v>
      </c>
      <c r="N34" s="49">
        <f t="shared" si="24"/>
        <v>1798.09484563092</v>
      </c>
      <c r="O34" s="49">
        <f t="shared" si="25"/>
        <v>8721.9871427770959</v>
      </c>
      <c r="P34" s="49">
        <f t="shared" si="26"/>
        <v>9261.8193007903083</v>
      </c>
      <c r="Q34" s="49">
        <f t="shared" si="27"/>
        <v>2475.4403834428804</v>
      </c>
      <c r="R34" s="52">
        <f t="shared" si="9"/>
        <v>22257.341672641203</v>
      </c>
      <c r="S34" s="52"/>
      <c r="T34" s="45" t="s">
        <v>450</v>
      </c>
      <c r="U34" s="45">
        <v>0.24914525442407506</v>
      </c>
      <c r="V34" s="45">
        <v>0.64622025186753707</v>
      </c>
      <c r="W34" s="45">
        <v>1.5162081306530468</v>
      </c>
      <c r="X34" s="45">
        <v>2.8122280359206675</v>
      </c>
      <c r="AB34" s="45" t="s">
        <v>146</v>
      </c>
      <c r="AC34" s="47" t="s">
        <v>516</v>
      </c>
      <c r="AD34" s="50">
        <v>0</v>
      </c>
      <c r="AE34" s="50">
        <v>529.44029711493931</v>
      </c>
      <c r="AF34" s="50">
        <v>3758.2954526811777</v>
      </c>
      <c r="AG34" s="50">
        <v>1727.3617062758519</v>
      </c>
      <c r="AH34" s="51">
        <f t="shared" si="11"/>
        <v>6015.0974560719687</v>
      </c>
    </row>
    <row r="35" spans="1:34" outlineLevel="1" x14ac:dyDescent="0.2">
      <c r="A35" s="45" t="s">
        <v>451</v>
      </c>
      <c r="B35" s="53">
        <f t="shared" si="4"/>
        <v>138560.68551081041</v>
      </c>
      <c r="C35" s="53">
        <f t="shared" si="14"/>
        <v>74090.942957040344</v>
      </c>
      <c r="D35" s="53">
        <f t="shared" si="15"/>
        <v>163705.21615808996</v>
      </c>
      <c r="E35" s="53">
        <f t="shared" si="16"/>
        <v>1136051.611151862</v>
      </c>
      <c r="G35" s="45" t="s">
        <v>451</v>
      </c>
      <c r="H35" s="44">
        <v>7.4655242353341159E-2</v>
      </c>
      <c r="I35" s="44">
        <v>0.19331695557096742</v>
      </c>
      <c r="J35" s="44">
        <v>0.45345211516640749</v>
      </c>
      <c r="K35" s="44">
        <v>0.83976431774231552</v>
      </c>
      <c r="M35" s="45" t="s">
        <v>451</v>
      </c>
      <c r="N35" s="49">
        <f t="shared" si="24"/>
        <v>538.7909425976145</v>
      </c>
      <c r="O35" s="49">
        <f t="shared" si="25"/>
        <v>2609.1847107824919</v>
      </c>
      <c r="P35" s="49">
        <f t="shared" si="26"/>
        <v>2769.9307682933527</v>
      </c>
      <c r="Q35" s="49">
        <f t="shared" si="27"/>
        <v>739.1955695488731</v>
      </c>
      <c r="R35" s="52">
        <f t="shared" si="9"/>
        <v>6657.1019912223319</v>
      </c>
      <c r="S35" s="52"/>
      <c r="T35" s="45" t="s">
        <v>451</v>
      </c>
      <c r="U35" s="45">
        <v>7.4655242353341159E-2</v>
      </c>
      <c r="V35" s="45">
        <v>0.19331695557096742</v>
      </c>
      <c r="W35" s="45">
        <v>0.45345211516640749</v>
      </c>
      <c r="X35" s="45">
        <v>0.83976431774231552</v>
      </c>
      <c r="AB35" s="45" t="s">
        <v>15</v>
      </c>
      <c r="AC35" s="47" t="s">
        <v>517</v>
      </c>
      <c r="AD35" s="50">
        <v>1965.4432755755265</v>
      </c>
      <c r="AE35" s="50">
        <v>16029.906683321255</v>
      </c>
      <c r="AF35" s="50">
        <v>40499.838593522029</v>
      </c>
      <c r="AG35" s="50">
        <v>24043.603868163082</v>
      </c>
      <c r="AH35" s="51">
        <f t="shared" si="11"/>
        <v>82538.792420581885</v>
      </c>
    </row>
    <row r="36" spans="1:34" outlineLevel="1" x14ac:dyDescent="0.2">
      <c r="A36" s="45" t="s">
        <v>452</v>
      </c>
      <c r="B36" s="53">
        <f t="shared" si="4"/>
        <v>138560.68551081041</v>
      </c>
      <c r="C36" s="53">
        <f t="shared" si="14"/>
        <v>74090.942957040344</v>
      </c>
      <c r="D36" s="53">
        <f t="shared" si="15"/>
        <v>163705.21615808993</v>
      </c>
      <c r="E36" s="53">
        <f t="shared" si="16"/>
        <v>1136051.611151862</v>
      </c>
      <c r="G36" s="45" t="s">
        <v>452</v>
      </c>
      <c r="H36" s="44">
        <v>5.0489287730387019E-3</v>
      </c>
      <c r="I36" s="44">
        <v>1.3096497529426774E-2</v>
      </c>
      <c r="J36" s="44">
        <v>3.0874997042869501E-2</v>
      </c>
      <c r="K36" s="44">
        <v>5.7593459788043838E-2</v>
      </c>
      <c r="M36" s="45" t="s">
        <v>452</v>
      </c>
      <c r="N36" s="49">
        <f t="shared" si="24"/>
        <v>36.438393433358037</v>
      </c>
      <c r="O36" s="49">
        <f t="shared" si="25"/>
        <v>176.762462545799</v>
      </c>
      <c r="P36" s="49">
        <f t="shared" si="26"/>
        <v>188.60118063100415</v>
      </c>
      <c r="Q36" s="49">
        <f t="shared" si="27"/>
        <v>50.696164877270725</v>
      </c>
      <c r="R36" s="52">
        <f t="shared" si="9"/>
        <v>452.49820148743191</v>
      </c>
      <c r="S36" s="52"/>
      <c r="T36" s="45" t="s">
        <v>452</v>
      </c>
      <c r="U36" s="45">
        <v>5.0489287730387019E-3</v>
      </c>
      <c r="V36" s="45">
        <v>1.3096497529426774E-2</v>
      </c>
      <c r="W36" s="45">
        <v>3.0874997042869501E-2</v>
      </c>
      <c r="X36" s="45">
        <v>5.7593459788043838E-2</v>
      </c>
      <c r="AB36" s="45" t="s">
        <v>147</v>
      </c>
      <c r="AC36" s="47" t="s">
        <v>518</v>
      </c>
      <c r="AD36" s="50">
        <v>559.79519735583835</v>
      </c>
      <c r="AE36" s="50">
        <v>3853.6760883637871</v>
      </c>
      <c r="AF36" s="50">
        <v>6957.2650877027627</v>
      </c>
      <c r="AG36" s="50">
        <v>3961.8093392110409</v>
      </c>
      <c r="AH36" s="51">
        <f t="shared" si="11"/>
        <v>15332.545712633428</v>
      </c>
    </row>
    <row r="37" spans="1:34" outlineLevel="1" x14ac:dyDescent="0.2">
      <c r="A37" s="45" t="s">
        <v>453</v>
      </c>
      <c r="B37" s="53">
        <f t="shared" si="4"/>
        <v>138560.68551081041</v>
      </c>
      <c r="C37" s="53">
        <f t="shared" si="14"/>
        <v>74090.942957040344</v>
      </c>
      <c r="D37" s="53">
        <f t="shared" si="15"/>
        <v>163705.21615808996</v>
      </c>
      <c r="E37" s="53">
        <f t="shared" si="16"/>
        <v>1136051.611151862</v>
      </c>
      <c r="G37" s="45" t="s">
        <v>453</v>
      </c>
      <c r="H37" s="44">
        <v>0.26385506706438583</v>
      </c>
      <c r="I37" s="44">
        <v>0.68545444691702695</v>
      </c>
      <c r="J37" s="44">
        <v>1.618274544021266</v>
      </c>
      <c r="K37" s="44">
        <v>3.026767877080752</v>
      </c>
      <c r="M37" s="45" t="s">
        <v>453</v>
      </c>
      <c r="N37" s="49">
        <f t="shared" si="24"/>
        <v>1904.2563631355595</v>
      </c>
      <c r="O37" s="49">
        <f t="shared" si="25"/>
        <v>9251.5281836063205</v>
      </c>
      <c r="P37" s="49">
        <f t="shared" si="26"/>
        <v>9885.2961561010979</v>
      </c>
      <c r="Q37" s="49">
        <f t="shared" si="27"/>
        <v>2664.2872976623489</v>
      </c>
      <c r="R37" s="52">
        <f t="shared" si="9"/>
        <v>23705.368000505325</v>
      </c>
      <c r="S37" s="52"/>
      <c r="T37" s="45" t="s">
        <v>453</v>
      </c>
      <c r="U37" s="45">
        <v>0.26385506706438583</v>
      </c>
      <c r="V37" s="45">
        <v>0.68545444691702695</v>
      </c>
      <c r="W37" s="45">
        <v>1.618274544021266</v>
      </c>
      <c r="X37" s="45">
        <v>3.026767877080752</v>
      </c>
      <c r="AB37" s="45" t="s">
        <v>148</v>
      </c>
      <c r="AC37" s="47" t="s">
        <v>519</v>
      </c>
      <c r="AD37" s="50">
        <v>3405.3080063350276</v>
      </c>
      <c r="AE37" s="50">
        <v>16071.697385074567</v>
      </c>
      <c r="AF37" s="50">
        <v>6484.2855260914093</v>
      </c>
      <c r="AG37" s="50">
        <v>2914.3879104759162</v>
      </c>
      <c r="AH37" s="51">
        <f t="shared" si="11"/>
        <v>28875.678827976924</v>
      </c>
    </row>
    <row r="38" spans="1:34" outlineLevel="1" x14ac:dyDescent="0.2">
      <c r="A38" s="45" t="s">
        <v>130</v>
      </c>
      <c r="B38" s="53">
        <f t="shared" si="4"/>
        <v>134946.0044937825</v>
      </c>
      <c r="C38" s="53">
        <f t="shared" si="14"/>
        <v>181556.0858749247</v>
      </c>
      <c r="D38" s="53">
        <f t="shared" si="15"/>
        <v>189107.70153007915</v>
      </c>
      <c r="E38" s="53">
        <f t="shared" si="16"/>
        <v>762048.46360922023</v>
      </c>
      <c r="G38" s="45" t="s">
        <v>130</v>
      </c>
      <c r="H38" s="44">
        <v>0.66987760093503235</v>
      </c>
      <c r="I38" s="44">
        <v>3.2164786109877754</v>
      </c>
      <c r="J38" s="44">
        <v>4.0889862126404948</v>
      </c>
      <c r="K38" s="44">
        <v>13.798661795123467</v>
      </c>
      <c r="M38" s="45" t="s">
        <v>130</v>
      </c>
      <c r="N38" s="49">
        <f t="shared" ref="N38:N67" si="28">SUMIF($AB$5:$AB$66,$M38,AD$5:AD$66)</f>
        <v>4964.0417546848994</v>
      </c>
      <c r="O38" s="49">
        <f t="shared" ref="O38:O67" si="29">SUMIF($AB$5:$AB$66,$M38,AE$5:AE$66)</f>
        <v>17716.170711036539</v>
      </c>
      <c r="P38" s="49">
        <f t="shared" ref="P38:P67" si="30">SUMIF($AB$5:$AB$66,$M38,AF$5:AF$66)</f>
        <v>21622.526103148197</v>
      </c>
      <c r="Q38" s="49">
        <f t="shared" ref="Q38:Q67" si="31">SUMIF($AB$5:$AB$66,$M38,AG$5:AG$66)</f>
        <v>18107.328410282636</v>
      </c>
      <c r="R38" s="52">
        <f t="shared" si="9"/>
        <v>62410.066979152274</v>
      </c>
      <c r="S38" s="52"/>
      <c r="U38" s="45">
        <f>SUM(U25:U37)</f>
        <v>2.6974754402618495</v>
      </c>
      <c r="V38" s="45">
        <f t="shared" ref="V38:X38" si="32">SUM(V25:V37)</f>
        <v>7.0098923799700685</v>
      </c>
      <c r="W38" s="45">
        <f t="shared" si="32"/>
        <v>16.503774286523569</v>
      </c>
      <c r="X38" s="45">
        <f t="shared" si="32"/>
        <v>30.777630313657696</v>
      </c>
      <c r="AB38" s="45" t="s">
        <v>16</v>
      </c>
      <c r="AC38" s="47" t="s">
        <v>520</v>
      </c>
      <c r="AD38" s="50">
        <v>2701.2780244424839</v>
      </c>
      <c r="AE38" s="50">
        <v>16362.357422598534</v>
      </c>
      <c r="AF38" s="50">
        <v>9302.7170663231027</v>
      </c>
      <c r="AG38" s="50">
        <v>4279.3271002902911</v>
      </c>
      <c r="AH38" s="51">
        <f t="shared" si="11"/>
        <v>32645.679613654414</v>
      </c>
    </row>
    <row r="39" spans="1:34" outlineLevel="1" x14ac:dyDescent="0.2">
      <c r="A39" s="45" t="s">
        <v>11</v>
      </c>
      <c r="B39" s="53">
        <f t="shared" si="4"/>
        <v>57759.012914227918</v>
      </c>
      <c r="C39" s="53">
        <f t="shared" si="14"/>
        <v>145972.52219584215</v>
      </c>
      <c r="D39" s="53">
        <f t="shared" si="15"/>
        <v>119955.47322350167</v>
      </c>
      <c r="E39" s="53">
        <f t="shared" si="16"/>
        <v>328909.51064009516</v>
      </c>
      <c r="G39" s="45" t="s">
        <v>11</v>
      </c>
      <c r="H39" s="44">
        <v>0.11295298754770064</v>
      </c>
      <c r="I39" s="44">
        <v>2.3576510429441027</v>
      </c>
      <c r="J39" s="44">
        <v>2.1880540983310466</v>
      </c>
      <c r="K39" s="44">
        <v>1.2156928077419868</v>
      </c>
      <c r="M39" s="45" t="s">
        <v>11</v>
      </c>
      <c r="N39" s="49">
        <f t="shared" si="28"/>
        <v>1955.5906835775695</v>
      </c>
      <c r="O39" s="49">
        <f t="shared" si="29"/>
        <v>16151.334562685646</v>
      </c>
      <c r="P39" s="49">
        <f t="shared" si="30"/>
        <v>18240.552427768365</v>
      </c>
      <c r="Q39" s="49">
        <f t="shared" si="31"/>
        <v>3696.1315146409447</v>
      </c>
      <c r="R39" s="52">
        <f t="shared" si="9"/>
        <v>40043.609188672526</v>
      </c>
      <c r="S39" s="52"/>
      <c r="AB39" s="45" t="s">
        <v>17</v>
      </c>
      <c r="AC39" s="47" t="s">
        <v>521</v>
      </c>
      <c r="AD39" s="50">
        <v>5880.8593561618864</v>
      </c>
      <c r="AE39" s="50">
        <v>9202.0759596965454</v>
      </c>
      <c r="AF39" s="50">
        <v>32185.541009331268</v>
      </c>
      <c r="AG39" s="50">
        <v>56663.043331588909</v>
      </c>
      <c r="AH39" s="51">
        <f t="shared" si="11"/>
        <v>103931.5196567786</v>
      </c>
    </row>
    <row r="40" spans="1:34" outlineLevel="1" x14ac:dyDescent="0.2">
      <c r="A40" s="45" t="s">
        <v>131</v>
      </c>
      <c r="B40" s="53">
        <f t="shared" si="4"/>
        <v>19919.394303885772</v>
      </c>
      <c r="C40" s="53">
        <f t="shared" si="14"/>
        <v>45975.681214156197</v>
      </c>
      <c r="D40" s="53">
        <f t="shared" si="15"/>
        <v>32578.913847360749</v>
      </c>
      <c r="E40" s="53">
        <f t="shared" si="16"/>
        <v>400345.38200912252</v>
      </c>
      <c r="G40" s="45" t="s">
        <v>131</v>
      </c>
      <c r="H40" s="44">
        <v>0.13855742898978909</v>
      </c>
      <c r="I40" s="44">
        <v>2.1617525477411172</v>
      </c>
      <c r="J40" s="44">
        <v>1.1930260276763034</v>
      </c>
      <c r="K40" s="44">
        <v>3.0939795921719151</v>
      </c>
      <c r="M40" s="45" t="s">
        <v>131</v>
      </c>
      <c r="N40" s="49">
        <f t="shared" si="28"/>
        <v>6955.9057306657178</v>
      </c>
      <c r="O40" s="49">
        <f t="shared" si="29"/>
        <v>47019.478355776933</v>
      </c>
      <c r="P40" s="49">
        <f t="shared" si="30"/>
        <v>36619.576492509485</v>
      </c>
      <c r="Q40" s="49">
        <f t="shared" si="31"/>
        <v>7728.2759617329957</v>
      </c>
      <c r="R40" s="52">
        <f t="shared" si="9"/>
        <v>98323.236540685131</v>
      </c>
      <c r="S40" s="52"/>
      <c r="AB40" s="45" t="s">
        <v>18</v>
      </c>
      <c r="AC40" s="47" t="s">
        <v>522</v>
      </c>
      <c r="AD40" s="50">
        <v>3218.1660877267259</v>
      </c>
      <c r="AE40" s="50">
        <v>9739.2859534465042</v>
      </c>
      <c r="AF40" s="50">
        <v>14032.958439581173</v>
      </c>
      <c r="AG40" s="50">
        <v>12017.104672421045</v>
      </c>
      <c r="AH40" s="51">
        <f t="shared" si="11"/>
        <v>39007.515153175445</v>
      </c>
    </row>
    <row r="41" spans="1:34" outlineLevel="1" x14ac:dyDescent="0.2">
      <c r="A41" s="45" t="s">
        <v>132</v>
      </c>
      <c r="B41" s="53">
        <f t="shared" si="4"/>
        <v>49706.691890562928</v>
      </c>
      <c r="C41" s="53">
        <f t="shared" si="14"/>
        <v>111689.11046131236</v>
      </c>
      <c r="D41" s="53">
        <f t="shared" si="15"/>
        <v>94249.279991368152</v>
      </c>
      <c r="E41" s="53">
        <f t="shared" si="16"/>
        <v>24394.746630441143</v>
      </c>
      <c r="G41" s="45" t="s">
        <v>132</v>
      </c>
      <c r="H41" s="44">
        <v>2.8498606321982287E-2</v>
      </c>
      <c r="I41" s="44">
        <v>0.41297322036705408</v>
      </c>
      <c r="J41" s="44">
        <v>0.40158499316108293</v>
      </c>
      <c r="K41" s="44">
        <v>6.9917194653901392E-3</v>
      </c>
      <c r="M41" s="45" t="s">
        <v>132</v>
      </c>
      <c r="N41" s="49">
        <f t="shared" si="28"/>
        <v>573.33540491341557</v>
      </c>
      <c r="O41" s="49">
        <f t="shared" si="29"/>
        <v>3697.5244825689842</v>
      </c>
      <c r="P41" s="49">
        <f t="shared" si="30"/>
        <v>4260.8812841632553</v>
      </c>
      <c r="Q41" s="49">
        <f t="shared" si="31"/>
        <v>286.60758692469784</v>
      </c>
      <c r="R41" s="52">
        <f t="shared" si="9"/>
        <v>8818.3487585703533</v>
      </c>
      <c r="S41" s="52"/>
      <c r="AB41" s="45" t="s">
        <v>19</v>
      </c>
      <c r="AC41" s="47" t="s">
        <v>523</v>
      </c>
      <c r="AD41" s="50">
        <v>94600.810421967763</v>
      </c>
      <c r="AE41" s="50">
        <v>289049.77632321109</v>
      </c>
      <c r="AF41" s="50">
        <v>240848.6480566689</v>
      </c>
      <c r="AG41" s="50">
        <v>137152.33802547632</v>
      </c>
      <c r="AH41" s="51">
        <f t="shared" si="11"/>
        <v>761651.57282732404</v>
      </c>
    </row>
    <row r="42" spans="1:34" outlineLevel="1" x14ac:dyDescent="0.2">
      <c r="A42" s="45" t="s">
        <v>133</v>
      </c>
      <c r="B42" s="53">
        <f t="shared" si="4"/>
        <v>77193.206244443121</v>
      </c>
      <c r="C42" s="53">
        <f t="shared" si="14"/>
        <v>21924.977619789988</v>
      </c>
      <c r="D42" s="53">
        <f t="shared" si="15"/>
        <v>26943.989521511248</v>
      </c>
      <c r="E42" s="53">
        <f t="shared" si="16"/>
        <v>418681.24404144409</v>
      </c>
      <c r="G42" s="45" t="s">
        <v>133</v>
      </c>
      <c r="H42" s="44">
        <v>0.15062801646074975</v>
      </c>
      <c r="I42" s="44">
        <v>0.25244705540258205</v>
      </c>
      <c r="J42" s="44">
        <v>0.28377128118225176</v>
      </c>
      <c r="K42" s="44">
        <v>0.95183673434915028</v>
      </c>
      <c r="M42" s="45" t="s">
        <v>133</v>
      </c>
      <c r="N42" s="49">
        <f t="shared" si="28"/>
        <v>1951.3118289680183</v>
      </c>
      <c r="O42" s="49">
        <f t="shared" si="29"/>
        <v>11514.130585689518</v>
      </c>
      <c r="P42" s="49">
        <f t="shared" si="30"/>
        <v>10531.895469885687</v>
      </c>
      <c r="Q42" s="49">
        <f t="shared" si="31"/>
        <v>2273.4162274891173</v>
      </c>
      <c r="R42" s="52">
        <f t="shared" si="9"/>
        <v>26270.75411203234</v>
      </c>
      <c r="S42" s="52"/>
      <c r="AB42" s="45" t="s">
        <v>20</v>
      </c>
      <c r="AC42" s="47" t="s">
        <v>524</v>
      </c>
      <c r="AD42" s="50">
        <v>6105.1005752603014</v>
      </c>
      <c r="AE42" s="50">
        <v>32538.942674845723</v>
      </c>
      <c r="AF42" s="50">
        <v>60279.682302978239</v>
      </c>
      <c r="AG42" s="50">
        <v>21619.292983838564</v>
      </c>
      <c r="AH42" s="51">
        <f t="shared" si="11"/>
        <v>120543.01853692283</v>
      </c>
    </row>
    <row r="43" spans="1:34" outlineLevel="1" x14ac:dyDescent="0.2">
      <c r="A43" s="45" t="s">
        <v>134</v>
      </c>
      <c r="B43" s="53">
        <f t="shared" si="4"/>
        <v>262321.9676031539</v>
      </c>
      <c r="C43" s="53">
        <f t="shared" si="14"/>
        <v>227900.72144275755</v>
      </c>
      <c r="D43" s="53">
        <f t="shared" si="15"/>
        <v>185377.75329457756</v>
      </c>
      <c r="E43" s="53">
        <f t="shared" si="16"/>
        <v>354795.2252162894</v>
      </c>
      <c r="G43" s="45" t="s">
        <v>134</v>
      </c>
      <c r="H43" s="44">
        <v>1.4486638756235124</v>
      </c>
      <c r="I43" s="44">
        <v>4.9973014221968128</v>
      </c>
      <c r="J43" s="44">
        <v>3.4894344888785245</v>
      </c>
      <c r="K43" s="44">
        <v>2.2301795376851192</v>
      </c>
      <c r="M43" s="45" t="s">
        <v>134</v>
      </c>
      <c r="N43" s="49">
        <f t="shared" si="28"/>
        <v>5522.464964943696</v>
      </c>
      <c r="O43" s="49">
        <f t="shared" si="29"/>
        <v>21927.536650874528</v>
      </c>
      <c r="P43" s="49">
        <f t="shared" si="30"/>
        <v>18823.372421250468</v>
      </c>
      <c r="Q43" s="49">
        <f t="shared" si="31"/>
        <v>6285.8217337213673</v>
      </c>
      <c r="R43" s="52">
        <f t="shared" si="9"/>
        <v>52559.195770790058</v>
      </c>
      <c r="S43" s="52"/>
      <c r="AB43" s="45" t="s">
        <v>20</v>
      </c>
      <c r="AC43" s="47" t="s">
        <v>525</v>
      </c>
      <c r="AD43" s="50">
        <v>32618.480233186128</v>
      </c>
      <c r="AE43" s="50">
        <v>290196.24350300676</v>
      </c>
      <c r="AF43" s="50">
        <v>627459.96261895075</v>
      </c>
      <c r="AG43" s="50">
        <v>149473.7067748757</v>
      </c>
      <c r="AH43" s="51">
        <f t="shared" si="11"/>
        <v>1099748.3931300193</v>
      </c>
    </row>
    <row r="44" spans="1:34" outlineLevel="1" x14ac:dyDescent="0.2">
      <c r="A44" s="45" t="s">
        <v>135</v>
      </c>
      <c r="B44" s="53">
        <f t="shared" si="4"/>
        <v>236002.08055380412</v>
      </c>
      <c r="C44" s="53">
        <f t="shared" si="14"/>
        <v>180907.9292969224</v>
      </c>
      <c r="D44" s="53">
        <f t="shared" si="15"/>
        <v>353299.95792300929</v>
      </c>
      <c r="E44" s="53">
        <f t="shared" si="16"/>
        <v>603861.67733998457</v>
      </c>
      <c r="G44" s="45" t="s">
        <v>135</v>
      </c>
      <c r="H44" s="44">
        <v>0.2023094581738438</v>
      </c>
      <c r="I44" s="44">
        <v>1.1169232389317192</v>
      </c>
      <c r="J44" s="44">
        <v>5.7246215544642656</v>
      </c>
      <c r="K44" s="44">
        <v>6.9459212778393313</v>
      </c>
      <c r="M44" s="45" t="s">
        <v>135</v>
      </c>
      <c r="N44" s="49">
        <f t="shared" si="28"/>
        <v>857.23590952716609</v>
      </c>
      <c r="O44" s="49">
        <f t="shared" si="29"/>
        <v>6173.9871948814589</v>
      </c>
      <c r="P44" s="49">
        <f t="shared" si="30"/>
        <v>16203.289658222287</v>
      </c>
      <c r="Q44" s="49">
        <f t="shared" si="31"/>
        <v>11502.503865514647</v>
      </c>
      <c r="R44" s="52">
        <f t="shared" si="9"/>
        <v>34737.01662814556</v>
      </c>
      <c r="S44" s="52"/>
      <c r="AB44" s="45" t="s">
        <v>20</v>
      </c>
      <c r="AC44" s="47" t="s">
        <v>526</v>
      </c>
      <c r="AD44" s="50">
        <v>11114.359978706816</v>
      </c>
      <c r="AE44" s="50">
        <v>116560.143445886</v>
      </c>
      <c r="AF44" s="50">
        <v>180588.56675056243</v>
      </c>
      <c r="AG44" s="50">
        <v>53150.049558766637</v>
      </c>
      <c r="AH44" s="51">
        <f t="shared" si="11"/>
        <v>361413.11973392189</v>
      </c>
    </row>
    <row r="45" spans="1:34" outlineLevel="1" x14ac:dyDescent="0.2">
      <c r="A45" s="45" t="s">
        <v>136</v>
      </c>
      <c r="B45" s="53">
        <f t="shared" si="4"/>
        <v>100536.5798905464</v>
      </c>
      <c r="C45" s="53">
        <f t="shared" si="14"/>
        <v>150034.95368156256</v>
      </c>
      <c r="D45" s="53">
        <f t="shared" si="15"/>
        <v>271253.18041469454</v>
      </c>
      <c r="E45" s="53">
        <f t="shared" si="16"/>
        <v>450511.62312395754</v>
      </c>
      <c r="G45" s="45" t="s">
        <v>136</v>
      </c>
      <c r="H45" s="44">
        <v>0.22003884908643145</v>
      </c>
      <c r="I45" s="44">
        <v>2.584382820439342</v>
      </c>
      <c r="J45" s="44">
        <v>6.2175303908667603</v>
      </c>
      <c r="K45" s="44">
        <v>7.3022466583831305</v>
      </c>
      <c r="M45" s="45" t="s">
        <v>136</v>
      </c>
      <c r="N45" s="49">
        <f t="shared" si="28"/>
        <v>2188.6446637232584</v>
      </c>
      <c r="O45" s="49">
        <f t="shared" si="29"/>
        <v>17225.204907414391</v>
      </c>
      <c r="P45" s="49">
        <f t="shared" si="30"/>
        <v>22921.502270909186</v>
      </c>
      <c r="Q45" s="49">
        <f t="shared" si="31"/>
        <v>16208.786374361598</v>
      </c>
      <c r="R45" s="52">
        <f t="shared" si="9"/>
        <v>58544.138216408428</v>
      </c>
      <c r="S45" s="52"/>
      <c r="AB45" s="45" t="s">
        <v>149</v>
      </c>
      <c r="AC45" s="47" t="s">
        <v>527</v>
      </c>
      <c r="AD45" s="50">
        <v>20663.467972877821</v>
      </c>
      <c r="AE45" s="50">
        <v>123211.06067465781</v>
      </c>
      <c r="AF45" s="50">
        <v>199729.07585239329</v>
      </c>
      <c r="AG45" s="50">
        <v>59194.325156393541</v>
      </c>
      <c r="AH45" s="51">
        <f t="shared" si="11"/>
        <v>402797.92965632241</v>
      </c>
    </row>
    <row r="46" spans="1:34" outlineLevel="1" x14ac:dyDescent="0.2">
      <c r="A46" s="45" t="s">
        <v>12</v>
      </c>
      <c r="B46" s="53">
        <f t="shared" si="4"/>
        <v>100740.93364521948</v>
      </c>
      <c r="C46" s="53">
        <f t="shared" si="14"/>
        <v>147144.2920415994</v>
      </c>
      <c r="D46" s="53">
        <f t="shared" si="15"/>
        <v>133948.24900375036</v>
      </c>
      <c r="E46" s="53">
        <f t="shared" si="16"/>
        <v>215302.0495815851</v>
      </c>
      <c r="G46" s="45" t="s">
        <v>12</v>
      </c>
      <c r="H46" s="44">
        <v>0.28273611918177455</v>
      </c>
      <c r="I46" s="44">
        <v>1.1707434035578352</v>
      </c>
      <c r="J46" s="44">
        <v>2.3218017207704609</v>
      </c>
      <c r="K46" s="44">
        <v>5.879426542480938</v>
      </c>
      <c r="M46" s="45" t="s">
        <v>12</v>
      </c>
      <c r="N46" s="49">
        <f t="shared" si="28"/>
        <v>2806.5663971061617</v>
      </c>
      <c r="O46" s="49">
        <f t="shared" si="29"/>
        <v>7956.4309788303071</v>
      </c>
      <c r="P46" s="49">
        <f t="shared" si="30"/>
        <v>17333.572764399883</v>
      </c>
      <c r="Q46" s="49">
        <f t="shared" si="31"/>
        <v>27307.805726452352</v>
      </c>
      <c r="R46" s="52">
        <f t="shared" si="9"/>
        <v>55404.375866788701</v>
      </c>
      <c r="S46" s="52"/>
      <c r="AC46" s="47" t="s">
        <v>528</v>
      </c>
      <c r="AD46" s="50">
        <v>25270.479987279927</v>
      </c>
      <c r="AE46" s="50">
        <v>103839.621349546</v>
      </c>
      <c r="AF46" s="50">
        <v>160944.6479560791</v>
      </c>
      <c r="AG46" s="50">
        <v>74752.304564038175</v>
      </c>
      <c r="AH46" s="51">
        <f t="shared" si="11"/>
        <v>364807.05385694321</v>
      </c>
    </row>
    <row r="47" spans="1:34" outlineLevel="1" x14ac:dyDescent="0.2">
      <c r="A47" s="54" t="s">
        <v>301</v>
      </c>
      <c r="B47" s="55">
        <f>B46</f>
        <v>100740.93364521948</v>
      </c>
      <c r="C47" s="55">
        <f t="shared" ref="C47:E47" si="33">C46</f>
        <v>147144.2920415994</v>
      </c>
      <c r="D47" s="55">
        <f t="shared" si="33"/>
        <v>133948.24900375036</v>
      </c>
      <c r="E47" s="55">
        <f t="shared" si="33"/>
        <v>215302.0495815851</v>
      </c>
      <c r="G47" s="45" t="s">
        <v>301</v>
      </c>
      <c r="I47" s="44">
        <v>3.5359046378824438E-5</v>
      </c>
      <c r="J47" s="44">
        <v>1.031602395571359E-5</v>
      </c>
      <c r="K47" s="44">
        <v>8.0346681386619321E-5</v>
      </c>
      <c r="M47" s="45" t="s">
        <v>301</v>
      </c>
      <c r="N47" s="49">
        <f t="shared" si="28"/>
        <v>0</v>
      </c>
      <c r="O47" s="49">
        <f t="shared" si="29"/>
        <v>0</v>
      </c>
      <c r="P47" s="49">
        <f t="shared" si="30"/>
        <v>0</v>
      </c>
      <c r="Q47" s="49">
        <f t="shared" si="31"/>
        <v>0</v>
      </c>
      <c r="R47" s="52">
        <f t="shared" si="9"/>
        <v>0</v>
      </c>
      <c r="S47" s="52"/>
      <c r="AC47" s="47" t="s">
        <v>529</v>
      </c>
      <c r="AD47" s="50">
        <v>340.42831833429074</v>
      </c>
      <c r="AE47" s="50">
        <v>1622.3893350583048</v>
      </c>
      <c r="AF47" s="50">
        <v>1863.696325735719</v>
      </c>
      <c r="AG47" s="50">
        <v>0</v>
      </c>
      <c r="AH47" s="51">
        <f t="shared" si="11"/>
        <v>3826.5139791283145</v>
      </c>
    </row>
    <row r="48" spans="1:34" outlineLevel="1" x14ac:dyDescent="0.2">
      <c r="A48" s="45" t="s">
        <v>137</v>
      </c>
      <c r="B48" s="53"/>
      <c r="C48" s="53">
        <f t="shared" si="14"/>
        <v>811832.7195870243</v>
      </c>
      <c r="D48" s="53">
        <f t="shared" si="15"/>
        <v>533305.63899332285</v>
      </c>
      <c r="E48" s="53">
        <f t="shared" si="16"/>
        <v>2349962.1374120964</v>
      </c>
      <c r="G48" s="45" t="s">
        <v>137</v>
      </c>
      <c r="I48" s="44">
        <v>5.4789451926662629</v>
      </c>
      <c r="J48" s="44">
        <v>1.598485695967067</v>
      </c>
      <c r="K48" s="44">
        <v>12.449856792335286</v>
      </c>
      <c r="M48" s="45" t="s">
        <v>137</v>
      </c>
      <c r="N48" s="49">
        <f t="shared" si="28"/>
        <v>167.24960496815442</v>
      </c>
      <c r="O48" s="49">
        <f t="shared" si="29"/>
        <v>6748.8597841355513</v>
      </c>
      <c r="P48" s="49">
        <f t="shared" si="30"/>
        <v>2997.3163212457248</v>
      </c>
      <c r="Q48" s="49">
        <f t="shared" si="31"/>
        <v>5297.8967593263997</v>
      </c>
      <c r="R48" s="52">
        <f t="shared" si="9"/>
        <v>15211.32246967583</v>
      </c>
      <c r="S48" s="52"/>
      <c r="AC48" s="47" t="s">
        <v>530</v>
      </c>
      <c r="AD48" s="50">
        <v>344.97284485951326</v>
      </c>
      <c r="AE48" s="50">
        <v>3633.4465391790427</v>
      </c>
      <c r="AF48" s="50">
        <v>12771.016329348948</v>
      </c>
      <c r="AG48" s="50">
        <v>13643.298270116609</v>
      </c>
      <c r="AH48" s="51">
        <f t="shared" si="11"/>
        <v>30392.733983504113</v>
      </c>
    </row>
    <row r="49" spans="1:34" outlineLevel="1" x14ac:dyDescent="0.2">
      <c r="A49" s="45" t="s">
        <v>138</v>
      </c>
      <c r="B49" s="53">
        <f t="shared" si="4"/>
        <v>491323.27339341585</v>
      </c>
      <c r="C49" s="53">
        <f t="shared" si="14"/>
        <v>241473.70839463282</v>
      </c>
      <c r="D49" s="53">
        <f t="shared" si="15"/>
        <v>280191.70368504</v>
      </c>
      <c r="E49" s="53">
        <f t="shared" si="16"/>
        <v>505741.27643929044</v>
      </c>
      <c r="G49" s="45" t="s">
        <v>138</v>
      </c>
      <c r="H49" s="44">
        <v>2.055600477226692</v>
      </c>
      <c r="I49" s="44">
        <v>5.7291045839965795</v>
      </c>
      <c r="J49" s="44">
        <v>10.457009373550123</v>
      </c>
      <c r="K49" s="44">
        <v>13.74983022466736</v>
      </c>
      <c r="M49" s="45" t="s">
        <v>138</v>
      </c>
      <c r="N49" s="49">
        <f t="shared" si="28"/>
        <v>4183.8044085095007</v>
      </c>
      <c r="O49" s="49">
        <f t="shared" si="29"/>
        <v>23725.5833029809</v>
      </c>
      <c r="P49" s="49">
        <f t="shared" si="30"/>
        <v>37320.910062721618</v>
      </c>
      <c r="Q49" s="49">
        <f t="shared" si="31"/>
        <v>27187.478786533058</v>
      </c>
      <c r="R49" s="52">
        <f t="shared" si="9"/>
        <v>92417.776560745086</v>
      </c>
      <c r="S49" s="52"/>
      <c r="AB49" s="45" t="s">
        <v>291</v>
      </c>
      <c r="AC49" s="47" t="s">
        <v>531</v>
      </c>
      <c r="AD49" s="50">
        <v>3097.3052628991536</v>
      </c>
      <c r="AE49" s="50">
        <v>27756.13135171575</v>
      </c>
      <c r="AF49" s="50">
        <v>45053.059740437348</v>
      </c>
      <c r="AG49" s="50">
        <v>23022.624230632049</v>
      </c>
      <c r="AH49" s="51">
        <f t="shared" si="11"/>
        <v>98929.120585684301</v>
      </c>
    </row>
    <row r="50" spans="1:34" outlineLevel="1" x14ac:dyDescent="0.2">
      <c r="A50" s="45" t="s">
        <v>139</v>
      </c>
      <c r="B50" s="53">
        <f t="shared" si="4"/>
        <v>237952.89939576434</v>
      </c>
      <c r="C50" s="53">
        <f t="shared" si="14"/>
        <v>303549.11745134788</v>
      </c>
      <c r="D50" s="53">
        <f t="shared" si="15"/>
        <v>204019.06553924966</v>
      </c>
      <c r="E50" s="53">
        <f t="shared" si="16"/>
        <v>495108.52047789498</v>
      </c>
      <c r="G50" s="45" t="s">
        <v>139</v>
      </c>
      <c r="H50" s="44">
        <v>0.10704372879031269</v>
      </c>
      <c r="I50" s="44">
        <v>1.7441113351333923</v>
      </c>
      <c r="J50" s="44">
        <v>1.6284764735636004</v>
      </c>
      <c r="K50" s="44">
        <v>1.0019704248907109</v>
      </c>
      <c r="M50" s="45" t="s">
        <v>139</v>
      </c>
      <c r="N50" s="49">
        <f t="shared" si="28"/>
        <v>449.85259293805484</v>
      </c>
      <c r="O50" s="49">
        <f t="shared" si="29"/>
        <v>5745.7302125509696</v>
      </c>
      <c r="P50" s="49">
        <f t="shared" si="30"/>
        <v>7981.9818273322608</v>
      </c>
      <c r="Q50" s="49">
        <f t="shared" si="31"/>
        <v>2023.7390055892718</v>
      </c>
      <c r="R50" s="52">
        <f t="shared" si="9"/>
        <v>16201.303638410558</v>
      </c>
      <c r="S50" s="52"/>
      <c r="AB50" s="45" t="s">
        <v>22</v>
      </c>
      <c r="AC50" s="47" t="s">
        <v>532</v>
      </c>
      <c r="AD50" s="50">
        <v>2466.0833989762459</v>
      </c>
      <c r="AE50" s="50">
        <v>23621.531558000268</v>
      </c>
      <c r="AF50" s="50">
        <v>63803.082860223934</v>
      </c>
      <c r="AG50" s="50">
        <v>47850.185608820117</v>
      </c>
      <c r="AH50" s="51">
        <f t="shared" si="11"/>
        <v>137740.88342602056</v>
      </c>
    </row>
    <row r="51" spans="1:34" outlineLevel="1" x14ac:dyDescent="0.2">
      <c r="A51" s="45" t="s">
        <v>140</v>
      </c>
      <c r="B51" s="53">
        <f t="shared" si="4"/>
        <v>155144.09281701982</v>
      </c>
      <c r="C51" s="53">
        <f t="shared" si="14"/>
        <v>235698.19279003827</v>
      </c>
      <c r="D51" s="53">
        <f t="shared" si="15"/>
        <v>186358.19836757664</v>
      </c>
      <c r="E51" s="53">
        <f t="shared" si="16"/>
        <v>868272.87745922804</v>
      </c>
      <c r="G51" s="45" t="s">
        <v>140</v>
      </c>
      <c r="H51" s="44">
        <v>0.19281320039717564</v>
      </c>
      <c r="I51" s="44">
        <v>3.2435939628179788</v>
      </c>
      <c r="J51" s="44">
        <v>4.8798778914721863</v>
      </c>
      <c r="K51" s="44">
        <v>5.7567058249320171</v>
      </c>
      <c r="M51" s="45" t="s">
        <v>140</v>
      </c>
      <c r="N51" s="49">
        <f t="shared" si="28"/>
        <v>1242.8007853614095</v>
      </c>
      <c r="O51" s="49">
        <f t="shared" si="29"/>
        <v>13761.641209134756</v>
      </c>
      <c r="P51" s="49">
        <f t="shared" si="30"/>
        <v>26185.474715993001</v>
      </c>
      <c r="Q51" s="49">
        <f t="shared" si="31"/>
        <v>6630.0652414451797</v>
      </c>
      <c r="R51" s="52">
        <f t="shared" si="9"/>
        <v>47819.981951934344</v>
      </c>
      <c r="S51" s="52"/>
      <c r="AB51" s="45" t="s">
        <v>23</v>
      </c>
      <c r="AC51" s="47" t="s">
        <v>533</v>
      </c>
      <c r="AD51" s="50">
        <v>4917.4557839242043</v>
      </c>
      <c r="AE51" s="50">
        <v>12032.873089255081</v>
      </c>
      <c r="AF51" s="50">
        <v>90408.785509139605</v>
      </c>
      <c r="AG51" s="50">
        <v>136449.48216354713</v>
      </c>
      <c r="AH51" s="51">
        <f t="shared" si="11"/>
        <v>243808.59654586602</v>
      </c>
    </row>
    <row r="52" spans="1:34" outlineLevel="1" x14ac:dyDescent="0.2">
      <c r="A52" s="45" t="s">
        <v>13</v>
      </c>
      <c r="B52" s="53">
        <f t="shared" si="4"/>
        <v>83092.851956003491</v>
      </c>
      <c r="C52" s="53">
        <f t="shared" si="14"/>
        <v>110929.77565175976</v>
      </c>
      <c r="D52" s="53">
        <f t="shared" si="15"/>
        <v>172974.37815799363</v>
      </c>
      <c r="E52" s="53">
        <f t="shared" si="16"/>
        <v>179029.3842895047</v>
      </c>
      <c r="G52" s="45" t="s">
        <v>13</v>
      </c>
      <c r="H52" s="44">
        <v>1.0752519948262533</v>
      </c>
      <c r="I52" s="44">
        <v>2.8551898993196834</v>
      </c>
      <c r="J52" s="44">
        <v>5.3051429420769498</v>
      </c>
      <c r="K52" s="44">
        <v>2.0685048064951186</v>
      </c>
      <c r="M52" s="45" t="s">
        <v>13</v>
      </c>
      <c r="N52" s="49">
        <f t="shared" si="28"/>
        <v>12940.366945108401</v>
      </c>
      <c r="O52" s="49">
        <f t="shared" si="29"/>
        <v>25738.715169522562</v>
      </c>
      <c r="P52" s="49">
        <f t="shared" si="30"/>
        <v>30670.108478327744</v>
      </c>
      <c r="Q52" s="49">
        <f t="shared" si="31"/>
        <v>11553.996092340811</v>
      </c>
      <c r="R52" s="52">
        <f t="shared" si="9"/>
        <v>80903.186685299515</v>
      </c>
      <c r="S52" s="52"/>
      <c r="AB52" s="45" t="s">
        <v>23</v>
      </c>
      <c r="AC52" s="47" t="s">
        <v>534</v>
      </c>
      <c r="AD52" s="50">
        <v>2044.9304905674246</v>
      </c>
      <c r="AE52" s="50">
        <v>10055.098318370403</v>
      </c>
      <c r="AF52" s="50">
        <v>69495.94434522721</v>
      </c>
      <c r="AG52" s="50">
        <v>60663.760828282553</v>
      </c>
      <c r="AH52" s="51">
        <f t="shared" si="11"/>
        <v>142259.73398244759</v>
      </c>
    </row>
    <row r="53" spans="1:34" outlineLevel="1" x14ac:dyDescent="0.2">
      <c r="A53" s="45" t="s">
        <v>142</v>
      </c>
      <c r="B53" s="53">
        <f t="shared" si="4"/>
        <v>257395.86916991981</v>
      </c>
      <c r="C53" s="53">
        <f t="shared" si="14"/>
        <v>170321.98181206605</v>
      </c>
      <c r="D53" s="53">
        <f t="shared" si="15"/>
        <v>186764.15282426431</v>
      </c>
      <c r="E53" s="53">
        <f t="shared" si="16"/>
        <v>260422.53263982391</v>
      </c>
      <c r="G53" s="45" t="s">
        <v>142</v>
      </c>
      <c r="H53" s="44">
        <v>1.7669294172645134</v>
      </c>
      <c r="I53" s="44">
        <v>4.7538589209837854</v>
      </c>
      <c r="J53" s="44">
        <v>7.088777509439911</v>
      </c>
      <c r="K53" s="44">
        <v>2.6493234066320359</v>
      </c>
      <c r="M53" s="45" t="s">
        <v>142</v>
      </c>
      <c r="N53" s="49">
        <f t="shared" si="28"/>
        <v>6864.6378163049512</v>
      </c>
      <c r="O53" s="49">
        <f t="shared" si="29"/>
        <v>27911.01225107404</v>
      </c>
      <c r="P53" s="49">
        <f t="shared" si="30"/>
        <v>37955.771502415104</v>
      </c>
      <c r="Q53" s="49">
        <f t="shared" si="31"/>
        <v>10173.17272732375</v>
      </c>
      <c r="R53" s="52">
        <f t="shared" si="9"/>
        <v>82904.594297117845</v>
      </c>
      <c r="S53" s="52"/>
      <c r="AB53" s="45" t="s">
        <v>23</v>
      </c>
      <c r="AC53" s="47" t="s">
        <v>535</v>
      </c>
      <c r="AD53" s="50">
        <v>184.27041700910317</v>
      </c>
      <c r="AE53" s="50">
        <v>883.58039014803251</v>
      </c>
      <c r="AF53" s="50">
        <v>3185.458851292015</v>
      </c>
      <c r="AG53" s="50">
        <v>6248.5862636320117</v>
      </c>
      <c r="AH53" s="51">
        <f t="shared" si="11"/>
        <v>10501.895922081163</v>
      </c>
    </row>
    <row r="54" spans="1:34" outlineLevel="1" x14ac:dyDescent="0.2">
      <c r="A54" s="45" t="s">
        <v>143</v>
      </c>
      <c r="B54" s="53">
        <f t="shared" si="4"/>
        <v>170726.04077277682</v>
      </c>
      <c r="C54" s="53">
        <f t="shared" si="14"/>
        <v>439638.92961134302</v>
      </c>
      <c r="D54" s="53">
        <f t="shared" si="15"/>
        <v>398947.87667694519</v>
      </c>
      <c r="E54" s="53">
        <f t="shared" si="16"/>
        <v>356006.74691858835</v>
      </c>
      <c r="G54" s="45" t="s">
        <v>143</v>
      </c>
      <c r="H54" s="44">
        <v>9.7224654256541893E-2</v>
      </c>
      <c r="I54" s="44">
        <v>2.0663456396509647</v>
      </c>
      <c r="J54" s="44">
        <v>4.7509083365408546</v>
      </c>
      <c r="K54" s="44">
        <v>1.999826850710583</v>
      </c>
      <c r="M54" s="45" t="s">
        <v>143</v>
      </c>
      <c r="N54" s="49">
        <f t="shared" si="28"/>
        <v>569.4775900411139</v>
      </c>
      <c r="O54" s="49">
        <f t="shared" si="29"/>
        <v>4700.09705800551</v>
      </c>
      <c r="P54" s="49">
        <f t="shared" si="30"/>
        <v>11908.594115386113</v>
      </c>
      <c r="Q54" s="49">
        <f t="shared" si="31"/>
        <v>5617.3846929027541</v>
      </c>
      <c r="R54" s="52">
        <f t="shared" si="9"/>
        <v>22795.553456335492</v>
      </c>
      <c r="S54" s="52"/>
      <c r="AB54" s="45" t="s">
        <v>150</v>
      </c>
      <c r="AC54" s="47" t="s">
        <v>536</v>
      </c>
      <c r="AD54" s="50">
        <v>1679.1679254857718</v>
      </c>
      <c r="AE54" s="50">
        <v>5709.8722741284955</v>
      </c>
      <c r="AF54" s="50">
        <v>23295.684677669225</v>
      </c>
      <c r="AG54" s="50">
        <v>25426.045372195305</v>
      </c>
      <c r="AH54" s="51">
        <f t="shared" si="11"/>
        <v>56110.770249478795</v>
      </c>
    </row>
    <row r="55" spans="1:34" outlineLevel="1" x14ac:dyDescent="0.2">
      <c r="A55" s="45" t="s">
        <v>144</v>
      </c>
      <c r="B55" s="53">
        <f t="shared" si="4"/>
        <v>208210.64887937909</v>
      </c>
      <c r="C55" s="53">
        <f t="shared" si="14"/>
        <v>285944.61164153181</v>
      </c>
      <c r="D55" s="53">
        <f t="shared" si="15"/>
        <v>202043.71569368913</v>
      </c>
      <c r="E55" s="53">
        <f t="shared" si="16"/>
        <v>402364.21171544661</v>
      </c>
      <c r="G55" s="45" t="s">
        <v>144</v>
      </c>
      <c r="H55" s="44">
        <v>1.7564296724235489</v>
      </c>
      <c r="I55" s="44">
        <v>11.464195066697553</v>
      </c>
      <c r="J55" s="44">
        <v>9.0775974965290001</v>
      </c>
      <c r="K55" s="44">
        <v>8.7406893574036637</v>
      </c>
      <c r="M55" s="45" t="s">
        <v>144</v>
      </c>
      <c r="N55" s="49">
        <f t="shared" si="28"/>
        <v>8435.830164676574</v>
      </c>
      <c r="O55" s="49">
        <f t="shared" si="29"/>
        <v>40092.362646334419</v>
      </c>
      <c r="P55" s="49">
        <f t="shared" si="30"/>
        <v>44928.878215104713</v>
      </c>
      <c r="Q55" s="49">
        <f t="shared" si="31"/>
        <v>21723.32703283539</v>
      </c>
      <c r="R55" s="52">
        <f t="shared" si="9"/>
        <v>115180.3980589511</v>
      </c>
      <c r="S55" s="52"/>
      <c r="AB55" s="45" t="s">
        <v>150</v>
      </c>
      <c r="AC55" s="47" t="s">
        <v>537</v>
      </c>
      <c r="AD55" s="50">
        <v>975.77009588229623</v>
      </c>
      <c r="AE55" s="50">
        <v>9591.8807999585079</v>
      </c>
      <c r="AF55" s="50">
        <v>19238.559553152958</v>
      </c>
      <c r="AG55" s="50">
        <v>4768.0175010116718</v>
      </c>
      <c r="AH55" s="51">
        <f t="shared" si="11"/>
        <v>34574.227950005436</v>
      </c>
    </row>
    <row r="56" spans="1:34" outlineLevel="1" x14ac:dyDescent="0.2">
      <c r="A56" s="45" t="s">
        <v>14</v>
      </c>
      <c r="B56" s="53">
        <f t="shared" si="4"/>
        <v>394238.25598526362</v>
      </c>
      <c r="C56" s="53">
        <f t="shared" si="14"/>
        <v>465540.95617016818</v>
      </c>
      <c r="D56" s="53">
        <f t="shared" si="15"/>
        <v>485047.99163490755</v>
      </c>
      <c r="E56" s="53">
        <f t="shared" si="16"/>
        <v>340660.67605719191</v>
      </c>
      <c r="G56" s="45" t="s">
        <v>14</v>
      </c>
      <c r="H56" s="44">
        <v>1.1948930094951813</v>
      </c>
      <c r="I56" s="44">
        <v>7.0735090572344621</v>
      </c>
      <c r="J56" s="44">
        <v>12.814419398200993</v>
      </c>
      <c r="K56" s="44">
        <v>8.5317387457109337</v>
      </c>
      <c r="M56" s="45" t="s">
        <v>14</v>
      </c>
      <c r="N56" s="49">
        <f t="shared" si="28"/>
        <v>3030.8905626344026</v>
      </c>
      <c r="O56" s="49">
        <f t="shared" si="29"/>
        <v>15194.171347297954</v>
      </c>
      <c r="P56" s="49">
        <f t="shared" si="30"/>
        <v>26418.869099959746</v>
      </c>
      <c r="Q56" s="49">
        <f t="shared" si="31"/>
        <v>25044.683303213373</v>
      </c>
      <c r="R56" s="52">
        <f t="shared" si="9"/>
        <v>69688.614313105471</v>
      </c>
      <c r="S56" s="52"/>
      <c r="AB56" s="45" t="s">
        <v>150</v>
      </c>
      <c r="AC56" s="47" t="s">
        <v>538</v>
      </c>
      <c r="AD56" s="50">
        <v>4582.8679437901983</v>
      </c>
      <c r="AE56" s="50">
        <v>8846.74378178808</v>
      </c>
      <c r="AF56" s="50">
        <v>31343.32864432683</v>
      </c>
      <c r="AG56" s="50">
        <v>80944.256824586526</v>
      </c>
      <c r="AH56" s="51">
        <f t="shared" si="11"/>
        <v>125717.19719449163</v>
      </c>
    </row>
    <row r="57" spans="1:34" outlineLevel="1" x14ac:dyDescent="0.2">
      <c r="A57" s="45" t="s">
        <v>145</v>
      </c>
      <c r="B57" s="53">
        <f t="shared" si="4"/>
        <v>205219.52174519375</v>
      </c>
      <c r="C57" s="53">
        <f t="shared" si="14"/>
        <v>82239.711068264864</v>
      </c>
      <c r="D57" s="53">
        <f t="shared" si="15"/>
        <v>176113.97810800254</v>
      </c>
      <c r="E57" s="53">
        <f t="shared" si="16"/>
        <v>343616.88202430523</v>
      </c>
      <c r="G57" s="45" t="s">
        <v>145</v>
      </c>
      <c r="H57" s="44">
        <v>0.22102571153307604</v>
      </c>
      <c r="I57" s="44">
        <v>0.97048915281766546</v>
      </c>
      <c r="J57" s="44">
        <v>2.9519751530166838</v>
      </c>
      <c r="K57" s="44">
        <v>4.7386506618613309</v>
      </c>
      <c r="M57" s="45" t="s">
        <v>145</v>
      </c>
      <c r="N57" s="49">
        <f t="shared" si="28"/>
        <v>1077.02088794217</v>
      </c>
      <c r="O57" s="49">
        <f t="shared" si="29"/>
        <v>11800.736410808762</v>
      </c>
      <c r="P57" s="49">
        <f t="shared" si="30"/>
        <v>16761.731151211483</v>
      </c>
      <c r="Q57" s="49">
        <f t="shared" si="31"/>
        <v>13790.505966834742</v>
      </c>
      <c r="R57" s="52">
        <f t="shared" si="9"/>
        <v>43429.994416797155</v>
      </c>
      <c r="S57" s="52"/>
      <c r="AB57" s="45" t="s">
        <v>150</v>
      </c>
      <c r="AC57" s="47" t="s">
        <v>539</v>
      </c>
      <c r="AD57" s="50">
        <v>2774.4590853398386</v>
      </c>
      <c r="AE57" s="50">
        <v>2287.3182726617852</v>
      </c>
      <c r="AF57" s="50">
        <v>4805.1957890568874</v>
      </c>
      <c r="AG57" s="50">
        <v>17711.857957560813</v>
      </c>
      <c r="AH57" s="51">
        <f t="shared" si="11"/>
        <v>27578.831104619323</v>
      </c>
    </row>
    <row r="58" spans="1:34" x14ac:dyDescent="0.2">
      <c r="A58" s="45" t="s">
        <v>146</v>
      </c>
      <c r="B58" s="53">
        <f t="shared" si="4"/>
        <v>2599.7048358007814</v>
      </c>
      <c r="C58" s="53">
        <f t="shared" si="14"/>
        <v>22046.045543033677</v>
      </c>
      <c r="D58" s="53">
        <f t="shared" si="15"/>
        <v>374303.44409075688</v>
      </c>
      <c r="E58" s="53">
        <f t="shared" si="16"/>
        <v>321946.69668218738</v>
      </c>
      <c r="G58" s="45" t="s">
        <v>146</v>
      </c>
      <c r="H58" s="44">
        <v>3.3496090003044786E-3</v>
      </c>
      <c r="I58" s="44">
        <v>8.2114453584211045E-2</v>
      </c>
      <c r="J58" s="44">
        <v>4.0029514828243649</v>
      </c>
      <c r="K58" s="44">
        <v>1.8169465085093899</v>
      </c>
      <c r="M58" s="45" t="s">
        <v>146</v>
      </c>
      <c r="N58" s="49">
        <f t="shared" si="28"/>
        <v>1288.4574256956776</v>
      </c>
      <c r="O58" s="49">
        <f t="shared" si="29"/>
        <v>3724.6794861202839</v>
      </c>
      <c r="P58" s="49">
        <f t="shared" si="30"/>
        <v>10694.401951198115</v>
      </c>
      <c r="Q58" s="49">
        <f t="shared" si="31"/>
        <v>5643.6252560870507</v>
      </c>
      <c r="R58" s="52">
        <f t="shared" si="9"/>
        <v>21351.164119101129</v>
      </c>
      <c r="S58" s="52"/>
      <c r="AB58" s="45" t="s">
        <v>150</v>
      </c>
      <c r="AC58" s="47" t="s">
        <v>540</v>
      </c>
      <c r="AD58" s="50">
        <v>74344.009981678129</v>
      </c>
      <c r="AE58" s="50">
        <v>448450.46235395723</v>
      </c>
      <c r="AF58" s="50">
        <v>594014.94308751565</v>
      </c>
      <c r="AG58" s="50">
        <v>370307.89872067788</v>
      </c>
      <c r="AH58" s="51">
        <f t="shared" si="11"/>
        <v>1487117.314143829</v>
      </c>
    </row>
    <row r="59" spans="1:34" x14ac:dyDescent="0.2">
      <c r="A59" s="45" t="s">
        <v>15</v>
      </c>
      <c r="B59" s="53">
        <f t="shared" si="4"/>
        <v>424921.66936938238</v>
      </c>
      <c r="C59" s="53">
        <f t="shared" si="14"/>
        <v>411745.89407144097</v>
      </c>
      <c r="D59" s="53">
        <f t="shared" si="15"/>
        <v>282624.44324825326</v>
      </c>
      <c r="E59" s="53">
        <f t="shared" si="16"/>
        <v>574060.30806028086</v>
      </c>
      <c r="G59" s="45" t="s">
        <v>15</v>
      </c>
      <c r="H59" s="44">
        <v>0.83515943770837975</v>
      </c>
      <c r="I59" s="44">
        <v>6.6002482592058778</v>
      </c>
      <c r="J59" s="44">
        <v>11.446244334138285</v>
      </c>
      <c r="K59" s="44">
        <v>13.802478643437059</v>
      </c>
      <c r="M59" s="45" t="s">
        <v>15</v>
      </c>
      <c r="N59" s="49">
        <f t="shared" si="28"/>
        <v>1965.4432755755265</v>
      </c>
      <c r="O59" s="49">
        <f t="shared" si="29"/>
        <v>16029.906683321255</v>
      </c>
      <c r="P59" s="49">
        <f t="shared" si="30"/>
        <v>40499.838593522029</v>
      </c>
      <c r="Q59" s="49">
        <f t="shared" si="31"/>
        <v>24043.603868163082</v>
      </c>
      <c r="R59" s="52">
        <f t="shared" si="9"/>
        <v>82538.792420581885</v>
      </c>
      <c r="S59" s="52"/>
      <c r="AB59" s="45" t="s">
        <v>24</v>
      </c>
      <c r="AC59" s="47" t="s">
        <v>541</v>
      </c>
      <c r="AD59" s="50">
        <v>26543.977797099531</v>
      </c>
      <c r="AE59" s="50">
        <v>88475.171747985165</v>
      </c>
      <c r="AF59" s="50">
        <v>342491.50160294102</v>
      </c>
      <c r="AG59" s="50">
        <v>365717.47250096122</v>
      </c>
      <c r="AH59" s="51">
        <f t="shared" si="11"/>
        <v>823228.12364898692</v>
      </c>
    </row>
    <row r="60" spans="1:34" x14ac:dyDescent="0.2">
      <c r="A60" s="45" t="s">
        <v>147</v>
      </c>
      <c r="B60" s="53">
        <f t="shared" si="4"/>
        <v>207749.60020744405</v>
      </c>
      <c r="C60" s="53">
        <f t="shared" si="14"/>
        <v>333833.25092764088</v>
      </c>
      <c r="D60" s="53">
        <f t="shared" si="15"/>
        <v>582331.56067326583</v>
      </c>
      <c r="E60" s="53">
        <f t="shared" si="16"/>
        <v>233853.9731352457</v>
      </c>
      <c r="G60" s="45" t="s">
        <v>147</v>
      </c>
      <c r="H60" s="44">
        <v>0.11629722844872266</v>
      </c>
      <c r="I60" s="44">
        <v>1.2864852166005976</v>
      </c>
      <c r="J60" s="44">
        <v>4.0514350365395755</v>
      </c>
      <c r="K60" s="44">
        <v>0.92648485477882436</v>
      </c>
      <c r="M60" s="45" t="s">
        <v>147</v>
      </c>
      <c r="N60" s="49">
        <f t="shared" si="28"/>
        <v>559.79519735583835</v>
      </c>
      <c r="O60" s="49">
        <f t="shared" si="29"/>
        <v>3853.6760883637871</v>
      </c>
      <c r="P60" s="49">
        <f t="shared" si="30"/>
        <v>6957.2650877027627</v>
      </c>
      <c r="Q60" s="49">
        <f t="shared" si="31"/>
        <v>3961.8093392110409</v>
      </c>
      <c r="R60" s="52">
        <f t="shared" si="9"/>
        <v>15332.545712633428</v>
      </c>
      <c r="S60" s="52"/>
      <c r="AB60" s="45" t="s">
        <v>151</v>
      </c>
      <c r="AC60" s="47" t="s">
        <v>542</v>
      </c>
      <c r="AD60" s="50">
        <v>51641.911504501695</v>
      </c>
      <c r="AE60" s="50">
        <v>82410.817473124989</v>
      </c>
      <c r="AF60" s="50">
        <v>116386.22914089818</v>
      </c>
      <c r="AG60" s="50">
        <v>619343.07661469781</v>
      </c>
      <c r="AH60" s="51">
        <f t="shared" si="11"/>
        <v>869782.03473322268</v>
      </c>
    </row>
    <row r="61" spans="1:34" x14ac:dyDescent="0.2">
      <c r="A61" s="45" t="s">
        <v>148</v>
      </c>
      <c r="B61" s="53">
        <f t="shared" si="4"/>
        <v>173910.1161722354</v>
      </c>
      <c r="C61" s="53">
        <f t="shared" si="14"/>
        <v>151470.09570860976</v>
      </c>
      <c r="D61" s="53">
        <f t="shared" si="15"/>
        <v>204985.13584359639</v>
      </c>
      <c r="E61" s="53">
        <f t="shared" si="16"/>
        <v>158576.11694319063</v>
      </c>
      <c r="G61" s="45" t="s">
        <v>148</v>
      </c>
      <c r="H61" s="44">
        <v>0.59221751098396802</v>
      </c>
      <c r="I61" s="44">
        <v>2.434381541117058</v>
      </c>
      <c r="J61" s="44">
        <v>1.3291821494145133</v>
      </c>
      <c r="K61" s="44">
        <v>0.46215231810944984</v>
      </c>
      <c r="M61" s="45" t="s">
        <v>148</v>
      </c>
      <c r="N61" s="49">
        <f t="shared" si="28"/>
        <v>3405.3080063350276</v>
      </c>
      <c r="O61" s="49">
        <f t="shared" si="29"/>
        <v>16071.697385074567</v>
      </c>
      <c r="P61" s="49">
        <f t="shared" si="30"/>
        <v>6484.2855260914093</v>
      </c>
      <c r="Q61" s="49">
        <f t="shared" si="31"/>
        <v>2914.3879104759162</v>
      </c>
      <c r="R61" s="52">
        <f t="shared" si="9"/>
        <v>28875.678827976924</v>
      </c>
      <c r="S61" s="52"/>
      <c r="AB61" s="45" t="s">
        <v>151</v>
      </c>
      <c r="AC61" s="47" t="s">
        <v>543</v>
      </c>
      <c r="AD61" s="50">
        <v>44735.845699256955</v>
      </c>
      <c r="AE61" s="50">
        <v>126109.42788722737</v>
      </c>
      <c r="AF61" s="50">
        <v>274773.70160099183</v>
      </c>
      <c r="AG61" s="50">
        <v>382858.18652800343</v>
      </c>
      <c r="AH61" s="51">
        <f t="shared" si="11"/>
        <v>828477.16171547957</v>
      </c>
    </row>
    <row r="62" spans="1:34" x14ac:dyDescent="0.2">
      <c r="A62" s="45" t="s">
        <v>16</v>
      </c>
      <c r="B62" s="53">
        <f t="shared" si="4"/>
        <v>130229.31067672514</v>
      </c>
      <c r="C62" s="53">
        <f t="shared" si="14"/>
        <v>223826.46587651572</v>
      </c>
      <c r="D62" s="53">
        <f t="shared" si="15"/>
        <v>152509.63049189735</v>
      </c>
      <c r="E62" s="53">
        <f t="shared" si="16"/>
        <v>239321.04131972772</v>
      </c>
      <c r="G62" s="45" t="s">
        <v>16</v>
      </c>
      <c r="H62" s="44">
        <v>0.35178557506933056</v>
      </c>
      <c r="I62" s="44">
        <v>3.6623286353086049</v>
      </c>
      <c r="J62" s="44">
        <v>1.4187539423556037</v>
      </c>
      <c r="K62" s="44">
        <v>1.0241330177892034</v>
      </c>
      <c r="M62" s="45" t="s">
        <v>16</v>
      </c>
      <c r="N62" s="49">
        <f t="shared" si="28"/>
        <v>2701.2780244424839</v>
      </c>
      <c r="O62" s="49">
        <f t="shared" si="29"/>
        <v>16362.357422598534</v>
      </c>
      <c r="P62" s="49">
        <f t="shared" si="30"/>
        <v>9302.7170663231027</v>
      </c>
      <c r="Q62" s="49">
        <f t="shared" si="31"/>
        <v>4279.3271002902911</v>
      </c>
      <c r="R62" s="52">
        <f t="shared" si="9"/>
        <v>32645.679613654414</v>
      </c>
      <c r="S62" s="52"/>
      <c r="AB62" s="45" t="s">
        <v>151</v>
      </c>
      <c r="AC62" s="47" t="s">
        <v>544</v>
      </c>
      <c r="AD62" s="50">
        <v>67452.348027500804</v>
      </c>
      <c r="AE62" s="50">
        <v>156204.17029795054</v>
      </c>
      <c r="AF62" s="50">
        <v>80422.378436074971</v>
      </c>
      <c r="AG62" s="50">
        <v>7493.1417328957004</v>
      </c>
      <c r="AH62" s="51">
        <f t="shared" si="11"/>
        <v>311572.03849442204</v>
      </c>
    </row>
    <row r="63" spans="1:34" x14ac:dyDescent="0.2">
      <c r="A63" s="45" t="s">
        <v>17</v>
      </c>
      <c r="B63" s="53">
        <f t="shared" si="4"/>
        <v>1123646.1078695462</v>
      </c>
      <c r="C63" s="53">
        <f t="shared" si="14"/>
        <v>282750.93849553599</v>
      </c>
      <c r="D63" s="53">
        <f t="shared" si="15"/>
        <v>208964.08458084476</v>
      </c>
      <c r="E63" s="53">
        <f t="shared" si="16"/>
        <v>460631.19922763517</v>
      </c>
      <c r="G63" s="45" t="s">
        <v>17</v>
      </c>
      <c r="H63" s="44">
        <v>6.6080047264795096</v>
      </c>
      <c r="I63" s="44">
        <v>2.6018956137114082</v>
      </c>
      <c r="J63" s="44">
        <v>6.725622113754147</v>
      </c>
      <c r="K63" s="44">
        <v>26.100765601717256</v>
      </c>
      <c r="M63" s="45" t="s">
        <v>17</v>
      </c>
      <c r="N63" s="49">
        <f t="shared" si="28"/>
        <v>5880.8593561618864</v>
      </c>
      <c r="O63" s="49">
        <f t="shared" si="29"/>
        <v>9202.0759596965454</v>
      </c>
      <c r="P63" s="49">
        <f t="shared" si="30"/>
        <v>32185.541009331268</v>
      </c>
      <c r="Q63" s="49">
        <f t="shared" si="31"/>
        <v>56663.043331588909</v>
      </c>
      <c r="R63" s="52">
        <f t="shared" si="9"/>
        <v>103931.5196567786</v>
      </c>
      <c r="S63" s="52"/>
      <c r="AB63" s="45" t="s">
        <v>151</v>
      </c>
      <c r="AC63" s="47" t="s">
        <v>545</v>
      </c>
      <c r="AD63" s="50">
        <v>3010.4496249131294</v>
      </c>
      <c r="AE63" s="50">
        <v>2702.2322026808397</v>
      </c>
      <c r="AF63" s="50">
        <v>11434.093069657865</v>
      </c>
      <c r="AG63" s="50">
        <v>24085.64380261326</v>
      </c>
      <c r="AH63" s="51">
        <f t="shared" si="11"/>
        <v>41232.418699865098</v>
      </c>
    </row>
    <row r="64" spans="1:34" x14ac:dyDescent="0.2">
      <c r="A64" s="45" t="s">
        <v>18</v>
      </c>
      <c r="B64" s="53">
        <f t="shared" si="4"/>
        <v>136074.34858188909</v>
      </c>
      <c r="C64" s="53">
        <f t="shared" si="14"/>
        <v>269707.24815356283</v>
      </c>
      <c r="D64" s="53">
        <f t="shared" si="15"/>
        <v>165788.79702128112</v>
      </c>
      <c r="E64" s="53">
        <f t="shared" si="16"/>
        <v>494867.08004968369</v>
      </c>
      <c r="G64" s="45" t="s">
        <v>18</v>
      </c>
      <c r="H64" s="44">
        <v>0.43790985401574073</v>
      </c>
      <c r="I64" s="44">
        <v>2.6267560134847048</v>
      </c>
      <c r="J64" s="44">
        <v>2.326507298347797</v>
      </c>
      <c r="K64" s="44">
        <v>5.9468694998924132</v>
      </c>
      <c r="M64" s="45" t="s">
        <v>18</v>
      </c>
      <c r="N64" s="49">
        <f t="shared" si="28"/>
        <v>3218.1660877267259</v>
      </c>
      <c r="O64" s="49">
        <f t="shared" si="29"/>
        <v>9739.2859534465042</v>
      </c>
      <c r="P64" s="49">
        <f t="shared" si="30"/>
        <v>14032.958439581173</v>
      </c>
      <c r="Q64" s="49">
        <f t="shared" si="31"/>
        <v>12017.104672421045</v>
      </c>
      <c r="R64" s="52">
        <f t="shared" si="9"/>
        <v>39007.515153175445</v>
      </c>
      <c r="S64" s="52"/>
      <c r="AB64" s="45" t="s">
        <v>151</v>
      </c>
      <c r="AC64" s="47" t="s">
        <v>546</v>
      </c>
      <c r="AD64" s="50">
        <v>7220.5199863636999</v>
      </c>
      <c r="AE64" s="50">
        <v>23198.773697760415</v>
      </c>
      <c r="AF64" s="50">
        <v>54663.956426394565</v>
      </c>
      <c r="AG64" s="50">
        <v>57910.236944310687</v>
      </c>
      <c r="AH64" s="51">
        <f t="shared" si="11"/>
        <v>142993.48705482937</v>
      </c>
    </row>
    <row r="65" spans="1:34" x14ac:dyDescent="0.2">
      <c r="A65" s="45" t="s">
        <v>19</v>
      </c>
      <c r="B65" s="53">
        <f t="shared" si="4"/>
        <v>73203.855625793003</v>
      </c>
      <c r="C65" s="53">
        <f t="shared" si="14"/>
        <v>68294.478869803614</v>
      </c>
      <c r="D65" s="53">
        <f t="shared" si="15"/>
        <v>89376.355734606725</v>
      </c>
      <c r="E65" s="53">
        <f t="shared" si="16"/>
        <v>173633.98580024767</v>
      </c>
      <c r="G65" s="45" t="s">
        <v>19</v>
      </c>
      <c r="H65" s="44">
        <v>6.9251440682127416</v>
      </c>
      <c r="I65" s="44">
        <v>19.740503841427003</v>
      </c>
      <c r="J65" s="44">
        <v>21.526174446911938</v>
      </c>
      <c r="K65" s="44">
        <v>23.814307113186324</v>
      </c>
      <c r="M65" s="45" t="s">
        <v>19</v>
      </c>
      <c r="N65" s="49">
        <f t="shared" si="28"/>
        <v>94600.810421967763</v>
      </c>
      <c r="O65" s="49">
        <f t="shared" si="29"/>
        <v>289049.77632321109</v>
      </c>
      <c r="P65" s="49">
        <f t="shared" si="30"/>
        <v>240848.6480566689</v>
      </c>
      <c r="Q65" s="49">
        <f t="shared" si="31"/>
        <v>137152.33802547632</v>
      </c>
      <c r="R65" s="52">
        <f t="shared" si="9"/>
        <v>761651.57282732404</v>
      </c>
      <c r="S65" s="52"/>
      <c r="AB65" s="45" t="s">
        <v>151</v>
      </c>
      <c r="AC65" s="47" t="s">
        <v>547</v>
      </c>
      <c r="AD65" s="50">
        <v>3931.5927033491898</v>
      </c>
      <c r="AE65" s="50">
        <v>25958.272993660295</v>
      </c>
      <c r="AF65" s="50">
        <v>26258.669095214627</v>
      </c>
      <c r="AG65" s="50">
        <v>24257.369921323188</v>
      </c>
      <c r="AH65" s="51">
        <f t="shared" si="11"/>
        <v>80405.904713547294</v>
      </c>
    </row>
    <row r="66" spans="1:34" x14ac:dyDescent="0.2">
      <c r="A66" s="45" t="s">
        <v>20</v>
      </c>
      <c r="B66" s="53">
        <f t="shared" si="4"/>
        <v>118187.8769651809</v>
      </c>
      <c r="C66" s="53">
        <f t="shared" si="14"/>
        <v>95563.582504751117</v>
      </c>
      <c r="D66" s="53">
        <f t="shared" si="15"/>
        <v>98494.173406828326</v>
      </c>
      <c r="E66" s="53">
        <f t="shared" si="16"/>
        <v>536179.29068066098</v>
      </c>
      <c r="G66" s="45" t="s">
        <v>20</v>
      </c>
      <c r="H66" s="44">
        <v>5.8902404139500391</v>
      </c>
      <c r="I66" s="44">
        <v>41.980635476449976</v>
      </c>
      <c r="J66" s="44">
        <v>85.525269454511502</v>
      </c>
      <c r="K66" s="44">
        <v>120.23447912311539</v>
      </c>
      <c r="M66" s="45" t="s">
        <v>20</v>
      </c>
      <c r="N66" s="49">
        <f t="shared" si="28"/>
        <v>49837.940787153246</v>
      </c>
      <c r="O66" s="49">
        <f t="shared" si="29"/>
        <v>439295.32962373854</v>
      </c>
      <c r="P66" s="49">
        <f t="shared" si="30"/>
        <v>868328.21167249139</v>
      </c>
      <c r="Q66" s="49">
        <f t="shared" si="31"/>
        <v>224243.04931748088</v>
      </c>
      <c r="R66" s="52">
        <f t="shared" si="9"/>
        <v>1581704.531400864</v>
      </c>
      <c r="S66" s="52"/>
      <c r="AB66" s="45" t="s">
        <v>151</v>
      </c>
      <c r="AC66" s="47" t="s">
        <v>548</v>
      </c>
      <c r="AD66" s="50">
        <v>1086962.6298780097</v>
      </c>
      <c r="AE66" s="50">
        <v>2509089.8942108075</v>
      </c>
      <c r="AF66" s="50">
        <v>1259514.6981956277</v>
      </c>
      <c r="AG66" s="50">
        <v>337154.88072051812</v>
      </c>
      <c r="AH66" s="51">
        <f t="shared" si="11"/>
        <v>5192722.1030049631</v>
      </c>
    </row>
    <row r="67" spans="1:34" x14ac:dyDescent="0.2">
      <c r="A67" s="45" t="s">
        <v>149</v>
      </c>
      <c r="B67" s="53">
        <f t="shared" si="4"/>
        <v>81034.765054449817</v>
      </c>
      <c r="C67" s="53">
        <f t="shared" si="14"/>
        <v>34995.089028556918</v>
      </c>
      <c r="D67" s="53">
        <f t="shared" si="15"/>
        <v>36411.290784731587</v>
      </c>
      <c r="E67" s="53">
        <f t="shared" si="16"/>
        <v>69273.552510617577</v>
      </c>
      <c r="G67" s="45" t="s">
        <v>149</v>
      </c>
      <c r="H67" s="44">
        <v>1.6744592723923026</v>
      </c>
      <c r="I67" s="44">
        <v>4.3117820376125779</v>
      </c>
      <c r="J67" s="44">
        <v>7.2723934590272039</v>
      </c>
      <c r="K67" s="44">
        <v>4.1006011920519985</v>
      </c>
      <c r="M67" s="45" t="s">
        <v>149</v>
      </c>
      <c r="N67" s="49">
        <f t="shared" si="28"/>
        <v>20663.467972877821</v>
      </c>
      <c r="O67" s="49">
        <f t="shared" si="29"/>
        <v>123211.06067465781</v>
      </c>
      <c r="P67" s="49">
        <f t="shared" si="30"/>
        <v>199729.07585239329</v>
      </c>
      <c r="Q67" s="49">
        <f t="shared" si="31"/>
        <v>59194.325156393541</v>
      </c>
      <c r="R67" s="52">
        <f t="shared" si="9"/>
        <v>402797.92965632241</v>
      </c>
      <c r="S67" s="52"/>
      <c r="AC67" s="47" t="s">
        <v>63</v>
      </c>
      <c r="AD67" s="51">
        <f>SUM(AD5:AD66)</f>
        <v>1881196.8496146984</v>
      </c>
      <c r="AE67" s="51">
        <f t="shared" ref="AE67:AG67" si="34">SUM(AE5:AE66)</f>
        <v>5415947.8154472988</v>
      </c>
      <c r="AF67" s="51">
        <f t="shared" si="34"/>
        <v>5469794.1152835563</v>
      </c>
      <c r="AG67" s="51">
        <f t="shared" si="34"/>
        <v>3582915.9757528901</v>
      </c>
      <c r="AH67" s="51">
        <f t="shared" si="11"/>
        <v>16349854.756098444</v>
      </c>
    </row>
    <row r="68" spans="1:34" x14ac:dyDescent="0.2">
      <c r="A68" s="45" t="s">
        <v>413</v>
      </c>
      <c r="B68" s="53">
        <f t="shared" si="4"/>
        <v>398965.37900340441</v>
      </c>
      <c r="C68" s="53">
        <f t="shared" si="14"/>
        <v>155377.50777553377</v>
      </c>
      <c r="D68" s="53">
        <f t="shared" si="15"/>
        <v>171406.7850119145</v>
      </c>
      <c r="E68" s="53">
        <f t="shared" si="16"/>
        <v>453621.02953000384</v>
      </c>
      <c r="G68" s="45" t="s">
        <v>413</v>
      </c>
      <c r="H68" s="44">
        <v>2.1562773982486227</v>
      </c>
      <c r="I68" s="44">
        <v>3.3174405905049564</v>
      </c>
      <c r="J68" s="44">
        <v>5.6842766386449775</v>
      </c>
      <c r="K68" s="44">
        <v>6.7356036181341761</v>
      </c>
      <c r="M68" s="45" t="s">
        <v>413</v>
      </c>
      <c r="N68" s="49">
        <f t="shared" ref="N68:Q69" si="35">AD$46*(U68/U$70)</f>
        <v>5404.6729659473112</v>
      </c>
      <c r="O68" s="49">
        <f t="shared" si="35"/>
        <v>21350.841817449531</v>
      </c>
      <c r="P68" s="49">
        <f t="shared" si="35"/>
        <v>33162.494928365079</v>
      </c>
      <c r="Q68" s="49">
        <f t="shared" si="35"/>
        <v>14848.525927276622</v>
      </c>
      <c r="R68" s="52">
        <f t="shared" si="9"/>
        <v>74766.535639038542</v>
      </c>
      <c r="S68" s="52"/>
      <c r="T68" s="45" t="s">
        <v>413</v>
      </c>
      <c r="U68" s="45">
        <v>2.1562773982486227</v>
      </c>
      <c r="V68" s="45">
        <v>3.3174405905049564</v>
      </c>
      <c r="W68" s="45">
        <v>5.6842766386449775</v>
      </c>
      <c r="X68" s="45">
        <v>6.7356036181341761</v>
      </c>
    </row>
    <row r="69" spans="1:34" x14ac:dyDescent="0.2">
      <c r="A69" s="45" t="s">
        <v>414</v>
      </c>
      <c r="B69" s="53">
        <f t="shared" ref="B69:B78" si="36">H69*1000000000/N69</f>
        <v>398965.37900340441</v>
      </c>
      <c r="C69" s="53">
        <f t="shared" si="14"/>
        <v>155377.50777553377</v>
      </c>
      <c r="D69" s="53">
        <f t="shared" si="15"/>
        <v>171406.78501191447</v>
      </c>
      <c r="E69" s="53">
        <f t="shared" si="16"/>
        <v>453621.02953000384</v>
      </c>
      <c r="G69" s="45" t="s">
        <v>414</v>
      </c>
      <c r="H69" s="44">
        <v>7.9257692274744596</v>
      </c>
      <c r="I69" s="44">
        <v>12.816900983142613</v>
      </c>
      <c r="J69" s="44">
        <v>21.902728032380935</v>
      </c>
      <c r="K69" s="44">
        <v>27.173613737945224</v>
      </c>
      <c r="M69" s="45" t="s">
        <v>414</v>
      </c>
      <c r="N69" s="49">
        <f t="shared" si="35"/>
        <v>19865.807021332617</v>
      </c>
      <c r="O69" s="49">
        <f t="shared" si="35"/>
        <v>82488.77953209648</v>
      </c>
      <c r="P69" s="49">
        <f t="shared" si="35"/>
        <v>127782.15302771403</v>
      </c>
      <c r="Q69" s="49">
        <f t="shared" si="35"/>
        <v>59903.778636761548</v>
      </c>
      <c r="R69" s="52">
        <f t="shared" si="9"/>
        <v>290040.51821790467</v>
      </c>
      <c r="S69" s="52"/>
      <c r="T69" s="45" t="s">
        <v>414</v>
      </c>
      <c r="U69" s="45">
        <v>7.9257692274744596</v>
      </c>
      <c r="V69" s="45">
        <v>12.816900983142613</v>
      </c>
      <c r="W69" s="45">
        <v>21.902728032380935</v>
      </c>
      <c r="X69" s="45">
        <v>27.173613737945224</v>
      </c>
    </row>
    <row r="70" spans="1:34" x14ac:dyDescent="0.2">
      <c r="A70" s="45" t="s">
        <v>454</v>
      </c>
      <c r="B70" s="53">
        <f t="shared" si="36"/>
        <v>106141.42031342896</v>
      </c>
      <c r="C70" s="53">
        <f t="shared" si="14"/>
        <v>356247.89136136096</v>
      </c>
      <c r="D70" s="53">
        <f t="shared" si="15"/>
        <v>105546.48740715977</v>
      </c>
      <c r="E70" s="53">
        <f t="shared" si="16"/>
        <v>192263.76367262192</v>
      </c>
      <c r="G70" s="45" t="s">
        <v>454</v>
      </c>
      <c r="H70" s="44">
        <v>3.7865158608740283E-2</v>
      </c>
      <c r="I70" s="44">
        <v>0.97455004472271689</v>
      </c>
      <c r="J70" s="44">
        <v>0.80396664791669148</v>
      </c>
      <c r="K70" s="44">
        <v>1.3652961382889686</v>
      </c>
      <c r="M70" s="45" t="s">
        <v>454</v>
      </c>
      <c r="N70" s="49">
        <f>SUM(AD$47:AD$48)*(U71/U$73)</f>
        <v>356.74252800581382</v>
      </c>
      <c r="O70" s="49">
        <f t="shared" ref="O70:Q71" si="37">SUM(AE$47:AE$48)*(V71/V$73)</f>
        <v>2735.5952648549983</v>
      </c>
      <c r="P70" s="49">
        <f t="shared" si="37"/>
        <v>7617.1805208001088</v>
      </c>
      <c r="Q70" s="49">
        <f t="shared" si="37"/>
        <v>7101.1620297506161</v>
      </c>
      <c r="R70" s="52">
        <f t="shared" ref="R70:R78" si="38">SUM(N70:Q70)</f>
        <v>17810.680343411535</v>
      </c>
      <c r="S70" s="52"/>
      <c r="U70" s="45">
        <f>SUM(U68:U69)</f>
        <v>10.082046625723082</v>
      </c>
      <c r="V70" s="45">
        <f t="shared" ref="V70:X70" si="39">SUM(V68:V69)</f>
        <v>16.134341573647568</v>
      </c>
      <c r="W70" s="45">
        <f t="shared" si="39"/>
        <v>27.587004671025912</v>
      </c>
      <c r="X70" s="45">
        <f t="shared" si="39"/>
        <v>33.909217356079402</v>
      </c>
    </row>
    <row r="71" spans="1:34" x14ac:dyDescent="0.2">
      <c r="A71" s="45" t="s">
        <v>455</v>
      </c>
      <c r="B71" s="53">
        <f t="shared" si="36"/>
        <v>106141.42031342894</v>
      </c>
      <c r="C71" s="53">
        <f t="shared" si="14"/>
        <v>356247.89136136085</v>
      </c>
      <c r="D71" s="53">
        <f t="shared" si="15"/>
        <v>105546.48740715979</v>
      </c>
      <c r="E71" s="53">
        <f t="shared" si="16"/>
        <v>192263.76367262189</v>
      </c>
      <c r="G71" s="45" t="s">
        <v>455</v>
      </c>
      <c r="H71" s="44">
        <v>3.4884294337126372E-2</v>
      </c>
      <c r="I71" s="44">
        <v>0.89783040281573312</v>
      </c>
      <c r="J71" s="44">
        <v>0.74067586704060429</v>
      </c>
      <c r="K71" s="44">
        <v>1.2578157360318225</v>
      </c>
      <c r="M71" s="45" t="s">
        <v>455</v>
      </c>
      <c r="N71" s="49">
        <f>SUM(AD$47:AD$48)*(U72/U$73)</f>
        <v>328.65863518799017</v>
      </c>
      <c r="O71" s="49">
        <f t="shared" si="37"/>
        <v>2520.2406093823492</v>
      </c>
      <c r="P71" s="49">
        <f t="shared" si="37"/>
        <v>7017.5321342845582</v>
      </c>
      <c r="Q71" s="49">
        <f t="shared" si="37"/>
        <v>6542.1362403659932</v>
      </c>
      <c r="R71" s="52">
        <f t="shared" si="38"/>
        <v>16408.567619220892</v>
      </c>
      <c r="S71" s="52"/>
      <c r="T71" s="45" t="s">
        <v>454</v>
      </c>
      <c r="U71" s="45">
        <v>3.7865158608740283E-2</v>
      </c>
      <c r="V71" s="45">
        <v>0.97455004472271689</v>
      </c>
      <c r="W71" s="45">
        <v>0.80396664791669148</v>
      </c>
      <c r="X71" s="45">
        <v>1.3652961382889686</v>
      </c>
    </row>
    <row r="72" spans="1:34" x14ac:dyDescent="0.2">
      <c r="A72" s="54" t="s">
        <v>427</v>
      </c>
      <c r="B72" s="55">
        <f>B68</f>
        <v>398965.37900340441</v>
      </c>
      <c r="C72" s="55">
        <f t="shared" ref="C72:E72" si="40">C68</f>
        <v>155377.50777553377</v>
      </c>
      <c r="D72" s="55">
        <f t="shared" si="40"/>
        <v>171406.7850119145</v>
      </c>
      <c r="E72" s="55">
        <f t="shared" si="40"/>
        <v>453621.02953000384</v>
      </c>
      <c r="G72" s="45" t="s">
        <v>427</v>
      </c>
      <c r="H72" s="44">
        <v>1E-10</v>
      </c>
      <c r="I72" s="44">
        <v>1E-10</v>
      </c>
      <c r="J72" s="44">
        <v>1E-10</v>
      </c>
      <c r="K72" s="44">
        <v>1E-10</v>
      </c>
      <c r="M72" s="45" t="s">
        <v>427</v>
      </c>
      <c r="N72" s="49">
        <f t="shared" ref="N72:Q78" si="41">SUMIF($AB$5:$AB$66,$M72,AD$5:AD$66)</f>
        <v>0</v>
      </c>
      <c r="O72" s="49">
        <f t="shared" si="41"/>
        <v>0</v>
      </c>
      <c r="P72" s="49">
        <f t="shared" si="41"/>
        <v>0</v>
      </c>
      <c r="Q72" s="49">
        <f t="shared" si="41"/>
        <v>0</v>
      </c>
      <c r="R72" s="52">
        <f t="shared" si="38"/>
        <v>0</v>
      </c>
      <c r="S72" s="52"/>
      <c r="T72" s="45" t="s">
        <v>455</v>
      </c>
      <c r="U72" s="45">
        <v>3.4884294337126372E-2</v>
      </c>
      <c r="V72" s="45">
        <v>0.89783040281573312</v>
      </c>
      <c r="W72" s="45">
        <v>0.74067586704060429</v>
      </c>
      <c r="X72" s="45">
        <v>1.2578157360318225</v>
      </c>
    </row>
    <row r="73" spans="1:34" x14ac:dyDescent="0.2">
      <c r="A73" s="45" t="s">
        <v>291</v>
      </c>
      <c r="B73" s="53">
        <f t="shared" si="36"/>
        <v>170580.84286101913</v>
      </c>
      <c r="C73" s="53">
        <f t="shared" si="14"/>
        <v>222227.13804423483</v>
      </c>
      <c r="D73" s="53">
        <f t="shared" si="15"/>
        <v>253175.13272835079</v>
      </c>
      <c r="E73" s="53">
        <f t="shared" si="16"/>
        <v>407821.89566057245</v>
      </c>
      <c r="G73" s="45" t="s">
        <v>291</v>
      </c>
      <c r="H73" s="44">
        <v>0.52834094234320805</v>
      </c>
      <c r="I73" s="44">
        <v>6.1681656334716504</v>
      </c>
      <c r="J73" s="44">
        <v>11.406314379603542</v>
      </c>
      <c r="K73" s="44">
        <v>9.3891302568173902</v>
      </c>
      <c r="M73" s="45" t="s">
        <v>291</v>
      </c>
      <c r="N73" s="49">
        <f t="shared" si="41"/>
        <v>3097.3052628991536</v>
      </c>
      <c r="O73" s="49">
        <f t="shared" si="41"/>
        <v>27756.13135171575</v>
      </c>
      <c r="P73" s="49">
        <f t="shared" si="41"/>
        <v>45053.059740437348</v>
      </c>
      <c r="Q73" s="49">
        <f t="shared" si="41"/>
        <v>23022.624230632049</v>
      </c>
      <c r="R73" s="52">
        <f t="shared" si="38"/>
        <v>98929.120585684301</v>
      </c>
      <c r="S73" s="52"/>
      <c r="U73" s="45">
        <f>SUM(U71:U72)</f>
        <v>7.2749452945866655E-2</v>
      </c>
      <c r="V73" s="45">
        <f t="shared" ref="V73" si="42">SUM(V71:V72)</f>
        <v>1.87238044753845</v>
      </c>
      <c r="W73" s="45">
        <f t="shared" ref="W73" si="43">SUM(W71:W72)</f>
        <v>1.5446425149572958</v>
      </c>
      <c r="X73" s="45">
        <f t="shared" ref="X73" si="44">SUM(X71:X72)</f>
        <v>2.6231118743207911</v>
      </c>
    </row>
    <row r="74" spans="1:34" x14ac:dyDescent="0.2">
      <c r="A74" s="45" t="s">
        <v>22</v>
      </c>
      <c r="B74" s="53">
        <f t="shared" si="36"/>
        <v>114242.04975779647</v>
      </c>
      <c r="C74" s="53">
        <f t="shared" si="14"/>
        <v>149740.29286635565</v>
      </c>
      <c r="D74" s="53">
        <f t="shared" si="15"/>
        <v>183907.1369483271</v>
      </c>
      <c r="E74" s="53">
        <f t="shared" si="16"/>
        <v>382150.39780494507</v>
      </c>
      <c r="G74" s="45" t="s">
        <v>22</v>
      </c>
      <c r="H74" s="44">
        <v>0.28173042237272011</v>
      </c>
      <c r="I74" s="44">
        <v>3.537095053446822</v>
      </c>
      <c r="J74" s="44">
        <v>11.733842297300665</v>
      </c>
      <c r="K74" s="44">
        <v>18.285967465451066</v>
      </c>
      <c r="M74" s="45" t="s">
        <v>22</v>
      </c>
      <c r="N74" s="49">
        <f t="shared" si="41"/>
        <v>2466.0833989762459</v>
      </c>
      <c r="O74" s="49">
        <f t="shared" si="41"/>
        <v>23621.531558000268</v>
      </c>
      <c r="P74" s="49">
        <f t="shared" si="41"/>
        <v>63803.082860223934</v>
      </c>
      <c r="Q74" s="49">
        <f t="shared" si="41"/>
        <v>47850.185608820117</v>
      </c>
      <c r="R74" s="52">
        <f t="shared" si="38"/>
        <v>137740.88342602056</v>
      </c>
      <c r="S74" s="52"/>
    </row>
    <row r="75" spans="1:34" x14ac:dyDescent="0.2">
      <c r="A75" s="45" t="s">
        <v>23</v>
      </c>
      <c r="B75" s="53">
        <f t="shared" si="36"/>
        <v>392016.15495317493</v>
      </c>
      <c r="C75" s="53">
        <f t="shared" si="14"/>
        <v>499402.48841419269</v>
      </c>
      <c r="D75" s="53">
        <f t="shared" si="15"/>
        <v>302935.53633618401</v>
      </c>
      <c r="E75" s="53">
        <f t="shared" si="16"/>
        <v>861880.07060509839</v>
      </c>
      <c r="G75" s="45" t="s">
        <v>23</v>
      </c>
      <c r="H75" s="44">
        <v>2.8016048769724953</v>
      </c>
      <c r="I75" s="44">
        <v>11.472050130543616</v>
      </c>
      <c r="J75" s="44">
        <v>49.405813786718205</v>
      </c>
      <c r="K75" s="44">
        <v>175.27350775707933</v>
      </c>
      <c r="M75" s="45" t="s">
        <v>23</v>
      </c>
      <c r="N75" s="49">
        <f t="shared" si="41"/>
        <v>7146.6566915007315</v>
      </c>
      <c r="O75" s="49">
        <f t="shared" si="41"/>
        <v>22971.551797773514</v>
      </c>
      <c r="P75" s="49">
        <f t="shared" si="41"/>
        <v>163090.1887056588</v>
      </c>
      <c r="Q75" s="49">
        <f t="shared" si="41"/>
        <v>203361.82925546172</v>
      </c>
      <c r="R75" s="52">
        <f t="shared" si="38"/>
        <v>396570.22645039478</v>
      </c>
      <c r="S75" s="52"/>
    </row>
    <row r="76" spans="1:34" x14ac:dyDescent="0.2">
      <c r="A76" s="45" t="s">
        <v>150</v>
      </c>
      <c r="B76" s="53">
        <f t="shared" si="36"/>
        <v>123387.17632272253</v>
      </c>
      <c r="C76" s="53">
        <f t="shared" si="14"/>
        <v>44240.263654914932</v>
      </c>
      <c r="D76" s="53">
        <f t="shared" si="15"/>
        <v>54870.507812018121</v>
      </c>
      <c r="E76" s="53">
        <f t="shared" si="16"/>
        <v>163312.51049606604</v>
      </c>
      <c r="G76" s="45" t="s">
        <v>150</v>
      </c>
      <c r="H76" s="44">
        <v>10.408482581323204</v>
      </c>
      <c r="I76" s="44">
        <v>21.009094121926633</v>
      </c>
      <c r="J76" s="44">
        <v>36.911265047799553</v>
      </c>
      <c r="K76" s="44">
        <v>81.518758587356885</v>
      </c>
      <c r="M76" s="45" t="s">
        <v>150</v>
      </c>
      <c r="N76" s="49">
        <f t="shared" si="41"/>
        <v>84356.275032176229</v>
      </c>
      <c r="O76" s="49">
        <f t="shared" si="41"/>
        <v>474886.27748249413</v>
      </c>
      <c r="P76" s="49">
        <f t="shared" si="41"/>
        <v>672697.71175172157</v>
      </c>
      <c r="Q76" s="49">
        <f t="shared" si="41"/>
        <v>499158.0763760322</v>
      </c>
      <c r="R76" s="52">
        <f t="shared" si="38"/>
        <v>1731098.3406424243</v>
      </c>
      <c r="S76" s="52"/>
    </row>
    <row r="77" spans="1:34" x14ac:dyDescent="0.2">
      <c r="A77" s="45" t="s">
        <v>24</v>
      </c>
      <c r="B77" s="53">
        <f t="shared" si="36"/>
        <v>2378023.1372891804</v>
      </c>
      <c r="C77" s="53">
        <f t="shared" si="14"/>
        <v>574438.72242504137</v>
      </c>
      <c r="D77" s="53">
        <f t="shared" si="15"/>
        <v>530558.60833043407</v>
      </c>
      <c r="E77" s="53">
        <f t="shared" si="16"/>
        <v>1060161.9313956224</v>
      </c>
      <c r="G77" s="45" t="s">
        <v>24</v>
      </c>
      <c r="H77" s="44">
        <v>63.12219335719297</v>
      </c>
      <c r="I77" s="44">
        <v>50.823564625248714</v>
      </c>
      <c r="J77" s="44">
        <v>181.71181445545699</v>
      </c>
      <c r="K77" s="44">
        <v>387.71974199174446</v>
      </c>
      <c r="M77" s="45" t="s">
        <v>24</v>
      </c>
      <c r="N77" s="49">
        <f t="shared" si="41"/>
        <v>26543.977797099531</v>
      </c>
      <c r="O77" s="49">
        <f t="shared" si="41"/>
        <v>88475.171747985165</v>
      </c>
      <c r="P77" s="49">
        <f t="shared" si="41"/>
        <v>342491.50160294102</v>
      </c>
      <c r="Q77" s="49">
        <f t="shared" si="41"/>
        <v>365717.47250096122</v>
      </c>
      <c r="R77" s="52">
        <f t="shared" si="38"/>
        <v>823228.12364898692</v>
      </c>
      <c r="S77" s="52"/>
    </row>
    <row r="78" spans="1:34" x14ac:dyDescent="0.2">
      <c r="A78" s="45" t="s">
        <v>151</v>
      </c>
      <c r="B78" s="53">
        <f t="shared" si="36"/>
        <v>25903.54262164676</v>
      </c>
      <c r="C78" s="53">
        <f t="shared" si="14"/>
        <v>24470.761360987304</v>
      </c>
      <c r="D78" s="53">
        <f t="shared" si="15"/>
        <v>24736.950106800534</v>
      </c>
      <c r="E78" s="53">
        <f t="shared" si="16"/>
        <v>41733.756089687369</v>
      </c>
      <c r="G78" s="45" t="s">
        <v>151</v>
      </c>
      <c r="H78" s="44">
        <v>32.766823461297726</v>
      </c>
      <c r="I78" s="44">
        <v>71.593460210767873</v>
      </c>
      <c r="J78" s="44">
        <v>45.106683841252263</v>
      </c>
      <c r="K78" s="44">
        <v>60.643426821762979</v>
      </c>
      <c r="M78" s="45" t="s">
        <v>151</v>
      </c>
      <c r="N78" s="49">
        <f t="shared" si="41"/>
        <v>1264955.2974238952</v>
      </c>
      <c r="O78" s="49">
        <f t="shared" si="41"/>
        <v>2925673.5887632119</v>
      </c>
      <c r="P78" s="49">
        <f t="shared" si="41"/>
        <v>1823453.7259648596</v>
      </c>
      <c r="Q78" s="49">
        <f t="shared" si="41"/>
        <v>1453102.536264362</v>
      </c>
      <c r="R78" s="52">
        <f t="shared" si="38"/>
        <v>7467185.1484163292</v>
      </c>
      <c r="S78" s="5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Notes</vt:lpstr>
      <vt:lpstr>SAM</vt:lpstr>
      <vt:lpstr>Demand</vt:lpstr>
      <vt:lpstr>Employment</vt:lpstr>
      <vt:lpstr>Energy</vt:lpstr>
      <vt:lpstr>Demand_RawData</vt:lpstr>
      <vt:lpstr>2019_LMD</vt:lpstr>
      <vt:lpstr>Sheet2</vt:lpstr>
      <vt:lpstr>Modelled 2019 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2022-06-09T07:12:13Z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104044497013092</vt:r8>
  </property>
</Properties>
</file>