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https://uctcloud-my.sharepoint.com/personal/01367178_wf_uct_ac_za/Documents/HaraldMS/C tax/"/>
    </mc:Choice>
  </mc:AlternateContent>
  <xr:revisionPtr revIDLastSave="185" documentId="8_{066A4EF0-1A04-3741-AB34-93A32D4CBB27}" xr6:coauthVersionLast="47" xr6:coauthVersionMax="47" xr10:uidLastSave="{497EDF2B-4761-4E47-82B3-C22CAAE23C72}"/>
  <bookViews>
    <workbookView xWindow="4460" yWindow="660" windowWidth="33940" windowHeight="18000" xr2:uid="{9D200BA4-2DC2-1F4F-98D2-1A07D54632F3}"/>
  </bookViews>
  <sheets>
    <sheet name="Inflation" sheetId="3" r:id="rId1"/>
    <sheet name="Graphs" sheetId="1" r:id="rId2"/>
    <sheet name="Text budget speech and BR"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9" i="3" l="1"/>
  <c r="H37" i="3"/>
  <c r="H32" i="3"/>
  <c r="C32" i="3"/>
  <c r="D32" i="3" s="1"/>
  <c r="B32" i="3"/>
  <c r="H30" i="3"/>
  <c r="H17" i="3"/>
  <c r="H14" i="3"/>
  <c r="G14" i="3"/>
  <c r="G15" i="3" s="1"/>
  <c r="G13" i="3"/>
  <c r="B13" i="3" s="1"/>
  <c r="C13" i="3" s="1"/>
  <c r="D13" i="3"/>
  <c r="G12" i="3"/>
  <c r="B12" i="3" s="1"/>
  <c r="C12" i="3"/>
  <c r="D12" i="3" s="1"/>
  <c r="B11" i="3"/>
  <c r="B8" i="3" s="1"/>
  <c r="B10" i="3"/>
  <c r="H9" i="3"/>
  <c r="B9" i="3"/>
  <c r="C9" i="3" s="1"/>
  <c r="D9" i="3" s="1"/>
  <c r="C8" i="3"/>
  <c r="D8" i="3" s="1"/>
  <c r="C7" i="3"/>
  <c r="D7" i="3" s="1"/>
  <c r="H6" i="3"/>
  <c r="B6" i="3"/>
  <c r="C6" i="3" s="1"/>
  <c r="C5" i="3"/>
  <c r="F5" i="3" s="1"/>
  <c r="J4" i="3"/>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B4" i="3"/>
  <c r="B5" i="3" s="1"/>
  <c r="E3" i="3"/>
  <c r="C3" i="3"/>
  <c r="D3" i="3" s="1"/>
  <c r="F2" i="3"/>
  <c r="E2" i="3"/>
  <c r="D2" i="3"/>
  <c r="C2" i="3"/>
  <c r="E10" i="1"/>
  <c r="E5" i="1"/>
  <c r="E6" i="1" s="1"/>
  <c r="E7" i="1" s="1"/>
  <c r="E8" i="1" s="1"/>
  <c r="E9"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 i="1"/>
  <c r="E3" i="1"/>
  <c r="E2" i="1"/>
  <c r="B32" i="1"/>
  <c r="B11" i="1"/>
  <c r="B8" i="1" s="1"/>
  <c r="B9" i="1" s="1"/>
  <c r="B10" i="1" s="1"/>
  <c r="G12" i="1"/>
  <c r="B12" i="1" s="1"/>
  <c r="C12" i="1" s="1"/>
  <c r="D12" i="1" s="1"/>
  <c r="B4" i="1"/>
  <c r="B5" i="1" s="1"/>
  <c r="B6" i="1" s="1"/>
  <c r="C6" i="1" s="1"/>
  <c r="H12" i="1"/>
  <c r="H13" i="1"/>
  <c r="H26" i="1"/>
  <c r="J4" i="1"/>
  <c r="H6" i="1"/>
  <c r="H11" i="1" s="1"/>
  <c r="C3" i="1"/>
  <c r="F3" i="1" s="1"/>
  <c r="C2" i="1"/>
  <c r="F2" i="1" s="1"/>
  <c r="C11" i="1"/>
  <c r="D11" i="1" s="1"/>
  <c r="D6" i="3" l="1"/>
  <c r="F6" i="3"/>
  <c r="G16" i="3"/>
  <c r="B15" i="3"/>
  <c r="C10" i="3"/>
  <c r="D10" i="3" s="1"/>
  <c r="H41" i="3"/>
  <c r="H33" i="3"/>
  <c r="H26" i="3"/>
  <c r="H18" i="3"/>
  <c r="H34" i="3"/>
  <c r="H27" i="3"/>
  <c r="H19" i="3"/>
  <c r="H11" i="3"/>
  <c r="F11" i="3" s="1"/>
  <c r="H7" i="3"/>
  <c r="F7" i="3" s="1"/>
  <c r="H35" i="3"/>
  <c r="H28" i="3"/>
  <c r="H20" i="3"/>
  <c r="H16" i="3"/>
  <c r="H21" i="3"/>
  <c r="H23" i="3"/>
  <c r="H25" i="3"/>
  <c r="H8" i="3"/>
  <c r="F8" i="3" s="1"/>
  <c r="H10" i="3"/>
  <c r="F10" i="3" s="1"/>
  <c r="H13" i="3"/>
  <c r="F13" i="3" s="1"/>
  <c r="H36" i="3"/>
  <c r="H38" i="3"/>
  <c r="H40" i="3"/>
  <c r="F3" i="3"/>
  <c r="D5" i="3"/>
  <c r="B14" i="3"/>
  <c r="C11" i="3"/>
  <c r="D11" i="3" s="1"/>
  <c r="H15" i="3"/>
  <c r="H29" i="3"/>
  <c r="H31" i="3"/>
  <c r="C4" i="3"/>
  <c r="F9" i="3"/>
  <c r="H12" i="3"/>
  <c r="F12" i="3" s="1"/>
  <c r="H22" i="3"/>
  <c r="H24" i="3"/>
  <c r="F32" i="3"/>
  <c r="H17" i="1"/>
  <c r="H33" i="1"/>
  <c r="H32" i="1"/>
  <c r="F32" i="1" s="1"/>
  <c r="H38" i="1"/>
  <c r="H16" i="1"/>
  <c r="H25" i="1"/>
  <c r="H24" i="1"/>
  <c r="H18" i="1"/>
  <c r="H31" i="1"/>
  <c r="H36" i="1"/>
  <c r="H41" i="1"/>
  <c r="H29" i="1"/>
  <c r="H21" i="1"/>
  <c r="H15" i="1"/>
  <c r="H37" i="1"/>
  <c r="H40" i="1"/>
  <c r="H35" i="1"/>
  <c r="H28" i="1"/>
  <c r="H20" i="1"/>
  <c r="H23" i="1"/>
  <c r="H30" i="1"/>
  <c r="H22" i="1"/>
  <c r="H39" i="1"/>
  <c r="H34" i="1"/>
  <c r="H27" i="1"/>
  <c r="H19" i="1"/>
  <c r="H14" i="1"/>
  <c r="G13" i="1"/>
  <c r="C32" i="1"/>
  <c r="D32" i="1" s="1"/>
  <c r="F12" i="1"/>
  <c r="C4" i="1"/>
  <c r="F4" i="1" s="1"/>
  <c r="D2" i="1"/>
  <c r="D6" i="1"/>
  <c r="F6" i="1"/>
  <c r="H7" i="1"/>
  <c r="H8" i="1"/>
  <c r="H9" i="1"/>
  <c r="H10" i="1"/>
  <c r="C5" i="1"/>
  <c r="D3" i="1"/>
  <c r="C14" i="3" l="1"/>
  <c r="D14" i="3" s="1"/>
  <c r="F14" i="3"/>
  <c r="F4" i="3"/>
  <c r="D4" i="3"/>
  <c r="F15" i="3"/>
  <c r="C15" i="3"/>
  <c r="D15" i="3" s="1"/>
  <c r="G17" i="3"/>
  <c r="B16" i="3"/>
  <c r="D4" i="1"/>
  <c r="B13" i="1"/>
  <c r="G14" i="1"/>
  <c r="F8" i="1"/>
  <c r="C8" i="1"/>
  <c r="D8" i="1" s="1"/>
  <c r="D5" i="1"/>
  <c r="F5" i="1"/>
  <c r="C7" i="1"/>
  <c r="D7" i="1" s="1"/>
  <c r="F7" i="1"/>
  <c r="F11" i="1"/>
  <c r="F16" i="3" l="1"/>
  <c r="C16" i="3"/>
  <c r="D16" i="3" s="1"/>
  <c r="G18" i="3"/>
  <c r="B17" i="3"/>
  <c r="B14" i="1"/>
  <c r="G15" i="1"/>
  <c r="F13" i="1"/>
  <c r="C13" i="1"/>
  <c r="D13" i="1" s="1"/>
  <c r="C9" i="1"/>
  <c r="D9" i="1" s="1"/>
  <c r="F9" i="1"/>
  <c r="F17" i="3" l="1"/>
  <c r="C17" i="3"/>
  <c r="D17" i="3" s="1"/>
  <c r="G19" i="3"/>
  <c r="B18" i="3"/>
  <c r="G16" i="1"/>
  <c r="B15" i="1"/>
  <c r="F14" i="1"/>
  <c r="C14" i="1"/>
  <c r="D14" i="1" s="1"/>
  <c r="C10" i="1"/>
  <c r="D10" i="1" s="1"/>
  <c r="F10" i="1"/>
  <c r="F18" i="3" l="1"/>
  <c r="C18" i="3"/>
  <c r="D18" i="3" s="1"/>
  <c r="G20" i="3"/>
  <c r="B19" i="3"/>
  <c r="C15" i="1"/>
  <c r="D15" i="1" s="1"/>
  <c r="F15" i="1"/>
  <c r="G17" i="1"/>
  <c r="B16" i="1"/>
  <c r="C19" i="3" l="1"/>
  <c r="D19" i="3" s="1"/>
  <c r="F19" i="3"/>
  <c r="B20" i="3"/>
  <c r="G21" i="3"/>
  <c r="F16" i="1"/>
  <c r="C16" i="1"/>
  <c r="D16" i="1" s="1"/>
  <c r="B17" i="1"/>
  <c r="G18" i="1"/>
  <c r="F20" i="3" l="1"/>
  <c r="C20" i="3"/>
  <c r="D20" i="3" s="1"/>
  <c r="B21" i="3"/>
  <c r="G22" i="3"/>
  <c r="G19" i="1"/>
  <c r="B18" i="1"/>
  <c r="C17" i="1"/>
  <c r="D17" i="1" s="1"/>
  <c r="F17" i="1"/>
  <c r="B22" i="3" l="1"/>
  <c r="G23" i="3"/>
  <c r="C21" i="3"/>
  <c r="D21" i="3" s="1"/>
  <c r="F21" i="3"/>
  <c r="F18" i="1"/>
  <c r="C18" i="1"/>
  <c r="D18" i="1" s="1"/>
  <c r="B19" i="1"/>
  <c r="G20" i="1"/>
  <c r="G24" i="3" l="1"/>
  <c r="B23" i="3"/>
  <c r="C22" i="3"/>
  <c r="D22" i="3" s="1"/>
  <c r="F22" i="3"/>
  <c r="G21" i="1"/>
  <c r="B20" i="1"/>
  <c r="C19" i="1"/>
  <c r="D19" i="1" s="1"/>
  <c r="F19" i="1"/>
  <c r="C23" i="3" l="1"/>
  <c r="D23" i="3" s="1"/>
  <c r="F23" i="3"/>
  <c r="G25" i="3"/>
  <c r="B24" i="3"/>
  <c r="C20" i="1"/>
  <c r="D20" i="1" s="1"/>
  <c r="F20" i="1"/>
  <c r="B21" i="1"/>
  <c r="G22" i="1"/>
  <c r="F24" i="3" l="1"/>
  <c r="C24" i="3"/>
  <c r="D24" i="3" s="1"/>
  <c r="G26" i="3"/>
  <c r="B25" i="3"/>
  <c r="B22" i="1"/>
  <c r="G23" i="1"/>
  <c r="F21" i="1"/>
  <c r="C21" i="1"/>
  <c r="D21" i="1" s="1"/>
  <c r="F25" i="3" l="1"/>
  <c r="C25" i="3"/>
  <c r="D25" i="3" s="1"/>
  <c r="G27" i="3"/>
  <c r="B26" i="3"/>
  <c r="B23" i="1"/>
  <c r="G24" i="1"/>
  <c r="C22" i="1"/>
  <c r="D22" i="1" s="1"/>
  <c r="F22" i="1"/>
  <c r="F26" i="3" l="1"/>
  <c r="C26" i="3"/>
  <c r="D26" i="3" s="1"/>
  <c r="G28" i="3"/>
  <c r="B27" i="3"/>
  <c r="B24" i="1"/>
  <c r="G25" i="1"/>
  <c r="C23" i="1"/>
  <c r="D23" i="1" s="1"/>
  <c r="F23" i="1"/>
  <c r="F27" i="3" l="1"/>
  <c r="C27" i="3"/>
  <c r="D27" i="3" s="1"/>
  <c r="B28" i="3"/>
  <c r="G29" i="3"/>
  <c r="B25" i="1"/>
  <c r="G26" i="1"/>
  <c r="F24" i="1"/>
  <c r="C24" i="1"/>
  <c r="D24" i="1" s="1"/>
  <c r="B29" i="3" l="1"/>
  <c r="G30" i="3"/>
  <c r="C28" i="3"/>
  <c r="D28" i="3" s="1"/>
  <c r="F28" i="3"/>
  <c r="B26" i="1"/>
  <c r="G27" i="1"/>
  <c r="C25" i="1"/>
  <c r="D25" i="1" s="1"/>
  <c r="F25" i="1"/>
  <c r="B30" i="3" l="1"/>
  <c r="G31" i="3"/>
  <c r="C29" i="3"/>
  <c r="D29" i="3" s="1"/>
  <c r="F29" i="3"/>
  <c r="B27" i="1"/>
  <c r="G28" i="1"/>
  <c r="C26" i="1"/>
  <c r="D26" i="1" s="1"/>
  <c r="F26" i="1"/>
  <c r="G33" i="3" l="1"/>
  <c r="B31" i="3"/>
  <c r="C30" i="3"/>
  <c r="D30" i="3" s="1"/>
  <c r="F30" i="3"/>
  <c r="B28" i="1"/>
  <c r="G29" i="1"/>
  <c r="F27" i="1"/>
  <c r="C27" i="1"/>
  <c r="D27" i="1" s="1"/>
  <c r="C31" i="3" l="1"/>
  <c r="D31" i="3" s="1"/>
  <c r="F31" i="3"/>
  <c r="G34" i="3"/>
  <c r="B33" i="3"/>
  <c r="B29" i="1"/>
  <c r="G30" i="1"/>
  <c r="C28" i="1"/>
  <c r="D28" i="1" s="1"/>
  <c r="F28" i="1"/>
  <c r="F33" i="3" l="1"/>
  <c r="C33" i="3"/>
  <c r="D33" i="3" s="1"/>
  <c r="G35" i="3"/>
  <c r="B34" i="3"/>
  <c r="B30" i="1"/>
  <c r="G31" i="1"/>
  <c r="F29" i="1"/>
  <c r="C29" i="1"/>
  <c r="D29" i="1" s="1"/>
  <c r="C34" i="3" l="1"/>
  <c r="D34" i="3" s="1"/>
  <c r="F34" i="3"/>
  <c r="B35" i="3"/>
  <c r="G36" i="3"/>
  <c r="B31" i="1"/>
  <c r="G33" i="1"/>
  <c r="C30" i="1"/>
  <c r="D30" i="1" s="1"/>
  <c r="F30" i="1"/>
  <c r="B36" i="3" l="1"/>
  <c r="G37" i="3"/>
  <c r="F35" i="3"/>
  <c r="C35" i="3"/>
  <c r="D35" i="3" s="1"/>
  <c r="G34" i="1"/>
  <c r="B33" i="1"/>
  <c r="C31" i="1"/>
  <c r="D31" i="1" s="1"/>
  <c r="F31" i="1"/>
  <c r="C36" i="3" l="1"/>
  <c r="D36" i="3" s="1"/>
  <c r="F36" i="3"/>
  <c r="B37" i="3"/>
  <c r="G38" i="3"/>
  <c r="C33" i="1"/>
  <c r="D33" i="1" s="1"/>
  <c r="F33" i="1"/>
  <c r="G35" i="1"/>
  <c r="B34" i="1"/>
  <c r="G39" i="3" l="1"/>
  <c r="B38" i="3"/>
  <c r="C37" i="3"/>
  <c r="D37" i="3" s="1"/>
  <c r="F37" i="3"/>
  <c r="F34" i="1"/>
  <c r="C34" i="1"/>
  <c r="D34" i="1" s="1"/>
  <c r="B35" i="1"/>
  <c r="G36" i="1"/>
  <c r="C38" i="3" l="1"/>
  <c r="D38" i="3" s="1"/>
  <c r="F38" i="3"/>
  <c r="G40" i="3"/>
  <c r="B39" i="3"/>
  <c r="B36" i="1"/>
  <c r="G37" i="1"/>
  <c r="F35" i="1"/>
  <c r="C35" i="1"/>
  <c r="D35" i="1" s="1"/>
  <c r="F39" i="3" l="1"/>
  <c r="C39" i="3"/>
  <c r="D39" i="3" s="1"/>
  <c r="G41" i="3"/>
  <c r="B41" i="3" s="1"/>
  <c r="B40" i="3"/>
  <c r="B37" i="1"/>
  <c r="C37" i="1" s="1"/>
  <c r="D37" i="1" s="1"/>
  <c r="G38" i="1"/>
  <c r="C36" i="1"/>
  <c r="D36" i="1" s="1"/>
  <c r="F36" i="1"/>
  <c r="F40" i="3" l="1"/>
  <c r="C40" i="3"/>
  <c r="D40" i="3" s="1"/>
  <c r="F41" i="3"/>
  <c r="C41" i="3"/>
  <c r="D41" i="3" s="1"/>
  <c r="B38" i="1"/>
  <c r="G39" i="1"/>
  <c r="F37" i="1"/>
  <c r="B39" i="1" l="1"/>
  <c r="F39" i="1" s="1"/>
  <c r="G40" i="1"/>
  <c r="F38" i="1"/>
  <c r="C38" i="1"/>
  <c r="D38" i="1" s="1"/>
  <c r="G41" i="1" l="1"/>
  <c r="B40" i="1"/>
  <c r="C39" i="1"/>
  <c r="D39" i="1" s="1"/>
  <c r="C40" i="1" l="1"/>
  <c r="D40" i="1" s="1"/>
  <c r="F40" i="1"/>
  <c r="B41" i="1"/>
  <c r="F41" i="1" s="1"/>
  <c r="C41" i="1" l="1"/>
  <c r="D41" i="1" s="1"/>
</calcChain>
</file>

<file path=xl/sharedStrings.xml><?xml version="1.0" encoding="utf-8"?>
<sst xmlns="http://schemas.openxmlformats.org/spreadsheetml/2006/main" count="57" uniqueCount="44">
  <si>
    <t>less 60%</t>
  </si>
  <si>
    <t>less 95%</t>
  </si>
  <si>
    <t>In US$</t>
  </si>
  <si>
    <t>ZAR/$</t>
  </si>
  <si>
    <t>parameters</t>
  </si>
  <si>
    <t xml:space="preserve"> 60% allowance to 2025, then phased out to 0% in 2030</t>
  </si>
  <si>
    <t>R640 in 2023</t>
  </si>
  <si>
    <t xml:space="preserve">Budget Review </t>
  </si>
  <si>
    <t>Climate change response and carbon tax price path</t>
  </si>
  <si>
    <t xml:space="preserve">http://www.treasury.gov.za/documents/national%20budget/2022/default.aspx </t>
  </si>
  <si>
    <t>Budget speech, full review and other docs at</t>
  </si>
  <si>
    <t>Madam Speaker, the structure of the economy will need to change to adapt to the needs of addressing climate change.</t>
  </si>
  <si>
    <t>As we reduce emissions, communities must not be left behind as production shifts to greener solutions.</t>
  </si>
  <si>
    <t xml:space="preserve">There are opportunities to access international finance to help pay for this just transition. The National Treasury is working with the new head of the Presidential Climate Finance Task Team, on accessing these resources. </t>
  </si>
  <si>
    <t>The carbon tax is the main mechanism to ensure we lower our greenhouse emissions.</t>
  </si>
  <si>
    <t>The carbon tax rate will increase from R134 to R144, effective from 1 January 2022.</t>
  </si>
  <si>
    <t>As required by legislation, the carbon fuel levy will increase by 1c to 9c per litre for petrol, and 10c per litre for diesel, from 6 April 2022.</t>
  </si>
  <si>
    <t xml:space="preserve">The first phase of the carbon tax, with substantial allowances and electricity price neutrality, will be extended to 31 December 2025. </t>
  </si>
  <si>
    <t>However, in line with our commitments at COP26, the carbon tax rate will be progressively increased every year to reach $20 per tonne.</t>
  </si>
  <si>
    <t xml:space="preserve">In the second phase from 2026 onwards, the carbon tax rate will have larger annual increases to reach at least $30 by 2030, and the allowances will rapidly fall away. </t>
  </si>
  <si>
    <t>We urge all our companies that have not already done so to develop plans to progressively reduce their emissions over the next 10 years, otherwise they will face these steep taxes.</t>
  </si>
  <si>
    <t>Our exporters will also face overseas border taxes for carbon-intensive goods such as</t>
  </si>
  <si>
    <t>iron and steel, which will reduce their competitiveness.</t>
  </si>
  <si>
    <t>Budget speech</t>
  </si>
  <si>
    <t>p. 14-15</t>
  </si>
  <si>
    <t xml:space="preserve"> p 48 </t>
  </si>
  <si>
    <t>Extension of first phase of the carbon tax</t>
  </si>
  <si>
    <r>
      <t>The first phase of the carbon tax will be extended by three years for the period 1 January 2023 to 31 December 2025. The transitional support measures afforded to companies in the first phase, such as significant taxfree allowances and revenue</t>
    </r>
    <r>
      <rPr>
        <sz val="9"/>
        <color theme="1"/>
        <rFont val="Cambria Math"/>
        <family val="1"/>
      </rPr>
      <t>‐</t>
    </r>
    <r>
      <rPr>
        <sz val="9"/>
        <color theme="1"/>
        <rFont val="Arial"/>
        <family val="2"/>
      </rPr>
      <t>recycling measures, will continue over this period, alongside adjustments outlined below. The main proposals include:  </t>
    </r>
  </si>
  <si>
    <r>
      <t>·</t>
    </r>
    <r>
      <rPr>
        <sz val="7"/>
        <color theme="1"/>
        <rFont val="Times New Roman"/>
        <family val="1"/>
      </rPr>
      <t xml:space="preserve">      </t>
    </r>
    <r>
      <rPr>
        <sz val="9"/>
        <color theme="1"/>
        <rFont val="Arial"/>
        <family val="2"/>
      </rPr>
      <t>Extending the energy</t>
    </r>
    <r>
      <rPr>
        <sz val="9"/>
        <color theme="1"/>
        <rFont val="Cambria Math"/>
        <family val="1"/>
      </rPr>
      <t>‐</t>
    </r>
    <r>
      <rPr>
        <sz val="9"/>
        <color theme="1"/>
        <rFont val="Arial"/>
        <family val="2"/>
      </rPr>
      <t>efficiency</t>
    </r>
    <r>
      <rPr>
        <sz val="9"/>
        <color theme="1"/>
        <rFont val="Cambria Math"/>
        <family val="1"/>
      </rPr>
      <t>‐</t>
    </r>
    <r>
      <rPr>
        <sz val="9"/>
        <color theme="1"/>
        <rFont val="Arial"/>
        <family val="2"/>
      </rPr>
      <t xml:space="preserve">savings tax incentive from 1 January 2023 to 31 December 2025.   Extending the electricity price neutrality commitment until 31 December 2025. </t>
    </r>
  </si>
  <si>
    <r>
      <t>·</t>
    </r>
    <r>
      <rPr>
        <sz val="7"/>
        <color theme="1"/>
        <rFont val="Times New Roman"/>
        <family val="1"/>
      </rPr>
      <t xml:space="preserve">      </t>
    </r>
    <r>
      <rPr>
        <sz val="9"/>
        <color theme="1"/>
        <rFont val="Arial"/>
        <family val="2"/>
      </rPr>
      <t>The electricity</t>
    </r>
    <r>
      <rPr>
        <sz val="9"/>
        <color theme="1"/>
        <rFont val="Cambria Math"/>
        <family val="1"/>
      </rPr>
      <t>‐</t>
    </r>
    <r>
      <rPr>
        <sz val="9"/>
        <color theme="1"/>
        <rFont val="Arial"/>
        <family val="2"/>
      </rPr>
      <t xml:space="preserve">related deduction will be limited to the carbon tax liability of fuel combustion emissions of electricity generators, and will not be offset against the total carbon tax liability.   </t>
    </r>
  </si>
  <si>
    <r>
      <t>·</t>
    </r>
    <r>
      <rPr>
        <sz val="7"/>
        <color theme="1"/>
        <rFont val="Times New Roman"/>
        <family val="1"/>
      </rPr>
      <t xml:space="preserve">      </t>
    </r>
    <r>
      <rPr>
        <sz val="9"/>
        <color theme="1"/>
        <rFont val="Arial"/>
        <family val="2"/>
      </rPr>
      <t xml:space="preserve">Adjusting the threshold for the maximum trade exposure allowance from 30 per cent to 50 per cent from 1 January 2023. Updated sectors and allowances will be published for public consultation.   </t>
    </r>
  </si>
  <si>
    <r>
      <t>·</t>
    </r>
    <r>
      <rPr>
        <sz val="7"/>
        <color theme="1"/>
        <rFont val="Times New Roman"/>
        <family val="1"/>
      </rPr>
      <t xml:space="preserve">      </t>
    </r>
    <r>
      <rPr>
        <sz val="9"/>
        <color theme="1"/>
        <rFont val="Arial"/>
        <family val="2"/>
      </rPr>
      <t xml:space="preserve">Penalising emissions exceeding mandatory carbon budgets. The mandatory carbon budgeting system comes into effect on 1 January 2023, at which time the carbon budget allowance of 5 per cent will fall away. </t>
    </r>
  </si>
  <si>
    <r>
      <t>·</t>
    </r>
    <r>
      <rPr>
        <sz val="7"/>
        <color theme="1"/>
        <rFont val="Times New Roman"/>
        <family val="1"/>
      </rPr>
      <t xml:space="preserve">      </t>
    </r>
    <r>
      <rPr>
        <b/>
        <sz val="12"/>
        <color theme="1"/>
        <rFont val="Arial"/>
        <family val="2"/>
      </rPr>
      <t xml:space="preserve">To address concerns about double penalties for companies under the carbon tax and carbon budgets, it is proposed that a higher carbon tax rate of R640 per tonne of carbon dioxide equivalent will apply to greenhouse gas emissions exceeding the carbon budget. These amendments will be legislated once the Climate Change Bill is enacted. </t>
    </r>
  </si>
  <si>
    <t>p 49</t>
  </si>
  <si>
    <r>
      <t>South Africa’s climate commitments are set out in the Cabinet</t>
    </r>
    <r>
      <rPr>
        <sz val="9"/>
        <color theme="1"/>
        <rFont val="Cambria Math"/>
        <family val="1"/>
      </rPr>
      <t>‐</t>
    </r>
    <r>
      <rPr>
        <sz val="9"/>
        <color theme="1"/>
        <rFont val="Arial"/>
        <family val="2"/>
      </rPr>
      <t>approved nationally determined contributions, which were submitted to the United Nations Framework Convention on Climate Change at the 2021 UN Climate Change Conference. To meet these commitments, the country’s greenhouse gas emissions must peak by 2025 and then quickly decline to between 350 million and 420 million tonnes by 2030, and approach net</t>
    </r>
    <r>
      <rPr>
        <sz val="9"/>
        <color theme="1"/>
        <rFont val="Cambria Math"/>
        <family val="1"/>
      </rPr>
      <t>‐</t>
    </r>
    <r>
      <rPr>
        <sz val="9"/>
        <color theme="1"/>
        <rFont val="Arial"/>
        <family val="2"/>
      </rPr>
      <t xml:space="preserve">zero emissions by 2050. </t>
    </r>
  </si>
  <si>
    <t xml:space="preserve">The carbon tax is integral to lowering emissions. In addition, the country will need to enact legislation and implement carbon budgets and sector emission targets to reduce emissions. Simultaneously, South Africa’s exports of carbonintensive goods such as iron and steel are likely to face carbon taxes in Europe, which will reduce their competitiveness. </t>
  </si>
  <si>
    <r>
      <t>To prepare South Africa for the structural transition to a climate</t>
    </r>
    <r>
      <rPr>
        <b/>
        <sz val="11"/>
        <color theme="1"/>
        <rFont val="Cambria Math"/>
        <family val="1"/>
      </rPr>
      <t>‐</t>
    </r>
    <r>
      <rPr>
        <b/>
        <sz val="11"/>
        <color theme="1"/>
        <rFont val="Arial"/>
        <family val="2"/>
      </rPr>
      <t>resilient economy, government proposes to progressively increase the carbon price every year by at least US$1 to reach US$20 per tonne of carbon dioxide equivalent by 2026. For the second phase, government intends to increase the carbon price more rapidly every year, to at least US$30 by 2030, accelerating to higher levels by 2035, 2040 and up to US$120 beyond 2050. The basic tax</t>
    </r>
    <r>
      <rPr>
        <b/>
        <sz val="11"/>
        <color theme="1"/>
        <rFont val="Cambria Math"/>
        <family val="1"/>
      </rPr>
      <t>‐</t>
    </r>
    <r>
      <rPr>
        <b/>
        <sz val="11"/>
        <color theme="1"/>
        <rFont val="Arial"/>
        <family val="2"/>
      </rPr>
      <t>free allowances will also be gradually reduced to strengthen the price signals under the carbon tax from 1 January 2026 to 31 December 2030</t>
    </r>
    <r>
      <rPr>
        <sz val="9"/>
        <color theme="1"/>
        <rFont val="Arial"/>
        <family val="2"/>
      </rPr>
      <t xml:space="preserve">. </t>
    </r>
  </si>
  <si>
    <r>
      <t>To encourage investments in carbon offset projects, government intends to increase the carbon offset allowance by 5 per cent from 1 January 2026. These and other proposals will form part of a review for the second phase, to inform future budget announcements. This approach aligns with global institutions. The World Bank’s High</t>
    </r>
    <r>
      <rPr>
        <sz val="9"/>
        <color theme="1"/>
        <rFont val="Cambria Math"/>
        <family val="1"/>
      </rPr>
      <t>‐</t>
    </r>
    <r>
      <rPr>
        <sz val="9"/>
        <color theme="1"/>
        <rFont val="Arial"/>
        <family val="2"/>
      </rPr>
      <t>Level Commission on Carbon Prices recommends carbon prices of US$40 to US$80 per tonne by 2025 and US$50 to US$100 by 2030. The International Monetary Fund recommends lower minimum carbon prices for developing countries of US$25 to US$50 by 2030 to achieve the Paris climate goals</t>
    </r>
  </si>
  <si>
    <t>max allowance / exemption</t>
  </si>
  <si>
    <t>'basic' allowance / exemption</t>
  </si>
  <si>
    <t>see text in next worksheet</t>
  </si>
  <si>
    <t>CPI in full BR, for 2023</t>
  </si>
  <si>
    <t>Headline C tax rate to $30 in 2030</t>
  </si>
  <si>
    <t>CPI 4.4% increase from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</si>
</sst>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0.00_);_(&quot;R&quot;* \(#,##0.00\);_(&quot;R&quot;* &quot;-&quot;??_);_(@_)"/>
    <numFmt numFmtId="164" formatCode="_-[$$-404]* #,##0_-;\-[$$-404]* #,##0_-;_-[$$-404]* &quot;-&quot;_-;_-@_-"/>
    <numFmt numFmtId="165" formatCode="_(&quot;R&quot;* #,##0_);_(&quot;R&quot;* \(#,##0\);_(&quot;R&quot;* &quot;-&quot;??_);_(@_)"/>
    <numFmt numFmtId="166" formatCode="0.0%"/>
  </numFmts>
  <fonts count="16">
    <font>
      <sz val="12"/>
      <color theme="1"/>
      <name val="Calibri"/>
      <family val="2"/>
      <scheme val="minor"/>
    </font>
    <font>
      <sz val="12"/>
      <color theme="1"/>
      <name val="Calibri"/>
      <family val="2"/>
      <scheme val="minor"/>
    </font>
    <font>
      <sz val="12"/>
      <color rgb="FF000000"/>
      <name val="Calibri"/>
      <family val="2"/>
      <scheme val="minor"/>
    </font>
    <font>
      <sz val="9"/>
      <color theme="1"/>
      <name val="Helvetica"/>
      <family val="2"/>
    </font>
    <font>
      <u/>
      <sz val="12"/>
      <color theme="10"/>
      <name val="Calibri"/>
      <family val="2"/>
      <scheme val="minor"/>
    </font>
    <font>
      <sz val="9"/>
      <color theme="1"/>
      <name val="Arial"/>
      <family val="2"/>
    </font>
    <font>
      <b/>
      <sz val="12"/>
      <color theme="1"/>
      <name val="Arial"/>
      <family val="2"/>
    </font>
    <font>
      <sz val="10"/>
      <color theme="1"/>
      <name val="á=_x001c_÷'3"/>
    </font>
    <font>
      <sz val="14"/>
      <color rgb="FF000000"/>
      <name val="Calibri"/>
      <family val="2"/>
      <scheme val="minor"/>
    </font>
    <font>
      <sz val="10.5"/>
      <color theme="1"/>
      <name val="á=_x001c_÷'3"/>
    </font>
    <font>
      <sz val="9"/>
      <color theme="1"/>
      <name val="Cambria Math"/>
      <family val="1"/>
    </font>
    <font>
      <sz val="12"/>
      <color theme="1"/>
      <name val="Symbol"/>
      <charset val="2"/>
    </font>
    <font>
      <sz val="7"/>
      <color theme="1"/>
      <name val="Times New Roman"/>
      <family val="1"/>
    </font>
    <font>
      <b/>
      <sz val="11"/>
      <color theme="1"/>
      <name val="Arial"/>
      <family val="2"/>
    </font>
    <font>
      <b/>
      <sz val="11"/>
      <color theme="1"/>
      <name val="Cambria Math"/>
      <family val="1"/>
    </font>
    <font>
      <i/>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27">
    <xf numFmtId="0" fontId="0" fillId="0" borderId="0" xfId="0"/>
    <xf numFmtId="0" fontId="0" fillId="0" borderId="0" xfId="0" applyAlignment="1">
      <alignment wrapText="1"/>
    </xf>
    <xf numFmtId="164" fontId="0" fillId="0" borderId="0" xfId="1" applyNumberFormat="1" applyFont="1"/>
    <xf numFmtId="165" fontId="0" fillId="0" borderId="0" xfId="1" applyNumberFormat="1" applyFont="1"/>
    <xf numFmtId="0" fontId="0" fillId="2" borderId="0" xfId="0" applyFill="1"/>
    <xf numFmtId="9" fontId="0" fillId="0" borderId="0" xfId="0" applyNumberFormat="1"/>
    <xf numFmtId="9" fontId="0" fillId="2" borderId="0" xfId="0" applyNumberFormat="1" applyFill="1"/>
    <xf numFmtId="0" fontId="2" fillId="0" borderId="0" xfId="0" applyFont="1" applyAlignment="1">
      <alignment wrapText="1"/>
    </xf>
    <xf numFmtId="0" fontId="3" fillId="0" borderId="0" xfId="0" applyFont="1" applyAlignment="1">
      <alignment wrapText="1"/>
    </xf>
    <xf numFmtId="0" fontId="4" fillId="0" borderId="0" xfId="2"/>
    <xf numFmtId="0" fontId="0" fillId="0" borderId="0" xfId="0" applyAlignment="1">
      <alignment vertical="center"/>
    </xf>
    <xf numFmtId="0" fontId="8" fillId="0" borderId="0" xfId="0" applyFont="1" applyAlignment="1">
      <alignment wrapText="1"/>
    </xf>
    <xf numFmtId="0" fontId="9" fillId="0" borderId="0" xfId="0" applyFont="1" applyAlignment="1">
      <alignment vertical="center"/>
    </xf>
    <xf numFmtId="0" fontId="0" fillId="0" borderId="0" xfId="0" applyFill="1"/>
    <xf numFmtId="0" fontId="0" fillId="2" borderId="0" xfId="0" quotePrefix="1" applyFill="1"/>
    <xf numFmtId="0" fontId="9" fillId="0" borderId="0" xfId="0" applyFont="1" applyAlignment="1">
      <alignment vertical="center" wrapText="1"/>
    </xf>
    <xf numFmtId="0" fontId="5" fillId="0" borderId="0" xfId="0" applyFont="1" applyAlignment="1">
      <alignment vertical="center" wrapText="1"/>
    </xf>
    <xf numFmtId="0" fontId="11" fillId="0" borderId="0" xfId="0" applyFont="1" applyAlignment="1">
      <alignment horizontal="left" vertical="center" wrapText="1"/>
    </xf>
    <xf numFmtId="0" fontId="0" fillId="0" borderId="0" xfId="0" applyAlignment="1">
      <alignment vertical="center" wrapText="1"/>
    </xf>
    <xf numFmtId="0" fontId="7"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wrapText="1"/>
    </xf>
    <xf numFmtId="0" fontId="6" fillId="0" borderId="0" xfId="0" applyFont="1" applyAlignment="1">
      <alignment vertical="center" wrapText="1"/>
    </xf>
    <xf numFmtId="0" fontId="0" fillId="3" borderId="0" xfId="0" applyFill="1"/>
    <xf numFmtId="0" fontId="15" fillId="3" borderId="0" xfId="0" applyFont="1" applyFill="1" applyAlignment="1">
      <alignment wrapText="1"/>
    </xf>
    <xf numFmtId="164" fontId="0" fillId="3" borderId="0" xfId="1" applyNumberFormat="1" applyFont="1" applyFill="1"/>
    <xf numFmtId="166" fontId="0" fillId="2" borderId="0" xfId="0" applyNumberFormat="1" applyFill="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Are these future C tax rates?</a:t>
            </a:r>
            <a:endParaRPr lang="en-Z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Inflation!$B$1</c:f>
              <c:strCache>
                <c:ptCount val="1"/>
                <c:pt idx="0">
                  <c:v>Headline C tax rate to $30 in 2030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Inflation!$A$2:$A$11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Inflation!$B$2:$B$11</c:f>
              <c:numCache>
                <c:formatCode>_("R"* #\ ##0_);_("R"* \(#\ ##0\);_("R"* "-"??_);_(@_)</c:formatCode>
                <c:ptCount val="10"/>
                <c:pt idx="0">
                  <c:v>134</c:v>
                </c:pt>
                <c:pt idx="1">
                  <c:v>144</c:v>
                </c:pt>
                <c:pt idx="2">
                  <c:v>183</c:v>
                </c:pt>
                <c:pt idx="3">
                  <c:v>222</c:v>
                </c:pt>
                <c:pt idx="4">
                  <c:v>261</c:v>
                </c:pt>
                <c:pt idx="5">
                  <c:v>300</c:v>
                </c:pt>
                <c:pt idx="6">
                  <c:v>337.5</c:v>
                </c:pt>
                <c:pt idx="7">
                  <c:v>375</c:v>
                </c:pt>
                <c:pt idx="8">
                  <c:v>412.5</c:v>
                </c:pt>
                <c:pt idx="9">
                  <c:v>450</c:v>
                </c:pt>
              </c:numCache>
            </c:numRef>
          </c:val>
          <c:smooth val="0"/>
          <c:extLst>
            <c:ext xmlns:c16="http://schemas.microsoft.com/office/drawing/2014/chart" uri="{C3380CC4-5D6E-409C-BE32-E72D297353CC}">
              <c16:uniqueId val="{00000000-C17A-754D-870B-B0D3E17E430F}"/>
            </c:ext>
          </c:extLst>
        </c:ser>
        <c:ser>
          <c:idx val="3"/>
          <c:order val="1"/>
          <c:tx>
            <c:strRef>
              <c:f>Inflation!$F$1</c:f>
              <c:strCache>
                <c:ptCount val="1"/>
                <c:pt idx="0">
                  <c:v> 60% allowance to 2025, then phased out to 0% in 2030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Inflation!$A$2:$A$11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Inflation!$F$2:$F$11</c:f>
              <c:numCache>
                <c:formatCode>_("R"* #\ ##0_);_("R"* \(#\ ##0\);_("R"* "-"??_);_(@_)</c:formatCode>
                <c:ptCount val="10"/>
                <c:pt idx="0">
                  <c:v>53.6</c:v>
                </c:pt>
                <c:pt idx="1">
                  <c:v>57.6</c:v>
                </c:pt>
                <c:pt idx="2">
                  <c:v>73.2</c:v>
                </c:pt>
                <c:pt idx="3">
                  <c:v>88.800000000000011</c:v>
                </c:pt>
                <c:pt idx="4">
                  <c:v>104.4</c:v>
                </c:pt>
                <c:pt idx="5">
                  <c:v>156</c:v>
                </c:pt>
                <c:pt idx="6">
                  <c:v>216</c:v>
                </c:pt>
                <c:pt idx="7">
                  <c:v>285</c:v>
                </c:pt>
                <c:pt idx="8">
                  <c:v>363</c:v>
                </c:pt>
                <c:pt idx="9">
                  <c:v>450</c:v>
                </c:pt>
              </c:numCache>
            </c:numRef>
          </c:val>
          <c:smooth val="0"/>
          <c:extLst>
            <c:ext xmlns:c16="http://schemas.microsoft.com/office/drawing/2014/chart" uri="{C3380CC4-5D6E-409C-BE32-E72D297353CC}">
              <c16:uniqueId val="{00000001-C17A-754D-870B-B0D3E17E430F}"/>
            </c:ext>
          </c:extLst>
        </c:ser>
        <c:dLbls>
          <c:showLegendKey val="0"/>
          <c:showVal val="0"/>
          <c:showCatName val="0"/>
          <c:showSerName val="0"/>
          <c:showPercent val="0"/>
          <c:showBubbleSize val="0"/>
        </c:dLbls>
        <c:marker val="1"/>
        <c:smooth val="0"/>
        <c:axId val="797191408"/>
        <c:axId val="797193056"/>
      </c:lineChart>
      <c:catAx>
        <c:axId val="79719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93056"/>
        <c:crosses val="autoZero"/>
        <c:auto val="1"/>
        <c:lblAlgn val="ctr"/>
        <c:lblOffset val="100"/>
        <c:noMultiLvlLbl val="0"/>
      </c:catAx>
      <c:valAx>
        <c:axId val="797193056"/>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_);_(&quot;R&quot;* \(#\ ##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9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Headline tax</a:t>
            </a:r>
            <a:r>
              <a:rPr lang="en-GB" baseline="0"/>
              <a:t> rates, assumed phase out of allowances by 2030, and $120 in 2051</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Inflation!$B$1</c:f>
              <c:strCache>
                <c:ptCount val="1"/>
                <c:pt idx="0">
                  <c:v>Headline C tax rate to $30 in 2030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Inflation!$A$2:$A$32</c:f>
              <c:numCache>
                <c:formatCode>General</c:formatCode>
                <c:ptCount val="3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numCache>
            </c:numRef>
          </c:cat>
          <c:val>
            <c:numRef>
              <c:f>Inflation!$B$2:$B$32</c:f>
              <c:numCache>
                <c:formatCode>_("R"* #\ ##0_);_("R"* \(#\ ##0\);_("R"* "-"??_);_(@_)</c:formatCode>
                <c:ptCount val="31"/>
                <c:pt idx="0">
                  <c:v>134</c:v>
                </c:pt>
                <c:pt idx="1">
                  <c:v>144</c:v>
                </c:pt>
                <c:pt idx="2">
                  <c:v>183</c:v>
                </c:pt>
                <c:pt idx="3">
                  <c:v>222</c:v>
                </c:pt>
                <c:pt idx="4">
                  <c:v>261</c:v>
                </c:pt>
                <c:pt idx="5">
                  <c:v>300</c:v>
                </c:pt>
                <c:pt idx="6">
                  <c:v>337.5</c:v>
                </c:pt>
                <c:pt idx="7">
                  <c:v>375</c:v>
                </c:pt>
                <c:pt idx="8">
                  <c:v>412.5</c:v>
                </c:pt>
                <c:pt idx="9">
                  <c:v>450</c:v>
                </c:pt>
                <c:pt idx="10">
                  <c:v>514.28571428571422</c:v>
                </c:pt>
                <c:pt idx="11">
                  <c:v>578.57142857142856</c:v>
                </c:pt>
                <c:pt idx="12">
                  <c:v>642.85714285714278</c:v>
                </c:pt>
                <c:pt idx="13">
                  <c:v>707.14285714285711</c:v>
                </c:pt>
                <c:pt idx="14">
                  <c:v>771.42857142857133</c:v>
                </c:pt>
                <c:pt idx="15">
                  <c:v>835.71428571428567</c:v>
                </c:pt>
                <c:pt idx="16">
                  <c:v>899.99999999999989</c:v>
                </c:pt>
                <c:pt idx="17">
                  <c:v>964.28571428571422</c:v>
                </c:pt>
                <c:pt idx="18">
                  <c:v>1028.5714285714284</c:v>
                </c:pt>
                <c:pt idx="19">
                  <c:v>1092.8571428571429</c:v>
                </c:pt>
                <c:pt idx="20">
                  <c:v>1157.1428571428573</c:v>
                </c:pt>
                <c:pt idx="21">
                  <c:v>1221.4285714285716</c:v>
                </c:pt>
                <c:pt idx="22">
                  <c:v>1285.714285714286</c:v>
                </c:pt>
                <c:pt idx="23">
                  <c:v>1350.0000000000005</c:v>
                </c:pt>
                <c:pt idx="24">
                  <c:v>1414.2857142857149</c:v>
                </c:pt>
                <c:pt idx="25">
                  <c:v>1478.5714285714291</c:v>
                </c:pt>
                <c:pt idx="26">
                  <c:v>1542.8571428571436</c:v>
                </c:pt>
                <c:pt idx="27">
                  <c:v>1607.142857142858</c:v>
                </c:pt>
                <c:pt idx="28">
                  <c:v>1671.4285714285722</c:v>
                </c:pt>
                <c:pt idx="29">
                  <c:v>1735.7142857142867</c:v>
                </c:pt>
                <c:pt idx="30">
                  <c:v>1800</c:v>
                </c:pt>
              </c:numCache>
            </c:numRef>
          </c:val>
          <c:smooth val="0"/>
          <c:extLst>
            <c:ext xmlns:c16="http://schemas.microsoft.com/office/drawing/2014/chart" uri="{C3380CC4-5D6E-409C-BE32-E72D297353CC}">
              <c16:uniqueId val="{00000000-5920-C34F-983E-EC6BBF145115}"/>
            </c:ext>
          </c:extLst>
        </c:ser>
        <c:ser>
          <c:idx val="3"/>
          <c:order val="1"/>
          <c:tx>
            <c:strRef>
              <c:f>Inflation!$F$1</c:f>
              <c:strCache>
                <c:ptCount val="1"/>
                <c:pt idx="0">
                  <c:v> 60% allowance to 2025, then phased out to 0% in 2030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Inflation!$A$2:$A$32</c:f>
              <c:numCache>
                <c:formatCode>General</c:formatCode>
                <c:ptCount val="3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numCache>
            </c:numRef>
          </c:cat>
          <c:val>
            <c:numRef>
              <c:f>Inflation!$F$2:$F$32</c:f>
              <c:numCache>
                <c:formatCode>_("R"* #\ ##0_);_("R"* \(#\ ##0\);_("R"* "-"??_);_(@_)</c:formatCode>
                <c:ptCount val="31"/>
                <c:pt idx="0">
                  <c:v>53.6</c:v>
                </c:pt>
                <c:pt idx="1">
                  <c:v>57.6</c:v>
                </c:pt>
                <c:pt idx="2">
                  <c:v>73.2</c:v>
                </c:pt>
                <c:pt idx="3">
                  <c:v>88.800000000000011</c:v>
                </c:pt>
                <c:pt idx="4">
                  <c:v>104.4</c:v>
                </c:pt>
                <c:pt idx="5">
                  <c:v>156</c:v>
                </c:pt>
                <c:pt idx="6">
                  <c:v>216</c:v>
                </c:pt>
                <c:pt idx="7">
                  <c:v>285</c:v>
                </c:pt>
                <c:pt idx="8">
                  <c:v>363</c:v>
                </c:pt>
                <c:pt idx="9">
                  <c:v>450</c:v>
                </c:pt>
                <c:pt idx="10">
                  <c:v>514.28571428571422</c:v>
                </c:pt>
                <c:pt idx="11">
                  <c:v>578.57142857142856</c:v>
                </c:pt>
                <c:pt idx="12">
                  <c:v>642.85714285714278</c:v>
                </c:pt>
                <c:pt idx="13">
                  <c:v>707.14285714285711</c:v>
                </c:pt>
                <c:pt idx="14">
                  <c:v>771.42857142857133</c:v>
                </c:pt>
                <c:pt idx="15">
                  <c:v>835.71428571428567</c:v>
                </c:pt>
                <c:pt idx="16">
                  <c:v>899.99999999999989</c:v>
                </c:pt>
                <c:pt idx="17">
                  <c:v>964.28571428571422</c:v>
                </c:pt>
                <c:pt idx="18">
                  <c:v>1028.5714285714284</c:v>
                </c:pt>
                <c:pt idx="19">
                  <c:v>1092.8571428571429</c:v>
                </c:pt>
                <c:pt idx="20">
                  <c:v>1157.1428571428573</c:v>
                </c:pt>
                <c:pt idx="21">
                  <c:v>1221.4285714285716</c:v>
                </c:pt>
                <c:pt idx="22">
                  <c:v>1285.714285714286</c:v>
                </c:pt>
                <c:pt idx="23">
                  <c:v>1350.0000000000005</c:v>
                </c:pt>
                <c:pt idx="24">
                  <c:v>1414.2857142857149</c:v>
                </c:pt>
                <c:pt idx="25">
                  <c:v>1478.5714285714291</c:v>
                </c:pt>
                <c:pt idx="26">
                  <c:v>1542.8571428571436</c:v>
                </c:pt>
                <c:pt idx="27">
                  <c:v>1607.142857142858</c:v>
                </c:pt>
                <c:pt idx="28">
                  <c:v>1671.4285714285722</c:v>
                </c:pt>
                <c:pt idx="29">
                  <c:v>1735.7142857142867</c:v>
                </c:pt>
                <c:pt idx="30">
                  <c:v>1800</c:v>
                </c:pt>
              </c:numCache>
            </c:numRef>
          </c:val>
          <c:smooth val="0"/>
          <c:extLst>
            <c:ext xmlns:c16="http://schemas.microsoft.com/office/drawing/2014/chart" uri="{C3380CC4-5D6E-409C-BE32-E72D297353CC}">
              <c16:uniqueId val="{00000001-5920-C34F-983E-EC6BBF145115}"/>
            </c:ext>
          </c:extLst>
        </c:ser>
        <c:dLbls>
          <c:showLegendKey val="0"/>
          <c:showVal val="0"/>
          <c:showCatName val="0"/>
          <c:showSerName val="0"/>
          <c:showPercent val="0"/>
          <c:showBubbleSize val="0"/>
        </c:dLbls>
        <c:marker val="1"/>
        <c:smooth val="0"/>
        <c:axId val="598138944"/>
        <c:axId val="598140592"/>
      </c:lineChart>
      <c:catAx>
        <c:axId val="59813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40592"/>
        <c:crosses val="autoZero"/>
        <c:auto val="1"/>
        <c:lblAlgn val="ctr"/>
        <c:lblOffset val="100"/>
        <c:noMultiLvlLbl val="0"/>
      </c:catAx>
      <c:valAx>
        <c:axId val="59814059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_);_(&quot;R&quot;* \(#\ ##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38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Graphs!$B$1</c:f>
              <c:strCache>
                <c:ptCount val="1"/>
                <c:pt idx="0">
                  <c:v>Headline C tax rate to $30 in 2030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Graphs!$B$2:$B$11</c:f>
              <c:numCache>
                <c:formatCode>_("R"* #\ ##0_);_("R"* \(#\ ##0\);_("R"* "-"??_);_(@_)</c:formatCode>
                <c:ptCount val="10"/>
                <c:pt idx="0">
                  <c:v>134</c:v>
                </c:pt>
                <c:pt idx="1">
                  <c:v>144</c:v>
                </c:pt>
                <c:pt idx="2">
                  <c:v>183</c:v>
                </c:pt>
                <c:pt idx="3">
                  <c:v>222</c:v>
                </c:pt>
                <c:pt idx="4">
                  <c:v>261</c:v>
                </c:pt>
                <c:pt idx="5">
                  <c:v>300</c:v>
                </c:pt>
                <c:pt idx="6">
                  <c:v>337.5</c:v>
                </c:pt>
                <c:pt idx="7">
                  <c:v>375</c:v>
                </c:pt>
                <c:pt idx="8">
                  <c:v>412.5</c:v>
                </c:pt>
                <c:pt idx="9">
                  <c:v>450</c:v>
                </c:pt>
              </c:numCache>
            </c:numRef>
          </c:val>
          <c:smooth val="0"/>
          <c:extLst>
            <c:ext xmlns:c16="http://schemas.microsoft.com/office/drawing/2014/chart" uri="{C3380CC4-5D6E-409C-BE32-E72D297353CC}">
              <c16:uniqueId val="{00000000-80AD-9940-9991-F39D7DA028DB}"/>
            </c:ext>
          </c:extLst>
        </c:ser>
        <c:dLbls>
          <c:showLegendKey val="0"/>
          <c:showVal val="0"/>
          <c:showCatName val="0"/>
          <c:showSerName val="0"/>
          <c:showPercent val="0"/>
          <c:showBubbleSize val="0"/>
        </c:dLbls>
        <c:marker val="1"/>
        <c:smooth val="0"/>
        <c:axId val="1323672112"/>
        <c:axId val="532480928"/>
      </c:lineChart>
      <c:catAx>
        <c:axId val="132367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80928"/>
        <c:crosses val="autoZero"/>
        <c:auto val="1"/>
        <c:lblAlgn val="ctr"/>
        <c:lblOffset val="100"/>
        <c:noMultiLvlLbl val="0"/>
      </c:catAx>
      <c:valAx>
        <c:axId val="532480928"/>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_);_(&quot;R&quot;* \(#\ ##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7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Are these future C tax rates?</a:t>
            </a:r>
            <a:endParaRPr lang="en-Z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Graphs!$B$1</c:f>
              <c:strCache>
                <c:ptCount val="1"/>
                <c:pt idx="0">
                  <c:v>Headline C tax rate to $30 in 2030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Graphs!$B$2:$B$11</c:f>
              <c:numCache>
                <c:formatCode>_("R"* #\ ##0_);_("R"* \(#\ ##0\);_("R"* "-"??_);_(@_)</c:formatCode>
                <c:ptCount val="10"/>
                <c:pt idx="0">
                  <c:v>134</c:v>
                </c:pt>
                <c:pt idx="1">
                  <c:v>144</c:v>
                </c:pt>
                <c:pt idx="2">
                  <c:v>183</c:v>
                </c:pt>
                <c:pt idx="3">
                  <c:v>222</c:v>
                </c:pt>
                <c:pt idx="4">
                  <c:v>261</c:v>
                </c:pt>
                <c:pt idx="5">
                  <c:v>300</c:v>
                </c:pt>
                <c:pt idx="6">
                  <c:v>337.5</c:v>
                </c:pt>
                <c:pt idx="7">
                  <c:v>375</c:v>
                </c:pt>
                <c:pt idx="8">
                  <c:v>412.5</c:v>
                </c:pt>
                <c:pt idx="9">
                  <c:v>450</c:v>
                </c:pt>
              </c:numCache>
            </c:numRef>
          </c:val>
          <c:smooth val="0"/>
          <c:extLst>
            <c:ext xmlns:c16="http://schemas.microsoft.com/office/drawing/2014/chart" uri="{C3380CC4-5D6E-409C-BE32-E72D297353CC}">
              <c16:uniqueId val="{00000000-60F2-324A-91A8-21E5D46A14BE}"/>
            </c:ext>
          </c:extLst>
        </c:ser>
        <c:ser>
          <c:idx val="1"/>
          <c:order val="1"/>
          <c:tx>
            <c:strRef>
              <c:f>Graphs!$C$1</c:f>
              <c:strCache>
                <c:ptCount val="1"/>
                <c:pt idx="0">
                  <c:v>less 60%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Graphs!$C$2:$C$11</c:f>
              <c:numCache>
                <c:formatCode>_("R"* #\ ##0_);_("R"* \(#\ ##0\);_("R"* "-"??_);_(@_)</c:formatCode>
                <c:ptCount val="10"/>
                <c:pt idx="0">
                  <c:v>53.6</c:v>
                </c:pt>
                <c:pt idx="1">
                  <c:v>57.6</c:v>
                </c:pt>
                <c:pt idx="2">
                  <c:v>73.2</c:v>
                </c:pt>
                <c:pt idx="3">
                  <c:v>88.800000000000011</c:v>
                </c:pt>
                <c:pt idx="4">
                  <c:v>104.4</c:v>
                </c:pt>
                <c:pt idx="5">
                  <c:v>120</c:v>
                </c:pt>
                <c:pt idx="6">
                  <c:v>135</c:v>
                </c:pt>
                <c:pt idx="7">
                  <c:v>150</c:v>
                </c:pt>
                <c:pt idx="8">
                  <c:v>165</c:v>
                </c:pt>
                <c:pt idx="9">
                  <c:v>180</c:v>
                </c:pt>
              </c:numCache>
            </c:numRef>
          </c:val>
          <c:smooth val="0"/>
          <c:extLst>
            <c:ext xmlns:c16="http://schemas.microsoft.com/office/drawing/2014/chart" uri="{C3380CC4-5D6E-409C-BE32-E72D297353CC}">
              <c16:uniqueId val="{00000001-60F2-324A-91A8-21E5D46A14BE}"/>
            </c:ext>
          </c:extLst>
        </c:ser>
        <c:ser>
          <c:idx val="2"/>
          <c:order val="2"/>
          <c:tx>
            <c:strRef>
              <c:f>Graphs!$D$1</c:f>
              <c:strCache>
                <c:ptCount val="1"/>
                <c:pt idx="0">
                  <c:v>less 95%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Graphs!$D$2:$D$11</c:f>
              <c:numCache>
                <c:formatCode>_("R"* #\ ##0_);_("R"* \(#\ ##0\);_("R"* "-"??_);_(@_)</c:formatCode>
                <c:ptCount val="10"/>
                <c:pt idx="0">
                  <c:v>2.6800000000000024</c:v>
                </c:pt>
                <c:pt idx="1">
                  <c:v>2.8800000000000026</c:v>
                </c:pt>
                <c:pt idx="2">
                  <c:v>3.6600000000000033</c:v>
                </c:pt>
                <c:pt idx="3">
                  <c:v>4.4400000000000048</c:v>
                </c:pt>
                <c:pt idx="4">
                  <c:v>5.2200000000000051</c:v>
                </c:pt>
                <c:pt idx="5">
                  <c:v>6.0000000000000053</c:v>
                </c:pt>
                <c:pt idx="6">
                  <c:v>6.7500000000000062</c:v>
                </c:pt>
                <c:pt idx="7">
                  <c:v>7.5000000000000071</c:v>
                </c:pt>
                <c:pt idx="8">
                  <c:v>8.2500000000000071</c:v>
                </c:pt>
                <c:pt idx="9">
                  <c:v>9.0000000000000071</c:v>
                </c:pt>
              </c:numCache>
            </c:numRef>
          </c:val>
          <c:smooth val="0"/>
          <c:extLst>
            <c:ext xmlns:c16="http://schemas.microsoft.com/office/drawing/2014/chart" uri="{C3380CC4-5D6E-409C-BE32-E72D297353CC}">
              <c16:uniqueId val="{00000002-60F2-324A-91A8-21E5D46A14BE}"/>
            </c:ext>
          </c:extLst>
        </c:ser>
        <c:ser>
          <c:idx val="3"/>
          <c:order val="3"/>
          <c:tx>
            <c:strRef>
              <c:f>Graphs!$F$1</c:f>
              <c:strCache>
                <c:ptCount val="1"/>
                <c:pt idx="0">
                  <c:v> 60% allowance to 2025, then phased out to 0% in 2030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Graphs!$F$2:$F$11</c:f>
              <c:numCache>
                <c:formatCode>_("R"* #\ ##0_);_("R"* \(#\ ##0\);_("R"* "-"??_);_(@_)</c:formatCode>
                <c:ptCount val="10"/>
                <c:pt idx="0">
                  <c:v>53.6</c:v>
                </c:pt>
                <c:pt idx="1">
                  <c:v>57.6</c:v>
                </c:pt>
                <c:pt idx="2">
                  <c:v>73.2</c:v>
                </c:pt>
                <c:pt idx="3">
                  <c:v>88.800000000000011</c:v>
                </c:pt>
                <c:pt idx="4">
                  <c:v>104.4</c:v>
                </c:pt>
                <c:pt idx="5">
                  <c:v>156</c:v>
                </c:pt>
                <c:pt idx="6">
                  <c:v>216</c:v>
                </c:pt>
                <c:pt idx="7">
                  <c:v>285</c:v>
                </c:pt>
                <c:pt idx="8">
                  <c:v>363</c:v>
                </c:pt>
                <c:pt idx="9">
                  <c:v>450</c:v>
                </c:pt>
              </c:numCache>
            </c:numRef>
          </c:val>
          <c:smooth val="0"/>
          <c:extLst>
            <c:ext xmlns:c16="http://schemas.microsoft.com/office/drawing/2014/chart" uri="{C3380CC4-5D6E-409C-BE32-E72D297353CC}">
              <c16:uniqueId val="{00000003-60F2-324A-91A8-21E5D46A14BE}"/>
            </c:ext>
          </c:extLst>
        </c:ser>
        <c:dLbls>
          <c:showLegendKey val="0"/>
          <c:showVal val="0"/>
          <c:showCatName val="0"/>
          <c:showSerName val="0"/>
          <c:showPercent val="0"/>
          <c:showBubbleSize val="0"/>
        </c:dLbls>
        <c:marker val="1"/>
        <c:smooth val="0"/>
        <c:axId val="797191408"/>
        <c:axId val="797193056"/>
      </c:lineChart>
      <c:catAx>
        <c:axId val="79719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93056"/>
        <c:crosses val="autoZero"/>
        <c:auto val="1"/>
        <c:lblAlgn val="ctr"/>
        <c:lblOffset val="100"/>
        <c:noMultiLvlLbl val="0"/>
      </c:catAx>
      <c:valAx>
        <c:axId val="797193056"/>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_);_(&quot;R&quot;* \(#\ ##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9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Are these future C tax rates?</a:t>
            </a:r>
            <a:endParaRPr lang="en-Z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Graphs!$B$1</c:f>
              <c:strCache>
                <c:ptCount val="1"/>
                <c:pt idx="0">
                  <c:v>Headline C tax rate to $30 in 2030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Graphs!$B$2:$B$11</c:f>
              <c:numCache>
                <c:formatCode>_("R"* #\ ##0_);_("R"* \(#\ ##0\);_("R"* "-"??_);_(@_)</c:formatCode>
                <c:ptCount val="10"/>
                <c:pt idx="0">
                  <c:v>134</c:v>
                </c:pt>
                <c:pt idx="1">
                  <c:v>144</c:v>
                </c:pt>
                <c:pt idx="2">
                  <c:v>183</c:v>
                </c:pt>
                <c:pt idx="3">
                  <c:v>222</c:v>
                </c:pt>
                <c:pt idx="4">
                  <c:v>261</c:v>
                </c:pt>
                <c:pt idx="5">
                  <c:v>300</c:v>
                </c:pt>
                <c:pt idx="6">
                  <c:v>337.5</c:v>
                </c:pt>
                <c:pt idx="7">
                  <c:v>375</c:v>
                </c:pt>
                <c:pt idx="8">
                  <c:v>412.5</c:v>
                </c:pt>
                <c:pt idx="9">
                  <c:v>450</c:v>
                </c:pt>
              </c:numCache>
            </c:numRef>
          </c:val>
          <c:smooth val="0"/>
          <c:extLst>
            <c:ext xmlns:c16="http://schemas.microsoft.com/office/drawing/2014/chart" uri="{C3380CC4-5D6E-409C-BE32-E72D297353CC}">
              <c16:uniqueId val="{00000000-14C0-9746-A3A9-0380B3D13681}"/>
            </c:ext>
          </c:extLst>
        </c:ser>
        <c:ser>
          <c:idx val="3"/>
          <c:order val="1"/>
          <c:tx>
            <c:strRef>
              <c:f>Graphs!$F$1</c:f>
              <c:strCache>
                <c:ptCount val="1"/>
                <c:pt idx="0">
                  <c:v> 60% allowance to 2025, then phased out to 0% in 2030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Graphs!$F$2:$F$11</c:f>
              <c:numCache>
                <c:formatCode>_("R"* #\ ##0_);_("R"* \(#\ ##0\);_("R"* "-"??_);_(@_)</c:formatCode>
                <c:ptCount val="10"/>
                <c:pt idx="0">
                  <c:v>53.6</c:v>
                </c:pt>
                <c:pt idx="1">
                  <c:v>57.6</c:v>
                </c:pt>
                <c:pt idx="2">
                  <c:v>73.2</c:v>
                </c:pt>
                <c:pt idx="3">
                  <c:v>88.800000000000011</c:v>
                </c:pt>
                <c:pt idx="4">
                  <c:v>104.4</c:v>
                </c:pt>
                <c:pt idx="5">
                  <c:v>156</c:v>
                </c:pt>
                <c:pt idx="6">
                  <c:v>216</c:v>
                </c:pt>
                <c:pt idx="7">
                  <c:v>285</c:v>
                </c:pt>
                <c:pt idx="8">
                  <c:v>363</c:v>
                </c:pt>
                <c:pt idx="9">
                  <c:v>450</c:v>
                </c:pt>
              </c:numCache>
            </c:numRef>
          </c:val>
          <c:smooth val="0"/>
          <c:extLst>
            <c:ext xmlns:c16="http://schemas.microsoft.com/office/drawing/2014/chart" uri="{C3380CC4-5D6E-409C-BE32-E72D297353CC}">
              <c16:uniqueId val="{00000003-14C0-9746-A3A9-0380B3D13681}"/>
            </c:ext>
          </c:extLst>
        </c:ser>
        <c:dLbls>
          <c:showLegendKey val="0"/>
          <c:showVal val="0"/>
          <c:showCatName val="0"/>
          <c:showSerName val="0"/>
          <c:showPercent val="0"/>
          <c:showBubbleSize val="0"/>
        </c:dLbls>
        <c:marker val="1"/>
        <c:smooth val="0"/>
        <c:axId val="797191408"/>
        <c:axId val="797193056"/>
      </c:lineChart>
      <c:catAx>
        <c:axId val="79719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93056"/>
        <c:crosses val="autoZero"/>
        <c:auto val="1"/>
        <c:lblAlgn val="ctr"/>
        <c:lblOffset val="100"/>
        <c:noMultiLvlLbl val="0"/>
      </c:catAx>
      <c:valAx>
        <c:axId val="797193056"/>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_);_(&quot;R&quot;* \(#\ ##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9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Are these</a:t>
            </a:r>
            <a:r>
              <a:rPr lang="en-GB" baseline="0"/>
              <a:t> future C tax rates?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Graphs!$B$1</c:f>
              <c:strCache>
                <c:ptCount val="1"/>
                <c:pt idx="0">
                  <c:v>Headline C tax rate to $30 in 2030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Graphs!$B$2:$B$11</c:f>
              <c:numCache>
                <c:formatCode>_("R"* #\ ##0_);_("R"* \(#\ ##0\);_("R"* "-"??_);_(@_)</c:formatCode>
                <c:ptCount val="10"/>
                <c:pt idx="0">
                  <c:v>134</c:v>
                </c:pt>
                <c:pt idx="1">
                  <c:v>144</c:v>
                </c:pt>
                <c:pt idx="2">
                  <c:v>183</c:v>
                </c:pt>
                <c:pt idx="3">
                  <c:v>222</c:v>
                </c:pt>
                <c:pt idx="4">
                  <c:v>261</c:v>
                </c:pt>
                <c:pt idx="5">
                  <c:v>300</c:v>
                </c:pt>
                <c:pt idx="6">
                  <c:v>337.5</c:v>
                </c:pt>
                <c:pt idx="7">
                  <c:v>375</c:v>
                </c:pt>
                <c:pt idx="8">
                  <c:v>412.5</c:v>
                </c:pt>
                <c:pt idx="9">
                  <c:v>450</c:v>
                </c:pt>
              </c:numCache>
            </c:numRef>
          </c:val>
          <c:smooth val="0"/>
          <c:extLst>
            <c:ext xmlns:c16="http://schemas.microsoft.com/office/drawing/2014/chart" uri="{C3380CC4-5D6E-409C-BE32-E72D297353CC}">
              <c16:uniqueId val="{00000000-9624-2344-9254-B0716B390053}"/>
            </c:ext>
          </c:extLst>
        </c:ser>
        <c:ser>
          <c:idx val="3"/>
          <c:order val="1"/>
          <c:tx>
            <c:strRef>
              <c:f>Graphs!$F$1</c:f>
              <c:strCache>
                <c:ptCount val="1"/>
                <c:pt idx="0">
                  <c:v> 60% allowance to 2025, then phased out to 0% in 2030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Graphs!$F$2:$F$11</c:f>
              <c:numCache>
                <c:formatCode>_("R"* #\ ##0_);_("R"* \(#\ ##0\);_("R"* "-"??_);_(@_)</c:formatCode>
                <c:ptCount val="10"/>
                <c:pt idx="0">
                  <c:v>53.6</c:v>
                </c:pt>
                <c:pt idx="1">
                  <c:v>57.6</c:v>
                </c:pt>
                <c:pt idx="2">
                  <c:v>73.2</c:v>
                </c:pt>
                <c:pt idx="3">
                  <c:v>88.800000000000011</c:v>
                </c:pt>
                <c:pt idx="4">
                  <c:v>104.4</c:v>
                </c:pt>
                <c:pt idx="5">
                  <c:v>156</c:v>
                </c:pt>
                <c:pt idx="6">
                  <c:v>216</c:v>
                </c:pt>
                <c:pt idx="7">
                  <c:v>285</c:v>
                </c:pt>
                <c:pt idx="8">
                  <c:v>363</c:v>
                </c:pt>
                <c:pt idx="9">
                  <c:v>450</c:v>
                </c:pt>
              </c:numCache>
            </c:numRef>
          </c:val>
          <c:smooth val="0"/>
          <c:extLst>
            <c:ext xmlns:c16="http://schemas.microsoft.com/office/drawing/2014/chart" uri="{C3380CC4-5D6E-409C-BE32-E72D297353CC}">
              <c16:uniqueId val="{00000003-9624-2344-9254-B0716B390053}"/>
            </c:ext>
          </c:extLst>
        </c:ser>
        <c:ser>
          <c:idx val="6"/>
          <c:order val="2"/>
          <c:tx>
            <c:strRef>
              <c:f>Graphs!$I$1</c:f>
              <c:strCache>
                <c:ptCount val="1"/>
                <c:pt idx="0">
                  <c:v>R640 in 2023</c:v>
                </c:pt>
              </c:strCache>
            </c:strRef>
          </c:tx>
          <c:spPr>
            <a:ln w="28575" cap="rnd">
              <a:solidFill>
                <a:srgbClr val="FF0000"/>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Graphs!$I$2:$I$11</c:f>
              <c:numCache>
                <c:formatCode>General</c:formatCode>
                <c:ptCount val="10"/>
                <c:pt idx="2">
                  <c:v>640</c:v>
                </c:pt>
              </c:numCache>
            </c:numRef>
          </c:val>
          <c:smooth val="0"/>
          <c:extLst>
            <c:ext xmlns:c16="http://schemas.microsoft.com/office/drawing/2014/chart" uri="{C3380CC4-5D6E-409C-BE32-E72D297353CC}">
              <c16:uniqueId val="{00000006-9624-2344-9254-B0716B390053}"/>
            </c:ext>
          </c:extLst>
        </c:ser>
        <c:dLbls>
          <c:showLegendKey val="0"/>
          <c:showVal val="0"/>
          <c:showCatName val="0"/>
          <c:showSerName val="0"/>
          <c:showPercent val="0"/>
          <c:showBubbleSize val="0"/>
        </c:dLbls>
        <c:marker val="1"/>
        <c:smooth val="0"/>
        <c:axId val="797149488"/>
        <c:axId val="797151136"/>
      </c:lineChart>
      <c:catAx>
        <c:axId val="79714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51136"/>
        <c:crosses val="autoZero"/>
        <c:auto val="1"/>
        <c:lblAlgn val="ctr"/>
        <c:lblOffset val="100"/>
        <c:noMultiLvlLbl val="0"/>
      </c:catAx>
      <c:valAx>
        <c:axId val="797151136"/>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_);_(&quot;R&quot;* \(#\ ##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4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Headline tax</a:t>
            </a:r>
            <a:r>
              <a:rPr lang="en-GB" baseline="0"/>
              <a:t> rates, assumed phase out of allowances by 2030, and $120 in 2051</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Graphs!$B$1</c:f>
              <c:strCache>
                <c:ptCount val="1"/>
                <c:pt idx="0">
                  <c:v>Headline C tax rate to $30 in 2030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Graphs!$A$2:$A$32</c:f>
              <c:numCache>
                <c:formatCode>General</c:formatCode>
                <c:ptCount val="3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numCache>
            </c:numRef>
          </c:cat>
          <c:val>
            <c:numRef>
              <c:f>Graphs!$B$2:$B$32</c:f>
              <c:numCache>
                <c:formatCode>_("R"* #\ ##0_);_("R"* \(#\ ##0\);_("R"* "-"??_);_(@_)</c:formatCode>
                <c:ptCount val="31"/>
                <c:pt idx="0">
                  <c:v>134</c:v>
                </c:pt>
                <c:pt idx="1">
                  <c:v>144</c:v>
                </c:pt>
                <c:pt idx="2">
                  <c:v>183</c:v>
                </c:pt>
                <c:pt idx="3">
                  <c:v>222</c:v>
                </c:pt>
                <c:pt idx="4">
                  <c:v>261</c:v>
                </c:pt>
                <c:pt idx="5">
                  <c:v>300</c:v>
                </c:pt>
                <c:pt idx="6">
                  <c:v>337.5</c:v>
                </c:pt>
                <c:pt idx="7">
                  <c:v>375</c:v>
                </c:pt>
                <c:pt idx="8">
                  <c:v>412.5</c:v>
                </c:pt>
                <c:pt idx="9">
                  <c:v>450</c:v>
                </c:pt>
                <c:pt idx="10">
                  <c:v>514.28571428571422</c:v>
                </c:pt>
                <c:pt idx="11">
                  <c:v>578.57142857142856</c:v>
                </c:pt>
                <c:pt idx="12">
                  <c:v>642.85714285714278</c:v>
                </c:pt>
                <c:pt idx="13">
                  <c:v>707.14285714285711</c:v>
                </c:pt>
                <c:pt idx="14">
                  <c:v>771.42857142857133</c:v>
                </c:pt>
                <c:pt idx="15">
                  <c:v>835.71428571428567</c:v>
                </c:pt>
                <c:pt idx="16">
                  <c:v>899.99999999999989</c:v>
                </c:pt>
                <c:pt idx="17">
                  <c:v>964.28571428571422</c:v>
                </c:pt>
                <c:pt idx="18">
                  <c:v>1028.5714285714284</c:v>
                </c:pt>
                <c:pt idx="19">
                  <c:v>1092.8571428571429</c:v>
                </c:pt>
                <c:pt idx="20">
                  <c:v>1157.1428571428573</c:v>
                </c:pt>
                <c:pt idx="21">
                  <c:v>1221.4285714285716</c:v>
                </c:pt>
                <c:pt idx="22">
                  <c:v>1285.714285714286</c:v>
                </c:pt>
                <c:pt idx="23">
                  <c:v>1350.0000000000005</c:v>
                </c:pt>
                <c:pt idx="24">
                  <c:v>1414.2857142857149</c:v>
                </c:pt>
                <c:pt idx="25">
                  <c:v>1478.5714285714291</c:v>
                </c:pt>
                <c:pt idx="26">
                  <c:v>1542.8571428571436</c:v>
                </c:pt>
                <c:pt idx="27">
                  <c:v>1607.142857142858</c:v>
                </c:pt>
                <c:pt idx="28">
                  <c:v>1671.4285714285722</c:v>
                </c:pt>
                <c:pt idx="29">
                  <c:v>1735.7142857142867</c:v>
                </c:pt>
                <c:pt idx="30">
                  <c:v>1800</c:v>
                </c:pt>
              </c:numCache>
            </c:numRef>
          </c:val>
          <c:smooth val="0"/>
          <c:extLst>
            <c:ext xmlns:c16="http://schemas.microsoft.com/office/drawing/2014/chart" uri="{C3380CC4-5D6E-409C-BE32-E72D297353CC}">
              <c16:uniqueId val="{00000000-E815-5749-8E95-A6F4F3D18860}"/>
            </c:ext>
          </c:extLst>
        </c:ser>
        <c:ser>
          <c:idx val="3"/>
          <c:order val="1"/>
          <c:tx>
            <c:strRef>
              <c:f>Graphs!$F$1</c:f>
              <c:strCache>
                <c:ptCount val="1"/>
                <c:pt idx="0">
                  <c:v> 60% allowance to 2025, then phased out to 0% in 2030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Graphs!$A$2:$A$32</c:f>
              <c:numCache>
                <c:formatCode>General</c:formatCode>
                <c:ptCount val="3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numCache>
            </c:numRef>
          </c:cat>
          <c:val>
            <c:numRef>
              <c:f>Graphs!$F$2:$F$32</c:f>
              <c:numCache>
                <c:formatCode>_("R"* #\ ##0_);_("R"* \(#\ ##0\);_("R"* "-"??_);_(@_)</c:formatCode>
                <c:ptCount val="31"/>
                <c:pt idx="0">
                  <c:v>53.6</c:v>
                </c:pt>
                <c:pt idx="1">
                  <c:v>57.6</c:v>
                </c:pt>
                <c:pt idx="2">
                  <c:v>73.2</c:v>
                </c:pt>
                <c:pt idx="3">
                  <c:v>88.800000000000011</c:v>
                </c:pt>
                <c:pt idx="4">
                  <c:v>104.4</c:v>
                </c:pt>
                <c:pt idx="5">
                  <c:v>156</c:v>
                </c:pt>
                <c:pt idx="6">
                  <c:v>216</c:v>
                </c:pt>
                <c:pt idx="7">
                  <c:v>285</c:v>
                </c:pt>
                <c:pt idx="8">
                  <c:v>363</c:v>
                </c:pt>
                <c:pt idx="9">
                  <c:v>450</c:v>
                </c:pt>
                <c:pt idx="10">
                  <c:v>514.28571428571422</c:v>
                </c:pt>
                <c:pt idx="11">
                  <c:v>578.57142857142856</c:v>
                </c:pt>
                <c:pt idx="12">
                  <c:v>642.85714285714278</c:v>
                </c:pt>
                <c:pt idx="13">
                  <c:v>707.14285714285711</c:v>
                </c:pt>
                <c:pt idx="14">
                  <c:v>771.42857142857133</c:v>
                </c:pt>
                <c:pt idx="15">
                  <c:v>835.71428571428567</c:v>
                </c:pt>
                <c:pt idx="16">
                  <c:v>899.99999999999989</c:v>
                </c:pt>
                <c:pt idx="17">
                  <c:v>964.28571428571422</c:v>
                </c:pt>
                <c:pt idx="18">
                  <c:v>1028.5714285714284</c:v>
                </c:pt>
                <c:pt idx="19">
                  <c:v>1092.8571428571429</c:v>
                </c:pt>
                <c:pt idx="20">
                  <c:v>1157.1428571428573</c:v>
                </c:pt>
                <c:pt idx="21">
                  <c:v>1221.4285714285716</c:v>
                </c:pt>
                <c:pt idx="22">
                  <c:v>1285.714285714286</c:v>
                </c:pt>
                <c:pt idx="23">
                  <c:v>1350.0000000000005</c:v>
                </c:pt>
                <c:pt idx="24">
                  <c:v>1414.2857142857149</c:v>
                </c:pt>
                <c:pt idx="25">
                  <c:v>1478.5714285714291</c:v>
                </c:pt>
                <c:pt idx="26">
                  <c:v>1542.8571428571436</c:v>
                </c:pt>
                <c:pt idx="27">
                  <c:v>1607.142857142858</c:v>
                </c:pt>
                <c:pt idx="28">
                  <c:v>1671.4285714285722</c:v>
                </c:pt>
                <c:pt idx="29">
                  <c:v>1735.7142857142867</c:v>
                </c:pt>
                <c:pt idx="30">
                  <c:v>1800</c:v>
                </c:pt>
              </c:numCache>
            </c:numRef>
          </c:val>
          <c:smooth val="0"/>
          <c:extLst>
            <c:ext xmlns:c16="http://schemas.microsoft.com/office/drawing/2014/chart" uri="{C3380CC4-5D6E-409C-BE32-E72D297353CC}">
              <c16:uniqueId val="{00000003-E815-5749-8E95-A6F4F3D18860}"/>
            </c:ext>
          </c:extLst>
        </c:ser>
        <c:dLbls>
          <c:showLegendKey val="0"/>
          <c:showVal val="0"/>
          <c:showCatName val="0"/>
          <c:showSerName val="0"/>
          <c:showPercent val="0"/>
          <c:showBubbleSize val="0"/>
        </c:dLbls>
        <c:marker val="1"/>
        <c:smooth val="0"/>
        <c:axId val="598138944"/>
        <c:axId val="598140592"/>
      </c:lineChart>
      <c:catAx>
        <c:axId val="59813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40592"/>
        <c:crosses val="autoZero"/>
        <c:auto val="1"/>
        <c:lblAlgn val="ctr"/>
        <c:lblOffset val="100"/>
        <c:noMultiLvlLbl val="0"/>
      </c:catAx>
      <c:valAx>
        <c:axId val="59814059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_);_(&quot;R&quot;* \(#\ ##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38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Headline C</a:t>
            </a:r>
            <a:r>
              <a:rPr lang="en-GB" baseline="0"/>
              <a:t> tax rates, different assumptions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Graphs!$B$1</c:f>
              <c:strCache>
                <c:ptCount val="1"/>
                <c:pt idx="0">
                  <c:v>Headline C tax rate to $30 in 2030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Graphs!$B$2:$B$11</c:f>
              <c:numCache>
                <c:formatCode>_("R"* #\ ##0_);_("R"* \(#\ ##0\);_("R"* "-"??_);_(@_)</c:formatCode>
                <c:ptCount val="10"/>
                <c:pt idx="0">
                  <c:v>134</c:v>
                </c:pt>
                <c:pt idx="1">
                  <c:v>144</c:v>
                </c:pt>
                <c:pt idx="2">
                  <c:v>183</c:v>
                </c:pt>
                <c:pt idx="3">
                  <c:v>222</c:v>
                </c:pt>
                <c:pt idx="4">
                  <c:v>261</c:v>
                </c:pt>
                <c:pt idx="5">
                  <c:v>300</c:v>
                </c:pt>
                <c:pt idx="6">
                  <c:v>337.5</c:v>
                </c:pt>
                <c:pt idx="7">
                  <c:v>375</c:v>
                </c:pt>
                <c:pt idx="8">
                  <c:v>412.5</c:v>
                </c:pt>
                <c:pt idx="9">
                  <c:v>450</c:v>
                </c:pt>
              </c:numCache>
            </c:numRef>
          </c:val>
          <c:smooth val="0"/>
          <c:extLst>
            <c:ext xmlns:c16="http://schemas.microsoft.com/office/drawing/2014/chart" uri="{C3380CC4-5D6E-409C-BE32-E72D297353CC}">
              <c16:uniqueId val="{00000000-8C6C-E84C-BFF1-974F00FA8AD7}"/>
            </c:ext>
          </c:extLst>
        </c:ser>
        <c:ser>
          <c:idx val="3"/>
          <c:order val="1"/>
          <c:tx>
            <c:strRef>
              <c:f>Graphs!$E$1</c:f>
              <c:strCache>
                <c:ptCount val="1"/>
                <c:pt idx="0">
                  <c:v>CPI 4.4% increase from 2023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Graphs!$A$2:$A$11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Graphs!$E$2:$E$11</c:f>
              <c:numCache>
                <c:formatCode>_("R"* #\ ##0_);_("R"* \(#\ ##0\);_("R"* "-"??_);_(@_)</c:formatCode>
                <c:ptCount val="10"/>
                <c:pt idx="0">
                  <c:v>134</c:v>
                </c:pt>
                <c:pt idx="1">
                  <c:v>144</c:v>
                </c:pt>
                <c:pt idx="2">
                  <c:v>150.33600000000001</c:v>
                </c:pt>
                <c:pt idx="3">
                  <c:v>156.95078400000003</c:v>
                </c:pt>
                <c:pt idx="4">
                  <c:v>163.85661849600004</c:v>
                </c:pt>
                <c:pt idx="5">
                  <c:v>171.06630970982405</c:v>
                </c:pt>
                <c:pt idx="6">
                  <c:v>178.59322733705631</c:v>
                </c:pt>
                <c:pt idx="7">
                  <c:v>186.4513293398868</c:v>
                </c:pt>
                <c:pt idx="8">
                  <c:v>194.65518783084181</c:v>
                </c:pt>
                <c:pt idx="9">
                  <c:v>203.22001609539885</c:v>
                </c:pt>
              </c:numCache>
            </c:numRef>
          </c:val>
          <c:smooth val="0"/>
          <c:extLst>
            <c:ext xmlns:c16="http://schemas.microsoft.com/office/drawing/2014/chart" uri="{C3380CC4-5D6E-409C-BE32-E72D297353CC}">
              <c16:uniqueId val="{00000003-8C6C-E84C-BFF1-974F00FA8AD7}"/>
            </c:ext>
          </c:extLst>
        </c:ser>
        <c:dLbls>
          <c:showLegendKey val="0"/>
          <c:showVal val="0"/>
          <c:showCatName val="0"/>
          <c:showSerName val="0"/>
          <c:showPercent val="0"/>
          <c:showBubbleSize val="0"/>
        </c:dLbls>
        <c:marker val="1"/>
        <c:smooth val="0"/>
        <c:axId val="597170624"/>
        <c:axId val="597172272"/>
      </c:lineChart>
      <c:catAx>
        <c:axId val="59717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72272"/>
        <c:crosses val="autoZero"/>
        <c:auto val="1"/>
        <c:lblAlgn val="ctr"/>
        <c:lblOffset val="100"/>
        <c:noMultiLvlLbl val="0"/>
      </c:catAx>
      <c:valAx>
        <c:axId val="59717227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_);_(&quot;R&quot;* \(#\ ##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7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20</xdr:col>
      <xdr:colOff>495300</xdr:colOff>
      <xdr:row>0</xdr:row>
      <xdr:rowOff>444500</xdr:rowOff>
    </xdr:from>
    <xdr:to>
      <xdr:col>27</xdr:col>
      <xdr:colOff>565150</xdr:colOff>
      <xdr:row>17</xdr:row>
      <xdr:rowOff>25400</xdr:rowOff>
    </xdr:to>
    <xdr:graphicFrame macro="">
      <xdr:nvGraphicFramePr>
        <xdr:cNvPr id="4" name="Chart 3">
          <a:extLst>
            <a:ext uri="{FF2B5EF4-FFF2-40B4-BE49-F238E27FC236}">
              <a16:creationId xmlns:a16="http://schemas.microsoft.com/office/drawing/2014/main" id="{57636A61-1BFE-7641-9F41-4AC1685CA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254000</xdr:colOff>
      <xdr:row>29</xdr:row>
      <xdr:rowOff>177800</xdr:rowOff>
    </xdr:from>
    <xdr:to>
      <xdr:col>11</xdr:col>
      <xdr:colOff>349250</xdr:colOff>
      <xdr:row>45</xdr:row>
      <xdr:rowOff>127000</xdr:rowOff>
    </xdr:to>
    <xdr:graphicFrame macro="">
      <xdr:nvGraphicFramePr>
        <xdr:cNvPr id="6" name="Chart 5">
          <a:extLst>
            <a:ext uri="{FF2B5EF4-FFF2-40B4-BE49-F238E27FC236}">
              <a16:creationId xmlns:a16="http://schemas.microsoft.com/office/drawing/2014/main" id="{86AFE7F6-284A-D143-AB62-D85074518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234950</xdr:colOff>
      <xdr:row>0</xdr:row>
      <xdr:rowOff>711200</xdr:rowOff>
    </xdr:from>
    <xdr:to>
      <xdr:col>18</xdr:col>
      <xdr:colOff>679450</xdr:colOff>
      <xdr:row>8</xdr:row>
      <xdr:rowOff>76200</xdr:rowOff>
    </xdr:to>
    <xdr:graphicFrame macro="">
      <xdr:nvGraphicFramePr>
        <xdr:cNvPr id="2" name="Chart 1">
          <a:extLst>
            <a:ext uri="{FF2B5EF4-FFF2-40B4-BE49-F238E27FC236}">
              <a16:creationId xmlns:a16="http://schemas.microsoft.com/office/drawing/2014/main" id="{92E820BA-317A-2941-B0A2-D79E706D6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311150</xdr:colOff>
      <xdr:row>10</xdr:row>
      <xdr:rowOff>165100</xdr:rowOff>
    </xdr:from>
    <xdr:to>
      <xdr:col>21</xdr:col>
      <xdr:colOff>381000</xdr:colOff>
      <xdr:row>32</xdr:row>
      <xdr:rowOff>38100</xdr:rowOff>
    </xdr:to>
    <xdr:graphicFrame macro="">
      <xdr:nvGraphicFramePr>
        <xdr:cNvPr id="3" name="Chart 2">
          <a:extLst>
            <a:ext uri="{FF2B5EF4-FFF2-40B4-BE49-F238E27FC236}">
              <a16:creationId xmlns:a16="http://schemas.microsoft.com/office/drawing/2014/main" id="{C59B6D31-61B2-FD4C-8BB4-A4C5EA11F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495300</xdr:colOff>
      <xdr:row>0</xdr:row>
      <xdr:rowOff>444500</xdr:rowOff>
    </xdr:from>
    <xdr:to>
      <xdr:col>27</xdr:col>
      <xdr:colOff>565150</xdr:colOff>
      <xdr:row>17</xdr:row>
      <xdr:rowOff>25400</xdr:rowOff>
    </xdr:to>
    <xdr:graphicFrame macro="">
      <xdr:nvGraphicFramePr>
        <xdr:cNvPr id="5" name="Chart 4">
          <a:extLst>
            <a:ext uri="{FF2B5EF4-FFF2-40B4-BE49-F238E27FC236}">
              <a16:creationId xmlns:a16="http://schemas.microsoft.com/office/drawing/2014/main" id="{7FE01128-0A0C-9244-ACB7-1C67B69DB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590550</xdr:colOff>
      <xdr:row>0</xdr:row>
      <xdr:rowOff>101600</xdr:rowOff>
    </xdr:from>
    <xdr:to>
      <xdr:col>13</xdr:col>
      <xdr:colOff>495300</xdr:colOff>
      <xdr:row>10</xdr:row>
      <xdr:rowOff>63500</xdr:rowOff>
    </xdr:to>
    <xdr:graphicFrame macro="">
      <xdr:nvGraphicFramePr>
        <xdr:cNvPr id="4" name="Chart 3">
          <a:extLst>
            <a:ext uri="{FF2B5EF4-FFF2-40B4-BE49-F238E27FC236}">
              <a16:creationId xmlns:a16="http://schemas.microsoft.com/office/drawing/2014/main" id="{3420DAD3-7A69-894D-87CD-AB26BAFB6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254000</xdr:colOff>
      <xdr:row>29</xdr:row>
      <xdr:rowOff>177800</xdr:rowOff>
    </xdr:from>
    <xdr:to>
      <xdr:col>11</xdr:col>
      <xdr:colOff>349250</xdr:colOff>
      <xdr:row>45</xdr:row>
      <xdr:rowOff>127000</xdr:rowOff>
    </xdr:to>
    <xdr:graphicFrame macro="">
      <xdr:nvGraphicFramePr>
        <xdr:cNvPr id="6" name="Chart 5">
          <a:extLst>
            <a:ext uri="{FF2B5EF4-FFF2-40B4-BE49-F238E27FC236}">
              <a16:creationId xmlns:a16="http://schemas.microsoft.com/office/drawing/2014/main" id="{E9A3A455-E941-B54C-85A6-77B280FF6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1466850</xdr:colOff>
      <xdr:row>11</xdr:row>
      <xdr:rowOff>63500</xdr:rowOff>
    </xdr:from>
    <xdr:to>
      <xdr:col>13</xdr:col>
      <xdr:colOff>514350</xdr:colOff>
      <xdr:row>24</xdr:row>
      <xdr:rowOff>165100</xdr:rowOff>
    </xdr:to>
    <xdr:graphicFrame macro="">
      <xdr:nvGraphicFramePr>
        <xdr:cNvPr id="7" name="Chart 6">
          <a:extLst>
            <a:ext uri="{FF2B5EF4-FFF2-40B4-BE49-F238E27FC236}">
              <a16:creationId xmlns:a16="http://schemas.microsoft.com/office/drawing/2014/main" id="{58DC0ADD-F4E7-C940-8D2A-EAFF62179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treasury.gov.za/documents/national%20budget/2022/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D2406-FF3B-6C4F-8002-75DA4F93CB2F}">
  <dimension ref="A1:L57"/>
  <sheetViews>
    <sheetView tabSelected="1" workbookViewId="0">
      <selection activeCell="J16" sqref="J16"/>
    </sheetView>
  </sheetViews>
  <sheetFormatPr baseColWidth="10" defaultRowHeight="16"/>
  <cols>
    <col min="11" max="11" width="50.83203125" customWidth="1"/>
  </cols>
  <sheetData>
    <row r="1" spans="1:12" ht="119">
      <c r="B1" s="1" t="s">
        <v>42</v>
      </c>
      <c r="C1" s="1" t="s">
        <v>0</v>
      </c>
      <c r="D1" s="1" t="s">
        <v>1</v>
      </c>
      <c r="E1" s="1" t="s">
        <v>43</v>
      </c>
      <c r="F1" s="1" t="s">
        <v>5</v>
      </c>
      <c r="G1" s="1" t="s">
        <v>2</v>
      </c>
      <c r="I1" s="1" t="s">
        <v>6</v>
      </c>
      <c r="J1" s="24" t="s">
        <v>40</v>
      </c>
    </row>
    <row r="2" spans="1:12">
      <c r="A2">
        <v>2021</v>
      </c>
      <c r="B2" s="3">
        <v>134</v>
      </c>
      <c r="C2" s="3">
        <f t="shared" ref="C2:C41" si="0">B2*(1-$J$14)</f>
        <v>53.6</v>
      </c>
      <c r="D2" s="3">
        <f t="shared" ref="D2:D41" si="1">C2*(1-$J$15)</f>
        <v>2.6800000000000024</v>
      </c>
      <c r="E2" s="3">
        <f>B2</f>
        <v>134</v>
      </c>
      <c r="F2" s="3">
        <f>C2</f>
        <v>53.6</v>
      </c>
    </row>
    <row r="3" spans="1:12">
      <c r="A3">
        <v>2022</v>
      </c>
      <c r="B3" s="3">
        <v>144</v>
      </c>
      <c r="C3" s="3">
        <f t="shared" si="0"/>
        <v>57.6</v>
      </c>
      <c r="D3" s="3">
        <f t="shared" si="1"/>
        <v>2.8800000000000026</v>
      </c>
      <c r="E3" s="3">
        <f t="shared" ref="E3" si="2">B3</f>
        <v>144</v>
      </c>
      <c r="F3" s="3">
        <f>C3</f>
        <v>57.6</v>
      </c>
      <c r="J3" s="2"/>
    </row>
    <row r="4" spans="1:12">
      <c r="A4">
        <v>2023</v>
      </c>
      <c r="B4" s="3">
        <f>(B$7-B$3)/4+B3</f>
        <v>183</v>
      </c>
      <c r="C4" s="3">
        <f t="shared" si="0"/>
        <v>73.2</v>
      </c>
      <c r="D4" s="3">
        <f t="shared" si="1"/>
        <v>3.6600000000000033</v>
      </c>
      <c r="E4" s="3">
        <f>E3*(1+$J$16)</f>
        <v>150.33600000000001</v>
      </c>
      <c r="F4" s="3">
        <f>C4</f>
        <v>73.2</v>
      </c>
      <c r="I4" s="23">
        <v>640</v>
      </c>
      <c r="J4" s="2">
        <f>I4/J13</f>
        <v>42.666666666666664</v>
      </c>
    </row>
    <row r="5" spans="1:12">
      <c r="A5">
        <v>2024</v>
      </c>
      <c r="B5" s="3">
        <f t="shared" ref="B5:B6" si="3">(B$7-B$3)/4+B4</f>
        <v>222</v>
      </c>
      <c r="C5" s="3">
        <f t="shared" si="0"/>
        <v>88.800000000000011</v>
      </c>
      <c r="D5" s="3">
        <f t="shared" si="1"/>
        <v>4.4400000000000048</v>
      </c>
      <c r="E5" s="3">
        <f t="shared" ref="E5:E41" si="4">E4*(1+$J$16)</f>
        <v>156.95078400000003</v>
      </c>
      <c r="F5" s="3">
        <f>C5</f>
        <v>88.800000000000011</v>
      </c>
    </row>
    <row r="6" spans="1:12">
      <c r="A6">
        <v>2025</v>
      </c>
      <c r="B6" s="3">
        <f t="shared" si="3"/>
        <v>261</v>
      </c>
      <c r="C6" s="3">
        <f t="shared" si="0"/>
        <v>104.4</v>
      </c>
      <c r="D6" s="3">
        <f t="shared" si="1"/>
        <v>5.2200000000000051</v>
      </c>
      <c r="E6" s="3">
        <f t="shared" si="4"/>
        <v>163.85661849600004</v>
      </c>
      <c r="F6" s="3">
        <f>C6</f>
        <v>104.4</v>
      </c>
      <c r="H6" s="5">
        <f>J14</f>
        <v>0.6</v>
      </c>
    </row>
    <row r="7" spans="1:12">
      <c r="A7">
        <v>2026</v>
      </c>
      <c r="B7" s="3">
        <v>300</v>
      </c>
      <c r="C7" s="3">
        <f t="shared" si="0"/>
        <v>120</v>
      </c>
      <c r="D7" s="3">
        <f t="shared" si="1"/>
        <v>6.0000000000000053</v>
      </c>
      <c r="E7" s="3">
        <f t="shared" si="4"/>
        <v>171.06630970982405</v>
      </c>
      <c r="F7" s="3">
        <f t="shared" ref="F7:F41" si="5">B7*(1-H7)</f>
        <v>156</v>
      </c>
      <c r="G7" s="25">
        <v>20</v>
      </c>
      <c r="H7" s="5">
        <f>H$6/5*4</f>
        <v>0.48</v>
      </c>
    </row>
    <row r="8" spans="1:12">
      <c r="A8">
        <v>2027</v>
      </c>
      <c r="B8" s="3">
        <f>(B$11-B$7)/4+B7</f>
        <v>337.5</v>
      </c>
      <c r="C8" s="3">
        <f t="shared" si="0"/>
        <v>135</v>
      </c>
      <c r="D8" s="3">
        <f t="shared" si="1"/>
        <v>6.7500000000000062</v>
      </c>
      <c r="E8" s="3">
        <f t="shared" si="4"/>
        <v>178.59322733705631</v>
      </c>
      <c r="F8" s="3">
        <f t="shared" si="5"/>
        <v>216</v>
      </c>
      <c r="G8" s="2"/>
      <c r="H8" s="5">
        <f>H$6/5*3</f>
        <v>0.36</v>
      </c>
    </row>
    <row r="9" spans="1:12">
      <c r="A9">
        <v>2028</v>
      </c>
      <c r="B9" s="3">
        <f t="shared" ref="B9:B10" si="6">(B$11-B$7)/4+B8</f>
        <v>375</v>
      </c>
      <c r="C9" s="3">
        <f t="shared" si="0"/>
        <v>150</v>
      </c>
      <c r="D9" s="3">
        <f t="shared" si="1"/>
        <v>7.5000000000000071</v>
      </c>
      <c r="E9" s="3">
        <f t="shared" si="4"/>
        <v>186.4513293398868</v>
      </c>
      <c r="F9" s="3">
        <f t="shared" si="5"/>
        <v>285</v>
      </c>
      <c r="G9" s="2"/>
      <c r="H9" s="5">
        <f>H$6/5*2</f>
        <v>0.24</v>
      </c>
    </row>
    <row r="10" spans="1:12">
      <c r="A10">
        <v>2029</v>
      </c>
      <c r="B10" s="3">
        <f t="shared" si="6"/>
        <v>412.5</v>
      </c>
      <c r="C10" s="3">
        <f t="shared" si="0"/>
        <v>165</v>
      </c>
      <c r="D10" s="3">
        <f t="shared" si="1"/>
        <v>8.2500000000000071</v>
      </c>
      <c r="E10" s="3">
        <f>E9*(1+$J$16)</f>
        <v>194.65518783084181</v>
      </c>
      <c r="F10" s="3">
        <f t="shared" si="5"/>
        <v>363</v>
      </c>
      <c r="G10" s="2"/>
      <c r="H10" s="5">
        <f>H$6/5*1</f>
        <v>0.12</v>
      </c>
    </row>
    <row r="11" spans="1:12">
      <c r="A11">
        <v>2030</v>
      </c>
      <c r="B11" s="3">
        <f>G11*$J$13</f>
        <v>450</v>
      </c>
      <c r="C11" s="3">
        <f t="shared" si="0"/>
        <v>180</v>
      </c>
      <c r="D11" s="3">
        <f t="shared" si="1"/>
        <v>9.0000000000000071</v>
      </c>
      <c r="E11" s="3">
        <f t="shared" si="4"/>
        <v>203.22001609539885</v>
      </c>
      <c r="F11" s="3">
        <f t="shared" si="5"/>
        <v>450</v>
      </c>
      <c r="G11" s="25">
        <v>30</v>
      </c>
      <c r="H11" s="5">
        <f>H$6/5*0</f>
        <v>0</v>
      </c>
    </row>
    <row r="12" spans="1:12">
      <c r="A12">
        <v>2031</v>
      </c>
      <c r="B12" s="3">
        <f t="shared" ref="B12:B41" si="7">G12*$J$13</f>
        <v>514.28571428571422</v>
      </c>
      <c r="C12" s="3">
        <f t="shared" si="0"/>
        <v>205.71428571428569</v>
      </c>
      <c r="D12" s="3">
        <f t="shared" si="1"/>
        <v>10.285714285714294</v>
      </c>
      <c r="E12" s="3">
        <f t="shared" si="4"/>
        <v>212.16169680359641</v>
      </c>
      <c r="F12" s="3">
        <f t="shared" si="5"/>
        <v>514.28571428571422</v>
      </c>
      <c r="G12" s="2">
        <f>G11+(G$32-G$11)/(A$32-A$11)</f>
        <v>34.285714285714285</v>
      </c>
      <c r="H12" s="5">
        <f t="shared" ref="H12:H41" si="8">H$6/5*0</f>
        <v>0</v>
      </c>
      <c r="J12" s="4" t="s">
        <v>4</v>
      </c>
      <c r="K12" s="4"/>
    </row>
    <row r="13" spans="1:12">
      <c r="A13">
        <v>2032</v>
      </c>
      <c r="B13" s="3">
        <f t="shared" si="7"/>
        <v>578.57142857142856</v>
      </c>
      <c r="C13" s="3">
        <f t="shared" si="0"/>
        <v>231.42857142857144</v>
      </c>
      <c r="D13" s="3">
        <f t="shared" si="1"/>
        <v>11.571428571428582</v>
      </c>
      <c r="E13" s="3">
        <f t="shared" si="4"/>
        <v>221.49681146295467</v>
      </c>
      <c r="F13" s="3">
        <f t="shared" si="5"/>
        <v>578.57142857142856</v>
      </c>
      <c r="G13" s="2">
        <f t="shared" ref="G13:G31" si="9">G12+(G$32-G$11)/(A$32-A$11)</f>
        <v>38.571428571428569</v>
      </c>
      <c r="H13" s="5">
        <f t="shared" si="8"/>
        <v>0</v>
      </c>
      <c r="J13" s="4">
        <v>15</v>
      </c>
      <c r="K13" s="4" t="s">
        <v>3</v>
      </c>
    </row>
    <row r="14" spans="1:12">
      <c r="A14">
        <v>2033</v>
      </c>
      <c r="B14" s="3">
        <f t="shared" si="7"/>
        <v>642.85714285714278</v>
      </c>
      <c r="C14" s="3">
        <f t="shared" si="0"/>
        <v>257.14285714285711</v>
      </c>
      <c r="D14" s="3">
        <f t="shared" si="1"/>
        <v>12.857142857142867</v>
      </c>
      <c r="E14" s="3">
        <f t="shared" si="4"/>
        <v>231.24267116732469</v>
      </c>
      <c r="F14" s="3">
        <f t="shared" si="5"/>
        <v>642.85714285714278</v>
      </c>
      <c r="G14" s="2">
        <f t="shared" si="9"/>
        <v>42.857142857142854</v>
      </c>
      <c r="H14" s="5">
        <f t="shared" si="8"/>
        <v>0</v>
      </c>
      <c r="J14" s="6">
        <v>0.6</v>
      </c>
      <c r="K14" s="14" t="s">
        <v>39</v>
      </c>
      <c r="L14" s="13"/>
    </row>
    <row r="15" spans="1:12">
      <c r="A15">
        <v>2034</v>
      </c>
      <c r="B15" s="3">
        <f t="shared" si="7"/>
        <v>707.14285714285711</v>
      </c>
      <c r="C15" s="3">
        <f t="shared" si="0"/>
        <v>282.85714285714283</v>
      </c>
      <c r="D15" s="3">
        <f t="shared" si="1"/>
        <v>14.142857142857155</v>
      </c>
      <c r="E15" s="3">
        <f t="shared" si="4"/>
        <v>241.41734869868699</v>
      </c>
      <c r="F15" s="3">
        <f t="shared" si="5"/>
        <v>707.14285714285711</v>
      </c>
      <c r="G15" s="2">
        <f t="shared" si="9"/>
        <v>47.142857142857139</v>
      </c>
      <c r="H15" s="5">
        <f t="shared" si="8"/>
        <v>0</v>
      </c>
      <c r="J15" s="6">
        <v>0.95</v>
      </c>
      <c r="K15" s="4" t="s">
        <v>38</v>
      </c>
    </row>
    <row r="16" spans="1:12">
      <c r="A16">
        <v>2035</v>
      </c>
      <c r="B16" s="3">
        <f t="shared" si="7"/>
        <v>771.42857142857133</v>
      </c>
      <c r="C16" s="3">
        <f t="shared" si="0"/>
        <v>308.57142857142856</v>
      </c>
      <c r="D16" s="3">
        <f t="shared" si="1"/>
        <v>15.428571428571441</v>
      </c>
      <c r="E16" s="3">
        <f t="shared" si="4"/>
        <v>252.03971204142923</v>
      </c>
      <c r="F16" s="3">
        <f t="shared" si="5"/>
        <v>771.42857142857133</v>
      </c>
      <c r="G16" s="2">
        <f t="shared" si="9"/>
        <v>51.428571428571423</v>
      </c>
      <c r="H16" s="5">
        <f t="shared" si="8"/>
        <v>0</v>
      </c>
      <c r="J16" s="26">
        <v>4.3999999999999997E-2</v>
      </c>
      <c r="K16" s="4" t="s">
        <v>41</v>
      </c>
    </row>
    <row r="17" spans="1:8">
      <c r="A17">
        <v>2036</v>
      </c>
      <c r="B17" s="3">
        <f t="shared" si="7"/>
        <v>835.71428571428567</v>
      </c>
      <c r="C17" s="3">
        <f t="shared" si="0"/>
        <v>334.28571428571428</v>
      </c>
      <c r="D17" s="3">
        <f t="shared" si="1"/>
        <v>16.71428571428573</v>
      </c>
      <c r="E17" s="3">
        <f t="shared" si="4"/>
        <v>263.1294593712521</v>
      </c>
      <c r="F17" s="3">
        <f t="shared" si="5"/>
        <v>835.71428571428567</v>
      </c>
      <c r="G17" s="2">
        <f t="shared" si="9"/>
        <v>55.714285714285708</v>
      </c>
      <c r="H17" s="5">
        <f t="shared" si="8"/>
        <v>0</v>
      </c>
    </row>
    <row r="18" spans="1:8">
      <c r="A18">
        <v>2037</v>
      </c>
      <c r="B18" s="3">
        <f t="shared" si="7"/>
        <v>899.99999999999989</v>
      </c>
      <c r="C18" s="3">
        <f t="shared" si="0"/>
        <v>360</v>
      </c>
      <c r="D18" s="3">
        <f t="shared" si="1"/>
        <v>18.000000000000014</v>
      </c>
      <c r="E18" s="3">
        <f t="shared" si="4"/>
        <v>274.70715558358722</v>
      </c>
      <c r="F18" s="3">
        <f t="shared" si="5"/>
        <v>899.99999999999989</v>
      </c>
      <c r="G18" s="2">
        <f t="shared" si="9"/>
        <v>59.999999999999993</v>
      </c>
      <c r="H18" s="5">
        <f t="shared" si="8"/>
        <v>0</v>
      </c>
    </row>
    <row r="19" spans="1:8">
      <c r="A19">
        <v>2038</v>
      </c>
      <c r="B19" s="3">
        <f t="shared" si="7"/>
        <v>964.28571428571422</v>
      </c>
      <c r="C19" s="3">
        <f t="shared" si="0"/>
        <v>385.71428571428572</v>
      </c>
      <c r="D19" s="3">
        <f t="shared" si="1"/>
        <v>19.285714285714302</v>
      </c>
      <c r="E19" s="3">
        <f t="shared" si="4"/>
        <v>286.79427042926505</v>
      </c>
      <c r="F19" s="3">
        <f t="shared" si="5"/>
        <v>964.28571428571422</v>
      </c>
      <c r="G19" s="2">
        <f t="shared" si="9"/>
        <v>64.285714285714278</v>
      </c>
      <c r="H19" s="5">
        <f t="shared" si="8"/>
        <v>0</v>
      </c>
    </row>
    <row r="20" spans="1:8">
      <c r="A20">
        <v>2039</v>
      </c>
      <c r="B20" s="3">
        <f t="shared" si="7"/>
        <v>1028.5714285714284</v>
      </c>
      <c r="C20" s="3">
        <f t="shared" si="0"/>
        <v>411.42857142857139</v>
      </c>
      <c r="D20" s="3">
        <f t="shared" si="1"/>
        <v>20.571428571428587</v>
      </c>
      <c r="E20" s="3">
        <f t="shared" si="4"/>
        <v>299.41321832815271</v>
      </c>
      <c r="F20" s="3">
        <f t="shared" si="5"/>
        <v>1028.5714285714284</v>
      </c>
      <c r="G20" s="2">
        <f t="shared" si="9"/>
        <v>68.571428571428569</v>
      </c>
      <c r="H20" s="5">
        <f t="shared" si="8"/>
        <v>0</v>
      </c>
    </row>
    <row r="21" spans="1:8">
      <c r="A21">
        <v>2040</v>
      </c>
      <c r="B21" s="3">
        <f t="shared" si="7"/>
        <v>1092.8571428571429</v>
      </c>
      <c r="C21" s="3">
        <f t="shared" si="0"/>
        <v>437.14285714285717</v>
      </c>
      <c r="D21" s="3">
        <f t="shared" si="1"/>
        <v>21.857142857142879</v>
      </c>
      <c r="E21" s="3">
        <f t="shared" si="4"/>
        <v>312.58739993459142</v>
      </c>
      <c r="F21" s="3">
        <f t="shared" si="5"/>
        <v>1092.8571428571429</v>
      </c>
      <c r="G21" s="2">
        <f t="shared" si="9"/>
        <v>72.857142857142861</v>
      </c>
      <c r="H21" s="5">
        <f t="shared" si="8"/>
        <v>0</v>
      </c>
    </row>
    <row r="22" spans="1:8">
      <c r="A22">
        <v>2041</v>
      </c>
      <c r="B22" s="3">
        <f t="shared" si="7"/>
        <v>1157.1428571428573</v>
      </c>
      <c r="C22" s="3">
        <f t="shared" si="0"/>
        <v>462.85714285714295</v>
      </c>
      <c r="D22" s="3">
        <f t="shared" si="1"/>
        <v>23.142857142857167</v>
      </c>
      <c r="E22" s="3">
        <f t="shared" si="4"/>
        <v>326.34124553171347</v>
      </c>
      <c r="F22" s="3">
        <f t="shared" si="5"/>
        <v>1157.1428571428573</v>
      </c>
      <c r="G22" s="2">
        <f t="shared" si="9"/>
        <v>77.142857142857153</v>
      </c>
      <c r="H22" s="5">
        <f t="shared" si="8"/>
        <v>0</v>
      </c>
    </row>
    <row r="23" spans="1:8">
      <c r="A23">
        <v>2042</v>
      </c>
      <c r="B23" s="3">
        <f t="shared" si="7"/>
        <v>1221.4285714285716</v>
      </c>
      <c r="C23" s="3">
        <f t="shared" si="0"/>
        <v>488.57142857142867</v>
      </c>
      <c r="D23" s="3">
        <f t="shared" si="1"/>
        <v>24.428571428571455</v>
      </c>
      <c r="E23" s="3">
        <f t="shared" si="4"/>
        <v>340.70026033510885</v>
      </c>
      <c r="F23" s="3">
        <f t="shared" si="5"/>
        <v>1221.4285714285716</v>
      </c>
      <c r="G23" s="2">
        <f t="shared" si="9"/>
        <v>81.428571428571445</v>
      </c>
      <c r="H23" s="5">
        <f t="shared" si="8"/>
        <v>0</v>
      </c>
    </row>
    <row r="24" spans="1:8">
      <c r="A24">
        <v>2043</v>
      </c>
      <c r="B24" s="3">
        <f t="shared" si="7"/>
        <v>1285.714285714286</v>
      </c>
      <c r="C24" s="3">
        <f t="shared" si="0"/>
        <v>514.28571428571445</v>
      </c>
      <c r="D24" s="3">
        <f t="shared" si="1"/>
        <v>25.714285714285744</v>
      </c>
      <c r="E24" s="3">
        <f t="shared" si="4"/>
        <v>355.69107178985365</v>
      </c>
      <c r="F24" s="3">
        <f t="shared" si="5"/>
        <v>1285.714285714286</v>
      </c>
      <c r="G24" s="2">
        <f t="shared" si="9"/>
        <v>85.714285714285737</v>
      </c>
      <c r="H24" s="5">
        <f t="shared" si="8"/>
        <v>0</v>
      </c>
    </row>
    <row r="25" spans="1:8">
      <c r="A25">
        <v>2044</v>
      </c>
      <c r="B25" s="3">
        <f t="shared" si="7"/>
        <v>1350.0000000000005</v>
      </c>
      <c r="C25" s="3">
        <f t="shared" si="0"/>
        <v>540.00000000000023</v>
      </c>
      <c r="D25" s="3">
        <f t="shared" si="1"/>
        <v>27.000000000000036</v>
      </c>
      <c r="E25" s="3">
        <f t="shared" si="4"/>
        <v>371.34147894860723</v>
      </c>
      <c r="F25" s="3">
        <f t="shared" si="5"/>
        <v>1350.0000000000005</v>
      </c>
      <c r="G25" s="2">
        <f t="shared" si="9"/>
        <v>90.000000000000028</v>
      </c>
      <c r="H25" s="5">
        <f t="shared" si="8"/>
        <v>0</v>
      </c>
    </row>
    <row r="26" spans="1:8">
      <c r="A26">
        <v>2045</v>
      </c>
      <c r="B26" s="3">
        <f t="shared" si="7"/>
        <v>1414.2857142857149</v>
      </c>
      <c r="C26" s="3">
        <f t="shared" si="0"/>
        <v>565.71428571428601</v>
      </c>
      <c r="D26" s="3">
        <f t="shared" si="1"/>
        <v>28.285714285714324</v>
      </c>
      <c r="E26" s="3">
        <f t="shared" si="4"/>
        <v>387.68050402234599</v>
      </c>
      <c r="F26" s="3">
        <f t="shared" si="5"/>
        <v>1414.2857142857149</v>
      </c>
      <c r="G26" s="2">
        <f t="shared" si="9"/>
        <v>94.28571428571432</v>
      </c>
      <c r="H26" s="5">
        <f t="shared" si="8"/>
        <v>0</v>
      </c>
    </row>
    <row r="27" spans="1:8">
      <c r="A27">
        <v>2046</v>
      </c>
      <c r="B27" s="3">
        <f t="shared" si="7"/>
        <v>1478.5714285714291</v>
      </c>
      <c r="C27" s="3">
        <f t="shared" si="0"/>
        <v>591.42857142857167</v>
      </c>
      <c r="D27" s="3">
        <f t="shared" si="1"/>
        <v>29.571428571428608</v>
      </c>
      <c r="E27" s="3">
        <f t="shared" si="4"/>
        <v>404.73844619932925</v>
      </c>
      <c r="F27" s="3">
        <f t="shared" si="5"/>
        <v>1478.5714285714291</v>
      </c>
      <c r="G27" s="2">
        <f t="shared" si="9"/>
        <v>98.571428571428612</v>
      </c>
      <c r="H27" s="5">
        <f t="shared" si="8"/>
        <v>0</v>
      </c>
    </row>
    <row r="28" spans="1:8">
      <c r="A28">
        <v>2047</v>
      </c>
      <c r="B28" s="3">
        <f t="shared" si="7"/>
        <v>1542.8571428571436</v>
      </c>
      <c r="C28" s="3">
        <f t="shared" si="0"/>
        <v>617.14285714285745</v>
      </c>
      <c r="D28" s="3">
        <f t="shared" si="1"/>
        <v>30.8571428571429</v>
      </c>
      <c r="E28" s="3">
        <f t="shared" si="4"/>
        <v>422.54693783209973</v>
      </c>
      <c r="F28" s="3">
        <f t="shared" si="5"/>
        <v>1542.8571428571436</v>
      </c>
      <c r="G28" s="2">
        <f t="shared" si="9"/>
        <v>102.8571428571429</v>
      </c>
      <c r="H28" s="5">
        <f t="shared" si="8"/>
        <v>0</v>
      </c>
    </row>
    <row r="29" spans="1:8">
      <c r="A29">
        <v>2048</v>
      </c>
      <c r="B29" s="3">
        <f t="shared" si="7"/>
        <v>1607.142857142858</v>
      </c>
      <c r="C29" s="3">
        <f t="shared" si="0"/>
        <v>642.85714285714323</v>
      </c>
      <c r="D29" s="3">
        <f t="shared" si="1"/>
        <v>32.142857142857189</v>
      </c>
      <c r="E29" s="3">
        <f t="shared" si="4"/>
        <v>441.13900309671214</v>
      </c>
      <c r="F29" s="3">
        <f t="shared" si="5"/>
        <v>1607.142857142858</v>
      </c>
      <c r="G29" s="2">
        <f t="shared" si="9"/>
        <v>107.1428571428572</v>
      </c>
      <c r="H29" s="5">
        <f t="shared" si="8"/>
        <v>0</v>
      </c>
    </row>
    <row r="30" spans="1:8">
      <c r="A30">
        <v>2049</v>
      </c>
      <c r="B30" s="3">
        <f t="shared" si="7"/>
        <v>1671.4285714285722</v>
      </c>
      <c r="C30" s="3">
        <f t="shared" si="0"/>
        <v>668.5714285714289</v>
      </c>
      <c r="D30" s="3">
        <f t="shared" si="1"/>
        <v>33.428571428571473</v>
      </c>
      <c r="E30" s="3">
        <f t="shared" si="4"/>
        <v>460.54911923296748</v>
      </c>
      <c r="F30" s="3">
        <f t="shared" si="5"/>
        <v>1671.4285714285722</v>
      </c>
      <c r="G30" s="2">
        <f t="shared" si="9"/>
        <v>111.42857142857149</v>
      </c>
      <c r="H30" s="5">
        <f t="shared" si="8"/>
        <v>0</v>
      </c>
    </row>
    <row r="31" spans="1:8">
      <c r="A31">
        <v>2050</v>
      </c>
      <c r="B31" s="3">
        <f t="shared" si="7"/>
        <v>1735.7142857142867</v>
      </c>
      <c r="C31" s="3">
        <f t="shared" si="0"/>
        <v>694.28571428571468</v>
      </c>
      <c r="D31" s="3">
        <f t="shared" si="1"/>
        <v>34.714285714285765</v>
      </c>
      <c r="E31" s="3">
        <f t="shared" si="4"/>
        <v>480.81328047921807</v>
      </c>
      <c r="F31" s="3">
        <f t="shared" si="5"/>
        <v>1735.7142857142867</v>
      </c>
      <c r="G31" s="2">
        <f t="shared" si="9"/>
        <v>115.71428571428578</v>
      </c>
      <c r="H31" s="5">
        <f t="shared" si="8"/>
        <v>0</v>
      </c>
    </row>
    <row r="32" spans="1:8">
      <c r="A32">
        <v>2051</v>
      </c>
      <c r="B32" s="3">
        <f t="shared" si="7"/>
        <v>1800</v>
      </c>
      <c r="C32" s="3">
        <f t="shared" si="0"/>
        <v>720</v>
      </c>
      <c r="D32" s="3">
        <f t="shared" si="1"/>
        <v>36.000000000000028</v>
      </c>
      <c r="E32" s="3">
        <f t="shared" si="4"/>
        <v>501.96906482030369</v>
      </c>
      <c r="F32" s="3">
        <f t="shared" si="5"/>
        <v>1800</v>
      </c>
      <c r="G32" s="25">
        <v>120</v>
      </c>
      <c r="H32" s="5">
        <f t="shared" si="8"/>
        <v>0</v>
      </c>
    </row>
    <row r="33" spans="1:8">
      <c r="A33">
        <v>2052</v>
      </c>
      <c r="B33" s="3">
        <f t="shared" si="7"/>
        <v>1864.2857142857133</v>
      </c>
      <c r="C33" s="3">
        <f t="shared" si="0"/>
        <v>745.71428571428532</v>
      </c>
      <c r="D33" s="3">
        <f t="shared" si="1"/>
        <v>37.285714285714299</v>
      </c>
      <c r="E33" s="3">
        <f t="shared" si="4"/>
        <v>524.05570367239704</v>
      </c>
      <c r="F33" s="3">
        <f t="shared" si="5"/>
        <v>1864.2857142857133</v>
      </c>
      <c r="G33" s="2">
        <f>G32+(G$32-G$31)</f>
        <v>124.28571428571422</v>
      </c>
      <c r="H33" s="5">
        <f t="shared" si="8"/>
        <v>0</v>
      </c>
    </row>
    <row r="34" spans="1:8">
      <c r="A34">
        <v>2053</v>
      </c>
      <c r="B34" s="3">
        <f t="shared" si="7"/>
        <v>1928.5714285714266</v>
      </c>
      <c r="C34" s="3">
        <f t="shared" si="0"/>
        <v>771.42857142857065</v>
      </c>
      <c r="D34" s="3">
        <f t="shared" si="1"/>
        <v>38.571428571428569</v>
      </c>
      <c r="E34" s="3">
        <f t="shared" si="4"/>
        <v>547.11415463398248</v>
      </c>
      <c r="F34" s="3">
        <f t="shared" si="5"/>
        <v>1928.5714285714266</v>
      </c>
      <c r="G34" s="2">
        <f t="shared" ref="G34:G41" si="10">G33+(G$32-G$31)</f>
        <v>128.57142857142844</v>
      </c>
      <c r="H34" s="5">
        <f t="shared" si="8"/>
        <v>0</v>
      </c>
    </row>
    <row r="35" spans="1:8">
      <c r="A35">
        <v>2054</v>
      </c>
      <c r="B35" s="3">
        <f t="shared" si="7"/>
        <v>1992.8571428571399</v>
      </c>
      <c r="C35" s="3">
        <f t="shared" si="0"/>
        <v>797.14285714285597</v>
      </c>
      <c r="D35" s="3">
        <f t="shared" si="1"/>
        <v>39.857142857142833</v>
      </c>
      <c r="E35" s="3">
        <f t="shared" si="4"/>
        <v>571.18717743787772</v>
      </c>
      <c r="F35" s="3">
        <f t="shared" si="5"/>
        <v>1992.8571428571399</v>
      </c>
      <c r="G35" s="2">
        <f t="shared" si="10"/>
        <v>132.85714285714266</v>
      </c>
      <c r="H35" s="5">
        <f t="shared" si="8"/>
        <v>0</v>
      </c>
    </row>
    <row r="36" spans="1:8">
      <c r="A36">
        <v>2055</v>
      </c>
      <c r="B36" s="3">
        <f t="shared" si="7"/>
        <v>2057.1428571428532</v>
      </c>
      <c r="C36" s="3">
        <f t="shared" si="0"/>
        <v>822.8571428571413</v>
      </c>
      <c r="D36" s="3">
        <f t="shared" si="1"/>
        <v>41.142857142857103</v>
      </c>
      <c r="E36" s="3">
        <f t="shared" si="4"/>
        <v>596.31941324514435</v>
      </c>
      <c r="F36" s="3">
        <f t="shared" si="5"/>
        <v>2057.1428571428532</v>
      </c>
      <c r="G36" s="2">
        <f t="shared" si="10"/>
        <v>137.14285714285688</v>
      </c>
      <c r="H36" s="5">
        <f t="shared" si="8"/>
        <v>0</v>
      </c>
    </row>
    <row r="37" spans="1:8">
      <c r="A37">
        <v>2056</v>
      </c>
      <c r="B37" s="3">
        <f t="shared" si="7"/>
        <v>2121.4285714285666</v>
      </c>
      <c r="C37" s="3">
        <f t="shared" si="0"/>
        <v>848.57142857142662</v>
      </c>
      <c r="D37" s="3">
        <f t="shared" si="1"/>
        <v>42.428571428571367</v>
      </c>
      <c r="E37" s="3">
        <f t="shared" si="4"/>
        <v>622.55746742793076</v>
      </c>
      <c r="F37" s="3">
        <f t="shared" si="5"/>
        <v>2121.4285714285666</v>
      </c>
      <c r="G37" s="2">
        <f t="shared" si="10"/>
        <v>141.4285714285711</v>
      </c>
      <c r="H37" s="5">
        <f t="shared" si="8"/>
        <v>0</v>
      </c>
    </row>
    <row r="38" spans="1:8">
      <c r="A38">
        <v>2057</v>
      </c>
      <c r="B38" s="3">
        <f t="shared" si="7"/>
        <v>2185.7142857142799</v>
      </c>
      <c r="C38" s="3">
        <f t="shared" si="0"/>
        <v>874.28571428571195</v>
      </c>
      <c r="D38" s="3">
        <f t="shared" si="1"/>
        <v>43.714285714285637</v>
      </c>
      <c r="E38" s="3">
        <f t="shared" si="4"/>
        <v>649.94999599475977</v>
      </c>
      <c r="F38" s="3">
        <f t="shared" si="5"/>
        <v>2185.7142857142799</v>
      </c>
      <c r="G38" s="2">
        <f t="shared" si="10"/>
        <v>145.71428571428532</v>
      </c>
      <c r="H38" s="5">
        <f t="shared" si="8"/>
        <v>0</v>
      </c>
    </row>
    <row r="39" spans="1:8">
      <c r="A39">
        <v>2058</v>
      </c>
      <c r="B39" s="3">
        <f t="shared" si="7"/>
        <v>2249.9999999999932</v>
      </c>
      <c r="C39" s="3">
        <f t="shared" si="0"/>
        <v>899.99999999999727</v>
      </c>
      <c r="D39" s="3">
        <f t="shared" si="1"/>
        <v>44.999999999999901</v>
      </c>
      <c r="E39" s="3">
        <f t="shared" si="4"/>
        <v>678.54779581852927</v>
      </c>
      <c r="F39" s="3">
        <f t="shared" si="5"/>
        <v>2249.9999999999932</v>
      </c>
      <c r="G39" s="2">
        <f t="shared" si="10"/>
        <v>149.99999999999955</v>
      </c>
      <c r="H39" s="5">
        <f t="shared" si="8"/>
        <v>0</v>
      </c>
    </row>
    <row r="40" spans="1:8">
      <c r="A40">
        <v>2059</v>
      </c>
      <c r="B40" s="3">
        <f t="shared" si="7"/>
        <v>2314.2857142857065</v>
      </c>
      <c r="C40" s="3">
        <f t="shared" si="0"/>
        <v>925.7142857142826</v>
      </c>
      <c r="D40" s="3">
        <f t="shared" si="1"/>
        <v>46.285714285714171</v>
      </c>
      <c r="E40" s="3">
        <f t="shared" si="4"/>
        <v>708.40389883454463</v>
      </c>
      <c r="F40" s="3">
        <f t="shared" si="5"/>
        <v>2314.2857142857065</v>
      </c>
      <c r="G40" s="2">
        <f t="shared" si="10"/>
        <v>154.28571428571377</v>
      </c>
      <c r="H40" s="5">
        <f t="shared" si="8"/>
        <v>0</v>
      </c>
    </row>
    <row r="41" spans="1:8">
      <c r="A41">
        <v>2060</v>
      </c>
      <c r="B41" s="3">
        <f t="shared" si="7"/>
        <v>2378.5714285714198</v>
      </c>
      <c r="C41" s="3">
        <f t="shared" si="0"/>
        <v>951.42857142856792</v>
      </c>
      <c r="D41" s="3">
        <f t="shared" si="1"/>
        <v>47.571428571428442</v>
      </c>
      <c r="E41" s="3">
        <f t="shared" si="4"/>
        <v>739.57367038326458</v>
      </c>
      <c r="F41" s="3">
        <f t="shared" si="5"/>
        <v>2378.5714285714198</v>
      </c>
      <c r="G41" s="2">
        <f t="shared" si="10"/>
        <v>158.57142857142799</v>
      </c>
      <c r="H41" s="5">
        <f t="shared" si="8"/>
        <v>0</v>
      </c>
    </row>
    <row r="47" spans="1:8">
      <c r="B47" s="1"/>
    </row>
    <row r="56" spans="2:2">
      <c r="B56" s="1"/>
    </row>
    <row r="57" spans="2:2">
      <c r="B57"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E04AB-F496-9648-B9A8-E8B9BBBEA039}">
  <dimension ref="A1:L57"/>
  <sheetViews>
    <sheetView workbookViewId="0">
      <selection sqref="A1:G11"/>
    </sheetView>
  </sheetViews>
  <sheetFormatPr baseColWidth="10" defaultRowHeight="16"/>
  <cols>
    <col min="11" max="11" width="50.83203125" customWidth="1"/>
  </cols>
  <sheetData>
    <row r="1" spans="1:12" ht="119">
      <c r="B1" s="1" t="s">
        <v>42</v>
      </c>
      <c r="C1" s="1" t="s">
        <v>0</v>
      </c>
      <c r="D1" s="1" t="s">
        <v>1</v>
      </c>
      <c r="E1" s="1" t="s">
        <v>43</v>
      </c>
      <c r="F1" s="1" t="s">
        <v>5</v>
      </c>
      <c r="G1" s="1" t="s">
        <v>2</v>
      </c>
      <c r="I1" s="1" t="s">
        <v>6</v>
      </c>
      <c r="J1" s="24" t="s">
        <v>40</v>
      </c>
    </row>
    <row r="2" spans="1:12">
      <c r="A2">
        <v>2021</v>
      </c>
      <c r="B2" s="3">
        <v>134</v>
      </c>
      <c r="C2" s="3">
        <f t="shared" ref="C2:C11" si="0">B2*(1-$J$14)</f>
        <v>53.6</v>
      </c>
      <c r="D2" s="3">
        <f t="shared" ref="D2:D11" si="1">C2*(1-$J$15)</f>
        <v>2.6800000000000024</v>
      </c>
      <c r="E2" s="3">
        <f>B2</f>
        <v>134</v>
      </c>
      <c r="F2" s="3">
        <f>C2</f>
        <v>53.6</v>
      </c>
    </row>
    <row r="3" spans="1:12">
      <c r="A3">
        <v>2022</v>
      </c>
      <c r="B3" s="3">
        <v>144</v>
      </c>
      <c r="C3" s="3">
        <f t="shared" si="0"/>
        <v>57.6</v>
      </c>
      <c r="D3" s="3">
        <f t="shared" si="1"/>
        <v>2.8800000000000026</v>
      </c>
      <c r="E3" s="3">
        <f t="shared" ref="E3" si="2">B3</f>
        <v>144</v>
      </c>
      <c r="F3" s="3">
        <f>C3</f>
        <v>57.6</v>
      </c>
      <c r="J3" s="2"/>
    </row>
    <row r="4" spans="1:12">
      <c r="A4">
        <v>2023</v>
      </c>
      <c r="B4" s="3">
        <f>(B$7-B$3)/4+B3</f>
        <v>183</v>
      </c>
      <c r="C4" s="3">
        <f t="shared" si="0"/>
        <v>73.2</v>
      </c>
      <c r="D4" s="3">
        <f t="shared" si="1"/>
        <v>3.6600000000000033</v>
      </c>
      <c r="E4" s="3">
        <f>E3*(1+$J$16)</f>
        <v>150.33600000000001</v>
      </c>
      <c r="F4" s="3">
        <f>C4</f>
        <v>73.2</v>
      </c>
      <c r="I4" s="23">
        <v>640</v>
      </c>
      <c r="J4" s="2">
        <f>I4/J13</f>
        <v>42.666666666666664</v>
      </c>
    </row>
    <row r="5" spans="1:12">
      <c r="A5">
        <v>2024</v>
      </c>
      <c r="B5" s="3">
        <f t="shared" ref="B5:B6" si="3">(B$7-B$3)/4+B4</f>
        <v>222</v>
      </c>
      <c r="C5" s="3">
        <f t="shared" si="0"/>
        <v>88.800000000000011</v>
      </c>
      <c r="D5" s="3">
        <f t="shared" si="1"/>
        <v>4.4400000000000048</v>
      </c>
      <c r="E5" s="3">
        <f t="shared" ref="E5:E41" si="4">E4*(1+$J$16)</f>
        <v>156.95078400000003</v>
      </c>
      <c r="F5" s="3">
        <f>C5</f>
        <v>88.800000000000011</v>
      </c>
    </row>
    <row r="6" spans="1:12">
      <c r="A6">
        <v>2025</v>
      </c>
      <c r="B6" s="3">
        <f t="shared" si="3"/>
        <v>261</v>
      </c>
      <c r="C6" s="3">
        <f t="shared" si="0"/>
        <v>104.4</v>
      </c>
      <c r="D6" s="3">
        <f t="shared" si="1"/>
        <v>5.2200000000000051</v>
      </c>
      <c r="E6" s="3">
        <f t="shared" si="4"/>
        <v>163.85661849600004</v>
      </c>
      <c r="F6" s="3">
        <f>C6</f>
        <v>104.4</v>
      </c>
      <c r="H6" s="5">
        <f>J14</f>
        <v>0.6</v>
      </c>
    </row>
    <row r="7" spans="1:12">
      <c r="A7">
        <v>2026</v>
      </c>
      <c r="B7" s="3">
        <v>300</v>
      </c>
      <c r="C7" s="3">
        <f t="shared" si="0"/>
        <v>120</v>
      </c>
      <c r="D7" s="3">
        <f t="shared" si="1"/>
        <v>6.0000000000000053</v>
      </c>
      <c r="E7" s="3">
        <f t="shared" si="4"/>
        <v>171.06630970982405</v>
      </c>
      <c r="F7" s="3">
        <f t="shared" ref="F7:F41" si="5">B7*(1-H7)</f>
        <v>156</v>
      </c>
      <c r="G7" s="25">
        <v>20</v>
      </c>
      <c r="H7" s="5">
        <f>H$6/5*4</f>
        <v>0.48</v>
      </c>
    </row>
    <row r="8" spans="1:12">
      <c r="A8">
        <v>2027</v>
      </c>
      <c r="B8" s="3">
        <f>(B$11-B$7)/4+B7</f>
        <v>337.5</v>
      </c>
      <c r="C8" s="3">
        <f t="shared" si="0"/>
        <v>135</v>
      </c>
      <c r="D8" s="3">
        <f t="shared" si="1"/>
        <v>6.7500000000000062</v>
      </c>
      <c r="E8" s="3">
        <f t="shared" si="4"/>
        <v>178.59322733705631</v>
      </c>
      <c r="F8" s="3">
        <f t="shared" si="5"/>
        <v>216</v>
      </c>
      <c r="G8" s="2"/>
      <c r="H8" s="5">
        <f>H$6/5*3</f>
        <v>0.36</v>
      </c>
    </row>
    <row r="9" spans="1:12">
      <c r="A9">
        <v>2028</v>
      </c>
      <c r="B9" s="3">
        <f t="shared" ref="B9:B10" si="6">(B$11-B$7)/4+B8</f>
        <v>375</v>
      </c>
      <c r="C9" s="3">
        <f t="shared" si="0"/>
        <v>150</v>
      </c>
      <c r="D9" s="3">
        <f t="shared" si="1"/>
        <v>7.5000000000000071</v>
      </c>
      <c r="E9" s="3">
        <f t="shared" si="4"/>
        <v>186.4513293398868</v>
      </c>
      <c r="F9" s="3">
        <f t="shared" si="5"/>
        <v>285</v>
      </c>
      <c r="G9" s="2"/>
      <c r="H9" s="5">
        <f>H$6/5*2</f>
        <v>0.24</v>
      </c>
    </row>
    <row r="10" spans="1:12">
      <c r="A10">
        <v>2029</v>
      </c>
      <c r="B10" s="3">
        <f t="shared" si="6"/>
        <v>412.5</v>
      </c>
      <c r="C10" s="3">
        <f t="shared" si="0"/>
        <v>165</v>
      </c>
      <c r="D10" s="3">
        <f t="shared" si="1"/>
        <v>8.2500000000000071</v>
      </c>
      <c r="E10" s="3">
        <f>E9*(1+$J$16)</f>
        <v>194.65518783084181</v>
      </c>
      <c r="F10" s="3">
        <f t="shared" si="5"/>
        <v>363</v>
      </c>
      <c r="G10" s="2"/>
      <c r="H10" s="5">
        <f>H$6/5*1</f>
        <v>0.12</v>
      </c>
    </row>
    <row r="11" spans="1:12">
      <c r="A11">
        <v>2030</v>
      </c>
      <c r="B11" s="3">
        <f>G11*$J$13</f>
        <v>450</v>
      </c>
      <c r="C11" s="3">
        <f t="shared" si="0"/>
        <v>180</v>
      </c>
      <c r="D11" s="3">
        <f t="shared" si="1"/>
        <v>9.0000000000000071</v>
      </c>
      <c r="E11" s="3">
        <f t="shared" si="4"/>
        <v>203.22001609539885</v>
      </c>
      <c r="F11" s="3">
        <f t="shared" si="5"/>
        <v>450</v>
      </c>
      <c r="G11" s="25">
        <v>30</v>
      </c>
      <c r="H11" s="5">
        <f>H$6/5*0</f>
        <v>0</v>
      </c>
    </row>
    <row r="12" spans="1:12">
      <c r="A12">
        <v>2031</v>
      </c>
      <c r="B12" s="3">
        <f t="shared" ref="B12:B41" si="7">G12*$J$13</f>
        <v>514.28571428571422</v>
      </c>
      <c r="C12" s="3">
        <f t="shared" ref="C12:C41" si="8">B12*(1-$J$14)</f>
        <v>205.71428571428569</v>
      </c>
      <c r="D12" s="3">
        <f t="shared" ref="D12:D41" si="9">C12*(1-$J$15)</f>
        <v>10.285714285714294</v>
      </c>
      <c r="E12" s="3">
        <f t="shared" si="4"/>
        <v>212.16169680359641</v>
      </c>
      <c r="F12" s="3">
        <f t="shared" si="5"/>
        <v>514.28571428571422</v>
      </c>
      <c r="G12" s="2">
        <f>G11+(G$32-G$11)/(A$32-A$11)</f>
        <v>34.285714285714285</v>
      </c>
      <c r="H12" s="5">
        <f t="shared" ref="H12:H41" si="10">H$6/5*0</f>
        <v>0</v>
      </c>
      <c r="J12" s="4" t="s">
        <v>4</v>
      </c>
      <c r="K12" s="4"/>
    </row>
    <row r="13" spans="1:12">
      <c r="A13">
        <v>2032</v>
      </c>
      <c r="B13" s="3">
        <f t="shared" si="7"/>
        <v>578.57142857142856</v>
      </c>
      <c r="C13" s="3">
        <f t="shared" si="8"/>
        <v>231.42857142857144</v>
      </c>
      <c r="D13" s="3">
        <f t="shared" si="9"/>
        <v>11.571428571428582</v>
      </c>
      <c r="E13" s="3">
        <f t="shared" si="4"/>
        <v>221.49681146295467</v>
      </c>
      <c r="F13" s="3">
        <f t="shared" si="5"/>
        <v>578.57142857142856</v>
      </c>
      <c r="G13" s="2">
        <f t="shared" ref="G13:G31" si="11">G12+(G$32-G$11)/(A$32-A$11)</f>
        <v>38.571428571428569</v>
      </c>
      <c r="H13" s="5">
        <f t="shared" si="10"/>
        <v>0</v>
      </c>
      <c r="J13" s="4">
        <v>15</v>
      </c>
      <c r="K13" s="4" t="s">
        <v>3</v>
      </c>
    </row>
    <row r="14" spans="1:12">
      <c r="A14">
        <v>2033</v>
      </c>
      <c r="B14" s="3">
        <f t="shared" si="7"/>
        <v>642.85714285714278</v>
      </c>
      <c r="C14" s="3">
        <f t="shared" si="8"/>
        <v>257.14285714285711</v>
      </c>
      <c r="D14" s="3">
        <f t="shared" si="9"/>
        <v>12.857142857142867</v>
      </c>
      <c r="E14" s="3">
        <f t="shared" si="4"/>
        <v>231.24267116732469</v>
      </c>
      <c r="F14" s="3">
        <f t="shared" si="5"/>
        <v>642.85714285714278</v>
      </c>
      <c r="G14" s="2">
        <f t="shared" si="11"/>
        <v>42.857142857142854</v>
      </c>
      <c r="H14" s="5">
        <f t="shared" si="10"/>
        <v>0</v>
      </c>
      <c r="J14" s="6">
        <v>0.6</v>
      </c>
      <c r="K14" s="14" t="s">
        <v>39</v>
      </c>
      <c r="L14" s="13"/>
    </row>
    <row r="15" spans="1:12">
      <c r="A15">
        <v>2034</v>
      </c>
      <c r="B15" s="3">
        <f t="shared" si="7"/>
        <v>707.14285714285711</v>
      </c>
      <c r="C15" s="3">
        <f t="shared" si="8"/>
        <v>282.85714285714283</v>
      </c>
      <c r="D15" s="3">
        <f t="shared" si="9"/>
        <v>14.142857142857155</v>
      </c>
      <c r="E15" s="3">
        <f t="shared" si="4"/>
        <v>241.41734869868699</v>
      </c>
      <c r="F15" s="3">
        <f t="shared" si="5"/>
        <v>707.14285714285711</v>
      </c>
      <c r="G15" s="2">
        <f t="shared" si="11"/>
        <v>47.142857142857139</v>
      </c>
      <c r="H15" s="5">
        <f t="shared" si="10"/>
        <v>0</v>
      </c>
      <c r="J15" s="6">
        <v>0.95</v>
      </c>
      <c r="K15" s="4" t="s">
        <v>38</v>
      </c>
    </row>
    <row r="16" spans="1:12">
      <c r="A16">
        <v>2035</v>
      </c>
      <c r="B16" s="3">
        <f t="shared" si="7"/>
        <v>771.42857142857133</v>
      </c>
      <c r="C16" s="3">
        <f t="shared" si="8"/>
        <v>308.57142857142856</v>
      </c>
      <c r="D16" s="3">
        <f t="shared" si="9"/>
        <v>15.428571428571441</v>
      </c>
      <c r="E16" s="3">
        <f t="shared" si="4"/>
        <v>252.03971204142923</v>
      </c>
      <c r="F16" s="3">
        <f t="shared" si="5"/>
        <v>771.42857142857133</v>
      </c>
      <c r="G16" s="2">
        <f t="shared" si="11"/>
        <v>51.428571428571423</v>
      </c>
      <c r="H16" s="5">
        <f t="shared" si="10"/>
        <v>0</v>
      </c>
      <c r="J16" s="26">
        <v>4.3999999999999997E-2</v>
      </c>
      <c r="K16" s="4" t="s">
        <v>41</v>
      </c>
    </row>
    <row r="17" spans="1:8">
      <c r="A17">
        <v>2036</v>
      </c>
      <c r="B17" s="3">
        <f t="shared" si="7"/>
        <v>835.71428571428567</v>
      </c>
      <c r="C17" s="3">
        <f t="shared" si="8"/>
        <v>334.28571428571428</v>
      </c>
      <c r="D17" s="3">
        <f t="shared" si="9"/>
        <v>16.71428571428573</v>
      </c>
      <c r="E17" s="3">
        <f t="shared" si="4"/>
        <v>263.1294593712521</v>
      </c>
      <c r="F17" s="3">
        <f t="shared" si="5"/>
        <v>835.71428571428567</v>
      </c>
      <c r="G17" s="2">
        <f t="shared" si="11"/>
        <v>55.714285714285708</v>
      </c>
      <c r="H17" s="5">
        <f t="shared" si="10"/>
        <v>0</v>
      </c>
    </row>
    <row r="18" spans="1:8">
      <c r="A18">
        <v>2037</v>
      </c>
      <c r="B18" s="3">
        <f t="shared" si="7"/>
        <v>899.99999999999989</v>
      </c>
      <c r="C18" s="3">
        <f t="shared" si="8"/>
        <v>360</v>
      </c>
      <c r="D18" s="3">
        <f t="shared" si="9"/>
        <v>18.000000000000014</v>
      </c>
      <c r="E18" s="3">
        <f t="shared" si="4"/>
        <v>274.70715558358722</v>
      </c>
      <c r="F18" s="3">
        <f t="shared" si="5"/>
        <v>899.99999999999989</v>
      </c>
      <c r="G18" s="2">
        <f t="shared" si="11"/>
        <v>59.999999999999993</v>
      </c>
      <c r="H18" s="5">
        <f t="shared" si="10"/>
        <v>0</v>
      </c>
    </row>
    <row r="19" spans="1:8">
      <c r="A19">
        <v>2038</v>
      </c>
      <c r="B19" s="3">
        <f t="shared" si="7"/>
        <v>964.28571428571422</v>
      </c>
      <c r="C19" s="3">
        <f t="shared" si="8"/>
        <v>385.71428571428572</v>
      </c>
      <c r="D19" s="3">
        <f t="shared" si="9"/>
        <v>19.285714285714302</v>
      </c>
      <c r="E19" s="3">
        <f t="shared" si="4"/>
        <v>286.79427042926505</v>
      </c>
      <c r="F19" s="3">
        <f t="shared" si="5"/>
        <v>964.28571428571422</v>
      </c>
      <c r="G19" s="2">
        <f t="shared" si="11"/>
        <v>64.285714285714278</v>
      </c>
      <c r="H19" s="5">
        <f t="shared" si="10"/>
        <v>0</v>
      </c>
    </row>
    <row r="20" spans="1:8">
      <c r="A20">
        <v>2039</v>
      </c>
      <c r="B20" s="3">
        <f t="shared" si="7"/>
        <v>1028.5714285714284</v>
      </c>
      <c r="C20" s="3">
        <f t="shared" si="8"/>
        <v>411.42857142857139</v>
      </c>
      <c r="D20" s="3">
        <f t="shared" si="9"/>
        <v>20.571428571428587</v>
      </c>
      <c r="E20" s="3">
        <f t="shared" si="4"/>
        <v>299.41321832815271</v>
      </c>
      <c r="F20" s="3">
        <f t="shared" si="5"/>
        <v>1028.5714285714284</v>
      </c>
      <c r="G20" s="2">
        <f t="shared" si="11"/>
        <v>68.571428571428569</v>
      </c>
      <c r="H20" s="5">
        <f t="shared" si="10"/>
        <v>0</v>
      </c>
    </row>
    <row r="21" spans="1:8">
      <c r="A21">
        <v>2040</v>
      </c>
      <c r="B21" s="3">
        <f t="shared" si="7"/>
        <v>1092.8571428571429</v>
      </c>
      <c r="C21" s="3">
        <f t="shared" si="8"/>
        <v>437.14285714285717</v>
      </c>
      <c r="D21" s="3">
        <f t="shared" si="9"/>
        <v>21.857142857142879</v>
      </c>
      <c r="E21" s="3">
        <f t="shared" si="4"/>
        <v>312.58739993459142</v>
      </c>
      <c r="F21" s="3">
        <f t="shared" si="5"/>
        <v>1092.8571428571429</v>
      </c>
      <c r="G21" s="2">
        <f t="shared" si="11"/>
        <v>72.857142857142861</v>
      </c>
      <c r="H21" s="5">
        <f t="shared" si="10"/>
        <v>0</v>
      </c>
    </row>
    <row r="22" spans="1:8">
      <c r="A22">
        <v>2041</v>
      </c>
      <c r="B22" s="3">
        <f t="shared" si="7"/>
        <v>1157.1428571428573</v>
      </c>
      <c r="C22" s="3">
        <f t="shared" si="8"/>
        <v>462.85714285714295</v>
      </c>
      <c r="D22" s="3">
        <f t="shared" si="9"/>
        <v>23.142857142857167</v>
      </c>
      <c r="E22" s="3">
        <f t="shared" si="4"/>
        <v>326.34124553171347</v>
      </c>
      <c r="F22" s="3">
        <f t="shared" si="5"/>
        <v>1157.1428571428573</v>
      </c>
      <c r="G22" s="2">
        <f t="shared" si="11"/>
        <v>77.142857142857153</v>
      </c>
      <c r="H22" s="5">
        <f t="shared" si="10"/>
        <v>0</v>
      </c>
    </row>
    <row r="23" spans="1:8">
      <c r="A23">
        <v>2042</v>
      </c>
      <c r="B23" s="3">
        <f t="shared" si="7"/>
        <v>1221.4285714285716</v>
      </c>
      <c r="C23" s="3">
        <f t="shared" si="8"/>
        <v>488.57142857142867</v>
      </c>
      <c r="D23" s="3">
        <f t="shared" si="9"/>
        <v>24.428571428571455</v>
      </c>
      <c r="E23" s="3">
        <f t="shared" si="4"/>
        <v>340.70026033510885</v>
      </c>
      <c r="F23" s="3">
        <f t="shared" si="5"/>
        <v>1221.4285714285716</v>
      </c>
      <c r="G23" s="2">
        <f t="shared" si="11"/>
        <v>81.428571428571445</v>
      </c>
      <c r="H23" s="5">
        <f t="shared" si="10"/>
        <v>0</v>
      </c>
    </row>
    <row r="24" spans="1:8">
      <c r="A24">
        <v>2043</v>
      </c>
      <c r="B24" s="3">
        <f t="shared" si="7"/>
        <v>1285.714285714286</v>
      </c>
      <c r="C24" s="3">
        <f t="shared" si="8"/>
        <v>514.28571428571445</v>
      </c>
      <c r="D24" s="3">
        <f t="shared" si="9"/>
        <v>25.714285714285744</v>
      </c>
      <c r="E24" s="3">
        <f t="shared" si="4"/>
        <v>355.69107178985365</v>
      </c>
      <c r="F24" s="3">
        <f t="shared" si="5"/>
        <v>1285.714285714286</v>
      </c>
      <c r="G24" s="2">
        <f t="shared" si="11"/>
        <v>85.714285714285737</v>
      </c>
      <c r="H24" s="5">
        <f t="shared" si="10"/>
        <v>0</v>
      </c>
    </row>
    <row r="25" spans="1:8">
      <c r="A25">
        <v>2044</v>
      </c>
      <c r="B25" s="3">
        <f t="shared" si="7"/>
        <v>1350.0000000000005</v>
      </c>
      <c r="C25" s="3">
        <f t="shared" si="8"/>
        <v>540.00000000000023</v>
      </c>
      <c r="D25" s="3">
        <f t="shared" si="9"/>
        <v>27.000000000000036</v>
      </c>
      <c r="E25" s="3">
        <f t="shared" si="4"/>
        <v>371.34147894860723</v>
      </c>
      <c r="F25" s="3">
        <f t="shared" si="5"/>
        <v>1350.0000000000005</v>
      </c>
      <c r="G25" s="2">
        <f t="shared" si="11"/>
        <v>90.000000000000028</v>
      </c>
      <c r="H25" s="5">
        <f t="shared" si="10"/>
        <v>0</v>
      </c>
    </row>
    <row r="26" spans="1:8">
      <c r="A26">
        <v>2045</v>
      </c>
      <c r="B26" s="3">
        <f t="shared" si="7"/>
        <v>1414.2857142857149</v>
      </c>
      <c r="C26" s="3">
        <f t="shared" si="8"/>
        <v>565.71428571428601</v>
      </c>
      <c r="D26" s="3">
        <f t="shared" si="9"/>
        <v>28.285714285714324</v>
      </c>
      <c r="E26" s="3">
        <f t="shared" si="4"/>
        <v>387.68050402234599</v>
      </c>
      <c r="F26" s="3">
        <f t="shared" si="5"/>
        <v>1414.2857142857149</v>
      </c>
      <c r="G26" s="2">
        <f t="shared" si="11"/>
        <v>94.28571428571432</v>
      </c>
      <c r="H26" s="5">
        <f t="shared" si="10"/>
        <v>0</v>
      </c>
    </row>
    <row r="27" spans="1:8">
      <c r="A27">
        <v>2046</v>
      </c>
      <c r="B27" s="3">
        <f t="shared" si="7"/>
        <v>1478.5714285714291</v>
      </c>
      <c r="C27" s="3">
        <f t="shared" si="8"/>
        <v>591.42857142857167</v>
      </c>
      <c r="D27" s="3">
        <f t="shared" si="9"/>
        <v>29.571428571428608</v>
      </c>
      <c r="E27" s="3">
        <f t="shared" si="4"/>
        <v>404.73844619932925</v>
      </c>
      <c r="F27" s="3">
        <f t="shared" si="5"/>
        <v>1478.5714285714291</v>
      </c>
      <c r="G27" s="2">
        <f t="shared" si="11"/>
        <v>98.571428571428612</v>
      </c>
      <c r="H27" s="5">
        <f t="shared" si="10"/>
        <v>0</v>
      </c>
    </row>
    <row r="28" spans="1:8">
      <c r="A28">
        <v>2047</v>
      </c>
      <c r="B28" s="3">
        <f t="shared" si="7"/>
        <v>1542.8571428571436</v>
      </c>
      <c r="C28" s="3">
        <f t="shared" si="8"/>
        <v>617.14285714285745</v>
      </c>
      <c r="D28" s="3">
        <f t="shared" si="9"/>
        <v>30.8571428571429</v>
      </c>
      <c r="E28" s="3">
        <f t="shared" si="4"/>
        <v>422.54693783209973</v>
      </c>
      <c r="F28" s="3">
        <f t="shared" si="5"/>
        <v>1542.8571428571436</v>
      </c>
      <c r="G28" s="2">
        <f t="shared" si="11"/>
        <v>102.8571428571429</v>
      </c>
      <c r="H28" s="5">
        <f t="shared" si="10"/>
        <v>0</v>
      </c>
    </row>
    <row r="29" spans="1:8">
      <c r="A29">
        <v>2048</v>
      </c>
      <c r="B29" s="3">
        <f t="shared" si="7"/>
        <v>1607.142857142858</v>
      </c>
      <c r="C29" s="3">
        <f t="shared" si="8"/>
        <v>642.85714285714323</v>
      </c>
      <c r="D29" s="3">
        <f t="shared" si="9"/>
        <v>32.142857142857189</v>
      </c>
      <c r="E29" s="3">
        <f t="shared" si="4"/>
        <v>441.13900309671214</v>
      </c>
      <c r="F29" s="3">
        <f t="shared" si="5"/>
        <v>1607.142857142858</v>
      </c>
      <c r="G29" s="2">
        <f t="shared" si="11"/>
        <v>107.1428571428572</v>
      </c>
      <c r="H29" s="5">
        <f t="shared" si="10"/>
        <v>0</v>
      </c>
    </row>
    <row r="30" spans="1:8">
      <c r="A30">
        <v>2049</v>
      </c>
      <c r="B30" s="3">
        <f t="shared" si="7"/>
        <v>1671.4285714285722</v>
      </c>
      <c r="C30" s="3">
        <f t="shared" si="8"/>
        <v>668.5714285714289</v>
      </c>
      <c r="D30" s="3">
        <f t="shared" si="9"/>
        <v>33.428571428571473</v>
      </c>
      <c r="E30" s="3">
        <f t="shared" si="4"/>
        <v>460.54911923296748</v>
      </c>
      <c r="F30" s="3">
        <f t="shared" si="5"/>
        <v>1671.4285714285722</v>
      </c>
      <c r="G30" s="2">
        <f t="shared" si="11"/>
        <v>111.42857142857149</v>
      </c>
      <c r="H30" s="5">
        <f t="shared" si="10"/>
        <v>0</v>
      </c>
    </row>
    <row r="31" spans="1:8">
      <c r="A31">
        <v>2050</v>
      </c>
      <c r="B31" s="3">
        <f t="shared" si="7"/>
        <v>1735.7142857142867</v>
      </c>
      <c r="C31" s="3">
        <f t="shared" si="8"/>
        <v>694.28571428571468</v>
      </c>
      <c r="D31" s="3">
        <f t="shared" si="9"/>
        <v>34.714285714285765</v>
      </c>
      <c r="E31" s="3">
        <f t="shared" si="4"/>
        <v>480.81328047921807</v>
      </c>
      <c r="F31" s="3">
        <f t="shared" si="5"/>
        <v>1735.7142857142867</v>
      </c>
      <c r="G31" s="2">
        <f t="shared" si="11"/>
        <v>115.71428571428578</v>
      </c>
      <c r="H31" s="5">
        <f t="shared" si="10"/>
        <v>0</v>
      </c>
    </row>
    <row r="32" spans="1:8">
      <c r="A32">
        <v>2051</v>
      </c>
      <c r="B32" s="3">
        <f t="shared" si="7"/>
        <v>1800</v>
      </c>
      <c r="C32" s="3">
        <f t="shared" si="8"/>
        <v>720</v>
      </c>
      <c r="D32" s="3">
        <f t="shared" si="9"/>
        <v>36.000000000000028</v>
      </c>
      <c r="E32" s="3">
        <f t="shared" si="4"/>
        <v>501.96906482030369</v>
      </c>
      <c r="F32" s="3">
        <f t="shared" si="5"/>
        <v>1800</v>
      </c>
      <c r="G32" s="25">
        <v>120</v>
      </c>
      <c r="H32" s="5">
        <f t="shared" si="10"/>
        <v>0</v>
      </c>
    </row>
    <row r="33" spans="1:8">
      <c r="A33">
        <v>2052</v>
      </c>
      <c r="B33" s="3">
        <f t="shared" si="7"/>
        <v>1864.2857142857133</v>
      </c>
      <c r="C33" s="3">
        <f t="shared" si="8"/>
        <v>745.71428571428532</v>
      </c>
      <c r="D33" s="3">
        <f t="shared" si="9"/>
        <v>37.285714285714299</v>
      </c>
      <c r="E33" s="3">
        <f t="shared" si="4"/>
        <v>524.05570367239704</v>
      </c>
      <c r="F33" s="3">
        <f t="shared" si="5"/>
        <v>1864.2857142857133</v>
      </c>
      <c r="G33" s="2">
        <f>G32+(G$32-G$31)</f>
        <v>124.28571428571422</v>
      </c>
      <c r="H33" s="5">
        <f t="shared" si="10"/>
        <v>0</v>
      </c>
    </row>
    <row r="34" spans="1:8">
      <c r="A34">
        <v>2053</v>
      </c>
      <c r="B34" s="3">
        <f t="shared" si="7"/>
        <v>1928.5714285714266</v>
      </c>
      <c r="C34" s="3">
        <f t="shared" si="8"/>
        <v>771.42857142857065</v>
      </c>
      <c r="D34" s="3">
        <f t="shared" si="9"/>
        <v>38.571428571428569</v>
      </c>
      <c r="E34" s="3">
        <f t="shared" si="4"/>
        <v>547.11415463398248</v>
      </c>
      <c r="F34" s="3">
        <f t="shared" si="5"/>
        <v>1928.5714285714266</v>
      </c>
      <c r="G34" s="2">
        <f t="shared" ref="G34:G41" si="12">G33+(G$32-G$31)</f>
        <v>128.57142857142844</v>
      </c>
      <c r="H34" s="5">
        <f t="shared" si="10"/>
        <v>0</v>
      </c>
    </row>
    <row r="35" spans="1:8">
      <c r="A35">
        <v>2054</v>
      </c>
      <c r="B35" s="3">
        <f t="shared" si="7"/>
        <v>1992.8571428571399</v>
      </c>
      <c r="C35" s="3">
        <f t="shared" si="8"/>
        <v>797.14285714285597</v>
      </c>
      <c r="D35" s="3">
        <f t="shared" si="9"/>
        <v>39.857142857142833</v>
      </c>
      <c r="E35" s="3">
        <f t="shared" si="4"/>
        <v>571.18717743787772</v>
      </c>
      <c r="F35" s="3">
        <f t="shared" si="5"/>
        <v>1992.8571428571399</v>
      </c>
      <c r="G35" s="2">
        <f t="shared" si="12"/>
        <v>132.85714285714266</v>
      </c>
      <c r="H35" s="5">
        <f t="shared" si="10"/>
        <v>0</v>
      </c>
    </row>
    <row r="36" spans="1:8">
      <c r="A36">
        <v>2055</v>
      </c>
      <c r="B36" s="3">
        <f t="shared" si="7"/>
        <v>2057.1428571428532</v>
      </c>
      <c r="C36" s="3">
        <f t="shared" si="8"/>
        <v>822.8571428571413</v>
      </c>
      <c r="D36" s="3">
        <f t="shared" si="9"/>
        <v>41.142857142857103</v>
      </c>
      <c r="E36" s="3">
        <f t="shared" si="4"/>
        <v>596.31941324514435</v>
      </c>
      <c r="F36" s="3">
        <f t="shared" si="5"/>
        <v>2057.1428571428532</v>
      </c>
      <c r="G36" s="2">
        <f t="shared" si="12"/>
        <v>137.14285714285688</v>
      </c>
      <c r="H36" s="5">
        <f t="shared" si="10"/>
        <v>0</v>
      </c>
    </row>
    <row r="37" spans="1:8">
      <c r="A37">
        <v>2056</v>
      </c>
      <c r="B37" s="3">
        <f t="shared" si="7"/>
        <v>2121.4285714285666</v>
      </c>
      <c r="C37" s="3">
        <f t="shared" si="8"/>
        <v>848.57142857142662</v>
      </c>
      <c r="D37" s="3">
        <f t="shared" si="9"/>
        <v>42.428571428571367</v>
      </c>
      <c r="E37" s="3">
        <f t="shared" si="4"/>
        <v>622.55746742793076</v>
      </c>
      <c r="F37" s="3">
        <f t="shared" si="5"/>
        <v>2121.4285714285666</v>
      </c>
      <c r="G37" s="2">
        <f t="shared" si="12"/>
        <v>141.4285714285711</v>
      </c>
      <c r="H37" s="5">
        <f t="shared" si="10"/>
        <v>0</v>
      </c>
    </row>
    <row r="38" spans="1:8">
      <c r="A38">
        <v>2057</v>
      </c>
      <c r="B38" s="3">
        <f t="shared" si="7"/>
        <v>2185.7142857142799</v>
      </c>
      <c r="C38" s="3">
        <f t="shared" si="8"/>
        <v>874.28571428571195</v>
      </c>
      <c r="D38" s="3">
        <f t="shared" si="9"/>
        <v>43.714285714285637</v>
      </c>
      <c r="E38" s="3">
        <f t="shared" si="4"/>
        <v>649.94999599475977</v>
      </c>
      <c r="F38" s="3">
        <f t="shared" si="5"/>
        <v>2185.7142857142799</v>
      </c>
      <c r="G38" s="2">
        <f t="shared" si="12"/>
        <v>145.71428571428532</v>
      </c>
      <c r="H38" s="5">
        <f t="shared" si="10"/>
        <v>0</v>
      </c>
    </row>
    <row r="39" spans="1:8">
      <c r="A39">
        <v>2058</v>
      </c>
      <c r="B39" s="3">
        <f t="shared" si="7"/>
        <v>2249.9999999999932</v>
      </c>
      <c r="C39" s="3">
        <f t="shared" si="8"/>
        <v>899.99999999999727</v>
      </c>
      <c r="D39" s="3">
        <f t="shared" si="9"/>
        <v>44.999999999999901</v>
      </c>
      <c r="E39" s="3">
        <f t="shared" si="4"/>
        <v>678.54779581852927</v>
      </c>
      <c r="F39" s="3">
        <f t="shared" si="5"/>
        <v>2249.9999999999932</v>
      </c>
      <c r="G39" s="2">
        <f t="shared" si="12"/>
        <v>149.99999999999955</v>
      </c>
      <c r="H39" s="5">
        <f t="shared" si="10"/>
        <v>0</v>
      </c>
    </row>
    <row r="40" spans="1:8">
      <c r="A40">
        <v>2059</v>
      </c>
      <c r="B40" s="3">
        <f t="shared" si="7"/>
        <v>2314.2857142857065</v>
      </c>
      <c r="C40" s="3">
        <f t="shared" si="8"/>
        <v>925.7142857142826</v>
      </c>
      <c r="D40" s="3">
        <f t="shared" si="9"/>
        <v>46.285714285714171</v>
      </c>
      <c r="E40" s="3">
        <f t="shared" si="4"/>
        <v>708.40389883454463</v>
      </c>
      <c r="F40" s="3">
        <f t="shared" si="5"/>
        <v>2314.2857142857065</v>
      </c>
      <c r="G40" s="2">
        <f t="shared" si="12"/>
        <v>154.28571428571377</v>
      </c>
      <c r="H40" s="5">
        <f t="shared" si="10"/>
        <v>0</v>
      </c>
    </row>
    <row r="41" spans="1:8">
      <c r="A41">
        <v>2060</v>
      </c>
      <c r="B41" s="3">
        <f t="shared" si="7"/>
        <v>2378.5714285714198</v>
      </c>
      <c r="C41" s="3">
        <f t="shared" si="8"/>
        <v>951.42857142856792</v>
      </c>
      <c r="D41" s="3">
        <f t="shared" si="9"/>
        <v>47.571428571428442</v>
      </c>
      <c r="E41" s="3">
        <f t="shared" si="4"/>
        <v>739.57367038326458</v>
      </c>
      <c r="F41" s="3">
        <f t="shared" si="5"/>
        <v>2378.5714285714198</v>
      </c>
      <c r="G41" s="2">
        <f t="shared" si="12"/>
        <v>158.57142857142799</v>
      </c>
      <c r="H41" s="5">
        <f t="shared" si="10"/>
        <v>0</v>
      </c>
    </row>
    <row r="47" spans="1:8">
      <c r="B47" s="1"/>
    </row>
    <row r="56" spans="2:2">
      <c r="B56" s="1"/>
    </row>
    <row r="57" spans="2:2">
      <c r="B57"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0E1A9-5670-E943-8110-B5F762F3E717}">
  <dimension ref="C1:D40"/>
  <sheetViews>
    <sheetView topLeftCell="A21" workbookViewId="0">
      <selection activeCell="C34" sqref="C34"/>
    </sheetView>
  </sheetViews>
  <sheetFormatPr baseColWidth="10" defaultRowHeight="16"/>
  <cols>
    <col min="3" max="3" width="99.83203125" customWidth="1"/>
  </cols>
  <sheetData>
    <row r="1" spans="3:4" ht="20">
      <c r="C1" s="11" t="s">
        <v>10</v>
      </c>
      <c r="D1" s="9" t="s">
        <v>9</v>
      </c>
    </row>
    <row r="2" spans="3:4">
      <c r="C2" s="7"/>
    </row>
    <row r="3" spans="3:4" ht="19">
      <c r="C3" s="11"/>
    </row>
    <row r="4" spans="3:4" ht="20">
      <c r="C4" s="11" t="s">
        <v>23</v>
      </c>
    </row>
    <row r="5" spans="3:4">
      <c r="C5" t="s">
        <v>24</v>
      </c>
    </row>
    <row r="6" spans="3:4">
      <c r="C6" s="16" t="s">
        <v>11</v>
      </c>
    </row>
    <row r="7" spans="3:4">
      <c r="C7" s="16" t="s">
        <v>12</v>
      </c>
    </row>
    <row r="8" spans="3:4" ht="26">
      <c r="C8" s="16" t="s">
        <v>13</v>
      </c>
    </row>
    <row r="9" spans="3:4">
      <c r="C9" s="16" t="s">
        <v>14</v>
      </c>
    </row>
    <row r="10" spans="3:4" ht="17">
      <c r="C10" s="22" t="s">
        <v>15</v>
      </c>
    </row>
    <row r="11" spans="3:4">
      <c r="C11" s="16" t="s">
        <v>16</v>
      </c>
    </row>
    <row r="12" spans="3:4">
      <c r="C12" s="16" t="s">
        <v>17</v>
      </c>
    </row>
    <row r="13" spans="3:4" ht="34">
      <c r="C13" s="22" t="s">
        <v>18</v>
      </c>
    </row>
    <row r="14" spans="3:4" ht="34">
      <c r="C14" s="22" t="s">
        <v>19</v>
      </c>
    </row>
    <row r="15" spans="3:4" ht="26">
      <c r="C15" s="16" t="s">
        <v>20</v>
      </c>
    </row>
    <row r="16" spans="3:4">
      <c r="C16" s="16" t="s">
        <v>21</v>
      </c>
    </row>
    <row r="17" spans="3:3">
      <c r="C17" s="16" t="s">
        <v>22</v>
      </c>
    </row>
    <row r="20" spans="3:3" ht="20">
      <c r="C20" s="11" t="s">
        <v>7</v>
      </c>
    </row>
    <row r="21" spans="3:3">
      <c r="C21" s="10" t="s">
        <v>25</v>
      </c>
    </row>
    <row r="22" spans="3:3">
      <c r="C22" s="12"/>
    </row>
    <row r="23" spans="3:3">
      <c r="C23" s="15" t="s">
        <v>26</v>
      </c>
    </row>
    <row r="24" spans="3:3" ht="39">
      <c r="C24" s="16" t="s">
        <v>27</v>
      </c>
    </row>
    <row r="25" spans="3:3" ht="30">
      <c r="C25" s="17" t="s">
        <v>28</v>
      </c>
    </row>
    <row r="26" spans="3:3" ht="30">
      <c r="C26" s="17" t="s">
        <v>29</v>
      </c>
    </row>
    <row r="27" spans="3:3" ht="30">
      <c r="C27" s="17" t="s">
        <v>30</v>
      </c>
    </row>
    <row r="28" spans="3:3" ht="30">
      <c r="C28" s="17" t="s">
        <v>31</v>
      </c>
    </row>
    <row r="29" spans="3:3" ht="68">
      <c r="C29" s="17" t="s">
        <v>32</v>
      </c>
    </row>
    <row r="30" spans="3:3" ht="17">
      <c r="C30" s="18" t="s">
        <v>33</v>
      </c>
    </row>
    <row r="31" spans="3:3">
      <c r="C31" s="19" t="s">
        <v>8</v>
      </c>
    </row>
    <row r="32" spans="3:3" ht="52">
      <c r="C32" s="16" t="s">
        <v>34</v>
      </c>
    </row>
    <row r="33" spans="3:3" ht="39">
      <c r="C33" s="16" t="s">
        <v>35</v>
      </c>
    </row>
    <row r="34" spans="3:3" ht="90">
      <c r="C34" s="20" t="s">
        <v>36</v>
      </c>
    </row>
    <row r="35" spans="3:3" ht="66">
      <c r="C35" s="21" t="s">
        <v>37</v>
      </c>
    </row>
    <row r="36" spans="3:3">
      <c r="C36" s="8"/>
    </row>
    <row r="37" spans="3:3">
      <c r="C37" s="8"/>
    </row>
    <row r="38" spans="3:3">
      <c r="C38" s="8"/>
    </row>
    <row r="39" spans="3:3">
      <c r="C39" s="8"/>
    </row>
    <row r="40" spans="3:3">
      <c r="C40" s="8"/>
    </row>
  </sheetData>
  <hyperlinks>
    <hyperlink ref="D1" r:id="rId1" xr:uid="{14CD5E25-D995-0844-9F8F-2F65B808B8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Inflation</vt:lpstr>
      <vt:lpstr>Graphs</vt:lpstr>
      <vt:lpstr>Text budget speech and BR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Harald Winkler</cp:lastModifiedBy>
  <dcterms:created xsi:type="dcterms:W3CDTF">2022-02-23T15:59:25Z</dcterms:created>
  <dcterms:modified xsi:type="dcterms:W3CDTF">2022-03-07T11:39:26Z</dcterms:modified>
</cp:coreProperties>
</file>