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E0AE8A71-ED7D-4ED7-B70B-32E520D7C460}" xr6:coauthVersionLast="47" xr6:coauthVersionMax="47" xr10:uidLastSave="{00000000-0000-0000-0000-000000000000}"/>
  <bookViews>
    <workbookView xWindow="3510" yWindow="3510" windowWidth="21600" windowHeight="1138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P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H33" i="57" s="1"/>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F28" i="56" l="1"/>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H28" i="57" l="1"/>
  <c r="Q32" i="56"/>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N63" i="56" l="1"/>
  <c r="I28" i="57"/>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L28" i="56" s="1"/>
  <c r="Z34" i="56"/>
  <c r="AB34" i="56" s="1"/>
  <c r="AC34" i="56" s="1"/>
  <c r="AD34" i="56" s="1"/>
  <c r="T34" i="56"/>
  <c r="S34" i="56"/>
  <c r="AA34" i="56" s="1"/>
  <c r="S36" i="56"/>
  <c r="AA28" i="56"/>
  <c r="AA36" i="56" s="1"/>
  <c r="V31" i="56"/>
  <c r="N31" i="56" s="1"/>
  <c r="L31" i="56"/>
  <c r="U31" i="56"/>
  <c r="M31" i="56" s="1"/>
  <c r="V35" i="56"/>
  <c r="N35" i="56" s="1"/>
  <c r="U35" i="56"/>
  <c r="M35" i="56" s="1"/>
  <c r="L35" i="56"/>
  <c r="V28" i="56"/>
  <c r="U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M28" i="56" s="1"/>
  <c r="AB36" i="56"/>
  <c r="U34" i="56"/>
  <c r="M34" i="56" s="1"/>
  <c r="V34" i="56"/>
  <c r="N34" i="56" s="1"/>
  <c r="L34" i="56"/>
  <c r="L36" i="56" s="1"/>
  <c r="U36" i="56"/>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M36" i="56" l="1"/>
  <c r="AD28" i="56"/>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D36" i="56" l="1"/>
  <c r="N28" i="56"/>
  <c r="N36" i="56" s="1"/>
  <c r="AI88" i="58"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Z24" i="58"/>
  <c r="Y41" i="58"/>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7" i="56" l="1"/>
  <c r="M94" i="56"/>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59" i="56"/>
  <c r="N52" i="56"/>
  <c r="N95" i="56" s="1"/>
  <c r="N53" i="56"/>
  <c r="N96" i="56" s="1"/>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94" i="56" l="1"/>
  <c r="N101" i="56"/>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Q177" i="57" l="1"/>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AB53" i="29" a="1"/>
  <c r="AB53" i="29" s="1"/>
  <c r="Y84" i="47" s="1"/>
  <c r="N53" i="29" l="1" a="1"/>
  <c r="N53" i="29" s="1"/>
  <c r="K84" i="47" s="1"/>
  <c r="AK85" i="47"/>
  <c r="AO55" i="29" a="1"/>
  <c r="AO55" i="29" s="1"/>
  <c r="AP55" i="29" s="1" a="1"/>
  <c r="AP55" i="29" s="1"/>
  <c r="AM86" i="47"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L85" i="47"/>
  <c r="AP54" i="29" a="1"/>
  <c r="AP54" i="29" s="1"/>
  <c r="AM85" i="47" s="1"/>
  <c r="AL86" i="47" l="1"/>
  <c r="V54" i="29"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l="1" a="1"/>
  <c r="N122" i="56" s="1"/>
  <c r="O122" i="56" s="1" a="1"/>
  <c r="O122" i="56" s="1"/>
  <c r="L148" i="56" s="1"/>
  <c r="H47" i="56"/>
  <c r="P40" i="56"/>
  <c r="N187" i="56"/>
  <c r="O177" i="56" a="1"/>
  <c r="O177" i="56" s="1"/>
  <c r="P177" i="56" a="1"/>
  <c r="P177" i="56" s="1"/>
  <c r="Q39" i="56"/>
  <c r="X39" i="56"/>
  <c r="X46" i="56" s="1"/>
  <c r="X77" i="56" s="1"/>
  <c r="P46" i="56"/>
  <c r="P77" i="56" s="1"/>
  <c r="K148" i="56" l="1"/>
  <c r="L187" i="56" s="1"/>
  <c r="P47" i="56"/>
  <c r="P87" i="56" s="1"/>
  <c r="P89" i="56" s="1"/>
  <c r="P73" i="56" s="1"/>
  <c r="X40" i="56"/>
  <c r="X47" i="56" s="1"/>
  <c r="X87" i="56" s="1"/>
  <c r="X89" i="56" s="1"/>
  <c r="H87" i="56"/>
  <c r="H89" i="56" s="1"/>
  <c r="H103" i="56"/>
  <c r="Y39" i="56"/>
  <c r="Y46" i="56" s="1"/>
  <c r="Y77" i="56" s="1"/>
  <c r="Q40" i="56"/>
  <c r="Y40" i="56" s="1"/>
  <c r="Y47" i="56" s="1"/>
  <c r="Y87" i="56" s="1"/>
  <c r="R39" i="56"/>
  <c r="M187" i="56"/>
  <c r="I98" i="47"/>
  <c r="P93" i="56"/>
  <c r="X93" i="56" s="1"/>
  <c r="H98" i="47" l="1"/>
  <c r="R122" i="56" a="1"/>
  <c r="R122" i="56" s="1"/>
  <c r="O148" i="56" s="1"/>
  <c r="Q122" i="56" a="1"/>
  <c r="Q122" i="56" s="1"/>
  <c r="N148" i="56" s="1"/>
  <c r="Z39" i="56"/>
  <c r="R46" i="56"/>
  <c r="R77" i="56" s="1"/>
  <c r="J39" i="56"/>
  <c r="R40" i="56"/>
  <c r="S39" i="56"/>
  <c r="T39" i="56"/>
  <c r="Y89" i="56"/>
  <c r="K98" i="47" l="1"/>
  <c r="O187" i="56"/>
  <c r="P187" i="56"/>
  <c r="L98" i="47"/>
  <c r="R93" i="56"/>
  <c r="Z93" i="56" s="1"/>
  <c r="V39" i="56"/>
  <c r="U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I39" i="56" s="1"/>
  <c r="L39" i="56" l="1"/>
  <c r="Z89" i="56"/>
  <c r="S93" i="56"/>
  <c r="AA93" i="56" s="1"/>
  <c r="T89" i="56"/>
  <c r="T93" i="56"/>
  <c r="I46" i="56"/>
  <c r="I40" i="56"/>
  <c r="I47" i="56" s="1"/>
  <c r="V40" i="56"/>
  <c r="V47" i="56" s="1"/>
  <c r="V87" i="56" s="1"/>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I87" i="56"/>
  <c r="I103" i="56"/>
  <c r="Q47" i="56"/>
  <c r="Q87" i="56" s="1"/>
  <c r="R177" i="56" a="1"/>
  <c r="R177" i="56" s="1"/>
  <c r="Q46" i="56"/>
  <c r="Q77" i="56" s="1"/>
  <c r="I93" i="56"/>
  <c r="J93" i="56" s="1"/>
  <c r="Q177" i="56" a="1"/>
  <c r="Q177" i="56" s="1"/>
  <c r="K87" i="56"/>
  <c r="K103" i="56"/>
  <c r="V122" i="56" s="1" a="1"/>
  <c r="V122" i="56" s="1"/>
  <c r="S148" i="56" s="1"/>
  <c r="AD39" i="56"/>
  <c r="N39" i="56" s="1"/>
  <c r="N40" i="56" s="1"/>
  <c r="N47" i="56" s="1"/>
  <c r="AC46" i="56"/>
  <c r="AC77" i="56" s="1"/>
  <c r="AC40" i="56"/>
  <c r="AC47" i="56" s="1"/>
  <c r="AC87" i="56" s="1"/>
  <c r="AB93" i="56"/>
  <c r="AB89" i="56"/>
  <c r="S187" i="56"/>
  <c r="O98" i="47"/>
  <c r="N46" i="56" l="1"/>
  <c r="T122" i="56"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N138" i="56"/>
  <c r="AK88" i="47" s="1"/>
  <c r="AZ112" i="56" a="1"/>
  <c r="AZ112" i="56" s="1"/>
  <c r="AG148" i="56"/>
  <c r="AK122" i="56" a="1"/>
  <c r="AK122" i="56" s="1"/>
  <c r="AD138" i="56"/>
  <c r="AA88" i="47" s="1"/>
  <c r="AH112" i="56" a="1"/>
  <c r="AH112" i="56" s="1"/>
  <c r="X148" i="56"/>
  <c r="AB122" i="56" a="1"/>
  <c r="AB122" i="56" s="1"/>
  <c r="V138" i="56"/>
  <c r="S88" i="47" s="1"/>
  <c r="Z112" i="56" a="1"/>
  <c r="Z112" i="56" s="1"/>
  <c r="AC98" i="47" l="1"/>
  <c r="AE138" i="56"/>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<sst xmlns="http://schemas.openxmlformats.org/spreadsheetml/2006/main" count="4345" uniqueCount="722">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</sst>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6">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174" fontId="34" fillId="0" borderId="0" xfId="0" applyNumberFormat="1" applyFont="1"/>
    <xf numFmtId="0" fontId="0" fillId="0" borderId="0" xfId="0"/>
    <xf numFmtId="2" fontId="0" fillId="0" borderId="0" xfId="45" applyNumberFormat="1" applyFont="1"/>
    <xf numFmtId="0" fontId="0" fillId="0" borderId="0" xfId="0"/>
    <xf numFmtId="2" fontId="145" fillId="15" borderId="5" xfId="65" applyNumberFormat="1" applyFont="1" applyBorder="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30.737021546671016</c:v>
                </c:pt>
                <c:pt idx="3">
                  <c:v>27.124924751485992</c:v>
                </c:pt>
                <c:pt idx="4" formatCode="0.000">
                  <c:v>23.994770747586841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21.632291333514569</c:v>
                </c:pt>
                <c:pt idx="3">
                  <c:v>25.764900669238781</c:v>
                </c:pt>
                <c:pt idx="4" formatCode="0.000">
                  <c:v>29.101765872917813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16.155761881991893</c:v>
                </c:pt>
                <c:pt idx="3">
                  <c:v>22.591511143995298</c:v>
                </c:pt>
                <c:pt idx="4" formatCode="0.000">
                  <c:v>27.966878067288725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30.737021546671016</c:v>
                </c:pt>
                <c:pt idx="3">
                  <c:v>27.124924751485992</c:v>
                </c:pt>
                <c:pt idx="4">
                  <c:v>23.994770747586841</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21.632291333514569</c:v>
                </c:pt>
                <c:pt idx="3">
                  <c:v>25.764900669238781</c:v>
                </c:pt>
                <c:pt idx="4">
                  <c:v>29.101765872917813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16.155761881991893</c:v>
                </c:pt>
                <c:pt idx="3">
                  <c:v>22.591511143995298</c:v>
                </c:pt>
                <c:pt idx="4">
                  <c:v>27.966878067288725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22.115307316317956</c:v>
                </c:pt>
                <c:pt idx="8">
                  <c:v>21.954790916996121</c:v>
                </c:pt>
                <c:pt idx="9">
                  <c:v>21.913828752159166</c:v>
                </c:pt>
                <c:pt idx="10">
                  <c:v>21.865856178970734</c:v>
                </c:pt>
                <c:pt idx="11">
                  <c:v>21.810658071626968</c:v>
                </c:pt>
                <c:pt idx="12">
                  <c:v>21.819951934653155</c:v>
                </c:pt>
                <c:pt idx="13">
                  <c:v>21.804484783677296</c:v>
                </c:pt>
                <c:pt idx="14">
                  <c:v>21.905780615675706</c:v>
                </c:pt>
                <c:pt idx="15">
                  <c:v>21.842298844017503</c:v>
                </c:pt>
                <c:pt idx="16">
                  <c:v>21.683832609267746</c:v>
                </c:pt>
                <c:pt idx="17">
                  <c:v>20.164048883717118</c:v>
                </c:pt>
                <c:pt idx="18">
                  <c:v>19.135631829425193</c:v>
                </c:pt>
                <c:pt idx="19">
                  <c:v>17.709144996282188</c:v>
                </c:pt>
                <c:pt idx="20">
                  <c:v>16.92742387542031</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4.7251791934382274E-2</c:v>
                </c:pt>
                <c:pt idx="8">
                  <c:v>4.6908830952907911E-2</c:v>
                </c:pt>
                <c:pt idx="9">
                  <c:v>4.6821310772321066E-2</c:v>
                </c:pt>
                <c:pt idx="10">
                  <c:v>4.671881208150775E-2</c:v>
                </c:pt>
                <c:pt idx="11">
                  <c:v>4.6600875240473898E-2</c:v>
                </c:pt>
                <c:pt idx="12">
                  <c:v>4.6620732603326637E-2</c:v>
                </c:pt>
                <c:pt idx="13">
                  <c:v>4.6587685330264791E-2</c:v>
                </c:pt>
                <c:pt idx="14">
                  <c:v>4.6804115041547953E-2</c:v>
                </c:pt>
                <c:pt idx="15">
                  <c:v>4.6668479238566998E-2</c:v>
                </c:pt>
                <c:pt idx="16">
                  <c:v>4.6329898659698186E-2</c:v>
                </c:pt>
                <c:pt idx="17">
                  <c:v>4.3082713198613003E-2</c:v>
                </c:pt>
                <c:pt idx="18">
                  <c:v>4.0885386795858625E-2</c:v>
                </c:pt>
                <c:pt idx="19">
                  <c:v>3.7837540429867839E-2</c:v>
                </c:pt>
                <c:pt idx="20">
                  <c:v>3.6167307083102507E-2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15.39848263204855</c:v>
                </c:pt>
                <c:pt idx="8">
                  <c:v>15.286718008940985</c:v>
                </c:pt>
                <c:pt idx="9">
                  <c:v>15.258196805288184</c:v>
                </c:pt>
                <c:pt idx="10">
                  <c:v>15.224794382952787</c:v>
                </c:pt>
                <c:pt idx="11">
                  <c:v>15.18636095378548</c:v>
                </c:pt>
                <c:pt idx="12">
                  <c:v>15.192832100052923</c:v>
                </c:pt>
                <c:pt idx="13">
                  <c:v>15.182062606676121</c:v>
                </c:pt>
                <c:pt idx="14">
                  <c:v>15.252593035551307</c:v>
                </c:pt>
                <c:pt idx="15">
                  <c:v>15.208391842940738</c:v>
                </c:pt>
                <c:pt idx="16">
                  <c:v>15.098054711800815</c:v>
                </c:pt>
                <c:pt idx="17">
                  <c:v>14.039857194233704</c:v>
                </c:pt>
                <c:pt idx="18">
                  <c:v>13.323789272476544</c:v>
                </c:pt>
                <c:pt idx="19">
                  <c:v>12.330552668941268</c:v>
                </c:pt>
                <c:pt idx="20">
                  <c:v>11.786254598354867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11.774668586251817</c:v>
                </c:pt>
                <c:pt idx="8">
                  <c:v>11.689206178805257</c:v>
                </c:pt>
                <c:pt idx="9">
                  <c:v>11.667397035091723</c:v>
                </c:pt>
                <c:pt idx="10">
                  <c:v>11.641855398141161</c:v>
                </c:pt>
                <c:pt idx="11">
                  <c:v>11.612466730316426</c:v>
                </c:pt>
                <c:pt idx="12">
                  <c:v>11.617414984277094</c:v>
                </c:pt>
                <c:pt idx="13">
                  <c:v>11.609179938111588</c:v>
                </c:pt>
                <c:pt idx="14">
                  <c:v>11.663112032922221</c:v>
                </c:pt>
                <c:pt idx="15">
                  <c:v>11.629312962809733</c:v>
                </c:pt>
                <c:pt idx="16">
                  <c:v>11.5449421073836</c:v>
                </c:pt>
                <c:pt idx="17">
                  <c:v>10.735776336581321</c:v>
                </c:pt>
                <c:pt idx="18">
                  <c:v>10.188224823525843</c:v>
                </c:pt>
                <c:pt idx="19">
                  <c:v>9.4287323388558519</c:v>
                </c:pt>
                <c:pt idx="20">
                  <c:v>9.0125270836736053</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6.2354858897883485</c:v>
                </c:pt>
                <c:pt idx="8">
                  <c:v>6.1902277466961015</c:v>
                </c:pt>
                <c:pt idx="9">
                  <c:v>6.1786783254195745</c:v>
                </c:pt>
                <c:pt idx="10">
                  <c:v>6.1651522957363882</c:v>
                </c:pt>
                <c:pt idx="11">
                  <c:v>6.149589002196663</c:v>
                </c:pt>
                <c:pt idx="12">
                  <c:v>6.1522094383919423</c:v>
                </c:pt>
                <c:pt idx="13">
                  <c:v>6.1478484227259278</c:v>
                </c:pt>
                <c:pt idx="14">
                  <c:v>6.1764091260472158</c:v>
                </c:pt>
                <c:pt idx="15">
                  <c:v>6.158510225264525</c:v>
                </c:pt>
                <c:pt idx="16">
                  <c:v>6.1138301330253855</c:v>
                </c:pt>
                <c:pt idx="17">
                  <c:v>5.6853219580922456</c:v>
                </c:pt>
                <c:pt idx="18">
                  <c:v>5.3953562823214467</c:v>
                </c:pt>
                <c:pt idx="19">
                  <c:v>4.9931534825679504</c:v>
                </c:pt>
                <c:pt idx="20">
                  <c:v>4.7727445617619013</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5.6597844852017039</c:v>
                </c:pt>
                <c:pt idx="8">
                  <c:v>5.6187048739845524</c:v>
                </c:pt>
                <c:pt idx="9">
                  <c:v>5.6082217718639953</c:v>
                </c:pt>
                <c:pt idx="10">
                  <c:v>5.5959445549316875</c:v>
                </c:pt>
                <c:pt idx="11">
                  <c:v>5.581818167851087</c:v>
                </c:pt>
                <c:pt idx="12">
                  <c:v>5.5841966680008177</c:v>
                </c:pt>
                <c:pt idx="13">
                  <c:v>5.5802382902187988</c:v>
                </c:pt>
                <c:pt idx="14">
                  <c:v>5.6061620800246583</c:v>
                </c:pt>
                <c:pt idx="15">
                  <c:v>5.5899157244490745</c:v>
                </c:pt>
                <c:pt idx="16">
                  <c:v>5.5493607945972414</c:v>
                </c:pt>
                <c:pt idx="17">
                  <c:v>5.16041533579339</c:v>
                </c:pt>
                <c:pt idx="18">
                  <c:v>4.8972212139597993</c:v>
                </c:pt>
                <c:pt idx="19">
                  <c:v>4.5321524436691822</c:v>
                </c:pt>
                <c:pt idx="20">
                  <c:v>4.3320931359541142</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7.6969019420366278</c:v>
                </c:pt>
                <c:pt idx="8">
                  <c:v>7.6410366100293556</c:v>
                </c:pt>
                <c:pt idx="9">
                  <c:v>7.6267803412118313</c:v>
                </c:pt>
                <c:pt idx="10">
                  <c:v>7.6100842046193229</c:v>
                </c:pt>
                <c:pt idx="11">
                  <c:v>7.5908733289333448</c:v>
                </c:pt>
                <c:pt idx="12">
                  <c:v>7.5941079189551841</c:v>
                </c:pt>
                <c:pt idx="13">
                  <c:v>7.5887248083937493</c:v>
                </c:pt>
                <c:pt idx="14">
                  <c:v>7.6239793076813767</c:v>
                </c:pt>
                <c:pt idx="15">
                  <c:v>7.6018854265260645</c:v>
                </c:pt>
                <c:pt idx="16">
                  <c:v>7.5467336236346494</c:v>
                </c:pt>
                <c:pt idx="17">
                  <c:v>7.0177956287267014</c:v>
                </c:pt>
                <c:pt idx="18">
                  <c:v>6.6598704545844223</c:v>
                </c:pt>
                <c:pt idx="19">
                  <c:v>6.163403047676324</c:v>
                </c:pt>
                <c:pt idx="20">
                  <c:v>5.8913367034364104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16.914988394405892</c:v>
                </c:pt>
                <c:pt idx="8">
                  <c:v>17.927377252740239</c:v>
                </c:pt>
                <c:pt idx="9">
                  <c:v>18.716804017717493</c:v>
                </c:pt>
                <c:pt idx="10">
                  <c:v>19.208974654293346</c:v>
                </c:pt>
                <c:pt idx="11">
                  <c:v>19.712141856723573</c:v>
                </c:pt>
                <c:pt idx="12">
                  <c:v>20.142380736985178</c:v>
                </c:pt>
                <c:pt idx="13">
                  <c:v>20.628797629545041</c:v>
                </c:pt>
                <c:pt idx="14">
                  <c:v>21.038152207462314</c:v>
                </c:pt>
                <c:pt idx="15">
                  <c:v>21.366762746262044</c:v>
                </c:pt>
                <c:pt idx="16">
                  <c:v>21.796613990762349</c:v>
                </c:pt>
                <c:pt idx="17">
                  <c:v>23.999861806630047</c:v>
                </c:pt>
                <c:pt idx="18">
                  <c:v>25.960615347652674</c:v>
                </c:pt>
                <c:pt idx="19">
                  <c:v>27.664823594527064</c:v>
                </c:pt>
                <c:pt idx="20">
                  <c:v>29.322827961307489</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6.8173083555120639E-2</c:v>
                </c:pt>
                <c:pt idx="8">
                  <c:v>7.2253350630699958E-2</c:v>
                </c:pt>
                <c:pt idx="9">
                  <c:v>7.5435005595786503E-2</c:v>
                </c:pt>
                <c:pt idx="10">
                  <c:v>7.7418618540017609E-2</c:v>
                </c:pt>
                <c:pt idx="11">
                  <c:v>7.9446551337465851E-2</c:v>
                </c:pt>
                <c:pt idx="12">
                  <c:v>8.1180558506068826E-2</c:v>
                </c:pt>
                <c:pt idx="13">
                  <c:v>8.3140981929715543E-2</c:v>
                </c:pt>
                <c:pt idx="14">
                  <c:v>8.4790818346585625E-2</c:v>
                </c:pt>
                <c:pt idx="15">
                  <c:v>8.6115229170662569E-2</c:v>
                </c:pt>
                <c:pt idx="16">
                  <c:v>8.7847674036973161E-2</c:v>
                </c:pt>
                <c:pt idx="17">
                  <c:v>9.6727502621038894E-2</c:v>
                </c:pt>
                <c:pt idx="18">
                  <c:v>0.104629997843994</c:v>
                </c:pt>
                <c:pt idx="19">
                  <c:v>0.11149852937948809</c:v>
                </c:pt>
                <c:pt idx="20">
                  <c:v>0.11818084376219605</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9.9698994512595895</c:v>
                </c:pt>
                <c:pt idx="8">
                  <c:v>10.566613731389218</c:v>
                </c:pt>
                <c:pt idx="9">
                  <c:v>11.031911447677292</c:v>
                </c:pt>
                <c:pt idx="10">
                  <c:v>11.322002794186668</c:v>
                </c:pt>
                <c:pt idx="11">
                  <c:v>11.61857565007228</c:v>
                </c:pt>
                <c:pt idx="12">
                  <c:v>11.872163667764879</c:v>
                </c:pt>
                <c:pt idx="13">
                  <c:v>12.158863687719949</c:v>
                </c:pt>
                <c:pt idx="14">
                  <c:v>12.400142244144957</c:v>
                </c:pt>
                <c:pt idx="15">
                  <c:v>12.593829283950496</c:v>
                </c:pt>
                <c:pt idx="16">
                  <c:v>12.847188824420778</c:v>
                </c:pt>
                <c:pt idx="17">
                  <c:v>14.145809827180257</c:v>
                </c:pt>
                <c:pt idx="18">
                  <c:v>15.301501761273562</c:v>
                </c:pt>
                <c:pt idx="19">
                  <c:v>16.30598278539086</c:v>
                </c:pt>
                <c:pt idx="20">
                  <c:v>17.283230681819628</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9.8807874456140361</c:v>
                </c:pt>
                <c:pt idx="8">
                  <c:v>10.472168231001852</c:v>
                </c:pt>
                <c:pt idx="9">
                  <c:v>10.933307067561657</c:v>
                </c:pt>
                <c:pt idx="10">
                  <c:v>11.220805547228769</c:v>
                </c:pt>
                <c:pt idx="11">
                  <c:v>11.514727603862374</c:v>
                </c:pt>
                <c:pt idx="12">
                  <c:v>11.766049025289409</c:v>
                </c:pt>
                <c:pt idx="13">
                  <c:v>12.050186490434202</c:v>
                </c:pt>
                <c:pt idx="14">
                  <c:v>12.289308473847877</c:v>
                </c:pt>
                <c:pt idx="15">
                  <c:v>12.481264318602854</c:v>
                </c:pt>
                <c:pt idx="16">
                  <c:v>12.732359304960918</c:v>
                </c:pt>
                <c:pt idx="17">
                  <c:v>14.019373097166762</c:v>
                </c:pt>
                <c:pt idx="18">
                  <c:v>15.164735335694036</c:v>
                </c:pt>
                <c:pt idx="19">
                  <c:v>16.160238203198062</c:v>
                </c:pt>
                <c:pt idx="20">
                  <c:v>17.128751355561516</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4.1789079148880299</c:v>
                </c:pt>
                <c:pt idx="8">
                  <c:v>4.4290221753528511</c:v>
                </c:pt>
                <c:pt idx="9">
                  <c:v>4.6240528593513641</c:v>
                </c:pt>
                <c:pt idx="10">
                  <c:v>4.7456453618530219</c:v>
                </c:pt>
                <c:pt idx="11">
                  <c:v>4.8699546049763072</c:v>
                </c:pt>
                <c:pt idx="12">
                  <c:v>4.9762466472819575</c:v>
                </c:pt>
                <c:pt idx="13">
                  <c:v>5.0964176669041699</c:v>
                </c:pt>
                <c:pt idx="14">
                  <c:v>5.1975501681963312</c:v>
                </c:pt>
                <c:pt idx="15">
                  <c:v>5.2787345680602984</c:v>
                </c:pt>
                <c:pt idx="16">
                  <c:v>5.3849308435753835</c:v>
                </c:pt>
                <c:pt idx="17">
                  <c:v>5.9292510359105011</c:v>
                </c:pt>
                <c:pt idx="18">
                  <c:v>6.4136621570221202</c:v>
                </c:pt>
                <c:pt idx="19">
                  <c:v>6.8346928527236992</c:v>
                </c:pt>
                <c:pt idx="20">
                  <c:v>7.2443087158684278</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5.3992232356056524</c:v>
                </c:pt>
                <c:pt idx="8">
                  <c:v>5.7223753016865748</c:v>
                </c:pt>
                <c:pt idx="9">
                  <c:v>5.974358408791975</c:v>
                </c:pt>
                <c:pt idx="10">
                  <c:v>6.1314580812790105</c:v>
                </c:pt>
                <c:pt idx="11">
                  <c:v>6.2920678308934086</c:v>
                </c:pt>
                <c:pt idx="12">
                  <c:v>6.4293990370997136</c:v>
                </c:pt>
                <c:pt idx="13">
                  <c:v>6.5846621284636342</c:v>
                </c:pt>
                <c:pt idx="14">
                  <c:v>6.7153271160567352</c:v>
                </c:pt>
                <c:pt idx="15">
                  <c:v>6.8202188023637245</c:v>
                </c:pt>
                <c:pt idx="16">
                  <c:v>6.9574262761759798</c:v>
                </c:pt>
                <c:pt idx="17">
                  <c:v>7.6606976307791257</c:v>
                </c:pt>
                <c:pt idx="18">
                  <c:v>8.2865654014887173</c:v>
                </c:pt>
                <c:pt idx="19">
                  <c:v>8.8305445370510025</c:v>
                </c:pt>
                <c:pt idx="20">
                  <c:v>9.3597755062438104</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6.8517259398723853</c:v>
                </c:pt>
                <c:pt idx="8">
                  <c:v>7.2618125943912446</c:v>
                </c:pt>
                <c:pt idx="9">
                  <c:v>7.5815843682230861</c:v>
                </c:pt>
                <c:pt idx="10">
                  <c:v>7.7809471013707796</c:v>
                </c:pt>
                <c:pt idx="11">
                  <c:v>7.9847641949801602</c:v>
                </c:pt>
                <c:pt idx="12">
                  <c:v>8.1590403356132217</c:v>
                </c:pt>
                <c:pt idx="13">
                  <c:v>8.3560724093358818</c:v>
                </c:pt>
                <c:pt idx="14">
                  <c:v>8.5218889806939142</c:v>
                </c:pt>
                <c:pt idx="15">
                  <c:v>8.6549986997377761</c:v>
                </c:pt>
                <c:pt idx="16">
                  <c:v>8.8291178214040489</c:v>
                </c:pt>
                <c:pt idx="17">
                  <c:v>9.7215837137803316</c:v>
                </c:pt>
                <c:pt idx="18">
                  <c:v>10.515822857518936</c:v>
                </c:pt>
                <c:pt idx="19">
                  <c:v>11.20614362982969</c:v>
                </c:pt>
                <c:pt idx="20">
                  <c:v>11.877748674031089</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10.17050556861561</c:v>
                </c:pt>
                <c:pt idx="8">
                  <c:v>10.779226442742791</c:v>
                </c:pt>
                <c:pt idx="9">
                  <c:v>11.253886497009848</c:v>
                </c:pt>
                <c:pt idx="10">
                  <c:v>11.549814823017996</c:v>
                </c:pt>
                <c:pt idx="11">
                  <c:v>11.852355074003555</c:v>
                </c:pt>
                <c:pt idx="12">
                  <c:v>12.111045581233387</c:v>
                </c:pt>
                <c:pt idx="13">
                  <c:v>12.403514343203385</c:v>
                </c:pt>
                <c:pt idx="14">
                  <c:v>12.649647708309496</c:v>
                </c:pt>
                <c:pt idx="15">
                  <c:v>12.847231959438734</c:v>
                </c:pt>
                <c:pt idx="16">
                  <c:v>13.105689392215485</c:v>
                </c:pt>
                <c:pt idx="17">
                  <c:v>14.430440178786137</c:v>
                </c:pt>
                <c:pt idx="18">
                  <c:v>15.609385995518032</c:v>
                </c:pt>
                <c:pt idx="19">
                  <c:v>16.634078360701615</c:v>
                </c:pt>
                <c:pt idx="20">
                  <c:v>17.630989635598272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17.676420343003297</c:v>
                </c:pt>
                <c:pt idx="8">
                  <c:v>17.961830270413323</c:v>
                </c:pt>
                <c:pt idx="9">
                  <c:v>18.342282836420083</c:v>
                </c:pt>
                <c:pt idx="10">
                  <c:v>19.193952245478059</c:v>
                </c:pt>
                <c:pt idx="11">
                  <c:v>20.068291647285644</c:v>
                </c:pt>
                <c:pt idx="12">
                  <c:v>20.85094501057387</c:v>
                </c:pt>
                <c:pt idx="13">
                  <c:v>21.535850115805655</c:v>
                </c:pt>
                <c:pt idx="14">
                  <c:v>22.01901265636333</c:v>
                </c:pt>
                <c:pt idx="15">
                  <c:v>22.888590544676255</c:v>
                </c:pt>
                <c:pt idx="16">
                  <c:v>23.730712474850442</c:v>
                </c:pt>
                <c:pt idx="17">
                  <c:v>29.049735863496377</c:v>
                </c:pt>
                <c:pt idx="18">
                  <c:v>33.183990903462927</c:v>
                </c:pt>
                <c:pt idx="19">
                  <c:v>38.025122754481913</c:v>
                </c:pt>
                <c:pt idx="20">
                  <c:v>41.07970562340347</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6.2788934857024854</c:v>
                </c:pt>
                <c:pt idx="8">
                  <c:v>6.3802747891109526</c:v>
                </c:pt>
                <c:pt idx="9">
                  <c:v>6.5154164689287324</c:v>
                </c:pt>
                <c:pt idx="10">
                  <c:v>6.8179404755284558</c:v>
                </c:pt>
                <c:pt idx="11">
                  <c:v>7.1285171572193091</c:v>
                </c:pt>
                <c:pt idx="12">
                  <c:v>7.4065257703296394</c:v>
                </c:pt>
                <c:pt idx="13">
                  <c:v>7.6498129359500497</c:v>
                </c:pt>
                <c:pt idx="14">
                  <c:v>7.8214385292305275</c:v>
                </c:pt>
                <c:pt idx="15">
                  <c:v>8.1303238596475609</c:v>
                </c:pt>
                <c:pt idx="16">
                  <c:v>8.4294564780699801</c:v>
                </c:pt>
                <c:pt idx="17">
                  <c:v>10.318842488201129</c:v>
                </c:pt>
                <c:pt idx="18">
                  <c:v>11.787383433424443</c:v>
                </c:pt>
                <c:pt idx="19">
                  <c:v>13.507016178796539</c:v>
                </c:pt>
                <c:pt idx="20">
                  <c:v>14.59204358282077</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3.979931340006968</c:v>
                </c:pt>
                <c:pt idx="8">
                  <c:v>4.0441927624446787</c:v>
                </c:pt>
                <c:pt idx="9">
                  <c:v>4.1298534936025977</c:v>
                </c:pt>
                <c:pt idx="10">
                  <c:v>4.3216109708893793</c:v>
                </c:pt>
                <c:pt idx="11">
                  <c:v>4.5184727064406243</c:v>
                </c:pt>
                <c:pt idx="12">
                  <c:v>4.6946908879767753</c:v>
                </c:pt>
                <c:pt idx="13">
                  <c:v>4.8489005775150593</c:v>
                </c:pt>
                <c:pt idx="14">
                  <c:v>4.9576869550829601</c:v>
                </c:pt>
                <c:pt idx="15">
                  <c:v>5.153476612893602</c:v>
                </c:pt>
                <c:pt idx="16">
                  <c:v>5.3430844292371438</c:v>
                </c:pt>
                <c:pt idx="17">
                  <c:v>6.5406882128041754</c:v>
                </c:pt>
                <c:pt idx="18">
                  <c:v>7.4715356854180248</c:v>
                </c:pt>
                <c:pt idx="19">
                  <c:v>8.5615398831628955</c:v>
                </c:pt>
                <c:pt idx="20">
                  <c:v>9.2492939563727088</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26.970125863333234</c:v>
                </c:pt>
                <c:pt idx="8">
                  <c:v>27.405595348417073</c:v>
                </c:pt>
                <c:pt idx="9">
                  <c:v>27.986077900377424</c:v>
                </c:pt>
                <c:pt idx="10">
                  <c:v>29.285528281762822</c:v>
                </c:pt>
                <c:pt idx="11">
                  <c:v>30.619567824636441</c:v>
                </c:pt>
                <c:pt idx="12">
                  <c:v>31.813715695395782</c:v>
                </c:pt>
                <c:pt idx="13">
                  <c:v>32.858722350255761</c:v>
                </c:pt>
                <c:pt idx="14">
                  <c:v>33.595916548992172</c:v>
                </c:pt>
                <c:pt idx="15">
                  <c:v>34.922691124425604</c:v>
                </c:pt>
                <c:pt idx="16">
                  <c:v>36.207574262999579</c:v>
                </c:pt>
                <c:pt idx="17">
                  <c:v>44.323172753990221</c:v>
                </c:pt>
                <c:pt idx="18">
                  <c:v>50.631088984504181</c:v>
                </c:pt>
                <c:pt idx="19">
                  <c:v>58.017535607145973</c:v>
                </c:pt>
                <c:pt idx="20">
                  <c:v>62.678122017527677</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4.8618799620733677</c:v>
                </c:pt>
                <c:pt idx="8">
                  <c:v>4.94038164850791</c:v>
                </c:pt>
                <c:pt idx="9">
                  <c:v>5.0450247080920763</c:v>
                </c:pt>
                <c:pt idx="10">
                  <c:v>5.2792754417735042</c:v>
                </c:pt>
                <c:pt idx="11">
                  <c:v>5.5197615320119118</c:v>
                </c:pt>
                <c:pt idx="12">
                  <c:v>5.7350294782579692</c:v>
                </c:pt>
                <c:pt idx="13">
                  <c:v>5.9234118736996022</c:v>
                </c:pt>
                <c:pt idx="14">
                  <c:v>6.0563051987495262</c:v>
                </c:pt>
                <c:pt idx="15">
                  <c:v>6.2954816399413724</c:v>
                </c:pt>
                <c:pt idx="16">
                  <c:v>6.527106350063014</c:v>
                </c:pt>
                <c:pt idx="17">
                  <c:v>7.9900978794137716</c:v>
                </c:pt>
                <c:pt idx="18">
                  <c:v>9.1272201783225722</c:v>
                </c:pt>
                <c:pt idx="19">
                  <c:v>10.458768166178654</c:v>
                </c:pt>
                <c:pt idx="20">
                  <c:v>11.298927822643298</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7.004803401273251</c:v>
                </c:pt>
                <c:pt idx="8">
                  <c:v>7.1179055108341514</c:v>
                </c:pt>
                <c:pt idx="9">
                  <c:v>7.2686710717720677</c:v>
                </c:pt>
                <c:pt idx="10">
                  <c:v>7.6061702179547437</c:v>
                </c:pt>
                <c:pt idx="11">
                  <c:v>7.952653018024229</c:v>
                </c:pt>
                <c:pt idx="12">
                  <c:v>8.2628025185903518</c:v>
                </c:pt>
                <c:pt idx="13">
                  <c:v>8.5342163861936999</c:v>
                </c:pt>
                <c:pt idx="14">
                  <c:v>8.725683806734299</c:v>
                </c:pt>
                <c:pt idx="15">
                  <c:v>9.0702797165129105</c:v>
                </c:pt>
                <c:pt idx="16">
                  <c:v>9.4039953923287918</c:v>
                </c:pt>
                <c:pt idx="17">
                  <c:v>11.511815437408607</c:v>
                </c:pt>
                <c:pt idx="18">
                  <c:v>13.150136047788957</c:v>
                </c:pt>
                <c:pt idx="19">
                  <c:v>15.06857746284915</c:v>
                </c:pt>
                <c:pt idx="20">
                  <c:v>16.279046101549635</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11.341347224464657</c:v>
                </c:pt>
                <c:pt idx="8">
                  <c:v>11.52446875163221</c:v>
                </c:pt>
                <c:pt idx="9">
                  <c:v>11.768570474141265</c:v>
                </c:pt>
                <c:pt idx="10">
                  <c:v>12.315009079987409</c:v>
                </c:pt>
                <c:pt idx="11">
                  <c:v>12.875992953164852</c:v>
                </c:pt>
                <c:pt idx="12">
                  <c:v>13.378150255220655</c:v>
                </c:pt>
                <c:pt idx="13">
                  <c:v>13.817591412622008</c:v>
                </c:pt>
                <c:pt idx="14">
                  <c:v>14.127592760858109</c:v>
                </c:pt>
                <c:pt idx="15">
                  <c:v>14.685521604973726</c:v>
                </c:pt>
                <c:pt idx="16">
                  <c:v>15.225834464145025</c:v>
                </c:pt>
                <c:pt idx="17">
                  <c:v>18.638566792020448</c:v>
                </c:pt>
                <c:pt idx="18">
                  <c:v>21.29114129595914</c:v>
                </c:pt>
                <c:pt idx="19">
                  <c:v>24.397254197576924</c:v>
                </c:pt>
                <c:pt idx="20">
                  <c:v>26.357101512254143</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31.348640701200811</c:v>
                </c:pt>
                <c:pt idx="8">
                  <c:v>31.121107307383678</c:v>
                </c:pt>
                <c:pt idx="9">
                  <c:v>31.063043082028347</c:v>
                </c:pt>
                <c:pt idx="10">
                  <c:v>30.99504154178809</c:v>
                </c:pt>
                <c:pt idx="11">
                  <c:v>30.916797743962622</c:v>
                </c:pt>
                <c:pt idx="12">
                  <c:v>30.92997187573329</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16.7874678611037</c:v>
                </c:pt>
                <c:pt idx="8">
                  <c:v>17.792224413455106</c:v>
                </c:pt>
                <c:pt idx="9">
                  <c:v>18.575699763052953</c:v>
                </c:pt>
                <c:pt idx="10">
                  <c:v>19.06415997071284</c:v>
                </c:pt>
                <c:pt idx="11">
                  <c:v>19.563533842134028</c:v>
                </c:pt>
                <c:pt idx="12">
                  <c:v>19.990529191263416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12.034027140576129</c:v>
                </c:pt>
                <c:pt idx="8">
                  <c:v>12.228332930209696</c:v>
                </c:pt>
                <c:pt idx="9">
                  <c:v>12.487343318975395</c:v>
                </c:pt>
                <c:pt idx="10">
                  <c:v>13.06715600641575</c:v>
                </c:pt>
                <c:pt idx="11">
                  <c:v>13.662402322539499</c:v>
                </c:pt>
                <c:pt idx="12">
                  <c:v>14.195229197704965</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7.7320743181562186</c:v>
                </c:pt>
                <c:pt idx="10">
                  <c:v>10.285301975992869</c:v>
                </c:pt>
                <c:pt idx="11">
                  <c:v>12.789024423783061</c:v>
                </c:pt>
                <c:pt idx="12">
                  <c:v>15.344579159607157</c:v>
                </c:pt>
                <c:pt idx="13">
                  <c:v>17.79044130272823</c:v>
                </c:pt>
                <c:pt idx="14">
                  <c:v>20.079198240202402</c:v>
                </c:pt>
                <c:pt idx="15">
                  <c:v>22.351356217654661</c:v>
                </c:pt>
                <c:pt idx="16">
                  <c:v>24.654520762277457</c:v>
                </c:pt>
                <c:pt idx="17">
                  <c:v>27.205631015423908</c:v>
                </c:pt>
                <c:pt idx="18">
                  <c:v>29.655417239847694</c:v>
                </c:pt>
                <c:pt idx="19">
                  <c:v>29.655417239847694</c:v>
                </c:pt>
                <c:pt idx="20">
                  <c:v>29.655417239847694</c:v>
                </c:pt>
                <c:pt idx="21">
                  <c:v>29.655417239847694</c:v>
                </c:pt>
                <c:pt idx="22">
                  <c:v>29.655417239847694</c:v>
                </c:pt>
                <c:pt idx="23">
                  <c:v>29.655417239847694</c:v>
                </c:pt>
                <c:pt idx="24">
                  <c:v>29.655417239847694</c:v>
                </c:pt>
                <c:pt idx="25">
                  <c:v>29.655417239847694</c:v>
                </c:pt>
                <c:pt idx="26">
                  <c:v>29.655417239847694</c:v>
                </c:pt>
                <c:pt idx="27">
                  <c:v>29.655417239847694</c:v>
                </c:pt>
                <c:pt idx="28">
                  <c:v>29.655417239847694</c:v>
                </c:pt>
                <c:pt idx="29">
                  <c:v>29.655417239847694</c:v>
                </c:pt>
                <c:pt idx="30">
                  <c:v>29.655417239847694</c:v>
                </c:pt>
                <c:pt idx="31">
                  <c:v>29.655417239847694</c:v>
                </c:pt>
                <c:pt idx="32">
                  <c:v>29.655417239847694</c:v>
                </c:pt>
                <c:pt idx="33">
                  <c:v>29.655417239847694</c:v>
                </c:pt>
                <c:pt idx="34">
                  <c:v>29.655417239847694</c:v>
                </c:pt>
                <c:pt idx="35">
                  <c:v>29.655417239847694</c:v>
                </c:pt>
                <c:pt idx="36">
                  <c:v>29.655417239847694</c:v>
                </c:pt>
                <c:pt idx="37">
                  <c:v>29.655417239847694</c:v>
                </c:pt>
                <c:pt idx="38">
                  <c:v>29.655417239847694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2.6395581564432291</c:v>
                </c:pt>
                <c:pt idx="20">
                  <c:v>5.3043424650725086</c:v>
                </c:pt>
                <c:pt idx="21">
                  <c:v>8.2443217042704404</c:v>
                </c:pt>
                <c:pt idx="22">
                  <c:v>11.240728372140531</c:v>
                </c:pt>
                <c:pt idx="23">
                  <c:v>14.122844006101026</c:v>
                </c:pt>
                <c:pt idx="24">
                  <c:v>16.882806468765033</c:v>
                </c:pt>
                <c:pt idx="25">
                  <c:v>19.287201570884271</c:v>
                </c:pt>
                <c:pt idx="26">
                  <c:v>21.92697589115172</c:v>
                </c:pt>
                <c:pt idx="27">
                  <c:v>24.827277809156122</c:v>
                </c:pt>
                <c:pt idx="28">
                  <c:v>27.598998123149336</c:v>
                </c:pt>
                <c:pt idx="29">
                  <c:v>27.598998123149336</c:v>
                </c:pt>
                <c:pt idx="30">
                  <c:v>27.598998123149336</c:v>
                </c:pt>
                <c:pt idx="31">
                  <c:v>27.598998123149336</c:v>
                </c:pt>
                <c:pt idx="32">
                  <c:v>27.598998123149336</c:v>
                </c:pt>
                <c:pt idx="33">
                  <c:v>27.598998123149336</c:v>
                </c:pt>
                <c:pt idx="34">
                  <c:v>27.598998123149336</c:v>
                </c:pt>
                <c:pt idx="35">
                  <c:v>27.598998123149336</c:v>
                </c:pt>
                <c:pt idx="36">
                  <c:v>27.598998123149336</c:v>
                </c:pt>
                <c:pt idx="37">
                  <c:v>27.598998123149336</c:v>
                </c:pt>
                <c:pt idx="38">
                  <c:v>27.598998123149336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3.0071791001214976</c:v>
                </c:pt>
                <c:pt idx="30">
                  <c:v>5.9837785183548391</c:v>
                </c:pt>
                <c:pt idx="31">
                  <c:v>8.9311402036358842</c:v>
                </c:pt>
                <c:pt idx="32">
                  <c:v>11.850512039834634</c:v>
                </c:pt>
                <c:pt idx="33">
                  <c:v>14.743056773392148</c:v>
                </c:pt>
                <c:pt idx="34">
                  <c:v>17.191022624677096</c:v>
                </c:pt>
                <c:pt idx="35">
                  <c:v>19.624578881372635</c:v>
                </c:pt>
                <c:pt idx="36">
                  <c:v>22.044152394512629</c:v>
                </c:pt>
                <c:pt idx="37">
                  <c:v>24.450149636414984</c:v>
                </c:pt>
                <c:pt idx="38">
                  <c:v>26.891631040110191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6.680089710495146</c:v>
                </c:pt>
                <c:pt idx="10">
                  <c:v>8.8859388919517119</c:v>
                </c:pt>
                <c:pt idx="11">
                  <c:v>11.049018277019913</c:v>
                </c:pt>
                <c:pt idx="12">
                  <c:v>13.256877926700117</c:v>
                </c:pt>
                <c:pt idx="13">
                  <c:v>15.369969170169794</c:v>
                </c:pt>
                <c:pt idx="14">
                  <c:v>17.34733010059233</c:v>
                </c:pt>
                <c:pt idx="15">
                  <c:v>19.310350436565731</c:v>
                </c:pt>
                <c:pt idx="16">
                  <c:v>21.300158752296035</c:v>
                </c:pt>
                <c:pt idx="17">
                  <c:v>23.504178611800697</c:v>
                </c:pt>
                <c:pt idx="18">
                  <c:v>25.620660047094042</c:v>
                </c:pt>
                <c:pt idx="19">
                  <c:v>27.87828972187728</c:v>
                </c:pt>
                <c:pt idx="20">
                  <c:v>30.157495473556875</c:v>
                </c:pt>
                <c:pt idx="21">
                  <c:v>32.672077074063715</c:v>
                </c:pt>
                <c:pt idx="22">
                  <c:v>35.234921387453397</c:v>
                </c:pt>
                <c:pt idx="23">
                  <c:v>37.70001190478213</c:v>
                </c:pt>
                <c:pt idx="24">
                  <c:v>40.060624093525959</c:v>
                </c:pt>
                <c:pt idx="25">
                  <c:v>42.117117419576545</c:v>
                </c:pt>
                <c:pt idx="26">
                  <c:v>44.374931980554834</c:v>
                </c:pt>
                <c:pt idx="27">
                  <c:v>46.855577333995569</c:v>
                </c:pt>
                <c:pt idx="28">
                  <c:v>49.226246082397957</c:v>
                </c:pt>
                <c:pt idx="29">
                  <c:v>61.58387311161443</c:v>
                </c:pt>
                <c:pt idx="30">
                  <c:v>71.766805459523752</c:v>
                </c:pt>
                <c:pt idx="31" formatCode="0.00">
                  <c:v>71.766805459523752</c:v>
                </c:pt>
                <c:pt idx="32" formatCode="0.00">
                  <c:v>71.766805459523752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0.63705569443769439</c:v>
                </c:pt>
                <c:pt idx="10">
                  <c:v>0.84741945346174374</c:v>
                </c:pt>
                <c:pt idx="11">
                  <c:v>1.0537044136193137</c:v>
                </c:pt>
                <c:pt idx="12">
                  <c:v>1.2642599036358886</c:v>
                </c:pt>
                <c:pt idx="13">
                  <c:v>1.4657776777765306</c:v>
                </c:pt>
                <c:pt idx="14">
                  <c:v>1.6543513489811534</c:v>
                </c:pt>
                <c:pt idx="15">
                  <c:v>1.8415574102057646</c:v>
                </c:pt>
                <c:pt idx="16">
                  <c:v>2.0313181429671681</c:v>
                </c:pt>
                <c:pt idx="17">
                  <c:v>2.2415074462553024</c:v>
                </c:pt>
                <c:pt idx="18">
                  <c:v>2.4433485305759124</c:v>
                </c:pt>
                <c:pt idx="19">
                  <c:v>2.658650405637943</c:v>
                </c:pt>
                <c:pt idx="20">
                  <c:v>2.8760099121459786</c:v>
                </c:pt>
                <c:pt idx="21">
                  <c:v>3.1158163514538715</c:v>
                </c:pt>
                <c:pt idx="22">
                  <c:v>3.3602254289602782</c:v>
                </c:pt>
                <c:pt idx="23">
                  <c:v>3.5953120848926625</c:v>
                </c:pt>
                <c:pt idx="24">
                  <c:v>3.8204350252082078</c:v>
                </c:pt>
                <c:pt idx="25">
                  <c:v>4.0165552632156896</c:v>
                </c:pt>
                <c:pt idx="26">
                  <c:v>4.2318747701971233</c:v>
                </c:pt>
                <c:pt idx="27">
                  <c:v>4.4684448338905778</c:v>
                </c:pt>
                <c:pt idx="28">
                  <c:v>4.6945268314754989</c:v>
                </c:pt>
                <c:pt idx="29">
                  <c:v>5.8730284699087338</c:v>
                </c:pt>
                <c:pt idx="30">
                  <c:v>6.8441374399151549</c:v>
                </c:pt>
                <c:pt idx="31" formatCode="0.00">
                  <c:v>6.8441374399151549</c:v>
                </c:pt>
                <c:pt idx="32" formatCode="0.00">
                  <c:v>6.8441374399151549</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0.45833099291626384</c:v>
                </c:pt>
                <c:pt idx="10">
                  <c:v>0.6096776198892685</c:v>
                </c:pt>
                <c:pt idx="11">
                  <c:v>0.75808974686376152</c:v>
                </c:pt>
                <c:pt idx="12">
                  <c:v>0.90957431508263276</c:v>
                </c:pt>
                <c:pt idx="13">
                  <c:v>1.0545566805470528</c:v>
                </c:pt>
                <c:pt idx="14">
                  <c:v>1.1902263852772925</c:v>
                </c:pt>
                <c:pt idx="15">
                  <c:v>1.3249121602733918</c:v>
                </c:pt>
                <c:pt idx="16">
                  <c:v>1.4614358988137399</c:v>
                </c:pt>
                <c:pt idx="17">
                  <c:v>1.6126570132587821</c:v>
                </c:pt>
                <c:pt idx="18">
                  <c:v>1.7578719848785174</c:v>
                </c:pt>
                <c:pt idx="19">
                  <c:v>1.9127713493069518</c:v>
                </c:pt>
                <c:pt idx="20">
                  <c:v>2.0691510807926745</c:v>
                </c:pt>
                <c:pt idx="21">
                  <c:v>2.2416803029554466</c:v>
                </c:pt>
                <c:pt idx="22">
                  <c:v>2.4175209023713826</c:v>
                </c:pt>
                <c:pt idx="23">
                  <c:v>2.5866544669492155</c:v>
                </c:pt>
                <c:pt idx="24">
                  <c:v>2.7486196164078143</c:v>
                </c:pt>
                <c:pt idx="25">
                  <c:v>2.8897187137108902</c:v>
                </c:pt>
                <c:pt idx="26">
                  <c:v>3.0446307634589882</c:v>
                </c:pt>
                <c:pt idx="27">
                  <c:v>3.2148315687160376</c:v>
                </c:pt>
                <c:pt idx="28">
                  <c:v>3.3774867138443634</c:v>
                </c:pt>
                <c:pt idx="29">
                  <c:v>4.2253620735855764</c:v>
                </c:pt>
                <c:pt idx="30">
                  <c:v>4.9240283634235427</c:v>
                </c:pt>
                <c:pt idx="31" formatCode="0.00">
                  <c:v>4.9240283634235427</c:v>
                </c:pt>
                <c:pt idx="32" formatCode="0.00">
                  <c:v>4.9240283634235427</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5.8132204956316</c:v>
                </c:pt>
                <c:pt idx="10">
                  <c:v>7.7328186189575536</c:v>
                </c:pt>
                <c:pt idx="11">
                  <c:v>9.6151971437849717</c:v>
                </c:pt>
                <c:pt idx="12">
                  <c:v>11.536544838687051</c:v>
                </c:pt>
                <c:pt idx="13">
                  <c:v>13.375422137951208</c:v>
                </c:pt>
                <c:pt idx="14">
                  <c:v>15.096182724434627</c:v>
                </c:pt>
                <c:pt idx="15">
                  <c:v>16.804463682472292</c:v>
                </c:pt>
                <c:pt idx="16">
                  <c:v>18.536056368302283</c:v>
                </c:pt>
                <c:pt idx="17">
                  <c:v>20.454062559135593</c:v>
                </c:pt>
                <c:pt idx="18">
                  <c:v>22.295890108089136</c:v>
                </c:pt>
                <c:pt idx="19">
                  <c:v>24.260549216839824</c:v>
                </c:pt>
                <c:pt idx="20">
                  <c:v>26.243984494454253</c:v>
                </c:pt>
                <c:pt idx="21">
                  <c:v>28.432251109352897</c:v>
                </c:pt>
                <c:pt idx="22">
                  <c:v>30.662517428426845</c:v>
                </c:pt>
                <c:pt idx="23">
                  <c:v>32.807715373359883</c:v>
                </c:pt>
                <c:pt idx="24">
                  <c:v>34.861993048146715</c:v>
                </c:pt>
                <c:pt idx="25">
                  <c:v>36.651617090671841</c:v>
                </c:pt>
                <c:pt idx="26">
                  <c:v>38.61643709310286</c:v>
                </c:pt>
                <c:pt idx="27">
                  <c:v>40.775171337099422</c:v>
                </c:pt>
                <c:pt idx="28">
                  <c:v>42.838200540871085</c:v>
                </c:pt>
                <c:pt idx="29">
                  <c:v>53.592189459724608</c:v>
                </c:pt>
                <c:pt idx="30">
                  <c:v>62.453691864025217</c:v>
                </c:pt>
                <c:pt idx="31" formatCode="0.00">
                  <c:v>62.453691864025217</c:v>
                </c:pt>
                <c:pt idx="32" formatCode="0.00">
                  <c:v>62.453691864025217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1.4141481157445579</c:v>
                </c:pt>
                <c:pt idx="10">
                  <c:v>1.8811175126783395</c:v>
                </c:pt>
                <c:pt idx="11">
                  <c:v>2.3390327157921846</c:v>
                </c:pt>
                <c:pt idx="12">
                  <c:v>2.8064277207602051</c:v>
                </c:pt>
                <c:pt idx="13">
                  <c:v>3.2537606354146509</c:v>
                </c:pt>
                <c:pt idx="14">
                  <c:v>3.6723599888800207</c:v>
                </c:pt>
                <c:pt idx="15">
                  <c:v>4.0879234961969404</c:v>
                </c:pt>
                <c:pt idx="16">
                  <c:v>4.50915791105247</c:v>
                </c:pt>
                <c:pt idx="17">
                  <c:v>4.9757400478889338</c:v>
                </c:pt>
                <c:pt idx="18">
                  <c:v>5.4237906525127109</c:v>
                </c:pt>
                <c:pt idx="19">
                  <c:v>5.9017217715555823</c:v>
                </c:pt>
                <c:pt idx="20">
                  <c:v>6.3842204592705034</c:v>
                </c:pt>
                <c:pt idx="21">
                  <c:v>6.9165472671958277</c:v>
                </c:pt>
                <c:pt idx="22">
                  <c:v>7.4590910972633484</c:v>
                </c:pt>
                <c:pt idx="23">
                  <c:v>7.9809408419970627</c:v>
                </c:pt>
                <c:pt idx="24">
                  <c:v>8.4806729449164244</c:v>
                </c:pt>
                <c:pt idx="25">
                  <c:v>8.9160243081633297</c:v>
                </c:pt>
                <c:pt idx="26">
                  <c:v>9.3939945668698428</c:v>
                </c:pt>
                <c:pt idx="27">
                  <c:v>9.9191372078267825</c:v>
                </c:pt>
                <c:pt idx="28">
                  <c:v>10.420998243965361</c:v>
                </c:pt>
                <c:pt idx="29">
                  <c:v>13.037058167679342</c:v>
                </c:pt>
                <c:pt idx="30">
                  <c:v>15.19274397679745</c:v>
                </c:pt>
                <c:pt idx="31" formatCode="0.00">
                  <c:v>15.19274397679745</c:v>
                </c:pt>
                <c:pt idx="32" formatCode="0.00">
                  <c:v>15.19274397679745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0.53590287415387494</c:v>
                </c:pt>
                <c:pt idx="10">
                  <c:v>0.71286470663275703</c:v>
                </c:pt>
                <c:pt idx="11">
                  <c:v>0.88639537908163391</c:v>
                </c:pt>
                <c:pt idx="12">
                  <c:v>1.063518499169835</c:v>
                </c:pt>
                <c:pt idx="13">
                  <c:v>1.2330389277571403</c:v>
                </c:pt>
                <c:pt idx="14">
                  <c:v>1.3916705407709831</c:v>
                </c:pt>
                <c:pt idx="15">
                  <c:v>1.5491516953156386</c:v>
                </c:pt>
                <c:pt idx="16">
                  <c:v>1.7087818861706818</c:v>
                </c:pt>
                <c:pt idx="17">
                  <c:v>1.8855969633013181</c:v>
                </c:pt>
                <c:pt idx="18">
                  <c:v>2.0553893663112692</c:v>
                </c:pt>
                <c:pt idx="19">
                  <c:v>2.2365052321042955</c:v>
                </c:pt>
                <c:pt idx="20">
                  <c:v>2.4193520150141321</c:v>
                </c:pt>
                <c:pt idx="21">
                  <c:v>2.6210815673716228</c:v>
                </c:pt>
                <c:pt idx="22">
                  <c:v>2.8266829429634246</c:v>
                </c:pt>
                <c:pt idx="23">
                  <c:v>3.0244421274262354</c:v>
                </c:pt>
                <c:pt idx="24">
                  <c:v>3.2138196525099096</c:v>
                </c:pt>
                <c:pt idx="25">
                  <c:v>3.3787995752162283</c:v>
                </c:pt>
                <c:pt idx="26">
                  <c:v>3.5599302733015765</c:v>
                </c:pt>
                <c:pt idx="27">
                  <c:v>3.7589373274398969</c:v>
                </c:pt>
                <c:pt idx="28">
                  <c:v>3.9491216289979434</c:v>
                </c:pt>
                <c:pt idx="29">
                  <c:v>4.940498710697022</c:v>
                </c:pt>
                <c:pt idx="30">
                  <c:v>5.7574132955394131</c:v>
                </c:pt>
                <c:pt idx="31" formatCode="0.00">
                  <c:v>5.7574132955394131</c:v>
                </c:pt>
                <c:pt idx="32" formatCode="0.00">
                  <c:v>5.7574132955394131</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0.94407471197939985</c:v>
                </c:pt>
                <c:pt idx="10">
                  <c:v>1.2558199909959062</c:v>
                </c:pt>
                <c:pt idx="11">
                  <c:v>1.5615207578940611</c:v>
                </c:pt>
                <c:pt idx="12">
                  <c:v>1.8735501696530052</c:v>
                </c:pt>
                <c:pt idx="13">
                  <c:v>2.1721862798732912</c:v>
                </c:pt>
                <c:pt idx="14">
                  <c:v>2.4516400794135977</c:v>
                </c:pt>
                <c:pt idx="15">
                  <c:v>2.7290671707567209</c:v>
                </c:pt>
                <c:pt idx="16">
                  <c:v>3.0102801175852538</c:v>
                </c:pt>
                <c:pt idx="17">
                  <c:v>3.3217668646553777</c:v>
                </c:pt>
                <c:pt idx="18">
                  <c:v>3.6208820993347945</c:v>
                </c:pt>
                <c:pt idx="19">
                  <c:v>3.9399453420976149</c:v>
                </c:pt>
                <c:pt idx="20">
                  <c:v>4.2620578595654699</c:v>
                </c:pt>
                <c:pt idx="21">
                  <c:v>4.6174352576440398</c:v>
                </c:pt>
                <c:pt idx="22">
                  <c:v>4.9796334633373078</c:v>
                </c:pt>
                <c:pt idx="23">
                  <c:v>5.3280164523402771</c:v>
                </c:pt>
                <c:pt idx="24">
                  <c:v>5.6616338689869465</c:v>
                </c:pt>
                <c:pt idx="25">
                  <c:v>5.9522711850440171</c:v>
                </c:pt>
                <c:pt idx="26">
                  <c:v>6.2713605571537343</c:v>
                </c:pt>
                <c:pt idx="27">
                  <c:v>6.6219418590624777</c:v>
                </c:pt>
                <c:pt idx="28">
                  <c:v>6.9569805356135239</c:v>
                </c:pt>
                <c:pt idx="29">
                  <c:v>8.7034425868681673</c:v>
                </c:pt>
                <c:pt idx="30">
                  <c:v>10.14256232029846</c:v>
                </c:pt>
                <c:pt idx="31" formatCode="0.00">
                  <c:v>10.14256232029846</c:v>
                </c:pt>
                <c:pt idx="32" formatCode="0.00">
                  <c:v>10.14256232029846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9.6650928976952741</c:v>
                </c:pt>
                <c:pt idx="10">
                  <c:v>12.856627469991082</c:v>
                </c:pt>
                <c:pt idx="11">
                  <c:v>15.986280529728816</c:v>
                </c:pt>
                <c:pt idx="12">
                  <c:v>19.180723949508945</c:v>
                </c:pt>
                <c:pt idx="13">
                  <c:v>22.23805162841029</c:v>
                </c:pt>
                <c:pt idx="14">
                  <c:v>25.098997800253002</c:v>
                </c:pt>
                <c:pt idx="15">
                  <c:v>27.939195272068332</c:v>
                </c:pt>
                <c:pt idx="16">
                  <c:v>30.818150952846821</c:v>
                </c:pt>
                <c:pt idx="17">
                  <c:v>34.007038769279873</c:v>
                </c:pt>
                <c:pt idx="18">
                  <c:v>37.069271549809613</c:v>
                </c:pt>
                <c:pt idx="19">
                  <c:v>40.368719245363664</c:v>
                </c:pt>
                <c:pt idx="20">
                  <c:v>43.699699631150253</c:v>
                </c:pt>
                <c:pt idx="21">
                  <c:v>47.37467368014768</c:v>
                </c:pt>
                <c:pt idx="22">
                  <c:v>51.120182014985275</c:v>
                </c:pt>
                <c:pt idx="23">
                  <c:v>54.722826557435909</c:v>
                </c:pt>
                <c:pt idx="24">
                  <c:v>58.172779635765906</c:v>
                </c:pt>
                <c:pt idx="25">
                  <c:v>61.17827351341495</c:v>
                </c:pt>
                <c:pt idx="26">
                  <c:v>64.477991413749265</c:v>
                </c:pt>
                <c:pt idx="27">
                  <c:v>68.103368811254782</c:v>
                </c:pt>
                <c:pt idx="28">
                  <c:v>71.568019203746289</c:v>
                </c:pt>
                <c:pt idx="29">
                  <c:v>75.326993078898155</c:v>
                </c:pt>
                <c:pt idx="30">
                  <c:v>79.047742351689834</c:v>
                </c:pt>
                <c:pt idx="31">
                  <c:v>82.731944458291139</c:v>
                </c:pt>
                <c:pt idx="32">
                  <c:v>86.381159253539579</c:v>
                </c:pt>
                <c:pt idx="33">
                  <c:v>89.996840170486465</c:v>
                </c:pt>
                <c:pt idx="34">
                  <c:v>93.05679748459265</c:v>
                </c:pt>
                <c:pt idx="35">
                  <c:v>96.098742805462081</c:v>
                </c:pt>
                <c:pt idx="36">
                  <c:v>99.123209696887074</c:v>
                </c:pt>
                <c:pt idx="37">
                  <c:v>102.13070624926502</c:v>
                </c:pt>
                <c:pt idx="38">
                  <c:v>105.18255800388404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117.14202913866166</c:v>
                </c:pt>
                <c:pt idx="10">
                  <c:v>116.49065803078582</c:v>
                </c:pt>
                <c:pt idx="11">
                  <c:v>115.82859447381288</c:v>
                </c:pt>
                <c:pt idx="12">
                  <c:v>115.17772598299297</c:v>
                </c:pt>
                <c:pt idx="13">
                  <c:v>114.50316539062038</c:v>
                </c:pt>
                <c:pt idx="14">
                  <c:v>113.79467221998605</c:v>
                </c:pt>
                <c:pt idx="15">
                  <c:v>113.08259390073943</c:v>
                </c:pt>
                <c:pt idx="16">
                  <c:v>112.37721257643204</c:v>
                </c:pt>
                <c:pt idx="17">
                  <c:v>111.72538413806819</c:v>
                </c:pt>
                <c:pt idx="18">
                  <c:v>111.05167109365156</c:v>
                </c:pt>
                <c:pt idx="19">
                  <c:v>110.41894619414475</c:v>
                </c:pt>
                <c:pt idx="20">
                  <c:v>109.79166979890464</c:v>
                </c:pt>
                <c:pt idx="21">
                  <c:v>109.22383174932801</c:v>
                </c:pt>
                <c:pt idx="22">
                  <c:v>108.66818125350966</c:v>
                </c:pt>
                <c:pt idx="23">
                  <c:v>108.08784545565575</c:v>
                </c:pt>
                <c:pt idx="24">
                  <c:v>107.48112624149249</c:v>
                </c:pt>
                <c:pt idx="25">
                  <c:v>106.79760933472991</c:v>
                </c:pt>
                <c:pt idx="26">
                  <c:v>106.16493112365617</c:v>
                </c:pt>
                <c:pt idx="27">
                  <c:v>105.58852331471942</c:v>
                </c:pt>
                <c:pt idx="28">
                  <c:v>104.98434363582348</c:v>
                </c:pt>
                <c:pt idx="29">
                  <c:v>102.15447548305804</c:v>
                </c:pt>
                <c:pt idx="30">
                  <c:v>98.764234551147297</c:v>
                </c:pt>
                <c:pt idx="31" formatCode="0.00">
                  <c:v>98.764234551147297</c:v>
                </c:pt>
                <c:pt idx="32" formatCode="0.00">
                  <c:v>98.764234551147297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11.171406366523069</c:v>
                </c:pt>
                <c:pt idx="10">
                  <c:v>11.1092874891654</c:v>
                </c:pt>
                <c:pt idx="11">
                  <c:v>11.046148912091107</c:v>
                </c:pt>
                <c:pt idx="12">
                  <c:v>10.984077967481568</c:v>
                </c:pt>
                <c:pt idx="13">
                  <c:v>10.919747593903043</c:v>
                </c:pt>
                <c:pt idx="14">
                  <c:v>10.852181194590516</c:v>
                </c:pt>
                <c:pt idx="15">
                  <c:v>10.784272892782983</c:v>
                </c:pt>
                <c:pt idx="16">
                  <c:v>10.717003258859652</c:v>
                </c:pt>
                <c:pt idx="17">
                  <c:v>10.654840767568</c:v>
                </c:pt>
                <c:pt idx="18">
                  <c:v>10.590591221534469</c:v>
                </c:pt>
                <c:pt idx="19">
                  <c:v>10.530250564789988</c:v>
                </c:pt>
                <c:pt idx="20">
                  <c:v>10.470429511946008</c:v>
                </c:pt>
                <c:pt idx="21">
                  <c:v>10.416276876475731</c:v>
                </c:pt>
                <c:pt idx="22">
                  <c:v>10.363286523378816</c:v>
                </c:pt>
                <c:pt idx="23">
                  <c:v>10.307942023419775</c:v>
                </c:pt>
                <c:pt idx="24">
                  <c:v>10.250081433658501</c:v>
                </c:pt>
                <c:pt idx="25">
                  <c:v>10.184896929172968</c:v>
                </c:pt>
                <c:pt idx="26">
                  <c:v>10.124560724933385</c:v>
                </c:pt>
                <c:pt idx="27">
                  <c:v>10.069590822893806</c:v>
                </c:pt>
                <c:pt idx="28">
                  <c:v>10.011972419311668</c:v>
                </c:pt>
                <c:pt idx="29">
                  <c:v>9.7420982560358773</c:v>
                </c:pt>
                <c:pt idx="30">
                  <c:v>9.4187833927944062</c:v>
                </c:pt>
                <c:pt idx="31" formatCode="0.00">
                  <c:v>9.4187833927944062</c:v>
                </c:pt>
                <c:pt idx="32" formatCode="0.00">
                  <c:v>9.4187833927944062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8.0372906434169824</c:v>
                </c:pt>
                <c:pt idx="10">
                  <c:v>7.9925990929186934</c:v>
                </c:pt>
                <c:pt idx="11">
                  <c:v>7.9471739174207752</c:v>
                </c:pt>
                <c:pt idx="12">
                  <c:v>7.9025168522339531</c:v>
                </c:pt>
                <c:pt idx="13">
                  <c:v>7.8562342363585165</c:v>
                </c:pt>
                <c:pt idx="14">
                  <c:v>7.8076234552995363</c:v>
                </c:pt>
                <c:pt idx="15">
                  <c:v>7.7587666918070202</c:v>
                </c:pt>
                <c:pt idx="16">
                  <c:v>7.7103694192005658</c:v>
                </c:pt>
                <c:pt idx="17">
                  <c:v>7.6656464905702846</c:v>
                </c:pt>
                <c:pt idx="18">
                  <c:v>7.6194220262336785</c:v>
                </c:pt>
                <c:pt idx="19">
                  <c:v>7.5760098201104302</c:v>
                </c:pt>
                <c:pt idx="20">
                  <c:v>7.5329714440521514</c:v>
                </c:pt>
                <c:pt idx="21">
                  <c:v>7.4940112222052511</c:v>
                </c:pt>
                <c:pt idx="22">
                  <c:v>7.4558872067354098</c:v>
                </c:pt>
                <c:pt idx="23">
                  <c:v>7.4160694955993822</c:v>
                </c:pt>
                <c:pt idx="24">
                  <c:v>7.3744415786251647</c:v>
                </c:pt>
                <c:pt idx="25">
                  <c:v>7.327544456561168</c:v>
                </c:pt>
                <c:pt idx="26">
                  <c:v>7.2841354538014702</c:v>
                </c:pt>
                <c:pt idx="27">
                  <c:v>7.244587247887468</c:v>
                </c:pt>
                <c:pt idx="28">
                  <c:v>7.2031335722439884</c:v>
                </c:pt>
                <c:pt idx="29">
                  <c:v>7.0089720659634152</c:v>
                </c:pt>
                <c:pt idx="30">
                  <c:v>6.7763625412579707</c:v>
                </c:pt>
                <c:pt idx="31" formatCode="0.00">
                  <c:v>6.7763625412579707</c:v>
                </c:pt>
                <c:pt idx="32" formatCode="0.00">
                  <c:v>6.7763625412579707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101.94061370446272</c:v>
                </c:pt>
                <c:pt idx="10">
                  <c:v>101.37377043758011</c:v>
                </c:pt>
                <c:pt idx="11">
                  <c:v>100.79762227107284</c:v>
                </c:pt>
                <c:pt idx="12">
                  <c:v>100.23121639708427</c:v>
                </c:pt>
                <c:pt idx="13">
                  <c:v>99.644192924186157</c:v>
                </c:pt>
                <c:pt idx="14">
                  <c:v>99.027640273092914</c:v>
                </c:pt>
                <c:pt idx="15">
                  <c:v>98.407967714888215</c:v>
                </c:pt>
                <c:pt idx="16">
                  <c:v>97.794123088631594</c:v>
                </c:pt>
                <c:pt idx="17">
                  <c:v>97.226881838625815</c:v>
                </c:pt>
                <c:pt idx="18">
                  <c:v>96.640595928150091</c:v>
                </c:pt>
                <c:pt idx="19">
                  <c:v>96.089979167999289</c:v>
                </c:pt>
                <c:pt idx="20">
                  <c:v>95.544103864632248</c:v>
                </c:pt>
                <c:pt idx="21">
                  <c:v>95.049953646437999</c:v>
                </c:pt>
                <c:pt idx="22">
                  <c:v>94.566409414146591</c:v>
                </c:pt>
                <c:pt idx="23">
                  <c:v>94.061383269193357</c:v>
                </c:pt>
                <c:pt idx="24">
                  <c:v>93.533397460061778</c:v>
                </c:pt>
                <c:pt idx="25">
                  <c:v>92.938579925611563</c:v>
                </c:pt>
                <c:pt idx="26">
                  <c:v>92.388003795178022</c:v>
                </c:pt>
                <c:pt idx="27">
                  <c:v>91.886395907564051</c:v>
                </c:pt>
                <c:pt idx="28">
                  <c:v>91.360620080499345</c:v>
                </c:pt>
                <c:pt idx="29">
                  <c:v>88.897981364772903</c:v>
                </c:pt>
                <c:pt idx="30">
                  <c:v>85.947688939874951</c:v>
                </c:pt>
                <c:pt idx="31" formatCode="0.00">
                  <c:v>85.947688939874951</c:v>
                </c:pt>
                <c:pt idx="32" formatCode="0.00">
                  <c:v>85.947688939874951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24.798496271789375</c:v>
                </c:pt>
                <c:pt idx="10">
                  <c:v>24.660603628909769</c:v>
                </c:pt>
                <c:pt idx="11">
                  <c:v>24.520447437575172</c:v>
                </c:pt>
                <c:pt idx="12">
                  <c:v>24.382661196704127</c:v>
                </c:pt>
                <c:pt idx="13">
                  <c:v>24.239859433254679</c:v>
                </c:pt>
                <c:pt idx="14">
                  <c:v>24.089874279507967</c:v>
                </c:pt>
                <c:pt idx="15">
                  <c:v>23.939130164224142</c:v>
                </c:pt>
                <c:pt idx="16">
                  <c:v>23.789803775824975</c:v>
                </c:pt>
                <c:pt idx="17">
                  <c:v>23.65181431792103</c:v>
                </c:pt>
                <c:pt idx="18">
                  <c:v>23.509191976963923</c:v>
                </c:pt>
                <c:pt idx="19">
                  <c:v>23.375246661376849</c:v>
                </c:pt>
                <c:pt idx="20">
                  <c:v>23.242454772222104</c:v>
                </c:pt>
                <c:pt idx="21">
                  <c:v>23.122245741706354</c:v>
                </c:pt>
                <c:pt idx="22">
                  <c:v>23.004616767287114</c:v>
                </c:pt>
                <c:pt idx="23">
                  <c:v>22.881762013743181</c:v>
                </c:pt>
                <c:pt idx="24">
                  <c:v>22.753321997114817</c:v>
                </c:pt>
                <c:pt idx="25">
                  <c:v>22.608624217942893</c:v>
                </c:pt>
                <c:pt idx="26">
                  <c:v>22.474688786109265</c:v>
                </c:pt>
                <c:pt idx="27">
                  <c:v>22.352665572015638</c:v>
                </c:pt>
                <c:pt idx="28">
                  <c:v>22.224763164786062</c:v>
                </c:pt>
                <c:pt idx="29">
                  <c:v>21.625691462238201</c:v>
                </c:pt>
                <c:pt idx="30">
                  <c:v>20.907991096889923</c:v>
                </c:pt>
                <c:pt idx="31" formatCode="0.00">
                  <c:v>20.907991096889923</c:v>
                </c:pt>
                <c:pt idx="32" formatCode="0.00">
                  <c:v>20.907991096889923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9.3975908738166591</c:v>
                </c:pt>
                <c:pt idx="10">
                  <c:v>9.3453353407355646</c:v>
                </c:pt>
                <c:pt idx="11">
                  <c:v>9.292222017646969</c:v>
                </c:pt>
                <c:pt idx="12">
                  <c:v>9.2400068064682053</c:v>
                </c:pt>
                <c:pt idx="13">
                  <c:v>9.1858909224142149</c:v>
                </c:pt>
                <c:pt idx="14">
                  <c:v>9.1290528344668633</c:v>
                </c:pt>
                <c:pt idx="15">
                  <c:v>9.0719271319022106</c:v>
                </c:pt>
                <c:pt idx="16">
                  <c:v>9.0153386884151576</c:v>
                </c:pt>
                <c:pt idx="17">
                  <c:v>8.9630464664970013</c:v>
                </c:pt>
                <c:pt idx="18">
                  <c:v>8.9089985760486758</c:v>
                </c:pt>
                <c:pt idx="19">
                  <c:v>8.858238914593576</c:v>
                </c:pt>
                <c:pt idx="20">
                  <c:v>8.8079163534204969</c:v>
                </c:pt>
                <c:pt idx="21">
                  <c:v>8.762362168370565</c:v>
                </c:pt>
                <c:pt idx="22">
                  <c:v>8.7177857164606074</c:v>
                </c:pt>
                <c:pt idx="23">
                  <c:v>8.6712289132554545</c:v>
                </c:pt>
                <c:pt idx="24">
                  <c:v>8.6225555293990013</c:v>
                </c:pt>
                <c:pt idx="25">
                  <c:v>8.5677211348411948</c:v>
                </c:pt>
                <c:pt idx="26">
                  <c:v>8.5169652189144589</c:v>
                </c:pt>
                <c:pt idx="27">
                  <c:v>8.4707235343142315</c:v>
                </c:pt>
                <c:pt idx="28">
                  <c:v>8.4222538818907005</c:v>
                </c:pt>
                <c:pt idx="29">
                  <c:v>8.195230811502757</c:v>
                </c:pt>
                <c:pt idx="30">
                  <c:v>7.9232524492016303</c:v>
                </c:pt>
                <c:pt idx="31" formatCode="0.00">
                  <c:v>7.9232524492016303</c:v>
                </c:pt>
                <c:pt idx="32" formatCode="0.00">
                  <c:v>7.9232524492016303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9.1321505960684899</c:v>
                </c:pt>
                <c:pt idx="10">
                  <c:v>9.2467967352087772</c:v>
                </c:pt>
                <c:pt idx="11">
                  <c:v>9.3574999174564297</c:v>
                </c:pt>
                <c:pt idx="12">
                  <c:v>9.472331402102407</c:v>
                </c:pt>
                <c:pt idx="13">
                  <c:v>9.5784261666321822</c:v>
                </c:pt>
                <c:pt idx="14">
                  <c:v>9.6720079238867012</c:v>
                </c:pt>
                <c:pt idx="15">
                  <c:v>9.7642676185993658</c:v>
                </c:pt>
                <c:pt idx="16">
                  <c:v>9.858996903030512</c:v>
                </c:pt>
                <c:pt idx="17">
                  <c:v>9.9734743965795598</c:v>
                </c:pt>
                <c:pt idx="18">
                  <c:v>10.079881703635776</c:v>
                </c:pt>
                <c:pt idx="19">
                  <c:v>10.201403834903077</c:v>
                </c:pt>
                <c:pt idx="20">
                  <c:v>10.324935161375153</c:v>
                </c:pt>
                <c:pt idx="21">
                  <c:v>10.47038502424544</c:v>
                </c:pt>
                <c:pt idx="22">
                  <c:v>10.620329180112517</c:v>
                </c:pt>
                <c:pt idx="23">
                  <c:v>10.761170362383536</c:v>
                </c:pt>
                <c:pt idx="24">
                  <c:v>10.89228237295184</c:v>
                </c:pt>
                <c:pt idx="25">
                  <c:v>10.995074399143936</c:v>
                </c:pt>
                <c:pt idx="26">
                  <c:v>11.116613747278709</c:v>
                </c:pt>
                <c:pt idx="27">
                  <c:v>11.258903418182644</c:v>
                </c:pt>
                <c:pt idx="28">
                  <c:v>11.390951910000043</c:v>
                </c:pt>
                <c:pt idx="29">
                  <c:v>12.121638848310639</c:v>
                </c:pt>
                <c:pt idx="30">
                  <c:v>12.645682229853861</c:v>
                </c:pt>
                <c:pt idx="31" formatCode="0.00">
                  <c:v>12.645682229853861</c:v>
                </c:pt>
                <c:pt idx="32" formatCode="0.00">
                  <c:v>12.645682229853861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3.1556103857942746</c:v>
                </c:pt>
                <c:pt idx="10">
                  <c:v>3.1952263057855692</c:v>
                </c:pt>
                <c:pt idx="11">
                  <c:v>3.2334797388587777</c:v>
                </c:pt>
                <c:pt idx="12">
                  <c:v>3.2731597049032515</c:v>
                </c:pt>
                <c:pt idx="13">
                  <c:v>3.3098207013801049</c:v>
                </c:pt>
                <c:pt idx="14">
                  <c:v>3.3421578340200737</c:v>
                </c:pt>
                <c:pt idx="15">
                  <c:v>3.3740381285643655</c:v>
                </c:pt>
                <c:pt idx="16">
                  <c:v>3.4067717886858357</c:v>
                </c:pt>
                <c:pt idx="17">
                  <c:v>3.4463294332716128</c:v>
                </c:pt>
                <c:pt idx="18">
                  <c:v>3.4830984286729318</c:v>
                </c:pt>
                <c:pt idx="19">
                  <c:v>3.5250903445416921</c:v>
                </c:pt>
                <c:pt idx="20">
                  <c:v>3.5677765368778145</c:v>
                </c:pt>
                <c:pt idx="21">
                  <c:v>3.6180366692592747</c:v>
                </c:pt>
                <c:pt idx="22">
                  <c:v>3.6698498024928643</c:v>
                </c:pt>
                <c:pt idx="23">
                  <c:v>3.7185174074394274</c:v>
                </c:pt>
                <c:pt idx="24">
                  <c:v>3.7638231016348147</c:v>
                </c:pt>
                <c:pt idx="25">
                  <c:v>3.799342838417108</c:v>
                </c:pt>
                <c:pt idx="26">
                  <c:v>3.8413407035664049</c:v>
                </c:pt>
                <c:pt idx="27">
                  <c:v>3.8905088330855366</c:v>
                </c:pt>
                <c:pt idx="28">
                  <c:v>3.9361381279404468</c:v>
                </c:pt>
                <c:pt idx="29">
                  <c:v>4.1886266592059949</c:v>
                </c:pt>
                <c:pt idx="30">
                  <c:v>4.3697096056607405</c:v>
                </c:pt>
                <c:pt idx="31" formatCode="0.00">
                  <c:v>4.3697096056607405</c:v>
                </c:pt>
                <c:pt idx="32" formatCode="0.00">
                  <c:v>4.3697096056607405</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16.555290753957131</c:v>
                </c:pt>
                <c:pt idx="10">
                  <c:v>16.463234656253317</c:v>
                </c:pt>
                <c:pt idx="11">
                  <c:v>16.369667430519915</c:v>
                </c:pt>
                <c:pt idx="12">
                  <c:v>16.277682366001713</c:v>
                </c:pt>
                <c:pt idx="13">
                  <c:v>16.18234897609884</c:v>
                </c:pt>
                <c:pt idx="14">
                  <c:v>16.082220008525979</c:v>
                </c:pt>
                <c:pt idx="15">
                  <c:v>15.981584363903817</c:v>
                </c:pt>
                <c:pt idx="16">
                  <c:v>15.881895183153011</c:v>
                </c:pt>
                <c:pt idx="17">
                  <c:v>15.789774452462598</c:v>
                </c:pt>
                <c:pt idx="18">
                  <c:v>15.694560843674514</c:v>
                </c:pt>
                <c:pt idx="19">
                  <c:v>15.605139952166784</c:v>
                </c:pt>
                <c:pt idx="20">
                  <c:v>15.516489079523955</c:v>
                </c:pt>
                <c:pt idx="21">
                  <c:v>15.436238429257575</c:v>
                </c:pt>
                <c:pt idx="22">
                  <c:v>15.357710205156517</c:v>
                </c:pt>
                <c:pt idx="23">
                  <c:v>15.275693289972056</c:v>
                </c:pt>
                <c:pt idx="24">
                  <c:v>15.189947694899637</c:v>
                </c:pt>
                <c:pt idx="25">
                  <c:v>15.093348539072268</c:v>
                </c:pt>
                <c:pt idx="26">
                  <c:v>15.00393424588446</c:v>
                </c:pt>
                <c:pt idx="27">
                  <c:v>14.922472460221659</c:v>
                </c:pt>
                <c:pt idx="28">
                  <c:v>14.837085769165494</c:v>
                </c:pt>
                <c:pt idx="29">
                  <c:v>14.437149978323596</c:v>
                </c:pt>
                <c:pt idx="30">
                  <c:v>13.958018578889567</c:v>
                </c:pt>
                <c:pt idx="31" formatCode="0.00">
                  <c:v>13.958018578889567</c:v>
                </c:pt>
                <c:pt idx="32" formatCode="0.00">
                  <c:v>13.958018578889567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18.85956631792186</c:v>
                </c:pt>
                <c:pt idx="4">
                  <c:v>21.800113172294029</c:v>
                </c:pt>
                <c:pt idx="5">
                  <c:v>27.906968325000069</c:v>
                </c:pt>
                <c:pt idx="6">
                  <c:v>32.724183345833076</c:v>
                </c:pt>
                <c:pt idx="8">
                  <c:v>18.931145021834784</c:v>
                </c:pt>
                <c:pt idx="9">
                  <c:v>19.166790908504293</c:v>
                </c:pt>
                <c:pt idx="10">
                  <c:v>17.985521747895376</c:v>
                </c:pt>
                <c:pt idx="11">
                  <c:v>18.85956631792186</c:v>
                </c:pt>
                <c:pt idx="12">
                  <c:v>21.800113172294029</c:v>
                </c:pt>
                <c:pt idx="13">
                  <c:v>27.906968325000069</c:v>
                </c:pt>
                <c:pt idx="14">
                  <c:v>32.724183345833076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5.8091792739244159</c:v>
                </c:pt>
                <c:pt idx="4">
                  <c:v>6.7643178881340225</c:v>
                </c:pt>
                <c:pt idx="5">
                  <c:v>8.6592029845193252</c:v>
                </c:pt>
                <c:pt idx="6">
                  <c:v>10.153927965021785</c:v>
                </c:pt>
                <c:pt idx="8">
                  <c:v>5.725786025053389</c:v>
                </c:pt>
                <c:pt idx="9">
                  <c:v>5.9036614240138503</c:v>
                </c:pt>
                <c:pt idx="10">
                  <c:v>5.5806951792035084</c:v>
                </c:pt>
                <c:pt idx="11">
                  <c:v>5.8091792739244159</c:v>
                </c:pt>
                <c:pt idx="12">
                  <c:v>6.4261019937273218</c:v>
                </c:pt>
                <c:pt idx="13">
                  <c:v>7.8149306935286909</c:v>
                </c:pt>
                <c:pt idx="14">
                  <c:v>8.7057239890105524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2.3897549527399438</c:v>
                </c:pt>
                <c:pt idx="4">
                  <c:v>2.8338470454661451</c:v>
                </c:pt>
                <c:pt idx="5">
                  <c:v>3.6276912468613896</c:v>
                </c:pt>
                <c:pt idx="6">
                  <c:v>4.2538921498691895</c:v>
                </c:pt>
                <c:pt idx="8">
                  <c:v>2.3987639372378653</c:v>
                </c:pt>
                <c:pt idx="9">
                  <c:v>2.4286226095077832</c:v>
                </c:pt>
                <c:pt idx="10">
                  <c:v>2.3379794987127132</c:v>
                </c:pt>
                <c:pt idx="11">
                  <c:v>2.3897549527399438</c:v>
                </c:pt>
                <c:pt idx="12">
                  <c:v>2.6921546931928377</c:v>
                </c:pt>
                <c:pt idx="13">
                  <c:v>3.2739913502924041</c:v>
                </c:pt>
                <c:pt idx="14">
                  <c:v>3.6471807819940958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15.992668674066808</c:v>
                </c:pt>
                <c:pt idx="4">
                  <c:v>18.964612593086677</c:v>
                </c:pt>
                <c:pt idx="5">
                  <c:v>24.277160340790779</c:v>
                </c:pt>
                <c:pt idx="6">
                  <c:v>28.467809073926801</c:v>
                </c:pt>
                <c:pt idx="8">
                  <c:v>16.052958413816011</c:v>
                </c:pt>
                <c:pt idx="9">
                  <c:v>16.252778002896829</c:v>
                </c:pt>
                <c:pt idx="10">
                  <c:v>15.646178051353582</c:v>
                </c:pt>
                <c:pt idx="11">
                  <c:v>15.992668674066808</c:v>
                </c:pt>
                <c:pt idx="12">
                  <c:v>18.016381963432341</c:v>
                </c:pt>
                <c:pt idx="13">
                  <c:v>21.910137207563675</c:v>
                </c:pt>
                <c:pt idx="14">
                  <c:v>24.407587804757988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5.3339614259885568</c:v>
                </c:pt>
                <c:pt idx="4">
                  <c:v>6.3251802492709217</c:v>
                </c:pt>
                <c:pt idx="5">
                  <c:v>8.0970499314038538</c:v>
                </c:pt>
                <c:pt idx="6">
                  <c:v>9.4947377812535709</c:v>
                </c:pt>
                <c:pt idx="8">
                  <c:v>5.3540695863437202</c:v>
                </c:pt>
                <c:pt idx="9">
                  <c:v>5.4207144973361112</c:v>
                </c:pt>
                <c:pt idx="10">
                  <c:v>5.2183979979150399</c:v>
                </c:pt>
                <c:pt idx="11">
                  <c:v>5.3339614259885568</c:v>
                </c:pt>
                <c:pt idx="12">
                  <c:v>6.0089212368073746</c:v>
                </c:pt>
                <c:pt idx="13">
                  <c:v>7.3075875630919773</c:v>
                </c:pt>
                <c:pt idx="14">
                  <c:v>8.1405508052022792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3.2154290559615002</c:v>
                </c:pt>
                <c:pt idx="4">
                  <c:v>3.8129575250781271</c:v>
                </c:pt>
                <c:pt idx="5">
                  <c:v>4.8810794712827903</c:v>
                </c:pt>
                <c:pt idx="6">
                  <c:v>5.7236363937371406</c:v>
                </c:pt>
                <c:pt idx="8">
                  <c:v>3.2275506965029748</c:v>
                </c:pt>
                <c:pt idx="9">
                  <c:v>3.2677257120538581</c:v>
                </c:pt>
                <c:pt idx="10">
                  <c:v>3.1457648842965851</c:v>
                </c:pt>
                <c:pt idx="11">
                  <c:v>3.2154290559615002</c:v>
                </c:pt>
                <c:pt idx="12">
                  <c:v>3.6223096488242206</c:v>
                </c:pt>
                <c:pt idx="13">
                  <c:v>4.4051742228327182</c:v>
                </c:pt>
                <c:pt idx="14">
                  <c:v>4.9073027530803799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105.6275914195307</c:v>
                </c:pt>
                <c:pt idx="4">
                  <c:v>125.25654043346425</c:v>
                </c:pt>
                <c:pt idx="5">
                  <c:v>160.34459448670566</c:v>
                </c:pt>
                <c:pt idx="6">
                  <c:v>188.02278511190443</c:v>
                </c:pt>
                <c:pt idx="8">
                  <c:v>106.02579012712634</c:v>
                </c:pt>
                <c:pt idx="9">
                  <c:v>107.34554872046687</c:v>
                </c:pt>
                <c:pt idx="10">
                  <c:v>103.33910719763226</c:v>
                </c:pt>
                <c:pt idx="11">
                  <c:v>105.6275914195307</c:v>
                </c:pt>
                <c:pt idx="12">
                  <c:v>118.99371341179105</c:v>
                </c:pt>
                <c:pt idx="13">
                  <c:v>144.71099652425187</c:v>
                </c:pt>
                <c:pt idx="14">
                  <c:v>161.20603538531907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37.115163827211198</c:v>
                </c:pt>
                <c:pt idx="4">
                  <c:v>44.012335755656899</c:v>
                </c:pt>
                <c:pt idx="5">
                  <c:v>56.341490070949753</c:v>
                </c:pt>
                <c:pt idx="6">
                  <c:v>66.066984761204395</c:v>
                </c:pt>
                <c:pt idx="8">
                  <c:v>37.255081911772038</c:v>
                </c:pt>
                <c:pt idx="9">
                  <c:v>37.718815447166712</c:v>
                </c:pt>
                <c:pt idx="10">
                  <c:v>36.311041858033704</c:v>
                </c:pt>
                <c:pt idx="11">
                  <c:v>37.115163827211198</c:v>
                </c:pt>
                <c:pt idx="12">
                  <c:v>41.81171896787405</c:v>
                </c:pt>
                <c:pt idx="13">
                  <c:v>50.848194789032142</c:v>
                </c:pt>
                <c:pt idx="14">
                  <c:v>56.64418105963761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1.3659600364210163</c:v>
                </c:pt>
                <c:pt idx="4">
                  <c:v>1.6197986362569801</c:v>
                </c:pt>
                <c:pt idx="5">
                  <c:v>2.0735520443238626</c:v>
                </c:pt>
                <c:pt idx="6">
                  <c:v>2.4314822192561074</c:v>
                </c:pt>
                <c:pt idx="8">
                  <c:v>1.3711094818814338</c:v>
                </c:pt>
                <c:pt idx="9">
                  <c:v>1.3881764004014847</c:v>
                </c:pt>
                <c:pt idx="10">
                  <c:v>1.3363657045889328</c:v>
                </c:pt>
                <c:pt idx="11">
                  <c:v>1.3659600364210163</c:v>
                </c:pt>
                <c:pt idx="12">
                  <c:v>1.538808704444131</c:v>
                </c:pt>
                <c:pt idx="13">
                  <c:v>1.8713807200022856</c:v>
                </c:pt>
                <c:pt idx="14">
                  <c:v>2.0846920677347049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1.2147688046389902</c:v>
                </c:pt>
                <c:pt idx="4">
                  <c:v>1.4405112892448337</c:v>
                </c:pt>
                <c:pt idx="5">
                  <c:v>1.8440410195600052</c:v>
                </c:pt>
                <c:pt idx="6">
                  <c:v>2.1623537074523274</c:v>
                </c:pt>
                <c:pt idx="8">
                  <c:v>1.219348283935394</c:v>
                </c:pt>
                <c:pt idx="9">
                  <c:v>1.2345261512643642</c:v>
                </c:pt>
                <c:pt idx="10">
                  <c:v>1.1884501202373998</c:v>
                </c:pt>
                <c:pt idx="11">
                  <c:v>1.2147688046389902</c:v>
                </c:pt>
                <c:pt idx="12">
                  <c:v>1.3684857247825919</c:v>
                </c:pt>
                <c:pt idx="13">
                  <c:v>1.6642470201529045</c:v>
                </c:pt>
                <c:pt idx="14">
                  <c:v>1.8539480099269388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23.096344032803003</c:v>
                </c:pt>
                <c:pt idx="4">
                  <c:v>27.388375625453065</c:v>
                </c:pt>
                <c:pt idx="5">
                  <c:v>35.060668034701415</c:v>
                </c:pt>
                <c:pt idx="6">
                  <c:v>41.112732692183442</c:v>
                </c:pt>
                <c:pt idx="8">
                  <c:v>23.183413464382845</c:v>
                </c:pt>
                <c:pt idx="9">
                  <c:v>23.471989565592747</c:v>
                </c:pt>
                <c:pt idx="10">
                  <c:v>22.595948083295109</c:v>
                </c:pt>
                <c:pt idx="11">
                  <c:v>23.096344032803003</c:v>
                </c:pt>
                <c:pt idx="12">
                  <c:v>37.601664801829308</c:v>
                </c:pt>
                <c:pt idx="13">
                  <c:v>60.555617249359486</c:v>
                </c:pt>
                <c:pt idx="14">
                  <c:v>84.844935223134271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26.835400816677453</c:v>
                </c:pt>
                <c:pt idx="4">
                  <c:v>31.247646736312355</c:v>
                </c:pt>
                <c:pt idx="5">
                  <c:v>40.001034894136609</c:v>
                </c:pt>
                <c:pt idx="6">
                  <c:v>46.905890480627463</c:v>
                </c:pt>
                <c:pt idx="8">
                  <c:v>26.450167179818607</c:v>
                </c:pt>
                <c:pt idx="9">
                  <c:v>27.271859436409219</c:v>
                </c:pt>
                <c:pt idx="10">
                  <c:v>25.779922585941232</c:v>
                </c:pt>
                <c:pt idx="11">
                  <c:v>26.835400816677453</c:v>
                </c:pt>
                <c:pt idx="12">
                  <c:v>31.585862630719056</c:v>
                </c:pt>
                <c:pt idx="13">
                  <c:v>40.845307185127247</c:v>
                </c:pt>
                <c:pt idx="14">
                  <c:v>48.354094456638698</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84.862097424278346</c:v>
                </c:pt>
                <c:pt idx="6">
                  <c:v>91.22747843551079</c:v>
                </c:pt>
                <c:pt idx="8">
                  <c:v>82</c:v>
                </c:pt>
                <c:pt idx="9">
                  <c:v>82</c:v>
                </c:pt>
                <c:pt idx="10">
                  <c:v>82</c:v>
                </c:pt>
                <c:pt idx="11">
                  <c:v>86.036801673044508</c:v>
                </c:pt>
                <c:pt idx="12">
                  <c:v>79.266714881385326</c:v>
                </c:pt>
                <c:pt idx="13">
                  <c:v>84.862097424278346</c:v>
                </c:pt>
                <c:pt idx="14">
                  <c:v>91.22747843551079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204.2657835275248</c:v>
                </c:pt>
                <c:pt idx="2">
                  <c:v>261.48665861187811</c:v>
                </c:pt>
                <c:pt idx="3">
                  <c:v>306.62368119860395</c:v>
                </c:pt>
                <c:pt idx="5">
                  <c:v>194.71059781939132</c:v>
                </c:pt>
                <c:pt idx="6">
                  <c:v>236.00722446678333</c:v>
                </c:pt>
                <c:pt idx="7">
                  <c:v>302.11981404005866</c:v>
                </c:pt>
                <c:pt idx="8">
                  <c:v>354.27080691524202</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27.388375625453065</c:v>
                </c:pt>
                <c:pt idx="2">
                  <c:v>35.060668034701415</c:v>
                </c:pt>
                <c:pt idx="3">
                  <c:v>41.112732692183442</c:v>
                </c:pt>
                <c:pt idx="5">
                  <c:v>23.010393182336216</c:v>
                </c:pt>
                <c:pt idx="6">
                  <c:v>27.890721356060297</c:v>
                </c:pt>
                <c:pt idx="7">
                  <c:v>35.703735631711503</c:v>
                </c:pt>
                <c:pt idx="8">
                  <c:v>41.866804639492415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231.65415915297785</c:v>
                </c:pt>
                <c:pt idx="2">
                  <c:v>296.54732664657951</c:v>
                </c:pt>
                <c:pt idx="3">
                  <c:v>347.73641389078739</c:v>
                </c:pt>
                <c:pt idx="5">
                  <c:v>217.72099100172755</c:v>
                </c:pt>
                <c:pt idx="6">
                  <c:v>263.89794582284361</c:v>
                </c:pt>
                <c:pt idx="7">
                  <c:v>337.82354967177014</c:v>
                </c:pt>
                <c:pt idx="8">
                  <c:v>396.13761155473446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76.200421866621184</c:v>
                </c:pt>
                <c:pt idx="30">
                  <c:v>82.254633384860938</c:v>
                </c:pt>
                <c:pt idx="31">
                  <c:v>82.254633384860938</c:v>
                </c:pt>
                <c:pt idx="32">
                  <c:v>82.254633384860938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5.9985235286292875</c:v>
                </c:pt>
                <c:pt idx="30">
                  <c:v>6.4751131504430157</c:v>
                </c:pt>
                <c:pt idx="31">
                  <c:v>6.4751131504430157</c:v>
                </c:pt>
                <c:pt idx="32">
                  <c:v>6.4751131504430157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1.6477255913752851</c:v>
                </c:pt>
                <c:pt idx="30">
                  <c:v>1.7786392925049694</c:v>
                </c:pt>
                <c:pt idx="31">
                  <c:v>1.7786392925049694</c:v>
                </c:pt>
                <c:pt idx="32">
                  <c:v>1.7786392925049694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5.4200663015871786</c:v>
                </c:pt>
                <c:pt idx="30">
                  <c:v>5.8506968286744083</c:v>
                </c:pt>
                <c:pt idx="31">
                  <c:v>5.8506968286744083</c:v>
                </c:pt>
                <c:pt idx="32">
                  <c:v>5.8506968286744083</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0.98304249385896891</c:v>
                </c:pt>
                <c:pt idx="30">
                  <c:v>1.0611463552740346</c:v>
                </c:pt>
                <c:pt idx="31">
                  <c:v>1.0611463552740346</c:v>
                </c:pt>
                <c:pt idx="32">
                  <c:v>1.0611463552740346</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0.48952463192668222</c:v>
                </c:pt>
                <c:pt idx="30">
                  <c:v>0.52841792926642828</c:v>
                </c:pt>
                <c:pt idx="31">
                  <c:v>0.52841792926642828</c:v>
                </c:pt>
                <c:pt idx="32">
                  <c:v>0.52841792926642828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10.944413741704649</c:v>
                </c:pt>
                <c:pt idx="30">
                  <c:v>11.81396005276561</c:v>
                </c:pt>
                <c:pt idx="31">
                  <c:v>11.81396005276561</c:v>
                </c:pt>
                <c:pt idx="32">
                  <c:v>11.81396005276561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3.6570538208409098</c:v>
                </c:pt>
                <c:pt idx="30">
                  <c:v>3.9476109702975353</c:v>
                </c:pt>
                <c:pt idx="31">
                  <c:v>3.9476109702975353</c:v>
                </c:pt>
                <c:pt idx="32">
                  <c:v>3.9476109702975353</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0.20076844326246446</c:v>
                </c:pt>
                <c:pt idx="30">
                  <c:v>0.21671972793942126</c:v>
                </c:pt>
                <c:pt idx="31">
                  <c:v>0.21671972793942126</c:v>
                </c:pt>
                <c:pt idx="32">
                  <c:v>0.21671972793942126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4.8317137580868884E-2</c:v>
                </c:pt>
                <c:pt idx="30">
                  <c:v>5.2155989961272943E-2</c:v>
                </c:pt>
                <c:pt idx="31">
                  <c:v>5.2155989961272943E-2</c:v>
                </c:pt>
                <c:pt idx="32">
                  <c:v>5.2155989961272943E-2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38.785270135601962</c:v>
                </c:pt>
                <c:pt idx="30">
                  <c:v>41.866804639492415</c:v>
                </c:pt>
                <c:pt idx="31">
                  <c:v>41.866804639492415</c:v>
                </c:pt>
                <c:pt idx="32">
                  <c:v>41.866804639492415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44.25046729107315</c:v>
                </c:pt>
                <c:pt idx="30">
                  <c:v>47.766218020511793</c:v>
                </c:pt>
                <c:pt idx="31">
                  <c:v>47.766218020511793</c:v>
                </c:pt>
                <c:pt idx="32">
                  <c:v>47.766218020511793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102.40704423462124</c:v>
                </c:pt>
                <c:pt idx="30">
                  <c:v>102.98409220847734</c:v>
                </c:pt>
                <c:pt idx="31">
                  <c:v>102.98409220847734</c:v>
                </c:pt>
                <c:pt idx="32">
                  <c:v>102.98409220847734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71.357052652029381</c:v>
                </c:pt>
                <c:pt idx="30">
                  <c:v>72.567894955677332</c:v>
                </c:pt>
                <c:pt idx="31">
                  <c:v>73.778737259325283</c:v>
                </c:pt>
                <c:pt idx="32">
                  <c:v>74.989579562973233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5.6172518311783035</c:v>
                </c:pt>
                <c:pt idx="30">
                  <c:v>5.7125697555410495</c:v>
                </c:pt>
                <c:pt idx="31">
                  <c:v>5.8078876799037955</c:v>
                </c:pt>
                <c:pt idx="32">
                  <c:v>5.9032056042665415</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1.5429946304715383</c:v>
                </c:pt>
                <c:pt idx="30">
                  <c:v>1.569177370697475</c:v>
                </c:pt>
                <c:pt idx="31">
                  <c:v>1.5953601109234117</c:v>
                </c:pt>
                <c:pt idx="32">
                  <c:v>1.6215428511493484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5.0755618799173963</c:v>
                </c:pt>
                <c:pt idx="30">
                  <c:v>5.1616879853348419</c:v>
                </c:pt>
                <c:pt idx="31">
                  <c:v>5.2478140907522874</c:v>
                </c:pt>
                <c:pt idx="32">
                  <c:v>5.333940196169733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0.92055940472691666</c:v>
                </c:pt>
                <c:pt idx="30">
                  <c:v>0.93618017700992973</c:v>
                </c:pt>
                <c:pt idx="31">
                  <c:v>0.95180094929294279</c:v>
                </c:pt>
                <c:pt idx="32">
                  <c:v>0.96742172157595585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0.45840999405488519</c:v>
                </c:pt>
                <c:pt idx="30">
                  <c:v>0.46618865352283445</c:v>
                </c:pt>
                <c:pt idx="31">
                  <c:v>0.47396731299078371</c:v>
                </c:pt>
                <c:pt idx="32">
                  <c:v>0.48174597245873296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10.248776692855875</c:v>
                </c:pt>
                <c:pt idx="30">
                  <c:v>10.422685955068069</c:v>
                </c:pt>
                <c:pt idx="31">
                  <c:v>10.596595217280262</c:v>
                </c:pt>
                <c:pt idx="32">
                  <c:v>10.770504479492455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3.4246081012756098</c:v>
                </c:pt>
                <c:pt idx="30">
                  <c:v>3.4827195311669348</c:v>
                </c:pt>
                <c:pt idx="31">
                  <c:v>3.5408309610582598</c:v>
                </c:pt>
                <c:pt idx="32">
                  <c:v>3.5989423909495848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0.18800741552089906</c:v>
                </c:pt>
                <c:pt idx="30">
                  <c:v>0.19119767245629041</c:v>
                </c:pt>
                <c:pt idx="31">
                  <c:v>0.19438792939168176</c:v>
                </c:pt>
                <c:pt idx="32">
                  <c:v>0.19757818632707311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4.5246055676545653E-2</c:v>
                </c:pt>
                <c:pt idx="30">
                  <c:v>4.6013826152626461E-2</c:v>
                </c:pt>
                <c:pt idx="31">
                  <c:v>4.6781596628707268E-2</c:v>
                </c:pt>
                <c:pt idx="32">
                  <c:v>4.7549367104788076E-2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36.320042532489595</c:v>
                </c:pt>
                <c:pt idx="30">
                  <c:v>36.936349433267686</c:v>
                </c:pt>
                <c:pt idx="31">
                  <c:v>37.552656334045778</c:v>
                </c:pt>
                <c:pt idx="32">
                  <c:v>38.16896323482387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41.437866707522218</c:v>
                </c:pt>
                <c:pt idx="30">
                  <c:v>42.141016853409951</c:v>
                </c:pt>
                <c:pt idx="31">
                  <c:v>42.844166999297684</c:v>
                </c:pt>
                <c:pt idx="32">
                  <c:v>43.547317145185417</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101.94540585553635</c:v>
                </c:pt>
                <c:pt idx="30">
                  <c:v>102.06081545030757</c:v>
                </c:pt>
                <c:pt idx="31">
                  <c:v>102.17622504507879</c:v>
                </c:pt>
                <c:pt idx="32">
                  <c:v>102.29163463985002</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358.50232030612949</c:v>
                </c:pt>
                <c:pt idx="4">
                  <c:v>415.14809074218033</c:v>
                </c:pt>
                <c:pt idx="5">
                  <c:v>516.4903329302748</c:v>
                </c:pt>
                <c:pt idx="6">
                  <c:v>589.22182055612916</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332.89259031093002</c:v>
                </c:pt>
                <c:pt idx="4">
                  <c:v>370.73295183110361</c:v>
                </c:pt>
                <c:pt idx="5">
                  <c:v>457.97663027451381</c:v>
                </c:pt>
                <c:pt idx="6">
                  <c:v>528.74789411778045</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31.348640701200811</c:v>
                </c:pt>
                <c:pt idx="6">
                  <c:v>30.737021546671016</c:v>
                </c:pt>
                <c:pt idx="7">
                  <c:v>27.124924751485992</c:v>
                </c:pt>
                <c:pt idx="8">
                  <c:v>23.994770747586841</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16.7874678611037</c:v>
                </c:pt>
                <c:pt idx="6">
                  <c:v>21.632291333514569</c:v>
                </c:pt>
                <c:pt idx="7">
                  <c:v>25.764900669238781</c:v>
                </c:pt>
                <c:pt idx="8">
                  <c:v>29.101765872917813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12.034027140576129</c:v>
                </c:pt>
                <c:pt idx="6">
                  <c:v>16.155761881991893</c:v>
                </c:pt>
                <c:pt idx="7">
                  <c:v>22.591511143995298</c:v>
                </c:pt>
                <c:pt idx="8">
                  <c:v>27.966878067288725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0.15674320350600407</c:v>
                </c:pt>
                <c:pt idx="5">
                  <c:v>0.15368510773335509</c:v>
                </c:pt>
                <c:pt idx="6">
                  <c:v>0.13562462375742995</c:v>
                </c:pt>
                <c:pt idx="7">
                  <c:v>0.11997385373793421</c:v>
                </c:pt>
                <c:pt idx="9">
                  <c:v>0.1283823833256614</c:v>
                </c:pt>
                <c:pt idx="10">
                  <c:v>0.12877680945571371</c:v>
                </c:pt>
                <c:pt idx="11">
                  <c:v>0.12973355042768442</c:v>
                </c:pt>
                <c:pt idx="12">
                  <c:v>0.13499132813487882</c:v>
                </c:pt>
                <c:pt idx="13">
                  <c:v>0.15674320350600407</c:v>
                </c:pt>
                <c:pt idx="14">
                  <c:v>0.36500213086671834</c:v>
                </c:pt>
                <c:pt idx="15">
                  <c:v>0.24480244588216107</c:v>
                </c:pt>
                <c:pt idx="16">
                  <c:v>0.20572516569712268</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2.7859084362201432</c:v>
                </c:pt>
                <c:pt idx="5">
                  <c:v>3.5899150139518383</c:v>
                </c:pt>
                <c:pt idx="6">
                  <c:v>4.2757284616530136</c:v>
                </c:pt>
                <c:pt idx="7">
                  <c:v>4.829486836553496</c:v>
                </c:pt>
                <c:pt idx="9">
                  <c:v>2.7636773332492934</c:v>
                </c:pt>
                <c:pt idx="10">
                  <c:v>2.8913337107360779</c:v>
                </c:pt>
                <c:pt idx="11">
                  <c:v>3.0495903806306055</c:v>
                </c:pt>
                <c:pt idx="12">
                  <c:v>3.2047358801985588</c:v>
                </c:pt>
                <c:pt idx="13">
                  <c:v>2.7859084362201432</c:v>
                </c:pt>
                <c:pt idx="14">
                  <c:v>3.2398983000915336</c:v>
                </c:pt>
                <c:pt idx="15">
                  <c:v>3.6659026898097515</c:v>
                </c:pt>
                <c:pt idx="16">
                  <c:v>3.7369648520322718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3.9835441791018331</c:v>
                </c:pt>
                <c:pt idx="5">
                  <c:v>5.5488974530642095</c:v>
                </c:pt>
                <c:pt idx="6">
                  <c:v>8.1405988718657731</c:v>
                </c:pt>
                <c:pt idx="7">
                  <c:v>10.768792394608459</c:v>
                </c:pt>
                <c:pt idx="9">
                  <c:v>3.9385634462472403</c:v>
                </c:pt>
                <c:pt idx="10">
                  <c:v>4.2313538823878662</c:v>
                </c:pt>
                <c:pt idx="11">
                  <c:v>4.4526615366410756</c:v>
                </c:pt>
                <c:pt idx="12">
                  <c:v>3.7596718485503273</c:v>
                </c:pt>
                <c:pt idx="13">
                  <c:v>3.9835441791018331</c:v>
                </c:pt>
                <c:pt idx="14">
                  <c:v>4.8691087797151713</c:v>
                </c:pt>
                <c:pt idx="15">
                  <c:v>6.4725668827907565</c:v>
                </c:pt>
                <c:pt idx="16">
                  <c:v>7.6170092911179559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107.27190177030124</c:v>
                </c:pt>
                <c:pt idx="5">
                  <c:v>142.6780953213985</c:v>
                </c:pt>
                <c:pt idx="6">
                  <c:v>192.31295125818045</c:v>
                </c:pt>
                <c:pt idx="7">
                  <c:v>240.23573568819208</c:v>
                </c:pt>
                <c:pt idx="9">
                  <c:v>113.09321758673757</c:v>
                </c:pt>
                <c:pt idx="10">
                  <c:v>112.21357404370687</c:v>
                </c:pt>
                <c:pt idx="11">
                  <c:v>117.77587315202406</c:v>
                </c:pt>
                <c:pt idx="12">
                  <c:v>109.43104058031604</c:v>
                </c:pt>
                <c:pt idx="13">
                  <c:v>107.27190177030124</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22.795279126189016</c:v>
                </c:pt>
                <c:pt idx="5">
                  <c:v>30.319095255797187</c:v>
                </c:pt>
                <c:pt idx="6">
                  <c:v>40.866502142363352</c:v>
                </c:pt>
                <c:pt idx="7">
                  <c:v>51.050093833740824</c:v>
                </c:pt>
                <c:pt idx="9">
                  <c:v>18.547037936929154</c:v>
                </c:pt>
                <c:pt idx="10">
                  <c:v>23.845384484287713</c:v>
                </c:pt>
                <c:pt idx="11">
                  <c:v>25.027373044805117</c:v>
                </c:pt>
                <c:pt idx="12">
                  <c:v>23.254096123317161</c:v>
                </c:pt>
                <c:pt idx="13">
                  <c:v>22.795279126189016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4.0226963163862965</c:v>
                </c:pt>
                <c:pt idx="5">
                  <c:v>5.3504285745524438</c:v>
                </c:pt>
                <c:pt idx="6">
                  <c:v>7.2117356721817671</c:v>
                </c:pt>
                <c:pt idx="7">
                  <c:v>9.0088400883072044</c:v>
                </c:pt>
                <c:pt idx="9">
                  <c:v>3.9743652721991038</c:v>
                </c:pt>
                <c:pt idx="10">
                  <c:v>4.208009026639008</c:v>
                </c:pt>
                <c:pt idx="11">
                  <c:v>4.4165952432009021</c:v>
                </c:pt>
                <c:pt idx="12">
                  <c:v>4.1036640217618512</c:v>
                </c:pt>
                <c:pt idx="13">
                  <c:v>4.0226963163862965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19.752545794845346</c:v>
                </c:pt>
                <c:pt idx="5">
                  <c:v>20.950823642900971</c:v>
                </c:pt>
                <c:pt idx="6">
                  <c:v>20.339273715127643</c:v>
                </c:pt>
                <c:pt idx="7">
                  <c:v>19.210252410286284</c:v>
                </c:pt>
                <c:pt idx="9">
                  <c:v>28.167748821049805</c:v>
                </c:pt>
                <c:pt idx="10">
                  <c:v>18.502265696365193</c:v>
                </c:pt>
                <c:pt idx="11">
                  <c:v>18.925968547790067</c:v>
                </c:pt>
                <c:pt idx="12">
                  <c:v>19.230136292558988</c:v>
                </c:pt>
                <c:pt idx="13">
                  <c:v>19.752545794845346</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104.50164430651289</c:v>
                </c:pt>
                <c:pt idx="5">
                  <c:v>110.84118184048283</c:v>
                </c:pt>
                <c:pt idx="6">
                  <c:v>107.6057521550334</c:v>
                </c:pt>
                <c:pt idx="7">
                  <c:v>101.6326191706362</c:v>
                </c:pt>
                <c:pt idx="9">
                  <c:v>94.847852582060455</c:v>
                </c:pt>
                <c:pt idx="10">
                  <c:v>97.886986758472602</c:v>
                </c:pt>
                <c:pt idx="11">
                  <c:v>100.12860387107854</c:v>
                </c:pt>
                <c:pt idx="12">
                  <c:v>101.7378156559033</c:v>
                </c:pt>
                <c:pt idx="13">
                  <c:v>104.50164430651289</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7.3970184043119804</c:v>
                </c:pt>
                <c:pt idx="5">
                  <c:v>14.861318171058773</c:v>
                </c:pt>
                <c:pt idx="6">
                  <c:v>28.990927435939433</c:v>
                </c:pt>
                <c:pt idx="7">
                  <c:v>43.18977888515915</c:v>
                </c:pt>
                <c:pt idx="9">
                  <c:v>0.80138751043622602</c:v>
                </c:pt>
                <c:pt idx="10">
                  <c:v>1.5745685843146777</c:v>
                </c:pt>
                <c:pt idx="11">
                  <c:v>2.5244712126531619</c:v>
                </c:pt>
                <c:pt idx="12">
                  <c:v>2.5547042090015273</c:v>
                </c:pt>
                <c:pt idx="13">
                  <c:v>7.3970184043119804</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9.2089571611103249</c:v>
                </c:pt>
                <c:pt idx="5">
                  <c:v>9.7676137254065267</c:v>
                </c:pt>
                <c:pt idx="6">
                  <c:v>9.4824992320527457</c:v>
                </c:pt>
                <c:pt idx="7">
                  <c:v>8.9561311912821111</c:v>
                </c:pt>
                <c:pt idx="9">
                  <c:v>12.322446292964566</c:v>
                </c:pt>
                <c:pt idx="10">
                  <c:v>8.6260563043864682</c:v>
                </c:pt>
                <c:pt idx="11">
                  <c:v>8.8235934445777957</c:v>
                </c:pt>
                <c:pt idx="12">
                  <c:v>8.9654013796389815</c:v>
                </c:pt>
                <c:pt idx="13">
                  <c:v>9.2089571611103249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0.61862682810465142</c:v>
                </c:pt>
                <c:pt idx="5">
                  <c:v>0.81170620521623749</c:v>
                </c:pt>
                <c:pt idx="6">
                  <c:v>1.0676546391968196</c:v>
                </c:pt>
                <c:pt idx="7">
                  <c:v>1.2798930123172656</c:v>
                </c:pt>
                <c:pt idx="9">
                  <c:v>0.60923770891438467</c:v>
                </c:pt>
                <c:pt idx="10">
                  <c:v>0.64854136839212595</c:v>
                </c:pt>
                <c:pt idx="11">
                  <c:v>0.6995709084876961</c:v>
                </c:pt>
                <c:pt idx="12">
                  <c:v>0.64248252977129328</c:v>
                </c:pt>
                <c:pt idx="13">
                  <c:v>0.61862682810465142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76.622786978786607</c:v>
                </c:pt>
                <c:pt idx="5">
                  <c:v>101.91292522957039</c:v>
                </c:pt>
                <c:pt idx="6">
                  <c:v>137.36639375584321</c:v>
                </c:pt>
                <c:pt idx="7">
                  <c:v>171.5969540629944</c:v>
                </c:pt>
                <c:pt idx="9">
                  <c:v>80.780869704812559</c:v>
                </c:pt>
                <c:pt idx="10">
                  <c:v>80.152552888362095</c:v>
                </c:pt>
                <c:pt idx="11">
                  <c:v>84.125623680017213</c:v>
                </c:pt>
                <c:pt idx="12">
                  <c:v>78.16502898594004</c:v>
                </c:pt>
                <c:pt idx="13">
                  <c:v>76.622786978786607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16.282342232992157</c:v>
                </c:pt>
                <c:pt idx="5">
                  <c:v>21.656496611283711</c:v>
                </c:pt>
                <c:pt idx="6">
                  <c:v>29.190358673116688</c:v>
                </c:pt>
                <c:pt idx="7">
                  <c:v>36.46435273838631</c:v>
                </c:pt>
                <c:pt idx="9">
                  <c:v>13.247884240663684</c:v>
                </c:pt>
                <c:pt idx="10">
                  <c:v>17.032417488776947</c:v>
                </c:pt>
                <c:pt idx="11">
                  <c:v>17.87669503200366</c:v>
                </c:pt>
                <c:pt idx="12">
                  <c:v>16.610068659512262</c:v>
                </c:pt>
                <c:pt idx="13">
                  <c:v>16.282342232992157</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2.8733545117044978</c:v>
                </c:pt>
                <c:pt idx="5">
                  <c:v>3.8217346961088898</c:v>
                </c:pt>
                <c:pt idx="6">
                  <c:v>5.1512397658441209</c:v>
                </c:pt>
                <c:pt idx="7">
                  <c:v>6.4348857773622896</c:v>
                </c:pt>
                <c:pt idx="9">
                  <c:v>2.838832337285075</c:v>
                </c:pt>
                <c:pt idx="10">
                  <c:v>3.0057207333135785</c:v>
                </c:pt>
                <c:pt idx="11">
                  <c:v>3.1547108880006456</c:v>
                </c:pt>
                <c:pt idx="12">
                  <c:v>2.9311885869727514</c:v>
                </c:pt>
                <c:pt idx="13">
                  <c:v>2.8733545117044978</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0.79010183179381388</c:v>
                </c:pt>
                <c:pt idx="5">
                  <c:v>0.83803294571603881</c:v>
                </c:pt>
                <c:pt idx="6">
                  <c:v>0.8135709486051057</c:v>
                </c:pt>
                <c:pt idx="7">
                  <c:v>0.7684100964114513</c:v>
                </c:pt>
                <c:pt idx="9">
                  <c:v>1.1267099528419922</c:v>
                </c:pt>
                <c:pt idx="10">
                  <c:v>0.74009062785460766</c:v>
                </c:pt>
                <c:pt idx="11">
                  <c:v>0.7570387419116027</c:v>
                </c:pt>
                <c:pt idx="12">
                  <c:v>0.76920545170235954</c:v>
                </c:pt>
                <c:pt idx="13">
                  <c:v>0.79010183179381388</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7.4644031647509204</c:v>
                </c:pt>
                <c:pt idx="5">
                  <c:v>7.9172272743202026</c:v>
                </c:pt>
                <c:pt idx="6">
                  <c:v>7.6861251539309574</c:v>
                </c:pt>
                <c:pt idx="7">
                  <c:v>7.2594727979025864</c:v>
                </c:pt>
                <c:pt idx="9">
                  <c:v>6.7748466130043186</c:v>
                </c:pt>
                <c:pt idx="10">
                  <c:v>6.9919276256051859</c:v>
                </c:pt>
                <c:pt idx="11">
                  <c:v>7.1520431336484673</c:v>
                </c:pt>
                <c:pt idx="12">
                  <c:v>7.2669868325645215</c:v>
                </c:pt>
                <c:pt idx="13">
                  <c:v>7.4644031647509204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0.29588073617247923</c:v>
                </c:pt>
                <c:pt idx="5">
                  <c:v>0.59445272684235095</c:v>
                </c:pt>
                <c:pt idx="6">
                  <c:v>1.1596370974375774</c:v>
                </c:pt>
                <c:pt idx="7">
                  <c:v>1.7275911554063661</c:v>
                </c:pt>
                <c:pt idx="9">
                  <c:v>3.2055500417449041E-2</c:v>
                </c:pt>
                <c:pt idx="10">
                  <c:v>6.2982743372587108E-2</c:v>
                </c:pt>
                <c:pt idx="11">
                  <c:v>0.10097884850612647</c:v>
                </c:pt>
                <c:pt idx="12">
                  <c:v>0.10218816836006109</c:v>
                </c:pt>
                <c:pt idx="13">
                  <c:v>0.29588073617247923</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107.27190177030124</c:v>
                </c:pt>
                <c:pt idx="5">
                  <c:v>142.6780953213985</c:v>
                </c:pt>
                <c:pt idx="6">
                  <c:v>192.31295125818045</c:v>
                </c:pt>
                <c:pt idx="7">
                  <c:v>240.23573568819208</c:v>
                </c:pt>
                <c:pt idx="9">
                  <c:v>113.09321758673757</c:v>
                </c:pt>
                <c:pt idx="10">
                  <c:v>112.21357404370687</c:v>
                </c:pt>
                <c:pt idx="11">
                  <c:v>117.77587315202406</c:v>
                </c:pt>
                <c:pt idx="12">
                  <c:v>109.43104058031604</c:v>
                </c:pt>
                <c:pt idx="13">
                  <c:v>107.27190177030124</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22.795279126189016</c:v>
                </c:pt>
                <c:pt idx="5">
                  <c:v>30.319095255797187</c:v>
                </c:pt>
                <c:pt idx="6">
                  <c:v>40.866502142363352</c:v>
                </c:pt>
                <c:pt idx="7">
                  <c:v>51.050093833740824</c:v>
                </c:pt>
                <c:pt idx="9">
                  <c:v>18.547037936929154</c:v>
                </c:pt>
                <c:pt idx="10">
                  <c:v>23.845384484287713</c:v>
                </c:pt>
                <c:pt idx="11">
                  <c:v>25.027373044805117</c:v>
                </c:pt>
                <c:pt idx="12">
                  <c:v>23.254096123317161</c:v>
                </c:pt>
                <c:pt idx="13">
                  <c:v>22.795279126189016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4.0226963163862965</c:v>
                </c:pt>
                <c:pt idx="5">
                  <c:v>5.3504285745524438</c:v>
                </c:pt>
                <c:pt idx="6">
                  <c:v>7.2117356721817671</c:v>
                </c:pt>
                <c:pt idx="7">
                  <c:v>9.0088400883072044</c:v>
                </c:pt>
                <c:pt idx="9">
                  <c:v>3.9743652721991038</c:v>
                </c:pt>
                <c:pt idx="10">
                  <c:v>4.208009026639008</c:v>
                </c:pt>
                <c:pt idx="11">
                  <c:v>4.4165952432009021</c:v>
                </c:pt>
                <c:pt idx="12">
                  <c:v>4.1036640217618512</c:v>
                </c:pt>
                <c:pt idx="13">
                  <c:v>4.0226963163862965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19.752545794845346</c:v>
                </c:pt>
                <c:pt idx="5">
                  <c:v>20.950823642900971</c:v>
                </c:pt>
                <c:pt idx="6">
                  <c:v>20.339273715127643</c:v>
                </c:pt>
                <c:pt idx="7">
                  <c:v>19.210252410286284</c:v>
                </c:pt>
                <c:pt idx="9">
                  <c:v>28.167748821049805</c:v>
                </c:pt>
                <c:pt idx="10">
                  <c:v>18.502265696365193</c:v>
                </c:pt>
                <c:pt idx="11">
                  <c:v>18.925968547790067</c:v>
                </c:pt>
                <c:pt idx="12">
                  <c:v>19.230136292558988</c:v>
                </c:pt>
                <c:pt idx="13">
                  <c:v>19.752545794845346</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104.50164430651289</c:v>
                </c:pt>
                <c:pt idx="5">
                  <c:v>110.84118184048283</c:v>
                </c:pt>
                <c:pt idx="6">
                  <c:v>107.6057521550334</c:v>
                </c:pt>
                <c:pt idx="7">
                  <c:v>101.6326191706362</c:v>
                </c:pt>
                <c:pt idx="9">
                  <c:v>94.847852582060455</c:v>
                </c:pt>
                <c:pt idx="10">
                  <c:v>97.886986758472602</c:v>
                </c:pt>
                <c:pt idx="11">
                  <c:v>100.12860387107854</c:v>
                </c:pt>
                <c:pt idx="12">
                  <c:v>101.7378156559033</c:v>
                </c:pt>
                <c:pt idx="13">
                  <c:v>104.50164430651289</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7.3970184043119804</c:v>
                </c:pt>
                <c:pt idx="5">
                  <c:v>14.861318171058773</c:v>
                </c:pt>
                <c:pt idx="6">
                  <c:v>28.990927435939433</c:v>
                </c:pt>
                <c:pt idx="7">
                  <c:v>43.18977888515915</c:v>
                </c:pt>
                <c:pt idx="9">
                  <c:v>0.80138751043622602</c:v>
                </c:pt>
                <c:pt idx="10">
                  <c:v>1.5745685843146777</c:v>
                </c:pt>
                <c:pt idx="11">
                  <c:v>2.5244712126531619</c:v>
                </c:pt>
                <c:pt idx="12">
                  <c:v>2.5547042090015273</c:v>
                </c:pt>
                <c:pt idx="13">
                  <c:v>7.3970184043119804</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9.2089571611103249</c:v>
                </c:pt>
                <c:pt idx="5">
                  <c:v>9.7676137254065267</c:v>
                </c:pt>
                <c:pt idx="6">
                  <c:v>9.4824992320527457</c:v>
                </c:pt>
                <c:pt idx="7">
                  <c:v>8.9561311912821111</c:v>
                </c:pt>
                <c:pt idx="9">
                  <c:v>12.322446292964566</c:v>
                </c:pt>
                <c:pt idx="10">
                  <c:v>8.6260563043864682</c:v>
                </c:pt>
                <c:pt idx="11">
                  <c:v>8.8235934445777957</c:v>
                </c:pt>
                <c:pt idx="12">
                  <c:v>8.9654013796389815</c:v>
                </c:pt>
                <c:pt idx="13">
                  <c:v>9.2089571611103249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0.61862682810465142</c:v>
                </c:pt>
                <c:pt idx="5">
                  <c:v>0.81170620521623749</c:v>
                </c:pt>
                <c:pt idx="6">
                  <c:v>1.0676546391968196</c:v>
                </c:pt>
                <c:pt idx="7">
                  <c:v>1.2798930123172656</c:v>
                </c:pt>
                <c:pt idx="9">
                  <c:v>0.60923770891438467</c:v>
                </c:pt>
                <c:pt idx="10">
                  <c:v>0.64854136839212595</c:v>
                </c:pt>
                <c:pt idx="11">
                  <c:v>0.6995709084876961</c:v>
                </c:pt>
                <c:pt idx="12">
                  <c:v>0.64248252977129328</c:v>
                </c:pt>
                <c:pt idx="13">
                  <c:v>0.61862682810465142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0.43095934440931061</c:v>
                </c:pt>
                <c:pt idx="5">
                  <c:v>0.44715377940108908</c:v>
                </c:pt>
                <c:pt idx="6">
                  <c:v>0.46912515841053787</c:v>
                </c:pt>
                <c:pt idx="7">
                  <c:v>0.50130341837371561</c:v>
                </c:pt>
                <c:pt idx="9" formatCode="0%">
                  <c:v>0.41283463855351005</c:v>
                </c:pt>
                <c:pt idx="10" formatCode="0%">
                  <c:v>0.41283463855351005</c:v>
                </c:pt>
                <c:pt idx="11" formatCode="0%">
                  <c:v>0.41283463855351005</c:v>
                </c:pt>
                <c:pt idx="12" formatCode="0%">
                  <c:v>0.41275320354775508</c:v>
                </c:pt>
                <c:pt idx="13" formatCode="0%">
                  <c:v>0.43095934440931061</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1.175971971767775</c:v>
                </c:pt>
                <c:pt idx="5">
                  <c:v>1.3527329762198257</c:v>
                </c:pt>
                <c:pt idx="6">
                  <c:v>1.6186049002716711</c:v>
                </c:pt>
                <c:pt idx="7">
                  <c:v>2.0626986635231042</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0.15674320350600407</c:v>
                </c:pt>
                <c:pt idx="5">
                  <c:v>0.15368510773335509</c:v>
                </c:pt>
                <c:pt idx="6">
                  <c:v>0.13562462375742995</c:v>
                </c:pt>
                <c:pt idx="7">
                  <c:v>0.11997385373793421</c:v>
                </c:pt>
                <c:pt idx="9">
                  <c:v>0.1283823833256614</c:v>
                </c:pt>
                <c:pt idx="10">
                  <c:v>0.12877680945571371</c:v>
                </c:pt>
                <c:pt idx="11">
                  <c:v>0.12973355042768442</c:v>
                </c:pt>
                <c:pt idx="12">
                  <c:v>0.13499132813487882</c:v>
                </c:pt>
                <c:pt idx="13">
                  <c:v>0.15674320350600407</c:v>
                </c:pt>
                <c:pt idx="14">
                  <c:v>0.36500213086671834</c:v>
                </c:pt>
                <c:pt idx="15">
                  <c:v>0.24480244588216107</c:v>
                </c:pt>
                <c:pt idx="16">
                  <c:v>0.20572516569712268</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2.7859084362201432</c:v>
                </c:pt>
                <c:pt idx="5">
                  <c:v>3.5899150139518383</c:v>
                </c:pt>
                <c:pt idx="6">
                  <c:v>4.2757284616530136</c:v>
                </c:pt>
                <c:pt idx="7">
                  <c:v>4.829486836553496</c:v>
                </c:pt>
                <c:pt idx="9">
                  <c:v>2.7636773332492934</c:v>
                </c:pt>
                <c:pt idx="10">
                  <c:v>2.8913337107360779</c:v>
                </c:pt>
                <c:pt idx="11">
                  <c:v>3.0495903806306055</c:v>
                </c:pt>
                <c:pt idx="12">
                  <c:v>3.2047358801985588</c:v>
                </c:pt>
                <c:pt idx="13">
                  <c:v>2.7859084362201432</c:v>
                </c:pt>
                <c:pt idx="14">
                  <c:v>3.2398983000915336</c:v>
                </c:pt>
                <c:pt idx="15">
                  <c:v>3.6659026898097515</c:v>
                </c:pt>
                <c:pt idx="16">
                  <c:v>3.7369648520322718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3.9835441791018331</c:v>
                </c:pt>
                <c:pt idx="5">
                  <c:v>5.5488974530642095</c:v>
                </c:pt>
                <c:pt idx="6">
                  <c:v>8.1405988718657731</c:v>
                </c:pt>
                <c:pt idx="7">
                  <c:v>10.768792394608459</c:v>
                </c:pt>
                <c:pt idx="9">
                  <c:v>3.9385634462472403</c:v>
                </c:pt>
                <c:pt idx="10">
                  <c:v>4.2313538823878662</c:v>
                </c:pt>
                <c:pt idx="11">
                  <c:v>4.4526615366410756</c:v>
                </c:pt>
                <c:pt idx="12">
                  <c:v>3.7596718485503273</c:v>
                </c:pt>
                <c:pt idx="13">
                  <c:v>3.9835441791018331</c:v>
                </c:pt>
                <c:pt idx="14">
                  <c:v>4.8691087797151713</c:v>
                </c:pt>
                <c:pt idx="15">
                  <c:v>6.4725668827907565</c:v>
                </c:pt>
                <c:pt idx="16">
                  <c:v>7.6170092911179559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7.4542783483112283</c:v>
                      </c:pt>
                      <c:pt idx="5">
                        <c:v>9.8830898321040586</c:v>
                      </c:pt>
                      <c:pt idx="6">
                        <c:v>13.248961491772167</c:v>
                      </c:pt>
                      <c:pt idx="7">
                        <c:v>16.49185012750009</c:v>
                      </c:pt>
                      <c:pt idx="9">
                        <c:v>7.3537235564325982</c:v>
                      </c:pt>
                      <c:pt idx="10">
                        <c:v>7.7805837827843094</c:v>
                      </c:pt>
                      <c:pt idx="11">
                        <c:v>8.1652244220031474</c:v>
                      </c:pt>
                      <c:pt idx="12">
                        <c:v>7.6202521150155338</c:v>
                      </c:pt>
                      <c:pt idx="13">
                        <c:v>7.4542783483112283</c:v>
                      </c:pt>
                      <c:pt idx="14">
                        <c:v>9.0654572287503239</c:v>
                      </c:pt>
                      <c:pt idx="15">
                        <c:v>11.059977216105102</c:v>
                      </c:pt>
                      <c:pt idx="16">
                        <c:v>12.281018385255166</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123.88668001548741</c:v>
                </c:pt>
                <c:pt idx="5">
                  <c:v>144.22588908372916</c:v>
                </c:pt>
                <c:pt idx="6">
                  <c:v>175.52632339004876</c:v>
                </c:pt>
                <c:pt idx="7">
                  <c:v>203.44381236611602</c:v>
                </c:pt>
                <c:pt idx="9">
                  <c:v>134.31337985641542</c:v>
                </c:pt>
                <c:pt idx="10">
                  <c:v>137.65597351760064</c:v>
                </c:pt>
                <c:pt idx="11">
                  <c:v>139.89972614401438</c:v>
                </c:pt>
                <c:pt idx="12">
                  <c:v>131.0036863994174</c:v>
                </c:pt>
                <c:pt idx="13">
                  <c:v>123.88668001548741</c:v>
                </c:pt>
                <c:pt idx="14">
                  <c:v>132.29401442045588</c:v>
                </c:pt>
                <c:pt idx="15">
                  <c:v>146.52598535562404</c:v>
                </c:pt>
                <c:pt idx="16">
                  <c:v>151.49890283494875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0.72750652160905838</c:v>
                </c:pt>
                <c:pt idx="5">
                  <c:v>0.754844499594989</c:v>
                </c:pt>
                <c:pt idx="6">
                  <c:v>0.79193459109776665</c:v>
                </c:pt>
                <c:pt idx="7">
                  <c:v>0.84625501431385886</c:v>
                </c:pt>
                <c:pt idx="9">
                  <c:v>0.69691003522723105</c:v>
                </c:pt>
                <c:pt idx="10">
                  <c:v>0.69691003522723105</c:v>
                </c:pt>
                <c:pt idx="11">
                  <c:v>0.69691003522723105</c:v>
                </c:pt>
                <c:pt idx="12">
                  <c:v>0.69677256402828247</c:v>
                </c:pt>
                <c:pt idx="13">
                  <c:v>0.72750652160905838</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0.26249347839094161</c:v>
                </c:pt>
                <c:pt idx="5">
                  <c:v>0.21015550040501096</c:v>
                </c:pt>
                <c:pt idx="6">
                  <c:v>0.16806540890223332</c:v>
                </c:pt>
                <c:pt idx="7">
                  <c:v>0.1087449856861411</c:v>
                </c:pt>
                <c:pt idx="9" formatCode="0%">
                  <c:v>0.29308996477276894</c:v>
                </c:pt>
                <c:pt idx="10" formatCode="0%">
                  <c:v>0.29308996477276894</c:v>
                </c:pt>
                <c:pt idx="11" formatCode="0%">
                  <c:v>0.29308996477276894</c:v>
                </c:pt>
                <c:pt idx="12" formatCode="0%">
                  <c:v>0.29322743597171752</c:v>
                </c:pt>
                <c:pt idx="13" formatCode="0%">
                  <c:v>0.26249347839094161</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76.622786978786607</c:v>
                </c:pt>
                <c:pt idx="10">
                  <c:v>79.432802339984804</c:v>
                </c:pt>
                <c:pt idx="11">
                  <c:v>82.242817701183</c:v>
                </c:pt>
                <c:pt idx="12">
                  <c:v>85.052833062381197</c:v>
                </c:pt>
                <c:pt idx="13">
                  <c:v>87.862848423579393</c:v>
                </c:pt>
                <c:pt idx="14">
                  <c:v>90.67286378477759</c:v>
                </c:pt>
                <c:pt idx="15">
                  <c:v>93.482879145975787</c:v>
                </c:pt>
                <c:pt idx="16">
                  <c:v>96.292894507173983</c:v>
                </c:pt>
                <c:pt idx="17">
                  <c:v>99.10290986837218</c:v>
                </c:pt>
                <c:pt idx="18">
                  <c:v>101.91292522957039</c:v>
                </c:pt>
                <c:pt idx="19">
                  <c:v>105.45827208219767</c:v>
                </c:pt>
                <c:pt idx="20">
                  <c:v>109.00361893482494</c:v>
                </c:pt>
                <c:pt idx="21">
                  <c:v>112.54896578745222</c:v>
                </c:pt>
                <c:pt idx="22">
                  <c:v>116.09431264007949</c:v>
                </c:pt>
                <c:pt idx="23">
                  <c:v>119.63965949270677</c:v>
                </c:pt>
                <c:pt idx="24">
                  <c:v>123.18500634533405</c:v>
                </c:pt>
                <c:pt idx="25">
                  <c:v>126.73035319796132</c:v>
                </c:pt>
                <c:pt idx="26">
                  <c:v>130.2757000505886</c:v>
                </c:pt>
                <c:pt idx="27">
                  <c:v>133.82104690321589</c:v>
                </c:pt>
                <c:pt idx="28">
                  <c:v>137.36639375584321</c:v>
                </c:pt>
                <c:pt idx="29">
                  <c:v>154.48167390941882</c:v>
                </c:pt>
                <c:pt idx="30">
                  <c:v>171.5969540629944</c:v>
                </c:pt>
                <c:pt idx="31">
                  <c:v>171.5969540629944</c:v>
                </c:pt>
                <c:pt idx="32">
                  <c:v>171.5969540629944</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16.282342232992157</c:v>
                </c:pt>
                <c:pt idx="10">
                  <c:v>16.879470497246775</c:v>
                </c:pt>
                <c:pt idx="11">
                  <c:v>17.476598761501393</c:v>
                </c:pt>
                <c:pt idx="12">
                  <c:v>18.073727025756011</c:v>
                </c:pt>
                <c:pt idx="13">
                  <c:v>18.670855290010628</c:v>
                </c:pt>
                <c:pt idx="14">
                  <c:v>19.267983554265246</c:v>
                </c:pt>
                <c:pt idx="15">
                  <c:v>19.865111818519864</c:v>
                </c:pt>
                <c:pt idx="16">
                  <c:v>20.462240082774482</c:v>
                </c:pt>
                <c:pt idx="17">
                  <c:v>21.0593683470291</c:v>
                </c:pt>
                <c:pt idx="18">
                  <c:v>21.656496611283711</c:v>
                </c:pt>
                <c:pt idx="19">
                  <c:v>22.409882817467007</c:v>
                </c:pt>
                <c:pt idx="20">
                  <c:v>23.163269023650304</c:v>
                </c:pt>
                <c:pt idx="21">
                  <c:v>23.916655229833601</c:v>
                </c:pt>
                <c:pt idx="22">
                  <c:v>24.670041436016898</c:v>
                </c:pt>
                <c:pt idx="23">
                  <c:v>25.423427642200195</c:v>
                </c:pt>
                <c:pt idx="24">
                  <c:v>26.176813848383492</c:v>
                </c:pt>
                <c:pt idx="25">
                  <c:v>26.930200054566789</c:v>
                </c:pt>
                <c:pt idx="26">
                  <c:v>27.683586260750086</c:v>
                </c:pt>
                <c:pt idx="27">
                  <c:v>28.436972466933383</c:v>
                </c:pt>
                <c:pt idx="28">
                  <c:v>29.190358673116688</c:v>
                </c:pt>
                <c:pt idx="29">
                  <c:v>32.827355705751501</c:v>
                </c:pt>
                <c:pt idx="30">
                  <c:v>36.46435273838631</c:v>
                </c:pt>
                <c:pt idx="31">
                  <c:v>36.46435273838631</c:v>
                </c:pt>
                <c:pt idx="32">
                  <c:v>36.46435273838631</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2.8733545117044978</c:v>
                </c:pt>
                <c:pt idx="10">
                  <c:v>2.9787300877494305</c:v>
                </c:pt>
                <c:pt idx="11">
                  <c:v>3.0841056637943631</c:v>
                </c:pt>
                <c:pt idx="12">
                  <c:v>3.1894812398392958</c:v>
                </c:pt>
                <c:pt idx="13">
                  <c:v>3.2948568158842284</c:v>
                </c:pt>
                <c:pt idx="14">
                  <c:v>3.400232391929161</c:v>
                </c:pt>
                <c:pt idx="15">
                  <c:v>3.5056079679740937</c:v>
                </c:pt>
                <c:pt idx="16">
                  <c:v>3.6109835440190263</c:v>
                </c:pt>
                <c:pt idx="17">
                  <c:v>3.716359120063959</c:v>
                </c:pt>
                <c:pt idx="18">
                  <c:v>3.8217346961088898</c:v>
                </c:pt>
                <c:pt idx="19">
                  <c:v>3.9546852030824131</c:v>
                </c:pt>
                <c:pt idx="20">
                  <c:v>4.0876357100559364</c:v>
                </c:pt>
                <c:pt idx="21">
                  <c:v>4.2205862170294592</c:v>
                </c:pt>
                <c:pt idx="22">
                  <c:v>4.3535367240029821</c:v>
                </c:pt>
                <c:pt idx="23">
                  <c:v>4.4864872309765049</c:v>
                </c:pt>
                <c:pt idx="24">
                  <c:v>4.6194377379500278</c:v>
                </c:pt>
                <c:pt idx="25">
                  <c:v>4.7523882449235506</c:v>
                </c:pt>
                <c:pt idx="26">
                  <c:v>4.8853387518970735</c:v>
                </c:pt>
                <c:pt idx="27">
                  <c:v>5.0182892588705963</c:v>
                </c:pt>
                <c:pt idx="28">
                  <c:v>5.1512397658441209</c:v>
                </c:pt>
                <c:pt idx="29">
                  <c:v>5.7930627716032053</c:v>
                </c:pt>
                <c:pt idx="30">
                  <c:v>6.4348857773622896</c:v>
                </c:pt>
                <c:pt idx="31">
                  <c:v>6.4348857773622896</c:v>
                </c:pt>
                <c:pt idx="32">
                  <c:v>6.4348857773622896</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0.79010183179381388</c:v>
                </c:pt>
                <c:pt idx="10">
                  <c:v>0.79542751111850551</c:v>
                </c:pt>
                <c:pt idx="11">
                  <c:v>0.80075319044319715</c:v>
                </c:pt>
                <c:pt idx="12">
                  <c:v>0.80607886976788878</c:v>
                </c:pt>
                <c:pt idx="13">
                  <c:v>0.81140454909258042</c:v>
                </c:pt>
                <c:pt idx="14">
                  <c:v>0.81673022841727205</c:v>
                </c:pt>
                <c:pt idx="15">
                  <c:v>0.82205590774196369</c:v>
                </c:pt>
                <c:pt idx="16">
                  <c:v>0.82738158706665532</c:v>
                </c:pt>
                <c:pt idx="17">
                  <c:v>0.83270726639134696</c:v>
                </c:pt>
                <c:pt idx="18">
                  <c:v>0.83803294571603881</c:v>
                </c:pt>
                <c:pt idx="19">
                  <c:v>0.83558674600494554</c:v>
                </c:pt>
                <c:pt idx="20">
                  <c:v>0.83314054629385226</c:v>
                </c:pt>
                <c:pt idx="21">
                  <c:v>0.83069434658275898</c:v>
                </c:pt>
                <c:pt idx="22">
                  <c:v>0.8282481468716657</c:v>
                </c:pt>
                <c:pt idx="23">
                  <c:v>0.82580194716057242</c:v>
                </c:pt>
                <c:pt idx="24">
                  <c:v>0.82335574744947915</c:v>
                </c:pt>
                <c:pt idx="25">
                  <c:v>0.82090954773838587</c:v>
                </c:pt>
                <c:pt idx="26">
                  <c:v>0.81846334802729259</c:v>
                </c:pt>
                <c:pt idx="27">
                  <c:v>0.81601714831619931</c:v>
                </c:pt>
                <c:pt idx="28">
                  <c:v>0.8135709486051057</c:v>
                </c:pt>
                <c:pt idx="29">
                  <c:v>0.7909905225082785</c:v>
                </c:pt>
                <c:pt idx="30">
                  <c:v>0.7684100964114513</c:v>
                </c:pt>
                <c:pt idx="31">
                  <c:v>0.7684100964114513</c:v>
                </c:pt>
                <c:pt idx="32">
                  <c:v>0.7684100964114513</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7.4644031647509204</c:v>
                </c:pt>
                <c:pt idx="10">
                  <c:v>7.5147169547030632</c:v>
                </c:pt>
                <c:pt idx="11">
                  <c:v>7.5650307446552061</c:v>
                </c:pt>
                <c:pt idx="12">
                  <c:v>7.6153445346073489</c:v>
                </c:pt>
                <c:pt idx="13">
                  <c:v>7.6656583245594918</c:v>
                </c:pt>
                <c:pt idx="14">
                  <c:v>7.7159721145116347</c:v>
                </c:pt>
                <c:pt idx="15">
                  <c:v>7.7662859044637775</c:v>
                </c:pt>
                <c:pt idx="16">
                  <c:v>7.8165996944159204</c:v>
                </c:pt>
                <c:pt idx="17">
                  <c:v>7.8669134843680633</c:v>
                </c:pt>
                <c:pt idx="18">
                  <c:v>7.9172272743202026</c:v>
                </c:pt>
                <c:pt idx="19">
                  <c:v>7.8941170622812784</c:v>
                </c:pt>
                <c:pt idx="20">
                  <c:v>7.8710068502423542</c:v>
                </c:pt>
                <c:pt idx="21">
                  <c:v>7.8478966382034301</c:v>
                </c:pt>
                <c:pt idx="22">
                  <c:v>7.8247864261645059</c:v>
                </c:pt>
                <c:pt idx="23">
                  <c:v>7.8016762141255818</c:v>
                </c:pt>
                <c:pt idx="24">
                  <c:v>7.7785660020866576</c:v>
                </c:pt>
                <c:pt idx="25">
                  <c:v>7.7554557900477334</c:v>
                </c:pt>
                <c:pt idx="26">
                  <c:v>7.7323455780088093</c:v>
                </c:pt>
                <c:pt idx="27">
                  <c:v>7.7092353659698851</c:v>
                </c:pt>
                <c:pt idx="28">
                  <c:v>7.6861251539309574</c:v>
                </c:pt>
                <c:pt idx="29">
                  <c:v>7.4727989759167723</c:v>
                </c:pt>
                <c:pt idx="30">
                  <c:v>7.2594727979025864</c:v>
                </c:pt>
                <c:pt idx="31">
                  <c:v>7.2594727979025864</c:v>
                </c:pt>
                <c:pt idx="32">
                  <c:v>7.2594727979025864</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0.29588073617247923</c:v>
                </c:pt>
                <c:pt idx="10">
                  <c:v>0.32905540180246495</c:v>
                </c:pt>
                <c:pt idx="11">
                  <c:v>0.36223006743245068</c:v>
                </c:pt>
                <c:pt idx="12">
                  <c:v>0.3954047330624364</c:v>
                </c:pt>
                <c:pt idx="13">
                  <c:v>0.42857939869242212</c:v>
                </c:pt>
                <c:pt idx="14">
                  <c:v>0.46175406432240784</c:v>
                </c:pt>
                <c:pt idx="15">
                  <c:v>0.49492872995239356</c:v>
                </c:pt>
                <c:pt idx="16">
                  <c:v>0.52810339558237929</c:v>
                </c:pt>
                <c:pt idx="17">
                  <c:v>0.56127806121236501</c:v>
                </c:pt>
                <c:pt idx="18">
                  <c:v>0.59445272684235095</c:v>
                </c:pt>
                <c:pt idx="19">
                  <c:v>0.6509711639018736</c:v>
                </c:pt>
                <c:pt idx="20">
                  <c:v>0.70748960096139624</c:v>
                </c:pt>
                <c:pt idx="21">
                  <c:v>0.76400803802091888</c:v>
                </c:pt>
                <c:pt idx="22">
                  <c:v>0.82052647508044152</c:v>
                </c:pt>
                <c:pt idx="23">
                  <c:v>0.87704491213996416</c:v>
                </c:pt>
                <c:pt idx="24">
                  <c:v>0.9335633491994868</c:v>
                </c:pt>
                <c:pt idx="25">
                  <c:v>0.99008178625900944</c:v>
                </c:pt>
                <c:pt idx="26">
                  <c:v>1.0466002233185321</c:v>
                </c:pt>
                <c:pt idx="27">
                  <c:v>1.1031186603780547</c:v>
                </c:pt>
                <c:pt idx="28">
                  <c:v>1.1596370974375774</c:v>
                </c:pt>
                <c:pt idx="29">
                  <c:v>1.4436141264219717</c:v>
                </c:pt>
                <c:pt idx="30">
                  <c:v>1.7275911554063661</c:v>
                </c:pt>
                <c:pt idx="31">
                  <c:v>1.7275911554063661</c:v>
                </c:pt>
                <c:pt idx="32">
                  <c:v>1.7275911554063661</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9.2089571611103249</c:v>
                </c:pt>
                <c:pt idx="10">
                  <c:v>9.2710301126987922</c:v>
                </c:pt>
                <c:pt idx="11">
                  <c:v>9.3331030642872594</c:v>
                </c:pt>
                <c:pt idx="12">
                  <c:v>9.3951760158757267</c:v>
                </c:pt>
                <c:pt idx="13">
                  <c:v>9.457248967464194</c:v>
                </c:pt>
                <c:pt idx="14">
                  <c:v>9.5193219190526612</c:v>
                </c:pt>
                <c:pt idx="15">
                  <c:v>9.5813948706411285</c:v>
                </c:pt>
                <c:pt idx="16">
                  <c:v>9.6434678222295958</c:v>
                </c:pt>
                <c:pt idx="17">
                  <c:v>9.705540773818063</c:v>
                </c:pt>
                <c:pt idx="18">
                  <c:v>9.7676137254065267</c:v>
                </c:pt>
                <c:pt idx="19">
                  <c:v>9.739102276071149</c:v>
                </c:pt>
                <c:pt idx="20">
                  <c:v>9.7105908267357712</c:v>
                </c:pt>
                <c:pt idx="21">
                  <c:v>9.6820793774003935</c:v>
                </c:pt>
                <c:pt idx="22">
                  <c:v>9.6535679280650157</c:v>
                </c:pt>
                <c:pt idx="23">
                  <c:v>9.625056478729638</c:v>
                </c:pt>
                <c:pt idx="24">
                  <c:v>9.5965450293942602</c:v>
                </c:pt>
                <c:pt idx="25">
                  <c:v>9.5680335800588825</c:v>
                </c:pt>
                <c:pt idx="26">
                  <c:v>9.5395221307235047</c:v>
                </c:pt>
                <c:pt idx="27">
                  <c:v>9.511010681388127</c:v>
                </c:pt>
                <c:pt idx="28">
                  <c:v>9.4824992320527457</c:v>
                </c:pt>
                <c:pt idx="29">
                  <c:v>9.2193152116674284</c:v>
                </c:pt>
                <c:pt idx="30">
                  <c:v>8.9561311912821111</c:v>
                </c:pt>
                <c:pt idx="31">
                  <c:v>8.9561311912821111</c:v>
                </c:pt>
                <c:pt idx="32">
                  <c:v>8.9561311912821111</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0.61862682810465142</c:v>
                </c:pt>
                <c:pt idx="10">
                  <c:v>0.64008009222816098</c:v>
                </c:pt>
                <c:pt idx="11">
                  <c:v>0.66153335635167054</c:v>
                </c:pt>
                <c:pt idx="12">
                  <c:v>0.68298662047518011</c:v>
                </c:pt>
                <c:pt idx="13">
                  <c:v>0.70443988459868967</c:v>
                </c:pt>
                <c:pt idx="14">
                  <c:v>0.72589314872219923</c:v>
                </c:pt>
                <c:pt idx="15">
                  <c:v>0.7473464128457088</c:v>
                </c:pt>
                <c:pt idx="16">
                  <c:v>0.76879967696921836</c:v>
                </c:pt>
                <c:pt idx="17">
                  <c:v>0.79025294109272792</c:v>
                </c:pt>
                <c:pt idx="18">
                  <c:v>0.81170620521623749</c:v>
                </c:pt>
                <c:pt idx="19">
                  <c:v>0.83730104861429566</c:v>
                </c:pt>
                <c:pt idx="20">
                  <c:v>0.86289589201235384</c:v>
                </c:pt>
                <c:pt idx="21">
                  <c:v>0.88849073541041201</c:v>
                </c:pt>
                <c:pt idx="22">
                  <c:v>0.91408557880847019</c:v>
                </c:pt>
                <c:pt idx="23">
                  <c:v>0.93968042220652837</c:v>
                </c:pt>
                <c:pt idx="24">
                  <c:v>0.96527526560458654</c:v>
                </c:pt>
                <c:pt idx="25">
                  <c:v>0.99087010900264472</c:v>
                </c:pt>
                <c:pt idx="26">
                  <c:v>1.016464952400703</c:v>
                </c:pt>
                <c:pt idx="27">
                  <c:v>1.0420597957987612</c:v>
                </c:pt>
                <c:pt idx="28">
                  <c:v>1.0676546391968196</c:v>
                </c:pt>
                <c:pt idx="29">
                  <c:v>1.1737738257570425</c:v>
                </c:pt>
                <c:pt idx="30">
                  <c:v>1.2798930123172656</c:v>
                </c:pt>
                <c:pt idx="31">
                  <c:v>1.2798930123172656</c:v>
                </c:pt>
                <c:pt idx="32">
                  <c:v>1.2798930123172656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0.48659333209061006</c:v>
                </c:pt>
                <c:pt idx="4">
                  <c:v>0.5314603954870295</c:v>
                </c:pt>
                <c:pt idx="5">
                  <c:v>0.58937134104502387</c:v>
                </c:pt>
                <c:pt idx="6">
                  <c:v>0.63278100432702478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0.51340666790938994</c:v>
                </c:pt>
                <c:pt idx="4">
                  <c:v>0.4685396045129705</c:v>
                </c:pt>
                <c:pt idx="5">
                  <c:v>0.41062865895497613</c:v>
                </c:pt>
                <c:pt idx="6">
                  <c:v>0.36721899567297522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76.622786978786607</c:v>
                </c:pt>
                <c:pt idx="4">
                  <c:v>101.91292522957039</c:v>
                </c:pt>
                <c:pt idx="5">
                  <c:v>137.36639375584321</c:v>
                </c:pt>
                <c:pt idx="6">
                  <c:v>171.5969540629944</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76.622786978786607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5">
        <v>44007.756886921299</v>
      </c>
      <c r="B24" s="185" t="s">
        <v>601</v>
      </c>
      <c r="C24" s="185" t="s">
        <v>602</v>
      </c>
      <c r="D24" s="185" t="s">
        <v>603</v>
      </c>
    </row>
    <row r="25" spans="1:4" s="185" customFormat="1"/>
    <row r="26" spans="1:4" s="185" customFormat="1">
      <c r="A26" s="82">
        <v>44061</v>
      </c>
      <c r="B26" s="185" t="s">
        <v>648</v>
      </c>
      <c r="C26" s="185" t="s">
        <v>540</v>
      </c>
      <c r="D26" s="185" t="s">
        <v>409</v>
      </c>
    </row>
    <row r="27" spans="1:4" s="185" customFormat="1">
      <c r="B27" s="185" t="s">
        <v>649</v>
      </c>
      <c r="C27" s="185" t="s">
        <v>540</v>
      </c>
      <c r="D27" s="185" t="s">
        <v>409</v>
      </c>
    </row>
    <row r="28" spans="1:4" s="185" customFormat="1">
      <c r="B28" s="185" t="s">
        <v>650</v>
      </c>
      <c r="C28" s="185" t="s">
        <v>540</v>
      </c>
      <c r="D28" s="185" t="s">
        <v>409</v>
      </c>
    </row>
    <row r="29" spans="1:4" s="349" customFormat="1"/>
    <row r="30" spans="1:4" s="185" customFormat="1">
      <c r="A30" s="82">
        <v>44298</v>
      </c>
      <c r="B30" s="185" t="s">
        <v>698</v>
      </c>
      <c r="C30" s="185" t="s">
        <v>602</v>
      </c>
      <c r="D30" s="185" t="s">
        <v>603</v>
      </c>
    </row>
    <row r="31" spans="1:4" s="185" customFormat="1"/>
    <row r="32" spans="1:4" s="185" customFormat="1"/>
    <row r="33" spans="1:2" s="185" customFormat="1"/>
    <row r="34" spans="1:2" s="185" customFormat="1"/>
    <row r="35" spans="1:2" s="185" customFormat="1"/>
    <row r="36" spans="1:2" s="185" customFormat="1"/>
    <row r="38" spans="1:2">
      <c r="A38" s="215">
        <f ca="1">NOW()</f>
        <v>44742.935222337961</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635</v>
      </c>
      <c r="C7" s="4" t="str">
        <f>"DriversGams!"&amp;ADDRESS(ROW(DriversGams!A5),COLUMN(DriversGams!A5),4)</f>
        <v>DriversGams!A5</v>
      </c>
      <c r="D7" s="4">
        <v>1</v>
      </c>
      <c r="E7" s="4">
        <v>1</v>
      </c>
      <c r="F7" s="4"/>
    </row>
    <row r="8" spans="1:6">
      <c r="A8" s="4" t="s">
        <v>302</v>
      </c>
      <c r="B8" s="4" t="s">
        <v>611</v>
      </c>
      <c r="C8" s="4" t="str">
        <f>"DriversGams!"&amp;ADDRESS(ROW(DriversGams!A43),COLUMN(DriversGams!A43),4)</f>
        <v>DriversGams!A43</v>
      </c>
      <c r="D8" s="4"/>
      <c r="E8" s="4">
        <v>1</v>
      </c>
      <c r="F8" s="4"/>
    </row>
    <row r="9" spans="1:6">
      <c r="A9" s="4" t="s">
        <v>302</v>
      </c>
      <c r="B9" s="4" t="s">
        <v>636</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713</v>
      </c>
      <c r="C12" t="str">
        <f>"DriversGams!"&amp;ADDRESS(ROW(DriversGams!A130),COLUMN(DriversGams!A130),4)</f>
        <v>DriversGams!A130</v>
      </c>
      <c r="D12" s="365">
        <v>1</v>
      </c>
      <c r="E12" s="365">
        <v>1</v>
      </c>
    </row>
    <row r="13" spans="1:6">
      <c r="A13" t="s">
        <v>302</v>
      </c>
      <c r="B13" t="s">
        <v>638</v>
      </c>
      <c r="C13" s="276"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D101" workbookViewId="0">
      <selection activeCell="B131" sqref="B131:AG132"/>
    </sheetView>
  </sheetViews>
  <sheetFormatPr defaultColWidth="8.7109375" defaultRowHeight="15"/>
  <cols>
    <col min="1" max="16384" width="8.7109375" style="185"/>
  </cols>
  <sheetData>
    <row r="4" spans="1:40">
      <c r="A4" s="185" t="s">
        <v>607</v>
      </c>
    </row>
    <row r="5" spans="1:40">
      <c r="A5" s="362"/>
      <c r="B5" s="35" t="s">
        <v>567</v>
      </c>
      <c r="C5" s="35" t="s">
        <v>555</v>
      </c>
      <c r="D5" s="35" t="s">
        <v>568</v>
      </c>
      <c r="E5" s="35" t="s">
        <v>569</v>
      </c>
      <c r="F5" s="35" t="s">
        <v>570</v>
      </c>
      <c r="G5" s="35" t="s">
        <v>571</v>
      </c>
      <c r="H5" s="35" t="s">
        <v>556</v>
      </c>
      <c r="I5" s="35" t="s">
        <v>572</v>
      </c>
      <c r="J5" s="35" t="s">
        <v>573</v>
      </c>
      <c r="K5" s="35" t="s">
        <v>574</v>
      </c>
      <c r="L5" s="35" t="s">
        <v>575</v>
      </c>
      <c r="M5" s="35" t="s">
        <v>557</v>
      </c>
      <c r="N5" s="35" t="s">
        <v>576</v>
      </c>
      <c r="O5" s="35" t="s">
        <v>577</v>
      </c>
      <c r="P5" s="35" t="s">
        <v>578</v>
      </c>
      <c r="Q5" s="35" t="s">
        <v>579</v>
      </c>
      <c r="R5" s="35" t="s">
        <v>558</v>
      </c>
      <c r="S5" s="35" t="s">
        <v>580</v>
      </c>
      <c r="T5" s="35" t="s">
        <v>581</v>
      </c>
      <c r="U5" s="35" t="s">
        <v>582</v>
      </c>
      <c r="V5" s="35" t="s">
        <v>583</v>
      </c>
      <c r="W5" s="35" t="s">
        <v>559</v>
      </c>
      <c r="X5" s="35" t="s">
        <v>584</v>
      </c>
      <c r="Y5" s="35" t="s">
        <v>585</v>
      </c>
      <c r="Z5" s="35" t="s">
        <v>586</v>
      </c>
      <c r="AA5" s="35" t="s">
        <v>587</v>
      </c>
      <c r="AB5" s="35" t="s">
        <v>560</v>
      </c>
      <c r="AC5" s="35" t="s">
        <v>588</v>
      </c>
      <c r="AD5" s="35" t="s">
        <v>589</v>
      </c>
      <c r="AE5" s="35" t="s">
        <v>590</v>
      </c>
      <c r="AF5" s="35" t="s">
        <v>591</v>
      </c>
      <c r="AG5" s="35" t="s">
        <v>561</v>
      </c>
      <c r="AH5" s="35"/>
      <c r="AI5" s="35"/>
      <c r="AJ5" s="35"/>
      <c r="AK5" s="35"/>
      <c r="AL5" s="35"/>
      <c r="AM5" s="35"/>
      <c r="AN5" s="35"/>
    </row>
    <row r="6" spans="1:40">
      <c r="A6" s="35" t="s">
        <v>4</v>
      </c>
      <c r="B6" s="370">
        <v>2742.7</v>
      </c>
      <c r="C6" s="370">
        <v>2570.23</v>
      </c>
      <c r="D6" s="370">
        <v>2663.51</v>
      </c>
      <c r="E6" s="370">
        <v>2738.96</v>
      </c>
      <c r="F6" s="370">
        <v>2812.95</v>
      </c>
      <c r="G6" s="370">
        <v>2890.84</v>
      </c>
      <c r="H6" s="370">
        <v>2963.9</v>
      </c>
      <c r="I6" s="370">
        <v>3029.24</v>
      </c>
      <c r="J6" s="370">
        <v>3094.44</v>
      </c>
      <c r="K6" s="370">
        <v>3162.18</v>
      </c>
      <c r="L6" s="370">
        <v>3245.03</v>
      </c>
      <c r="M6" s="370">
        <v>3323.15</v>
      </c>
      <c r="N6" s="370">
        <v>3413.55</v>
      </c>
      <c r="O6" s="370">
        <v>3506.82</v>
      </c>
      <c r="P6" s="370">
        <v>3618.29</v>
      </c>
      <c r="Q6" s="370">
        <v>3735.21</v>
      </c>
      <c r="R6" s="370">
        <v>3846.98</v>
      </c>
      <c r="S6" s="370">
        <v>3952.74</v>
      </c>
      <c r="T6" s="370">
        <v>4036.91</v>
      </c>
      <c r="U6" s="370">
        <v>4137.6000000000004</v>
      </c>
      <c r="V6" s="370">
        <v>4257.1000000000004</v>
      </c>
      <c r="W6" s="370">
        <v>4369.76</v>
      </c>
      <c r="X6" s="370">
        <v>4496.03</v>
      </c>
      <c r="Y6" s="370">
        <v>4622.3</v>
      </c>
      <c r="Z6" s="370">
        <v>4749.76</v>
      </c>
      <c r="AA6" s="370">
        <v>4882.6899999999996</v>
      </c>
      <c r="AB6" s="370">
        <v>5022.43</v>
      </c>
      <c r="AC6" s="370">
        <v>5173.28</v>
      </c>
      <c r="AD6" s="370">
        <v>5269.79</v>
      </c>
      <c r="AE6" s="370">
        <v>5354.74</v>
      </c>
      <c r="AF6" s="370">
        <v>5438.42</v>
      </c>
      <c r="AG6" s="370">
        <v>5519.16</v>
      </c>
      <c r="AH6" s="365"/>
      <c r="AI6" s="365"/>
      <c r="AJ6" s="365"/>
      <c r="AK6" s="365"/>
      <c r="AL6" s="365"/>
      <c r="AM6" s="365"/>
      <c r="AN6" s="365"/>
    </row>
    <row r="7" spans="1:40">
      <c r="A7" s="35" t="s">
        <v>637</v>
      </c>
      <c r="B7" s="370">
        <v>102.77</v>
      </c>
      <c r="C7" s="370">
        <v>101.85</v>
      </c>
      <c r="D7" s="370">
        <v>104.68</v>
      </c>
      <c r="E7" s="370">
        <v>107.17</v>
      </c>
      <c r="F7" s="370">
        <v>109.35</v>
      </c>
      <c r="G7" s="370">
        <v>111.59</v>
      </c>
      <c r="H7" s="370">
        <v>113.61</v>
      </c>
      <c r="I7" s="370">
        <v>115.3</v>
      </c>
      <c r="J7" s="370">
        <v>116.94</v>
      </c>
      <c r="K7" s="370">
        <v>120.33</v>
      </c>
      <c r="L7" s="370">
        <v>123.7</v>
      </c>
      <c r="M7" s="370">
        <v>126.03</v>
      </c>
      <c r="N7" s="370">
        <v>128.57</v>
      </c>
      <c r="O7" s="370">
        <v>130.74</v>
      </c>
      <c r="P7" s="370">
        <v>133.47999999999999</v>
      </c>
      <c r="Q7" s="370">
        <v>136.05000000000001</v>
      </c>
      <c r="R7" s="370">
        <v>140.6</v>
      </c>
      <c r="S7" s="370">
        <v>145.51</v>
      </c>
      <c r="T7" s="370">
        <v>147.41999999999999</v>
      </c>
      <c r="U7" s="370">
        <v>149.72999999999999</v>
      </c>
      <c r="V7" s="370">
        <v>151.53</v>
      </c>
      <c r="W7" s="370">
        <v>154.26</v>
      </c>
      <c r="X7" s="370">
        <v>157.19</v>
      </c>
      <c r="Y7" s="370">
        <v>159.76</v>
      </c>
      <c r="Z7" s="370">
        <v>161.96</v>
      </c>
      <c r="AA7" s="370">
        <v>164.13</v>
      </c>
      <c r="AB7" s="370">
        <v>166.38</v>
      </c>
      <c r="AC7" s="370">
        <v>168.75</v>
      </c>
      <c r="AD7" s="370">
        <v>169.19</v>
      </c>
      <c r="AE7" s="370">
        <v>169.4</v>
      </c>
      <c r="AF7" s="370">
        <v>169.79</v>
      </c>
      <c r="AG7" s="370">
        <v>170.18</v>
      </c>
      <c r="AH7" s="365"/>
      <c r="AI7" s="365"/>
      <c r="AJ7" s="365"/>
      <c r="AK7" s="365"/>
      <c r="AL7" s="365"/>
      <c r="AM7" s="365"/>
      <c r="AN7" s="365"/>
    </row>
    <row r="8" spans="1:40">
      <c r="A8" s="35" t="s">
        <v>387</v>
      </c>
      <c r="B8" s="370">
        <v>197.32</v>
      </c>
      <c r="C8" s="370">
        <v>188.75</v>
      </c>
      <c r="D8" s="370">
        <v>193.27</v>
      </c>
      <c r="E8" s="370">
        <v>196.31</v>
      </c>
      <c r="F8" s="370">
        <v>199.37</v>
      </c>
      <c r="G8" s="370">
        <v>202.51</v>
      </c>
      <c r="H8" s="370">
        <v>205.34</v>
      </c>
      <c r="I8" s="370">
        <v>207.91</v>
      </c>
      <c r="J8" s="370">
        <v>210.39</v>
      </c>
      <c r="K8" s="370">
        <v>216.65</v>
      </c>
      <c r="L8" s="370">
        <v>221.84</v>
      </c>
      <c r="M8" s="370">
        <v>224.93</v>
      </c>
      <c r="N8" s="370">
        <v>227.79</v>
      </c>
      <c r="O8" s="370">
        <v>230</v>
      </c>
      <c r="P8" s="370">
        <v>232.79</v>
      </c>
      <c r="Q8" s="370">
        <v>235.36</v>
      </c>
      <c r="R8" s="370">
        <v>242.48</v>
      </c>
      <c r="S8" s="370">
        <v>250.03</v>
      </c>
      <c r="T8" s="370">
        <v>252.13</v>
      </c>
      <c r="U8" s="370">
        <v>254.81</v>
      </c>
      <c r="V8" s="370">
        <v>254.84</v>
      </c>
      <c r="W8" s="370">
        <v>258.02</v>
      </c>
      <c r="X8" s="370">
        <v>260.3</v>
      </c>
      <c r="Y8" s="370">
        <v>261.68</v>
      </c>
      <c r="Z8" s="370">
        <v>262.60000000000002</v>
      </c>
      <c r="AA8" s="370">
        <v>263.49</v>
      </c>
      <c r="AB8" s="370">
        <v>264.62</v>
      </c>
      <c r="AC8" s="370">
        <v>266.10000000000002</v>
      </c>
      <c r="AD8" s="370">
        <v>265.45999999999998</v>
      </c>
      <c r="AE8" s="370">
        <v>264.17</v>
      </c>
      <c r="AF8" s="370">
        <v>263.06</v>
      </c>
      <c r="AG8" s="370">
        <v>261.68</v>
      </c>
      <c r="AH8" s="365"/>
      <c r="AI8" s="365"/>
      <c r="AJ8" s="365"/>
      <c r="AK8" s="365"/>
      <c r="AL8" s="365"/>
      <c r="AM8" s="365"/>
      <c r="AN8" s="365"/>
    </row>
    <row r="9" spans="1:40" s="360" customFormat="1">
      <c r="A9" s="35" t="s">
        <v>522</v>
      </c>
      <c r="B9" s="370">
        <v>155.19999999999999</v>
      </c>
      <c r="C9" s="370">
        <v>154.51</v>
      </c>
      <c r="D9" s="370">
        <v>161.34</v>
      </c>
      <c r="E9" s="370">
        <v>167.36</v>
      </c>
      <c r="F9" s="370">
        <v>172.82</v>
      </c>
      <c r="G9" s="370">
        <v>178.36</v>
      </c>
      <c r="H9" s="370">
        <v>183.29</v>
      </c>
      <c r="I9" s="370">
        <v>187.41</v>
      </c>
      <c r="J9" s="370">
        <v>191.52</v>
      </c>
      <c r="K9" s="370">
        <v>198.84</v>
      </c>
      <c r="L9" s="370">
        <v>205.18</v>
      </c>
      <c r="M9" s="370">
        <v>209.75</v>
      </c>
      <c r="N9" s="370">
        <v>214.9</v>
      </c>
      <c r="O9" s="370">
        <v>219.47</v>
      </c>
      <c r="P9" s="370">
        <v>225.07</v>
      </c>
      <c r="Q9" s="370">
        <v>230.49</v>
      </c>
      <c r="R9" s="370">
        <v>241.08</v>
      </c>
      <c r="S9" s="370">
        <v>251.92</v>
      </c>
      <c r="T9" s="370">
        <v>255.45</v>
      </c>
      <c r="U9" s="370">
        <v>259.19</v>
      </c>
      <c r="V9" s="370">
        <v>261.45999999999998</v>
      </c>
      <c r="W9" s="370">
        <v>266.93</v>
      </c>
      <c r="X9" s="370">
        <v>272.95999999999998</v>
      </c>
      <c r="Y9" s="370">
        <v>277.56</v>
      </c>
      <c r="Z9" s="370">
        <v>281.05</v>
      </c>
      <c r="AA9" s="370">
        <v>284.37</v>
      </c>
      <c r="AB9" s="370">
        <v>287.97000000000003</v>
      </c>
      <c r="AC9" s="370">
        <v>291.79000000000002</v>
      </c>
      <c r="AD9" s="370">
        <v>292.86</v>
      </c>
      <c r="AE9" s="370">
        <v>293.20999999999998</v>
      </c>
      <c r="AF9" s="370">
        <v>293.61</v>
      </c>
      <c r="AG9" s="370">
        <v>293.94</v>
      </c>
      <c r="AH9" s="365"/>
      <c r="AI9" s="365"/>
      <c r="AJ9" s="365"/>
      <c r="AK9" s="365"/>
      <c r="AL9" s="365"/>
      <c r="AM9" s="365"/>
      <c r="AN9" s="365"/>
    </row>
    <row r="10" spans="1:40">
      <c r="A10" s="35" t="s">
        <v>523</v>
      </c>
      <c r="B10" s="370">
        <v>366.71</v>
      </c>
      <c r="C10" s="370">
        <v>339.03</v>
      </c>
      <c r="D10" s="370">
        <v>349.62</v>
      </c>
      <c r="E10" s="370">
        <v>356.97</v>
      </c>
      <c r="F10" s="370">
        <v>365</v>
      </c>
      <c r="G10" s="370">
        <v>374.06</v>
      </c>
      <c r="H10" s="370">
        <v>382.81</v>
      </c>
      <c r="I10" s="370">
        <v>391.7</v>
      </c>
      <c r="J10" s="370">
        <v>400.21</v>
      </c>
      <c r="K10" s="370">
        <v>413.95</v>
      </c>
      <c r="L10" s="370">
        <v>426.7</v>
      </c>
      <c r="M10" s="370">
        <v>436.52</v>
      </c>
      <c r="N10" s="370">
        <v>446.99</v>
      </c>
      <c r="O10" s="370">
        <v>457.85</v>
      </c>
      <c r="P10" s="370">
        <v>471.4</v>
      </c>
      <c r="Q10" s="370">
        <v>485.51</v>
      </c>
      <c r="R10" s="370">
        <v>505.43</v>
      </c>
      <c r="S10" s="370">
        <v>522.92999999999995</v>
      </c>
      <c r="T10" s="370">
        <v>530.27</v>
      </c>
      <c r="U10" s="370">
        <v>539.78</v>
      </c>
      <c r="V10" s="370">
        <v>550.91</v>
      </c>
      <c r="W10" s="370">
        <v>563.9</v>
      </c>
      <c r="X10" s="370">
        <v>571.30999999999995</v>
      </c>
      <c r="Y10" s="370">
        <v>581.63</v>
      </c>
      <c r="Z10" s="370">
        <v>595.29999999999995</v>
      </c>
      <c r="AA10" s="370">
        <v>610.46</v>
      </c>
      <c r="AB10" s="370">
        <v>626.64</v>
      </c>
      <c r="AC10" s="370">
        <v>644.64</v>
      </c>
      <c r="AD10" s="370">
        <v>650.41999999999996</v>
      </c>
      <c r="AE10" s="370">
        <v>656.26</v>
      </c>
      <c r="AF10" s="370">
        <v>663.56</v>
      </c>
      <c r="AG10" s="370">
        <v>670.82</v>
      </c>
      <c r="AH10" s="365"/>
      <c r="AI10" s="365"/>
      <c r="AJ10" s="365"/>
      <c r="AK10" s="365"/>
      <c r="AL10" s="365"/>
      <c r="AM10" s="365"/>
      <c r="AN10" s="365"/>
    </row>
    <row r="11" spans="1:40">
      <c r="A11" s="35" t="s">
        <v>524</v>
      </c>
      <c r="B11" s="370">
        <v>24.02</v>
      </c>
      <c r="C11" s="370">
        <v>22.83</v>
      </c>
      <c r="D11" s="370">
        <v>23.64</v>
      </c>
      <c r="E11" s="370">
        <v>24.06</v>
      </c>
      <c r="F11" s="370">
        <v>24.57</v>
      </c>
      <c r="G11" s="370">
        <v>25.29</v>
      </c>
      <c r="H11" s="370">
        <v>25.8</v>
      </c>
      <c r="I11" s="370">
        <v>26.15</v>
      </c>
      <c r="J11" s="370">
        <v>26.59</v>
      </c>
      <c r="K11" s="370">
        <v>27.06</v>
      </c>
      <c r="L11" s="370">
        <v>27.52</v>
      </c>
      <c r="M11" s="370">
        <v>27.94</v>
      </c>
      <c r="N11" s="370">
        <v>28.91</v>
      </c>
      <c r="O11" s="370">
        <v>29.53</v>
      </c>
      <c r="P11" s="370">
        <v>30.31</v>
      </c>
      <c r="Q11" s="370">
        <v>31.13</v>
      </c>
      <c r="R11" s="370">
        <v>31.92</v>
      </c>
      <c r="S11" s="370">
        <v>32.54</v>
      </c>
      <c r="T11" s="370">
        <v>32.880000000000003</v>
      </c>
      <c r="U11" s="370">
        <v>33.47</v>
      </c>
      <c r="V11" s="370">
        <v>33.89</v>
      </c>
      <c r="W11" s="370">
        <v>34.57</v>
      </c>
      <c r="X11" s="370">
        <v>35.28</v>
      </c>
      <c r="Y11" s="370">
        <v>35.96</v>
      </c>
      <c r="Z11" s="370">
        <v>36.619999999999997</v>
      </c>
      <c r="AA11" s="370">
        <v>37.33</v>
      </c>
      <c r="AB11" s="370">
        <v>38.1</v>
      </c>
      <c r="AC11" s="370">
        <v>38.950000000000003</v>
      </c>
      <c r="AD11" s="370">
        <v>39.33</v>
      </c>
      <c r="AE11" s="370">
        <v>39.630000000000003</v>
      </c>
      <c r="AF11" s="370">
        <v>39.950000000000003</v>
      </c>
      <c r="AG11" s="370">
        <v>40.26</v>
      </c>
      <c r="AH11" s="365"/>
      <c r="AI11" s="365"/>
      <c r="AJ11" s="365"/>
      <c r="AK11" s="365"/>
      <c r="AL11" s="365"/>
      <c r="AM11" s="365"/>
      <c r="AN11" s="365"/>
    </row>
    <row r="12" spans="1:40">
      <c r="A12" s="35" t="s">
        <v>525</v>
      </c>
      <c r="B12" s="370">
        <v>78.8</v>
      </c>
      <c r="C12" s="370">
        <v>77.650000000000006</v>
      </c>
      <c r="D12" s="370">
        <v>76.69</v>
      </c>
      <c r="E12" s="370">
        <v>77.209999999999994</v>
      </c>
      <c r="F12" s="370">
        <v>78.11</v>
      </c>
      <c r="G12" s="370">
        <v>78.900000000000006</v>
      </c>
      <c r="H12" s="370">
        <v>79.64</v>
      </c>
      <c r="I12" s="370">
        <v>80.319999999999993</v>
      </c>
      <c r="J12" s="370">
        <v>81</v>
      </c>
      <c r="K12" s="370">
        <v>82.01</v>
      </c>
      <c r="L12" s="370">
        <v>82.46</v>
      </c>
      <c r="M12" s="370">
        <v>83.04</v>
      </c>
      <c r="N12" s="370">
        <v>83.83</v>
      </c>
      <c r="O12" s="370">
        <v>84.67</v>
      </c>
      <c r="P12" s="370">
        <v>85.85</v>
      </c>
      <c r="Q12" s="370">
        <v>87.08</v>
      </c>
      <c r="R12" s="370">
        <v>68.459999999999994</v>
      </c>
      <c r="S12" s="370">
        <v>52.9</v>
      </c>
      <c r="T12" s="370">
        <v>50.58</v>
      </c>
      <c r="U12" s="370">
        <v>54.24</v>
      </c>
      <c r="V12" s="370">
        <v>56.85</v>
      </c>
      <c r="W12" s="370">
        <v>51.03</v>
      </c>
      <c r="X12" s="370">
        <v>50.88</v>
      </c>
      <c r="Y12" s="370">
        <v>51.46</v>
      </c>
      <c r="Z12" s="370">
        <v>52.38</v>
      </c>
      <c r="AA12" s="370">
        <v>53.51</v>
      </c>
      <c r="AB12" s="370">
        <v>54.78</v>
      </c>
      <c r="AC12" s="370">
        <v>56.14</v>
      </c>
      <c r="AD12" s="370">
        <v>57.05</v>
      </c>
      <c r="AE12" s="370">
        <v>57.61</v>
      </c>
      <c r="AF12" s="370">
        <v>58.16</v>
      </c>
      <c r="AG12" s="370">
        <v>58.71</v>
      </c>
      <c r="AH12" s="365"/>
      <c r="AI12" s="365"/>
      <c r="AJ12" s="365"/>
      <c r="AK12" s="365"/>
      <c r="AL12" s="365"/>
      <c r="AM12" s="365"/>
      <c r="AN12" s="365"/>
    </row>
    <row r="13" spans="1:40">
      <c r="A13" s="35" t="s">
        <v>526</v>
      </c>
      <c r="B13" s="370">
        <v>17.63</v>
      </c>
      <c r="C13" s="370">
        <v>16.38</v>
      </c>
      <c r="D13" s="370">
        <v>16.91</v>
      </c>
      <c r="E13" s="370">
        <v>17.3</v>
      </c>
      <c r="F13" s="370">
        <v>17.72</v>
      </c>
      <c r="G13" s="370">
        <v>18.170000000000002</v>
      </c>
      <c r="H13" s="370">
        <v>18.600000000000001</v>
      </c>
      <c r="I13" s="370">
        <v>19</v>
      </c>
      <c r="J13" s="370">
        <v>19.399999999999999</v>
      </c>
      <c r="K13" s="370">
        <v>19.97</v>
      </c>
      <c r="L13" s="370">
        <v>20.53</v>
      </c>
      <c r="M13" s="370">
        <v>20.99</v>
      </c>
      <c r="N13" s="370">
        <v>21.51</v>
      </c>
      <c r="O13" s="370">
        <v>22.03</v>
      </c>
      <c r="P13" s="370">
        <v>22.68</v>
      </c>
      <c r="Q13" s="370">
        <v>23.35</v>
      </c>
      <c r="R13" s="370">
        <v>24.11</v>
      </c>
      <c r="S13" s="370">
        <v>24.74</v>
      </c>
      <c r="T13" s="370">
        <v>25.06</v>
      </c>
      <c r="U13" s="370">
        <v>25.51</v>
      </c>
      <c r="V13" s="370">
        <v>26.07</v>
      </c>
      <c r="W13" s="370">
        <v>26.65</v>
      </c>
      <c r="X13" s="370">
        <v>27.19</v>
      </c>
      <c r="Y13" s="370">
        <v>27.76</v>
      </c>
      <c r="Z13" s="370">
        <v>28.37</v>
      </c>
      <c r="AA13" s="370">
        <v>29.02</v>
      </c>
      <c r="AB13" s="370">
        <v>29.72</v>
      </c>
      <c r="AC13" s="370">
        <v>30.49</v>
      </c>
      <c r="AD13" s="370">
        <v>30.81</v>
      </c>
      <c r="AE13" s="370">
        <v>31.08</v>
      </c>
      <c r="AF13" s="370">
        <v>31.37</v>
      </c>
      <c r="AG13" s="370">
        <v>31.64</v>
      </c>
      <c r="AH13" s="365"/>
      <c r="AI13" s="365"/>
      <c r="AJ13" s="365"/>
      <c r="AK13" s="365"/>
      <c r="AL13" s="365"/>
      <c r="AM13" s="365"/>
      <c r="AN13" s="365"/>
    </row>
    <row r="14" spans="1:40">
      <c r="A14" s="35" t="s">
        <v>388</v>
      </c>
      <c r="B14" s="370">
        <v>20.84</v>
      </c>
      <c r="C14" s="370">
        <v>19.72</v>
      </c>
      <c r="D14" s="370">
        <v>19.940000000000001</v>
      </c>
      <c r="E14" s="370">
        <v>20.03</v>
      </c>
      <c r="F14" s="370">
        <v>20.239999999999998</v>
      </c>
      <c r="G14" s="370">
        <v>20.52</v>
      </c>
      <c r="H14" s="370">
        <v>20.81</v>
      </c>
      <c r="I14" s="370">
        <v>21.19</v>
      </c>
      <c r="J14" s="370">
        <v>21.52</v>
      </c>
      <c r="K14" s="370">
        <v>22.23</v>
      </c>
      <c r="L14" s="370">
        <v>22.78</v>
      </c>
      <c r="M14" s="370">
        <v>23.14</v>
      </c>
      <c r="N14" s="370">
        <v>23.45</v>
      </c>
      <c r="O14" s="370">
        <v>23.78</v>
      </c>
      <c r="P14" s="370">
        <v>24.2</v>
      </c>
      <c r="Q14" s="370">
        <v>24.71</v>
      </c>
      <c r="R14" s="370">
        <v>25.82</v>
      </c>
      <c r="S14" s="370">
        <v>26.77</v>
      </c>
      <c r="T14" s="370">
        <v>27.15</v>
      </c>
      <c r="U14" s="370">
        <v>27.58</v>
      </c>
      <c r="V14" s="370">
        <v>27.84</v>
      </c>
      <c r="W14" s="370">
        <v>28.57</v>
      </c>
      <c r="X14" s="370">
        <v>28.41</v>
      </c>
      <c r="Y14" s="370">
        <v>28.67</v>
      </c>
      <c r="Z14" s="370">
        <v>29.23</v>
      </c>
      <c r="AA14" s="370">
        <v>29.91</v>
      </c>
      <c r="AB14" s="370">
        <v>30.63</v>
      </c>
      <c r="AC14" s="370">
        <v>31.33</v>
      </c>
      <c r="AD14" s="370">
        <v>31.4</v>
      </c>
      <c r="AE14" s="370">
        <v>31.65</v>
      </c>
      <c r="AF14" s="370">
        <v>31.93</v>
      </c>
      <c r="AG14" s="370">
        <v>32.22</v>
      </c>
      <c r="AH14" s="365"/>
      <c r="AI14" s="365"/>
      <c r="AJ14" s="365"/>
      <c r="AK14" s="365"/>
      <c r="AL14" s="365"/>
      <c r="AM14" s="365"/>
      <c r="AN14" s="365"/>
    </row>
    <row r="15" spans="1:40">
      <c r="A15" s="35" t="s">
        <v>527</v>
      </c>
      <c r="B15" s="370">
        <v>13.07</v>
      </c>
      <c r="C15" s="370">
        <v>12</v>
      </c>
      <c r="D15" s="370">
        <v>11.38</v>
      </c>
      <c r="E15" s="370">
        <v>10.67</v>
      </c>
      <c r="F15" s="370">
        <v>10.46</v>
      </c>
      <c r="G15" s="370">
        <v>10.46</v>
      </c>
      <c r="H15" s="370">
        <v>10.61</v>
      </c>
      <c r="I15" s="370">
        <v>11.26</v>
      </c>
      <c r="J15" s="370">
        <v>11.73</v>
      </c>
      <c r="K15" s="370">
        <v>13.44</v>
      </c>
      <c r="L15" s="370">
        <v>14.48</v>
      </c>
      <c r="M15" s="370">
        <v>14.77</v>
      </c>
      <c r="N15" s="370">
        <v>14.73</v>
      </c>
      <c r="O15" s="370">
        <v>14.66</v>
      </c>
      <c r="P15" s="370">
        <v>14.74</v>
      </c>
      <c r="Q15" s="370">
        <v>15.04</v>
      </c>
      <c r="R15" s="370">
        <v>17.91</v>
      </c>
      <c r="S15" s="370">
        <v>20.67</v>
      </c>
      <c r="T15" s="370">
        <v>20.25</v>
      </c>
      <c r="U15" s="370">
        <v>20.36</v>
      </c>
      <c r="V15" s="370">
        <v>19.59</v>
      </c>
      <c r="W15" s="370">
        <v>20.77</v>
      </c>
      <c r="X15" s="370">
        <v>17.77</v>
      </c>
      <c r="Y15" s="370">
        <v>16.77</v>
      </c>
      <c r="Z15" s="370">
        <v>16.95</v>
      </c>
      <c r="AA15" s="370">
        <v>17.420000000000002</v>
      </c>
      <c r="AB15" s="370">
        <v>17.989999999999998</v>
      </c>
      <c r="AC15" s="370">
        <v>18.420000000000002</v>
      </c>
      <c r="AD15" s="370">
        <v>17.350000000000001</v>
      </c>
      <c r="AE15" s="370">
        <v>16.91</v>
      </c>
      <c r="AF15" s="370">
        <v>16.760000000000002</v>
      </c>
      <c r="AG15" s="370">
        <v>16.690000000000001</v>
      </c>
      <c r="AH15" s="365"/>
      <c r="AI15" s="365"/>
      <c r="AJ15" s="365"/>
      <c r="AK15" s="365"/>
      <c r="AL15" s="365"/>
      <c r="AM15" s="365"/>
      <c r="AN15" s="365"/>
    </row>
    <row r="16" spans="1:40">
      <c r="A16" s="35" t="s">
        <v>598</v>
      </c>
      <c r="B16" s="370">
        <v>0.12</v>
      </c>
      <c r="C16" s="370">
        <v>0.13</v>
      </c>
      <c r="D16" s="370">
        <v>0.31</v>
      </c>
      <c r="E16" s="370">
        <v>0.73</v>
      </c>
      <c r="F16" s="370">
        <v>0.73</v>
      </c>
      <c r="G16" s="370">
        <v>0.73</v>
      </c>
      <c r="H16" s="370">
        <v>0.73</v>
      </c>
      <c r="I16" s="370">
        <v>0.73</v>
      </c>
      <c r="J16" s="370">
        <v>0.73</v>
      </c>
      <c r="K16" s="370">
        <v>0.73</v>
      </c>
      <c r="L16" s="370">
        <v>0.73</v>
      </c>
      <c r="M16" s="370">
        <v>0.73</v>
      </c>
      <c r="N16" s="370">
        <v>0.97</v>
      </c>
      <c r="O16" s="370">
        <v>2.31</v>
      </c>
      <c r="P16" s="370">
        <v>3.55</v>
      </c>
      <c r="Q16" s="370">
        <v>5</v>
      </c>
      <c r="R16" s="370">
        <v>6.69</v>
      </c>
      <c r="S16" s="370">
        <v>8.19</v>
      </c>
      <c r="T16" s="370">
        <v>20.63</v>
      </c>
      <c r="U16" s="370">
        <v>25.37</v>
      </c>
      <c r="V16" s="370">
        <v>30.06</v>
      </c>
      <c r="W16" s="370">
        <v>34.76</v>
      </c>
      <c r="X16" s="370">
        <v>37.130000000000003</v>
      </c>
      <c r="Y16" s="370">
        <v>39.5</v>
      </c>
      <c r="Z16" s="370">
        <v>41.85</v>
      </c>
      <c r="AA16" s="370">
        <v>44.2</v>
      </c>
      <c r="AB16" s="370">
        <v>46.55</v>
      </c>
      <c r="AC16" s="370">
        <v>49.02</v>
      </c>
      <c r="AD16" s="370">
        <v>51.48</v>
      </c>
      <c r="AE16" s="370">
        <v>53.95</v>
      </c>
      <c r="AF16" s="370">
        <v>56.41</v>
      </c>
      <c r="AG16" s="370">
        <v>58.88</v>
      </c>
      <c r="AH16" s="365"/>
      <c r="AI16" s="365"/>
      <c r="AJ16" s="365"/>
      <c r="AK16" s="365"/>
      <c r="AL16" s="365"/>
      <c r="AM16" s="365"/>
      <c r="AN16" s="365"/>
    </row>
    <row r="17" spans="1:40">
      <c r="A17" s="35" t="s">
        <v>528</v>
      </c>
      <c r="B17" s="370">
        <v>142.19999999999999</v>
      </c>
      <c r="C17" s="370">
        <v>137.66999999999999</v>
      </c>
      <c r="D17" s="370">
        <v>143.4</v>
      </c>
      <c r="E17" s="370">
        <v>144.38999999999999</v>
      </c>
      <c r="F17" s="370">
        <v>144.57</v>
      </c>
      <c r="G17" s="370">
        <v>145.81</v>
      </c>
      <c r="H17" s="370">
        <v>147.94999999999999</v>
      </c>
      <c r="I17" s="370">
        <v>149.13</v>
      </c>
      <c r="J17" s="370">
        <v>150.59</v>
      </c>
      <c r="K17" s="370">
        <v>152.97</v>
      </c>
      <c r="L17" s="370">
        <v>156.79</v>
      </c>
      <c r="M17" s="370">
        <v>158.83000000000001</v>
      </c>
      <c r="N17" s="370">
        <v>165.7</v>
      </c>
      <c r="O17" s="370">
        <v>174.21</v>
      </c>
      <c r="P17" s="370">
        <v>181.55</v>
      </c>
      <c r="Q17" s="370">
        <v>191.62</v>
      </c>
      <c r="R17" s="370">
        <v>191.16</v>
      </c>
      <c r="S17" s="370">
        <v>195.15</v>
      </c>
      <c r="T17" s="370">
        <v>233.38</v>
      </c>
      <c r="U17" s="370">
        <v>246.79</v>
      </c>
      <c r="V17" s="370">
        <v>262.18</v>
      </c>
      <c r="W17" s="370">
        <v>276.33</v>
      </c>
      <c r="X17" s="370">
        <v>285.33999999999997</v>
      </c>
      <c r="Y17" s="370">
        <v>294.49</v>
      </c>
      <c r="Z17" s="370">
        <v>304.62</v>
      </c>
      <c r="AA17" s="370">
        <v>314.81</v>
      </c>
      <c r="AB17" s="370">
        <v>325.05</v>
      </c>
      <c r="AC17" s="370">
        <v>341.29</v>
      </c>
      <c r="AD17" s="370">
        <v>356.6</v>
      </c>
      <c r="AE17" s="370">
        <v>371.17</v>
      </c>
      <c r="AF17" s="370">
        <v>386.66</v>
      </c>
      <c r="AG17" s="370">
        <v>402.21</v>
      </c>
      <c r="AH17" s="365"/>
      <c r="AI17" s="365"/>
      <c r="AJ17" s="365"/>
      <c r="AK17" s="365"/>
      <c r="AL17" s="365"/>
      <c r="AM17" s="365"/>
      <c r="AN17" s="365"/>
    </row>
    <row r="18" spans="1:40">
      <c r="A18" s="35" t="s">
        <v>593</v>
      </c>
      <c r="B18" s="370">
        <v>60.68</v>
      </c>
      <c r="C18" s="370">
        <v>58.58</v>
      </c>
      <c r="D18" s="370">
        <v>60.09</v>
      </c>
      <c r="E18" s="370">
        <v>61.48</v>
      </c>
      <c r="F18" s="370">
        <v>62.68</v>
      </c>
      <c r="G18" s="370">
        <v>64.05</v>
      </c>
      <c r="H18" s="370">
        <v>65.23</v>
      </c>
      <c r="I18" s="370">
        <v>66.2</v>
      </c>
      <c r="J18" s="370">
        <v>67.41</v>
      </c>
      <c r="K18" s="370">
        <v>69.67</v>
      </c>
      <c r="L18" s="370">
        <v>72.37</v>
      </c>
      <c r="M18" s="370">
        <v>74.66</v>
      </c>
      <c r="N18" s="370">
        <v>77.239999999999995</v>
      </c>
      <c r="O18" s="370">
        <v>79.61</v>
      </c>
      <c r="P18" s="370">
        <v>82.52</v>
      </c>
      <c r="Q18" s="370">
        <v>85.37</v>
      </c>
      <c r="R18" s="370">
        <v>89.15</v>
      </c>
      <c r="S18" s="370">
        <v>93.56</v>
      </c>
      <c r="T18" s="370">
        <v>96.22</v>
      </c>
      <c r="U18" s="370">
        <v>99.16</v>
      </c>
      <c r="V18" s="370">
        <v>101.85</v>
      </c>
      <c r="W18" s="370">
        <v>104.7</v>
      </c>
      <c r="X18" s="370">
        <v>107.63</v>
      </c>
      <c r="Y18" s="370">
        <v>110.21</v>
      </c>
      <c r="Z18" s="370">
        <v>112.46</v>
      </c>
      <c r="AA18" s="370">
        <v>114.47</v>
      </c>
      <c r="AB18" s="370">
        <v>116.38</v>
      </c>
      <c r="AC18" s="370">
        <v>118.34</v>
      </c>
      <c r="AD18" s="370">
        <v>118.47</v>
      </c>
      <c r="AE18" s="370">
        <v>118.4</v>
      </c>
      <c r="AF18" s="370">
        <v>118.4</v>
      </c>
      <c r="AG18" s="370">
        <v>118.36</v>
      </c>
      <c r="AH18" s="365"/>
      <c r="AI18" s="365"/>
      <c r="AJ18" s="365"/>
      <c r="AK18" s="365"/>
      <c r="AL18" s="365"/>
      <c r="AM18" s="365"/>
      <c r="AN18" s="365"/>
    </row>
    <row r="19" spans="1:40">
      <c r="A19" s="35" t="s">
        <v>594</v>
      </c>
      <c r="B19" s="370">
        <v>247.43</v>
      </c>
      <c r="C19" s="370">
        <v>235.95</v>
      </c>
      <c r="D19" s="370">
        <v>242.5</v>
      </c>
      <c r="E19" s="370">
        <v>248.63</v>
      </c>
      <c r="F19" s="370">
        <v>253.33</v>
      </c>
      <c r="G19" s="370">
        <v>258.23</v>
      </c>
      <c r="H19" s="370">
        <v>263.17</v>
      </c>
      <c r="I19" s="370">
        <v>268.76</v>
      </c>
      <c r="J19" s="370">
        <v>274.67</v>
      </c>
      <c r="K19" s="370">
        <v>282.06</v>
      </c>
      <c r="L19" s="370">
        <v>291.58999999999997</v>
      </c>
      <c r="M19" s="370">
        <v>299.91000000000003</v>
      </c>
      <c r="N19" s="370">
        <v>308.88</v>
      </c>
      <c r="O19" s="370">
        <v>317.89</v>
      </c>
      <c r="P19" s="370">
        <v>330.19</v>
      </c>
      <c r="Q19" s="370">
        <v>343.29</v>
      </c>
      <c r="R19" s="370">
        <v>353.76</v>
      </c>
      <c r="S19" s="370">
        <v>364</v>
      </c>
      <c r="T19" s="370">
        <v>373.36</v>
      </c>
      <c r="U19" s="370">
        <v>384.36</v>
      </c>
      <c r="V19" s="370">
        <v>395.7</v>
      </c>
      <c r="W19" s="370">
        <v>407.99</v>
      </c>
      <c r="X19" s="370">
        <v>420.62</v>
      </c>
      <c r="Y19" s="370">
        <v>432.8</v>
      </c>
      <c r="Z19" s="370">
        <v>445.63</v>
      </c>
      <c r="AA19" s="370">
        <v>458.11</v>
      </c>
      <c r="AB19" s="370">
        <v>470.64</v>
      </c>
      <c r="AC19" s="370">
        <v>482.18</v>
      </c>
      <c r="AD19" s="370">
        <v>485.3</v>
      </c>
      <c r="AE19" s="370">
        <v>488.87</v>
      </c>
      <c r="AF19" s="370">
        <v>493.16</v>
      </c>
      <c r="AG19" s="370">
        <v>497.65</v>
      </c>
      <c r="AH19" s="365"/>
      <c r="AI19" s="365"/>
      <c r="AJ19" s="365"/>
      <c r="AK19" s="365"/>
      <c r="AL19" s="365"/>
      <c r="AM19" s="365"/>
      <c r="AN19" s="365"/>
    </row>
    <row r="20" spans="1:40">
      <c r="A20" s="35" t="s">
        <v>595</v>
      </c>
      <c r="B20" s="370">
        <v>7.29</v>
      </c>
      <c r="C20" s="370">
        <v>7.02</v>
      </c>
      <c r="D20" s="370">
        <v>7.35</v>
      </c>
      <c r="E20" s="370">
        <v>7.62</v>
      </c>
      <c r="F20" s="370">
        <v>7.82</v>
      </c>
      <c r="G20" s="370">
        <v>8.02</v>
      </c>
      <c r="H20" s="370">
        <v>8.2200000000000006</v>
      </c>
      <c r="I20" s="370">
        <v>8.42</v>
      </c>
      <c r="J20" s="370">
        <v>8.6199999999999992</v>
      </c>
      <c r="K20" s="370">
        <v>8.77</v>
      </c>
      <c r="L20" s="370">
        <v>9</v>
      </c>
      <c r="M20" s="370">
        <v>9.2200000000000006</v>
      </c>
      <c r="N20" s="370">
        <v>9.42</v>
      </c>
      <c r="O20" s="370">
        <v>9.61</v>
      </c>
      <c r="P20" s="370">
        <v>9.89</v>
      </c>
      <c r="Q20" s="370">
        <v>10.19</v>
      </c>
      <c r="R20" s="370">
        <v>10.35</v>
      </c>
      <c r="S20" s="370">
        <v>10.48</v>
      </c>
      <c r="T20" s="370">
        <v>10.64</v>
      </c>
      <c r="U20" s="370">
        <v>10.89</v>
      </c>
      <c r="V20" s="370">
        <v>11.16</v>
      </c>
      <c r="W20" s="370">
        <v>11.43</v>
      </c>
      <c r="X20" s="370">
        <v>11.7</v>
      </c>
      <c r="Y20" s="370">
        <v>11.97</v>
      </c>
      <c r="Z20" s="370">
        <v>12.28</v>
      </c>
      <c r="AA20" s="370">
        <v>12.58</v>
      </c>
      <c r="AB20" s="370">
        <v>12.88</v>
      </c>
      <c r="AC20" s="370">
        <v>13.16</v>
      </c>
      <c r="AD20" s="370">
        <v>13.25</v>
      </c>
      <c r="AE20" s="370">
        <v>13.36</v>
      </c>
      <c r="AF20" s="370">
        <v>13.48</v>
      </c>
      <c r="AG20" s="370">
        <v>13.61</v>
      </c>
      <c r="AH20" s="365"/>
      <c r="AI20" s="365"/>
      <c r="AJ20" s="365"/>
      <c r="AK20" s="365"/>
      <c r="AL20" s="365"/>
      <c r="AM20" s="365"/>
      <c r="AN20" s="365"/>
    </row>
    <row r="21" spans="1:40">
      <c r="A21" s="35" t="s">
        <v>529</v>
      </c>
      <c r="B21" s="370">
        <v>46.32</v>
      </c>
      <c r="C21" s="370">
        <v>29.08</v>
      </c>
      <c r="D21" s="370">
        <v>33.340000000000003</v>
      </c>
      <c r="E21" s="370">
        <v>38.270000000000003</v>
      </c>
      <c r="F21" s="370">
        <v>38.229999999999997</v>
      </c>
      <c r="G21" s="370">
        <v>38.19</v>
      </c>
      <c r="H21" s="370">
        <v>38.159999999999997</v>
      </c>
      <c r="I21" s="370">
        <v>38.119999999999997</v>
      </c>
      <c r="J21" s="370">
        <v>38.08</v>
      </c>
      <c r="K21" s="370">
        <v>16.8</v>
      </c>
      <c r="L21" s="370">
        <v>10.85</v>
      </c>
      <c r="M21" s="370">
        <v>10.81</v>
      </c>
      <c r="N21" s="370">
        <v>10.81</v>
      </c>
      <c r="O21" s="370">
        <v>10.81</v>
      </c>
      <c r="P21" s="370">
        <v>10.81</v>
      </c>
      <c r="Q21" s="370">
        <v>10.79</v>
      </c>
      <c r="R21" s="370">
        <v>6.07</v>
      </c>
      <c r="S21" s="370">
        <v>1.4</v>
      </c>
      <c r="T21" s="370">
        <v>1.38</v>
      </c>
      <c r="U21" s="370">
        <v>1.28</v>
      </c>
      <c r="V21" s="370">
        <v>1.17</v>
      </c>
      <c r="W21" s="370">
        <v>1.06</v>
      </c>
      <c r="X21" s="370">
        <v>0.97</v>
      </c>
      <c r="Y21" s="370">
        <v>0.88</v>
      </c>
      <c r="Z21" s="370">
        <v>0.79</v>
      </c>
      <c r="AA21" s="370">
        <v>0.7</v>
      </c>
      <c r="AB21" s="370">
        <v>0.61</v>
      </c>
      <c r="AC21" s="370">
        <v>0.62</v>
      </c>
      <c r="AD21" s="370">
        <v>0.63</v>
      </c>
      <c r="AE21" s="370">
        <v>0.63</v>
      </c>
      <c r="AF21" s="370">
        <v>0.64</v>
      </c>
      <c r="AG21" s="370">
        <v>0.65</v>
      </c>
      <c r="AH21" s="365"/>
      <c r="AI21" s="365"/>
      <c r="AJ21" s="365"/>
      <c r="AK21" s="365"/>
      <c r="AL21" s="365"/>
      <c r="AM21" s="365"/>
      <c r="AN21" s="365"/>
    </row>
    <row r="22" spans="1:40">
      <c r="A22" s="35" t="s">
        <v>599</v>
      </c>
      <c r="B22" s="370">
        <v>112.99</v>
      </c>
      <c r="C22" s="370">
        <v>109.03</v>
      </c>
      <c r="D22" s="370">
        <v>107.81</v>
      </c>
      <c r="E22" s="370">
        <v>106.54</v>
      </c>
      <c r="F22" s="370">
        <v>104.86</v>
      </c>
      <c r="G22" s="370">
        <v>103.71</v>
      </c>
      <c r="H22" s="370">
        <v>102.26</v>
      </c>
      <c r="I22" s="370">
        <v>99.81</v>
      </c>
      <c r="J22" s="370">
        <v>96.7</v>
      </c>
      <c r="K22" s="370">
        <v>94.63</v>
      </c>
      <c r="L22" s="370">
        <v>92.91</v>
      </c>
      <c r="M22" s="370">
        <v>88.38</v>
      </c>
      <c r="N22" s="370">
        <v>84.01</v>
      </c>
      <c r="O22" s="370">
        <v>81.599999999999994</v>
      </c>
      <c r="P22" s="370">
        <v>77.55</v>
      </c>
      <c r="Q22" s="370">
        <v>77.3</v>
      </c>
      <c r="R22" s="370">
        <v>63.1</v>
      </c>
      <c r="S22" s="370">
        <v>49.91</v>
      </c>
      <c r="T22" s="370">
        <v>42.41</v>
      </c>
      <c r="U22" s="370">
        <v>38.44</v>
      </c>
      <c r="V22" s="370">
        <v>34.46</v>
      </c>
      <c r="W22" s="370">
        <v>30.51</v>
      </c>
      <c r="X22" s="370">
        <v>29.19</v>
      </c>
      <c r="Y22" s="370">
        <v>27.86</v>
      </c>
      <c r="Z22" s="370">
        <v>26.53</v>
      </c>
      <c r="AA22" s="370">
        <v>25.19</v>
      </c>
      <c r="AB22" s="370">
        <v>23.86</v>
      </c>
      <c r="AC22" s="370">
        <v>21.82</v>
      </c>
      <c r="AD22" s="370">
        <v>19.77</v>
      </c>
      <c r="AE22" s="370">
        <v>17.73</v>
      </c>
      <c r="AF22" s="370">
        <v>15.68</v>
      </c>
      <c r="AG22" s="370">
        <v>13.64</v>
      </c>
      <c r="AH22" s="365"/>
      <c r="AI22" s="365"/>
      <c r="AJ22" s="365"/>
      <c r="AK22" s="365"/>
      <c r="AL22" s="365"/>
      <c r="AM22" s="365"/>
      <c r="AN22" s="365"/>
    </row>
    <row r="23" spans="1:40">
      <c r="A23" s="35" t="s">
        <v>718</v>
      </c>
      <c r="B23" s="370">
        <v>97.82</v>
      </c>
      <c r="C23" s="370">
        <v>74.11</v>
      </c>
      <c r="D23" s="370">
        <v>78.11</v>
      </c>
      <c r="E23" s="370">
        <v>82.05</v>
      </c>
      <c r="F23" s="370">
        <v>86.08</v>
      </c>
      <c r="G23" s="370">
        <v>90.14</v>
      </c>
      <c r="H23" s="370">
        <v>94.22</v>
      </c>
      <c r="I23" s="370">
        <v>94.74</v>
      </c>
      <c r="J23" s="370">
        <v>95.24</v>
      </c>
      <c r="K23" s="370">
        <v>95.95</v>
      </c>
      <c r="L23" s="370">
        <v>96.56</v>
      </c>
      <c r="M23" s="370">
        <v>97.04</v>
      </c>
      <c r="N23" s="370">
        <v>98.98</v>
      </c>
      <c r="O23" s="370">
        <v>100.95</v>
      </c>
      <c r="P23" s="370">
        <v>102.96</v>
      </c>
      <c r="Q23" s="370">
        <v>105</v>
      </c>
      <c r="R23" s="370">
        <v>107.44</v>
      </c>
      <c r="S23" s="370">
        <v>109.83</v>
      </c>
      <c r="T23" s="370">
        <v>111.69</v>
      </c>
      <c r="U23" s="370">
        <v>113.62</v>
      </c>
      <c r="V23" s="370">
        <v>115.47</v>
      </c>
      <c r="W23" s="370">
        <v>117.58</v>
      </c>
      <c r="X23" s="370">
        <v>140.30000000000001</v>
      </c>
      <c r="Y23" s="370">
        <v>163.32</v>
      </c>
      <c r="Z23" s="370">
        <v>186.53</v>
      </c>
      <c r="AA23" s="370">
        <v>209.81</v>
      </c>
      <c r="AB23" s="370">
        <v>233.11</v>
      </c>
      <c r="AC23" s="370">
        <v>256.42</v>
      </c>
      <c r="AD23" s="370">
        <v>279.41000000000003</v>
      </c>
      <c r="AE23" s="370">
        <v>302.49</v>
      </c>
      <c r="AF23" s="370">
        <v>325.62</v>
      </c>
      <c r="AG23" s="370">
        <v>348.76</v>
      </c>
      <c r="AH23" s="365"/>
      <c r="AI23" s="365"/>
      <c r="AJ23" s="365"/>
      <c r="AK23" s="365"/>
      <c r="AL23" s="365"/>
      <c r="AM23" s="365"/>
      <c r="AN23" s="365"/>
    </row>
    <row r="24" spans="1:40">
      <c r="A24" s="35" t="s">
        <v>712</v>
      </c>
      <c r="B24" s="370">
        <v>2.4900000000000002</v>
      </c>
      <c r="C24" s="370">
        <v>2.35</v>
      </c>
      <c r="D24" s="370">
        <v>2.35</v>
      </c>
      <c r="E24" s="370">
        <v>2.39</v>
      </c>
      <c r="F24" s="370">
        <v>2.42</v>
      </c>
      <c r="G24" s="370">
        <v>2.4500000000000002</v>
      </c>
      <c r="H24" s="370">
        <v>2.4700000000000002</v>
      </c>
      <c r="I24" s="370">
        <v>2.5099999999999998</v>
      </c>
      <c r="J24" s="370">
        <v>2.54</v>
      </c>
      <c r="K24" s="370">
        <v>2.5</v>
      </c>
      <c r="L24" s="370">
        <v>2.5</v>
      </c>
      <c r="M24" s="370">
        <v>2.5299999999999998</v>
      </c>
      <c r="N24" s="370">
        <v>2.56</v>
      </c>
      <c r="O24" s="370">
        <v>2.59</v>
      </c>
      <c r="P24" s="370">
        <v>2.64</v>
      </c>
      <c r="Q24" s="370">
        <v>2.68</v>
      </c>
      <c r="R24" s="370">
        <v>2.23</v>
      </c>
      <c r="S24" s="370">
        <v>1.86</v>
      </c>
      <c r="T24" s="370">
        <v>1.8</v>
      </c>
      <c r="U24" s="370">
        <v>1.9</v>
      </c>
      <c r="V24" s="370">
        <v>1.97</v>
      </c>
      <c r="W24" s="370">
        <v>1.85</v>
      </c>
      <c r="X24" s="370">
        <v>1.82</v>
      </c>
      <c r="Y24" s="370">
        <v>1.84</v>
      </c>
      <c r="Z24" s="370">
        <v>1.88</v>
      </c>
      <c r="AA24" s="370">
        <v>1.93</v>
      </c>
      <c r="AB24" s="370">
        <v>1.98</v>
      </c>
      <c r="AC24" s="370">
        <v>2.0299999999999998</v>
      </c>
      <c r="AD24" s="370">
        <v>2.0499999999999998</v>
      </c>
      <c r="AE24" s="370">
        <v>2.0699999999999998</v>
      </c>
      <c r="AF24" s="370">
        <v>2.09</v>
      </c>
      <c r="AG24" s="370">
        <v>2.11</v>
      </c>
      <c r="AH24" s="365"/>
      <c r="AI24" s="365"/>
      <c r="AJ24" s="365"/>
      <c r="AK24" s="365"/>
      <c r="AL24" s="365"/>
      <c r="AM24" s="365"/>
      <c r="AN24" s="365"/>
    </row>
    <row r="25" spans="1:40">
      <c r="A25" s="35" t="s">
        <v>720</v>
      </c>
      <c r="B25" s="370">
        <v>0.28999999999999998</v>
      </c>
      <c r="C25" s="370">
        <v>0.28999999999999998</v>
      </c>
      <c r="D25" s="370">
        <v>0.28999999999999998</v>
      </c>
      <c r="E25" s="370">
        <v>0.28999999999999998</v>
      </c>
      <c r="F25" s="370">
        <v>0.28999999999999998</v>
      </c>
      <c r="G25" s="370">
        <v>0.28999999999999998</v>
      </c>
      <c r="H25" s="370">
        <v>0.28999999999999998</v>
      </c>
      <c r="I25" s="370">
        <v>0.28999999999999998</v>
      </c>
      <c r="J25" s="370">
        <v>0.28999999999999998</v>
      </c>
      <c r="K25" s="370">
        <v>0.28999999999999998</v>
      </c>
      <c r="L25" s="370">
        <v>0.28999999999999998</v>
      </c>
      <c r="M25" s="370">
        <v>0.28999999999999998</v>
      </c>
      <c r="N25" s="370">
        <v>1.63</v>
      </c>
      <c r="O25" s="370">
        <v>1.77</v>
      </c>
      <c r="P25" s="370">
        <v>1.5</v>
      </c>
      <c r="Q25" s="370">
        <v>1.96</v>
      </c>
      <c r="R25" s="370">
        <v>2.0499999999999998</v>
      </c>
      <c r="S25" s="370">
        <v>2.16</v>
      </c>
      <c r="T25" s="370">
        <v>5.39</v>
      </c>
      <c r="U25" s="370">
        <v>11.2</v>
      </c>
      <c r="V25" s="370">
        <v>16.98</v>
      </c>
      <c r="W25" s="370">
        <v>22.75</v>
      </c>
      <c r="X25" s="370">
        <v>25.18</v>
      </c>
      <c r="Y25" s="370">
        <v>27.62</v>
      </c>
      <c r="Z25" s="370">
        <v>30.04</v>
      </c>
      <c r="AA25" s="370">
        <v>32.450000000000003</v>
      </c>
      <c r="AB25" s="370">
        <v>34.869999999999997</v>
      </c>
      <c r="AC25" s="370">
        <v>34.19</v>
      </c>
      <c r="AD25" s="370">
        <v>33.5</v>
      </c>
      <c r="AE25" s="370">
        <v>32.82</v>
      </c>
      <c r="AF25" s="370">
        <v>32.14</v>
      </c>
      <c r="AG25" s="370">
        <v>31.46</v>
      </c>
      <c r="AH25" s="365"/>
      <c r="AI25" s="365"/>
      <c r="AJ25" s="365"/>
      <c r="AK25" s="365"/>
      <c r="AL25" s="365"/>
      <c r="AM25" s="365"/>
      <c r="AN25" s="365"/>
    </row>
    <row r="26" spans="1:40">
      <c r="A26" s="35" t="s">
        <v>721</v>
      </c>
      <c r="B26" s="370">
        <v>0.08</v>
      </c>
      <c r="C26" s="370">
        <v>0.08</v>
      </c>
      <c r="D26" s="370">
        <v>0.08</v>
      </c>
      <c r="E26" s="370">
        <v>0.08</v>
      </c>
      <c r="F26" s="370">
        <v>0.12</v>
      </c>
      <c r="G26" s="370">
        <v>0.16</v>
      </c>
      <c r="H26" s="370">
        <v>0.2</v>
      </c>
      <c r="I26" s="370">
        <v>0.23</v>
      </c>
      <c r="J26" s="370">
        <v>0.27</v>
      </c>
      <c r="K26" s="370">
        <v>0.31</v>
      </c>
      <c r="L26" s="370">
        <v>0.35</v>
      </c>
      <c r="M26" s="370">
        <v>1.99</v>
      </c>
      <c r="N26" s="370">
        <v>1.01</v>
      </c>
      <c r="O26" s="370">
        <v>1.4</v>
      </c>
      <c r="P26" s="370">
        <v>1.29</v>
      </c>
      <c r="Q26" s="370">
        <v>1.66</v>
      </c>
      <c r="R26" s="370">
        <v>2.08</v>
      </c>
      <c r="S26" s="370">
        <v>1.84</v>
      </c>
      <c r="T26" s="370">
        <v>8.24</v>
      </c>
      <c r="U26" s="370">
        <v>8.2200000000000006</v>
      </c>
      <c r="V26" s="370">
        <v>4.18</v>
      </c>
      <c r="W26" s="370">
        <v>4.18</v>
      </c>
      <c r="X26" s="370">
        <v>4.18</v>
      </c>
      <c r="Y26" s="370">
        <v>4.17</v>
      </c>
      <c r="Z26" s="370">
        <v>3.29</v>
      </c>
      <c r="AA26" s="370">
        <v>3.29</v>
      </c>
      <c r="AB26" s="370">
        <v>3.29</v>
      </c>
      <c r="AC26" s="370">
        <v>3.29</v>
      </c>
      <c r="AD26" s="370">
        <v>3.29</v>
      </c>
      <c r="AE26" s="370">
        <v>6.49</v>
      </c>
      <c r="AF26" s="370">
        <v>6.49</v>
      </c>
      <c r="AG26" s="370">
        <v>6.49</v>
      </c>
      <c r="AH26" s="365"/>
      <c r="AI26" s="365"/>
      <c r="AJ26" s="365"/>
      <c r="AK26" s="365"/>
      <c r="AL26" s="365"/>
      <c r="AM26" s="365"/>
      <c r="AN26" s="365"/>
    </row>
    <row r="27" spans="1:40">
      <c r="A27" s="35"/>
    </row>
    <row r="28" spans="1:40">
      <c r="A28" s="35"/>
    </row>
    <row r="42" spans="1:39">
      <c r="A42" s="132"/>
      <c r="B42" s="132"/>
      <c r="C42" s="132"/>
      <c r="D42" s="132"/>
      <c r="E42" s="132"/>
      <c r="F42" s="132"/>
      <c r="G42" s="132"/>
      <c r="H42" s="132"/>
      <c r="I42" s="132"/>
    </row>
    <row r="43" spans="1:39">
      <c r="A43" s="35" t="s">
        <v>567</v>
      </c>
      <c r="B43" s="35" t="s">
        <v>555</v>
      </c>
      <c r="C43" s="35" t="s">
        <v>568</v>
      </c>
      <c r="D43" s="35" t="s">
        <v>569</v>
      </c>
      <c r="E43" s="35" t="s">
        <v>570</v>
      </c>
      <c r="F43" s="35" t="s">
        <v>571</v>
      </c>
      <c r="G43" s="35" t="s">
        <v>556</v>
      </c>
      <c r="H43" s="35" t="s">
        <v>572</v>
      </c>
      <c r="I43" s="35" t="s">
        <v>573</v>
      </c>
      <c r="J43" s="35" t="s">
        <v>574</v>
      </c>
      <c r="K43" s="35" t="s">
        <v>575</v>
      </c>
      <c r="L43" s="35" t="s">
        <v>557</v>
      </c>
      <c r="M43" s="35" t="s">
        <v>576</v>
      </c>
      <c r="N43" s="35" t="s">
        <v>577</v>
      </c>
      <c r="O43" s="35" t="s">
        <v>578</v>
      </c>
      <c r="P43" s="35" t="s">
        <v>579</v>
      </c>
      <c r="Q43" s="35" t="s">
        <v>558</v>
      </c>
      <c r="R43" s="35" t="s">
        <v>580</v>
      </c>
      <c r="S43" s="35" t="s">
        <v>581</v>
      </c>
      <c r="T43" s="35" t="s">
        <v>582</v>
      </c>
      <c r="U43" s="35" t="s">
        <v>583</v>
      </c>
      <c r="V43" s="35" t="s">
        <v>559</v>
      </c>
      <c r="W43" s="35" t="s">
        <v>584</v>
      </c>
      <c r="X43" s="35" t="s">
        <v>585</v>
      </c>
      <c r="Y43" s="35" t="s">
        <v>586</v>
      </c>
      <c r="Z43" s="35" t="s">
        <v>587</v>
      </c>
      <c r="AA43" s="35" t="s">
        <v>560</v>
      </c>
      <c r="AB43" s="35" t="s">
        <v>588</v>
      </c>
      <c r="AC43" s="35" t="s">
        <v>589</v>
      </c>
      <c r="AD43" s="35" t="s">
        <v>590</v>
      </c>
      <c r="AE43" s="35" t="s">
        <v>591</v>
      </c>
      <c r="AF43" s="35" t="s">
        <v>561</v>
      </c>
      <c r="AG43" s="35"/>
      <c r="AH43" s="35"/>
      <c r="AI43" s="35"/>
      <c r="AJ43" s="35"/>
      <c r="AK43" s="35"/>
      <c r="AL43" s="35"/>
      <c r="AM43" s="35"/>
    </row>
    <row r="44" spans="1:39">
      <c r="A44" s="372">
        <v>58364.834921819442</v>
      </c>
      <c r="B44" s="372">
        <v>59233.695328537608</v>
      </c>
      <c r="C44" s="372">
        <v>60170.135702880638</v>
      </c>
      <c r="D44" s="372">
        <v>61141.664651048479</v>
      </c>
      <c r="E44" s="372">
        <v>62126.086164056695</v>
      </c>
      <c r="F44" s="372">
        <v>63126.357518916688</v>
      </c>
      <c r="G44" s="372">
        <v>64142.733908636139</v>
      </c>
      <c r="H44" s="372">
        <v>65115.73026470167</v>
      </c>
      <c r="I44" s="372">
        <v>66042.835586617308</v>
      </c>
      <c r="J44" s="372">
        <v>66921.626677758162</v>
      </c>
      <c r="K44" s="372">
        <v>67749.778587208697</v>
      </c>
      <c r="L44" s="372">
        <v>68525.074762177479</v>
      </c>
      <c r="M44" s="372">
        <v>69286.388472916427</v>
      </c>
      <c r="N44" s="372">
        <v>70033.051881823092</v>
      </c>
      <c r="O44" s="372">
        <v>70764.404167450688</v>
      </c>
      <c r="P44" s="372">
        <v>71479.792486390259</v>
      </c>
      <c r="Q44" s="372">
        <v>72178.572932855866</v>
      </c>
      <c r="R44" s="372">
        <v>72865.243718484664</v>
      </c>
      <c r="S44" s="372">
        <v>73539.326072165728</v>
      </c>
      <c r="T44" s="372">
        <v>74200.346452615137</v>
      </c>
      <c r="U44" s="372">
        <v>74847.837096563293</v>
      </c>
      <c r="V44" s="372">
        <v>75481.33656472007</v>
      </c>
      <c r="W44" s="372">
        <v>76101.885632753023</v>
      </c>
      <c r="X44" s="372">
        <v>76709.073592680114</v>
      </c>
      <c r="Y44" s="372">
        <v>77302.495984815265</v>
      </c>
      <c r="Z44" s="372">
        <v>77881.755043150377</v>
      </c>
      <c r="AA44" s="372">
        <v>78446.460136387468</v>
      </c>
      <c r="AB44" s="372">
        <v>78997.842335977519</v>
      </c>
      <c r="AC44" s="372">
        <v>79535.560193629761</v>
      </c>
      <c r="AD44" s="372">
        <v>80059.278886956381</v>
      </c>
      <c r="AE44" s="372">
        <v>80568.670564877786</v>
      </c>
      <c r="AF44" s="372">
        <v>81063.414687793367</v>
      </c>
    </row>
    <row r="61" spans="1:40">
      <c r="B61" s="35" t="s">
        <v>567</v>
      </c>
      <c r="C61" s="35" t="s">
        <v>555</v>
      </c>
      <c r="D61" s="35" t="s">
        <v>568</v>
      </c>
      <c r="E61" s="35" t="s">
        <v>569</v>
      </c>
      <c r="F61" s="35" t="s">
        <v>570</v>
      </c>
      <c r="G61" s="35" t="s">
        <v>571</v>
      </c>
      <c r="H61" s="35" t="s">
        <v>556</v>
      </c>
      <c r="I61" s="35" t="s">
        <v>572</v>
      </c>
      <c r="J61" s="35" t="s">
        <v>573</v>
      </c>
      <c r="K61" s="35" t="s">
        <v>574</v>
      </c>
      <c r="L61" s="35" t="s">
        <v>575</v>
      </c>
      <c r="M61" s="35" t="s">
        <v>557</v>
      </c>
      <c r="N61" s="35" t="s">
        <v>576</v>
      </c>
      <c r="O61" s="35" t="s">
        <v>577</v>
      </c>
      <c r="P61" s="35" t="s">
        <v>578</v>
      </c>
      <c r="Q61" s="35" t="s">
        <v>579</v>
      </c>
      <c r="R61" s="35" t="s">
        <v>558</v>
      </c>
      <c r="S61" s="35" t="s">
        <v>580</v>
      </c>
      <c r="T61" s="35" t="s">
        <v>581</v>
      </c>
      <c r="U61" s="35" t="s">
        <v>582</v>
      </c>
      <c r="V61" s="35" t="s">
        <v>583</v>
      </c>
      <c r="W61" s="35" t="s">
        <v>559</v>
      </c>
      <c r="X61" s="35" t="s">
        <v>584</v>
      </c>
      <c r="Y61" s="35" t="s">
        <v>585</v>
      </c>
      <c r="Z61" s="35" t="s">
        <v>586</v>
      </c>
      <c r="AA61" s="35" t="s">
        <v>587</v>
      </c>
      <c r="AB61" s="35" t="s">
        <v>560</v>
      </c>
      <c r="AC61" s="35" t="s">
        <v>588</v>
      </c>
      <c r="AD61" s="35" t="s">
        <v>589</v>
      </c>
      <c r="AE61" s="35" t="s">
        <v>590</v>
      </c>
      <c r="AF61" s="35" t="s">
        <v>591</v>
      </c>
      <c r="AG61" s="35" t="s">
        <v>561</v>
      </c>
      <c r="AH61" s="35"/>
      <c r="AI61" s="35"/>
      <c r="AJ61" s="35"/>
      <c r="AK61" s="35"/>
      <c r="AL61" s="35"/>
      <c r="AM61" s="35"/>
      <c r="AN61" s="35"/>
    </row>
    <row r="62" spans="1:40">
      <c r="A62" s="35" t="s">
        <v>275</v>
      </c>
      <c r="B62" s="370">
        <v>0.5</v>
      </c>
      <c r="C62" s="370">
        <v>0.51400000000000001</v>
      </c>
      <c r="D62" s="370">
        <v>0.52100000000000002</v>
      </c>
      <c r="E62" s="370">
        <v>0.50900000000000001</v>
      </c>
      <c r="F62" s="370">
        <v>0.5</v>
      </c>
      <c r="G62" s="370">
        <v>0.49099999999999999</v>
      </c>
      <c r="H62" s="370">
        <v>0.48199999999999998</v>
      </c>
      <c r="I62" s="370">
        <v>0.47499999999999998</v>
      </c>
      <c r="J62" s="370">
        <v>0.46800000000000003</v>
      </c>
      <c r="K62" s="370">
        <v>0.46400000000000002</v>
      </c>
      <c r="L62" s="370">
        <v>0.45700000000000002</v>
      </c>
      <c r="M62" s="370">
        <v>0.44900000000000001</v>
      </c>
      <c r="N62" s="370">
        <v>0.439</v>
      </c>
      <c r="O62" s="370">
        <v>0.42799999999999999</v>
      </c>
      <c r="P62" s="370">
        <v>0.41699999999999998</v>
      </c>
      <c r="Q62" s="370">
        <v>0.40500000000000003</v>
      </c>
      <c r="R62" s="370">
        <v>0.39600000000000002</v>
      </c>
      <c r="S62" s="370">
        <v>0.39100000000000001</v>
      </c>
      <c r="T62" s="370">
        <v>0.38400000000000001</v>
      </c>
      <c r="U62" s="370">
        <v>0.377</v>
      </c>
      <c r="V62" s="370">
        <v>0.36799999999999999</v>
      </c>
      <c r="W62" s="370">
        <v>0.35899999999999999</v>
      </c>
      <c r="X62" s="370">
        <v>0.35199999999999998</v>
      </c>
      <c r="Y62" s="370">
        <v>0.34399999999999997</v>
      </c>
      <c r="Z62" s="370">
        <v>0.33600000000000002</v>
      </c>
      <c r="AA62" s="370">
        <v>0.32800000000000001</v>
      </c>
      <c r="AB62" s="370">
        <v>0.32</v>
      </c>
      <c r="AC62" s="370">
        <v>0.312</v>
      </c>
      <c r="AD62" s="370">
        <v>0.30599999999999999</v>
      </c>
      <c r="AE62" s="370">
        <v>0.30299999999999999</v>
      </c>
      <c r="AF62" s="370">
        <v>0.3</v>
      </c>
      <c r="AG62" s="370">
        <v>0.29599999999999999</v>
      </c>
      <c r="AH62" s="24"/>
      <c r="AI62" s="24"/>
      <c r="AJ62" s="24"/>
      <c r="AK62" s="24"/>
      <c r="AL62" s="24"/>
      <c r="AM62" s="24"/>
      <c r="AN62" s="24"/>
    </row>
    <row r="63" spans="1:40">
      <c r="A63" s="35" t="s">
        <v>276</v>
      </c>
      <c r="B63" s="370">
        <v>0.3</v>
      </c>
      <c r="C63" s="370">
        <v>0.28599999999999998</v>
      </c>
      <c r="D63" s="370">
        <v>0.27900000000000003</v>
      </c>
      <c r="E63" s="370">
        <v>0.29099999999999998</v>
      </c>
      <c r="F63" s="370">
        <v>0.29899999999999999</v>
      </c>
      <c r="G63" s="370">
        <v>0.30199999999999999</v>
      </c>
      <c r="H63" s="370">
        <v>0.30499999999999999</v>
      </c>
      <c r="I63" s="370">
        <v>0.307</v>
      </c>
      <c r="J63" s="370">
        <v>0.31</v>
      </c>
      <c r="K63" s="370">
        <v>0.312</v>
      </c>
      <c r="L63" s="370">
        <v>0.313</v>
      </c>
      <c r="M63" s="370">
        <v>0.316</v>
      </c>
      <c r="N63" s="370">
        <v>0.318</v>
      </c>
      <c r="O63" s="370">
        <v>0.32</v>
      </c>
      <c r="P63" s="370">
        <v>0.32300000000000001</v>
      </c>
      <c r="Q63" s="370">
        <v>0.32600000000000001</v>
      </c>
      <c r="R63" s="370">
        <v>0.33</v>
      </c>
      <c r="S63" s="370">
        <v>0.33200000000000002</v>
      </c>
      <c r="T63" s="370">
        <v>0.33400000000000002</v>
      </c>
      <c r="U63" s="370">
        <v>0.33700000000000002</v>
      </c>
      <c r="V63" s="370">
        <v>0.33700000000000002</v>
      </c>
      <c r="W63" s="370">
        <v>0.34100000000000003</v>
      </c>
      <c r="X63" s="370">
        <v>0.34300000000000003</v>
      </c>
      <c r="Y63" s="370">
        <v>0.34499999999999997</v>
      </c>
      <c r="Z63" s="370">
        <v>0.34699999999999998</v>
      </c>
      <c r="AA63" s="370">
        <v>0.34799999999999998</v>
      </c>
      <c r="AB63" s="370">
        <v>0.35</v>
      </c>
      <c r="AC63" s="370">
        <v>0.35199999999999998</v>
      </c>
      <c r="AD63" s="370">
        <v>0.35499999999999998</v>
      </c>
      <c r="AE63" s="370">
        <v>0.35599999999999998</v>
      </c>
      <c r="AF63" s="370">
        <v>0.35799999999999998</v>
      </c>
      <c r="AG63" s="370">
        <v>0.35899999999999999</v>
      </c>
      <c r="AH63" s="24"/>
      <c r="AI63" s="24"/>
      <c r="AJ63" s="24"/>
      <c r="AK63" s="24"/>
      <c r="AL63" s="24"/>
      <c r="AM63" s="24"/>
      <c r="AN63" s="24"/>
    </row>
    <row r="64" spans="1:40">
      <c r="A64" s="35" t="s">
        <v>277</v>
      </c>
      <c r="B64" s="370">
        <v>0.2</v>
      </c>
      <c r="C64" s="370">
        <v>0.2</v>
      </c>
      <c r="D64" s="370">
        <v>0.2</v>
      </c>
      <c r="E64" s="370">
        <v>0.2</v>
      </c>
      <c r="F64" s="370">
        <v>0.20100000000000001</v>
      </c>
      <c r="G64" s="370">
        <v>0.20699999999999999</v>
      </c>
      <c r="H64" s="370">
        <v>0.21299999999999999</v>
      </c>
      <c r="I64" s="370">
        <v>0.218</v>
      </c>
      <c r="J64" s="370">
        <v>0.222</v>
      </c>
      <c r="K64" s="370">
        <v>0.224</v>
      </c>
      <c r="L64" s="370">
        <v>0.23</v>
      </c>
      <c r="M64" s="370">
        <v>0.23599999999999999</v>
      </c>
      <c r="N64" s="370">
        <v>0.24399999999999999</v>
      </c>
      <c r="O64" s="370">
        <v>0.251</v>
      </c>
      <c r="P64" s="370">
        <v>0.26</v>
      </c>
      <c r="Q64" s="370">
        <v>0.26900000000000002</v>
      </c>
      <c r="R64" s="370">
        <v>0.27400000000000002</v>
      </c>
      <c r="S64" s="370">
        <v>0.27700000000000002</v>
      </c>
      <c r="T64" s="370">
        <v>0.28199999999999997</v>
      </c>
      <c r="U64" s="370">
        <v>0.28699999999999998</v>
      </c>
      <c r="V64" s="370">
        <v>0.29399999999999998</v>
      </c>
      <c r="W64" s="370">
        <v>0.29899999999999999</v>
      </c>
      <c r="X64" s="370">
        <v>0.30599999999999999</v>
      </c>
      <c r="Y64" s="370">
        <v>0.312</v>
      </c>
      <c r="Z64" s="370">
        <v>0.318</v>
      </c>
      <c r="AA64" s="370">
        <v>0.32400000000000001</v>
      </c>
      <c r="AB64" s="370">
        <v>0.33</v>
      </c>
      <c r="AC64" s="370">
        <v>0.33600000000000002</v>
      </c>
      <c r="AD64" s="370">
        <v>0.33900000000000002</v>
      </c>
      <c r="AE64" s="370">
        <v>0.34100000000000003</v>
      </c>
      <c r="AF64" s="370">
        <v>0.34300000000000003</v>
      </c>
      <c r="AG64" s="370">
        <v>0.34499999999999997</v>
      </c>
      <c r="AH64" s="24"/>
      <c r="AI64" s="24"/>
      <c r="AJ64" s="24"/>
      <c r="AK64" s="24"/>
      <c r="AL64" s="24"/>
      <c r="AM64" s="24"/>
      <c r="AN64" s="24"/>
    </row>
    <row r="65" spans="1:39">
      <c r="A65" s="35"/>
    </row>
    <row r="66" spans="1:39">
      <c r="A66" s="35"/>
    </row>
    <row r="67" spans="1:39">
      <c r="A67" s="35"/>
    </row>
    <row r="71" spans="1:39">
      <c r="A71" s="35" t="s">
        <v>567</v>
      </c>
      <c r="B71" s="35" t="s">
        <v>555</v>
      </c>
      <c r="C71" s="35" t="s">
        <v>568</v>
      </c>
      <c r="D71" s="35" t="s">
        <v>569</v>
      </c>
      <c r="E71" s="35" t="s">
        <v>570</v>
      </c>
      <c r="F71" s="35" t="s">
        <v>571</v>
      </c>
      <c r="G71" s="35" t="s">
        <v>556</v>
      </c>
      <c r="H71" s="35" t="s">
        <v>572</v>
      </c>
      <c r="I71" s="35" t="s">
        <v>573</v>
      </c>
      <c r="J71" s="35" t="s">
        <v>574</v>
      </c>
      <c r="K71" s="35" t="s">
        <v>575</v>
      </c>
      <c r="L71" s="35" t="s">
        <v>557</v>
      </c>
      <c r="M71" s="35" t="s">
        <v>576</v>
      </c>
      <c r="N71" s="35" t="s">
        <v>577</v>
      </c>
      <c r="O71" s="35" t="s">
        <v>578</v>
      </c>
      <c r="P71" s="35" t="s">
        <v>579</v>
      </c>
      <c r="Q71" s="35" t="s">
        <v>558</v>
      </c>
      <c r="R71" s="35" t="s">
        <v>580</v>
      </c>
      <c r="S71" s="35" t="s">
        <v>581</v>
      </c>
      <c r="T71" s="35" t="s">
        <v>582</v>
      </c>
      <c r="U71" s="35" t="s">
        <v>583</v>
      </c>
      <c r="V71" s="35" t="s">
        <v>559</v>
      </c>
      <c r="W71" s="35" t="s">
        <v>584</v>
      </c>
      <c r="X71" s="35" t="s">
        <v>585</v>
      </c>
      <c r="Y71" s="35" t="s">
        <v>586</v>
      </c>
      <c r="Z71" s="35" t="s">
        <v>587</v>
      </c>
      <c r="AA71" s="35" t="s">
        <v>560</v>
      </c>
      <c r="AB71" s="35" t="s">
        <v>588</v>
      </c>
      <c r="AC71" s="35" t="s">
        <v>589</v>
      </c>
      <c r="AD71" s="35" t="s">
        <v>590</v>
      </c>
      <c r="AE71" s="35" t="s">
        <v>591</v>
      </c>
      <c r="AF71" s="35" t="s">
        <v>561</v>
      </c>
      <c r="AG71" s="35"/>
      <c r="AH71" s="35"/>
      <c r="AI71" s="35"/>
      <c r="AJ71" s="35"/>
      <c r="AK71" s="35"/>
      <c r="AL71" s="35"/>
      <c r="AM71" s="35"/>
    </row>
    <row r="72" spans="1:39">
      <c r="A72" s="370">
        <v>0.36699999999999999</v>
      </c>
      <c r="B72" s="370">
        <v>0.34200000000000003</v>
      </c>
      <c r="C72" s="370">
        <v>0.41299999999999998</v>
      </c>
      <c r="D72" s="370">
        <v>0.36099999999999999</v>
      </c>
      <c r="E72" s="370">
        <v>0.42599999999999999</v>
      </c>
      <c r="F72" s="370">
        <v>0.432</v>
      </c>
      <c r="G72" s="370">
        <v>0.438</v>
      </c>
      <c r="H72" s="370">
        <v>0.442</v>
      </c>
      <c r="I72" s="370">
        <v>0.44700000000000001</v>
      </c>
      <c r="J72" s="370">
        <v>0.44800000000000001</v>
      </c>
      <c r="K72" s="370">
        <v>0.45600000000000002</v>
      </c>
      <c r="L72" s="370">
        <v>0.46300000000000002</v>
      </c>
      <c r="M72" s="370">
        <v>0.47299999999999998</v>
      </c>
      <c r="N72" s="370">
        <v>0.48299999999999998</v>
      </c>
      <c r="O72" s="370">
        <v>0.496</v>
      </c>
      <c r="P72" s="370">
        <v>0.50900000000000001</v>
      </c>
      <c r="Q72" s="370">
        <v>0.51400000000000001</v>
      </c>
      <c r="R72" s="370">
        <v>0.51800000000000002</v>
      </c>
      <c r="S72" s="370">
        <v>0.52500000000000002</v>
      </c>
      <c r="T72" s="370">
        <v>0.53300000000000003</v>
      </c>
      <c r="U72" s="370">
        <v>0.54800000000000004</v>
      </c>
      <c r="V72" s="370">
        <v>0.55400000000000005</v>
      </c>
      <c r="W72" s="370">
        <v>0.623</v>
      </c>
      <c r="X72" s="370">
        <v>0.63500000000000001</v>
      </c>
      <c r="Y72" s="370">
        <v>0.64800000000000002</v>
      </c>
      <c r="Z72" s="370">
        <v>0.66100000000000003</v>
      </c>
      <c r="AA72" s="370">
        <v>0.67600000000000005</v>
      </c>
      <c r="AB72" s="370">
        <v>0.69099999999999995</v>
      </c>
      <c r="AC72" s="370">
        <v>0.69499999999999995</v>
      </c>
      <c r="AD72" s="370">
        <v>0.69799999999999995</v>
      </c>
      <c r="AE72" s="370">
        <v>0.70199999999999996</v>
      </c>
      <c r="AF72" s="370">
        <v>0.70599999999999996</v>
      </c>
      <c r="AG72" s="24"/>
      <c r="AH72" s="24"/>
      <c r="AI72" s="24"/>
      <c r="AJ72" s="24"/>
      <c r="AK72" s="24"/>
      <c r="AL72" s="24"/>
      <c r="AM72" s="24"/>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567</v>
      </c>
      <c r="D102" s="35" t="s">
        <v>555</v>
      </c>
      <c r="E102" s="35" t="s">
        <v>568</v>
      </c>
      <c r="F102" s="35" t="s">
        <v>569</v>
      </c>
      <c r="G102" s="35" t="s">
        <v>570</v>
      </c>
      <c r="H102" s="35" t="s">
        <v>571</v>
      </c>
      <c r="I102" s="35" t="s">
        <v>556</v>
      </c>
      <c r="J102" s="35" t="s">
        <v>572</v>
      </c>
      <c r="K102" s="35" t="s">
        <v>573</v>
      </c>
      <c r="L102" s="35" t="s">
        <v>574</v>
      </c>
      <c r="M102" s="35" t="s">
        <v>575</v>
      </c>
      <c r="N102" s="35" t="s">
        <v>557</v>
      </c>
      <c r="O102" s="35" t="s">
        <v>576</v>
      </c>
      <c r="P102" s="35" t="s">
        <v>577</v>
      </c>
      <c r="Q102" s="35" t="s">
        <v>578</v>
      </c>
      <c r="R102" s="35" t="s">
        <v>579</v>
      </c>
      <c r="S102" s="35" t="s">
        <v>558</v>
      </c>
      <c r="T102" s="35" t="s">
        <v>580</v>
      </c>
      <c r="U102" s="35" t="s">
        <v>581</v>
      </c>
      <c r="V102" s="35" t="s">
        <v>582</v>
      </c>
      <c r="W102" s="35" t="s">
        <v>583</v>
      </c>
      <c r="X102" s="35" t="s">
        <v>559</v>
      </c>
      <c r="Y102" s="35" t="s">
        <v>584</v>
      </c>
      <c r="Z102" s="35" t="s">
        <v>585</v>
      </c>
      <c r="AA102" s="35" t="s">
        <v>586</v>
      </c>
      <c r="AB102" s="35" t="s">
        <v>587</v>
      </c>
      <c r="AC102" s="35" t="s">
        <v>560</v>
      </c>
      <c r="AD102" s="35" t="s">
        <v>588</v>
      </c>
      <c r="AE102" s="35" t="s">
        <v>589</v>
      </c>
      <c r="AF102" s="35" t="s">
        <v>590</v>
      </c>
      <c r="AG102" s="35" t="s">
        <v>591</v>
      </c>
      <c r="AH102" s="35" t="s">
        <v>561</v>
      </c>
      <c r="AI102" s="35"/>
      <c r="AJ102" s="35"/>
      <c r="AK102" s="35"/>
      <c r="AL102" s="35"/>
      <c r="AM102" s="35"/>
      <c r="AN102" s="35"/>
      <c r="AO102" s="35"/>
      <c r="AP102" s="35"/>
      <c r="AQ102" s="35"/>
      <c r="AR102" s="35"/>
      <c r="AS102" s="35"/>
      <c r="AT102" s="35"/>
      <c r="AU102" s="35"/>
    </row>
    <row r="103" spans="1:47">
      <c r="A103" s="35" t="s">
        <v>275</v>
      </c>
      <c r="B103" s="35" t="s">
        <v>530</v>
      </c>
      <c r="C103" s="368" t="s">
        <v>395</v>
      </c>
      <c r="D103" s="368" t="s">
        <v>395</v>
      </c>
      <c r="E103" s="368" t="s">
        <v>395</v>
      </c>
      <c r="F103" s="368" t="s">
        <v>395</v>
      </c>
      <c r="G103" s="368" t="s">
        <v>395</v>
      </c>
      <c r="H103" s="368" t="s">
        <v>395</v>
      </c>
      <c r="I103" s="368" t="s">
        <v>395</v>
      </c>
      <c r="J103" s="368" t="s">
        <v>395</v>
      </c>
      <c r="K103" s="368" t="s">
        <v>395</v>
      </c>
      <c r="L103" s="368" t="s">
        <v>395</v>
      </c>
      <c r="M103" s="368" t="s">
        <v>395</v>
      </c>
      <c r="N103" s="368" t="s">
        <v>395</v>
      </c>
      <c r="O103" s="368" t="s">
        <v>395</v>
      </c>
      <c r="P103" s="368" t="s">
        <v>395</v>
      </c>
      <c r="Q103" s="368" t="s">
        <v>395</v>
      </c>
      <c r="R103" s="368" t="s">
        <v>395</v>
      </c>
      <c r="S103" s="368" t="s">
        <v>395</v>
      </c>
      <c r="T103" s="368" t="s">
        <v>395</v>
      </c>
      <c r="U103" s="368" t="s">
        <v>395</v>
      </c>
      <c r="V103" s="368" t="s">
        <v>395</v>
      </c>
      <c r="W103" s="368" t="s">
        <v>395</v>
      </c>
      <c r="X103" s="368" t="s">
        <v>395</v>
      </c>
      <c r="Y103" s="368" t="s">
        <v>395</v>
      </c>
      <c r="Z103" s="368" t="s">
        <v>395</v>
      </c>
      <c r="AA103" s="368" t="s">
        <v>395</v>
      </c>
      <c r="AB103" s="368" t="s">
        <v>395</v>
      </c>
      <c r="AC103" s="368" t="s">
        <v>395</v>
      </c>
      <c r="AD103" s="368" t="s">
        <v>395</v>
      </c>
      <c r="AE103" s="368" t="s">
        <v>395</v>
      </c>
      <c r="AF103" s="368" t="s">
        <v>395</v>
      </c>
      <c r="AG103" s="368" t="s">
        <v>395</v>
      </c>
      <c r="AH103" s="368" t="s">
        <v>395</v>
      </c>
    </row>
    <row r="104" spans="1:47">
      <c r="A104" s="35" t="s">
        <v>275</v>
      </c>
      <c r="B104" s="35" t="s">
        <v>531</v>
      </c>
      <c r="C104" s="368" t="s">
        <v>395</v>
      </c>
      <c r="D104" s="368" t="s">
        <v>395</v>
      </c>
      <c r="E104" s="368" t="s">
        <v>395</v>
      </c>
      <c r="F104" s="368" t="s">
        <v>395</v>
      </c>
      <c r="G104" s="368" t="s">
        <v>395</v>
      </c>
      <c r="H104" s="368" t="s">
        <v>395</v>
      </c>
      <c r="I104" s="368" t="s">
        <v>395</v>
      </c>
      <c r="J104" s="368" t="s">
        <v>395</v>
      </c>
      <c r="K104" s="368" t="s">
        <v>395</v>
      </c>
      <c r="L104" s="368" t="s">
        <v>395</v>
      </c>
      <c r="M104" s="368" t="s">
        <v>395</v>
      </c>
      <c r="N104" s="368" t="s">
        <v>395</v>
      </c>
      <c r="O104" s="368" t="s">
        <v>395</v>
      </c>
      <c r="P104" s="368" t="s">
        <v>395</v>
      </c>
      <c r="Q104" s="368" t="s">
        <v>395</v>
      </c>
      <c r="R104" s="368" t="s">
        <v>395</v>
      </c>
      <c r="S104" s="368" t="s">
        <v>395</v>
      </c>
      <c r="T104" s="368" t="s">
        <v>395</v>
      </c>
      <c r="U104" s="368" t="s">
        <v>395</v>
      </c>
      <c r="V104" s="368" t="s">
        <v>395</v>
      </c>
      <c r="W104" s="368" t="s">
        <v>395</v>
      </c>
      <c r="X104" s="368" t="s">
        <v>395</v>
      </c>
      <c r="Y104" s="368" t="s">
        <v>395</v>
      </c>
      <c r="Z104" s="368" t="s">
        <v>395</v>
      </c>
      <c r="AA104" s="368" t="s">
        <v>395</v>
      </c>
      <c r="AB104" s="368" t="s">
        <v>395</v>
      </c>
      <c r="AC104" s="368" t="s">
        <v>395</v>
      </c>
      <c r="AD104" s="368" t="s">
        <v>395</v>
      </c>
      <c r="AE104" s="368" t="s">
        <v>395</v>
      </c>
      <c r="AF104" s="368" t="s">
        <v>395</v>
      </c>
      <c r="AG104" s="368" t="s">
        <v>395</v>
      </c>
      <c r="AH104" s="368" t="s">
        <v>395</v>
      </c>
    </row>
    <row r="105" spans="1:47">
      <c r="A105" s="35" t="s">
        <v>275</v>
      </c>
      <c r="B105" s="35" t="s">
        <v>532</v>
      </c>
      <c r="C105" s="368" t="s">
        <v>395</v>
      </c>
      <c r="D105" s="368" t="s">
        <v>395</v>
      </c>
      <c r="E105" s="368" t="s">
        <v>395</v>
      </c>
      <c r="F105" s="368" t="s">
        <v>395</v>
      </c>
      <c r="G105" s="368" t="s">
        <v>395</v>
      </c>
      <c r="H105" s="368" t="s">
        <v>395</v>
      </c>
      <c r="I105" s="368" t="s">
        <v>395</v>
      </c>
      <c r="J105" s="368" t="s">
        <v>395</v>
      </c>
      <c r="K105" s="368" t="s">
        <v>395</v>
      </c>
      <c r="L105" s="368" t="s">
        <v>395</v>
      </c>
      <c r="M105" s="368" t="s">
        <v>395</v>
      </c>
      <c r="N105" s="368" t="s">
        <v>395</v>
      </c>
      <c r="O105" s="368" t="s">
        <v>395</v>
      </c>
      <c r="P105" s="368" t="s">
        <v>395</v>
      </c>
      <c r="Q105" s="368" t="s">
        <v>395</v>
      </c>
      <c r="R105" s="368" t="s">
        <v>395</v>
      </c>
      <c r="S105" s="368" t="s">
        <v>395</v>
      </c>
      <c r="T105" s="368" t="s">
        <v>395</v>
      </c>
      <c r="U105" s="368" t="s">
        <v>395</v>
      </c>
      <c r="V105" s="368" t="s">
        <v>395</v>
      </c>
      <c r="W105" s="368" t="s">
        <v>395</v>
      </c>
      <c r="X105" s="368" t="s">
        <v>395</v>
      </c>
      <c r="Y105" s="368" t="s">
        <v>395</v>
      </c>
      <c r="Z105" s="368" t="s">
        <v>395</v>
      </c>
      <c r="AA105" s="368" t="s">
        <v>395</v>
      </c>
      <c r="AB105" s="368" t="s">
        <v>395</v>
      </c>
      <c r="AC105" s="368" t="s">
        <v>395</v>
      </c>
      <c r="AD105" s="368" t="s">
        <v>395</v>
      </c>
      <c r="AE105" s="368" t="s">
        <v>395</v>
      </c>
      <c r="AF105" s="368" t="s">
        <v>395</v>
      </c>
      <c r="AG105" s="368"/>
      <c r="AH105" s="368"/>
    </row>
    <row r="106" spans="1:47">
      <c r="A106" s="35" t="s">
        <v>275</v>
      </c>
      <c r="B106" s="35" t="s">
        <v>533</v>
      </c>
      <c r="C106" s="368" t="s">
        <v>395</v>
      </c>
      <c r="D106" s="368" t="s">
        <v>395</v>
      </c>
      <c r="E106" s="368" t="s">
        <v>395</v>
      </c>
      <c r="F106" s="368" t="s">
        <v>395</v>
      </c>
      <c r="G106" s="368" t="s">
        <v>395</v>
      </c>
      <c r="H106" s="368" t="s">
        <v>395</v>
      </c>
      <c r="I106" s="368" t="s">
        <v>395</v>
      </c>
      <c r="J106" s="368" t="s">
        <v>395</v>
      </c>
      <c r="K106" s="368" t="s">
        <v>395</v>
      </c>
      <c r="L106" s="368" t="s">
        <v>395</v>
      </c>
      <c r="M106" s="368" t="s">
        <v>395</v>
      </c>
      <c r="N106" s="368" t="s">
        <v>395</v>
      </c>
      <c r="O106" s="368" t="s">
        <v>395</v>
      </c>
      <c r="P106" s="368" t="s">
        <v>395</v>
      </c>
      <c r="Q106" s="368" t="s">
        <v>395</v>
      </c>
      <c r="R106" s="368" t="s">
        <v>395</v>
      </c>
      <c r="S106" s="368"/>
      <c r="T106" s="368"/>
      <c r="U106" s="368"/>
      <c r="V106" s="368"/>
      <c r="W106" s="368"/>
      <c r="X106" s="368"/>
      <c r="Y106" s="368"/>
      <c r="Z106" s="368"/>
      <c r="AA106" s="368"/>
      <c r="AB106" s="368"/>
      <c r="AC106" s="368"/>
      <c r="AD106" s="368"/>
      <c r="AE106" s="368"/>
      <c r="AF106" s="368"/>
      <c r="AG106" s="368"/>
      <c r="AH106" s="368"/>
    </row>
    <row r="107" spans="1:47">
      <c r="A107" s="35" t="s">
        <v>275</v>
      </c>
      <c r="B107" s="35" t="s">
        <v>534</v>
      </c>
      <c r="C107" s="368" t="s">
        <v>395</v>
      </c>
      <c r="D107" s="368" t="s">
        <v>395</v>
      </c>
      <c r="E107" s="368" t="s">
        <v>395</v>
      </c>
      <c r="F107" s="368" t="s">
        <v>395</v>
      </c>
      <c r="G107" s="368"/>
      <c r="H107" s="368"/>
      <c r="I107" s="368"/>
      <c r="J107" s="368"/>
      <c r="K107" s="368"/>
      <c r="L107" s="368"/>
      <c r="M107" s="368"/>
      <c r="N107" s="368"/>
      <c r="O107" s="368"/>
      <c r="P107" s="368"/>
      <c r="Q107" s="368"/>
      <c r="R107" s="368"/>
      <c r="S107" s="368"/>
      <c r="T107" s="368"/>
      <c r="U107" s="368"/>
      <c r="V107" s="368"/>
      <c r="W107" s="368"/>
      <c r="X107" s="368"/>
      <c r="Y107" s="368"/>
      <c r="Z107" s="368"/>
      <c r="AA107" s="368"/>
      <c r="AB107" s="368"/>
      <c r="AC107" s="368"/>
      <c r="AD107" s="368"/>
      <c r="AE107" s="368"/>
      <c r="AF107" s="368"/>
      <c r="AG107" s="368"/>
      <c r="AH107" s="368"/>
    </row>
    <row r="108" spans="1:47">
      <c r="A108" s="35" t="s">
        <v>276</v>
      </c>
      <c r="B108" s="35" t="s">
        <v>532</v>
      </c>
      <c r="C108" s="368"/>
      <c r="D108" s="368"/>
      <c r="E108" s="368"/>
      <c r="F108" s="368"/>
      <c r="G108" s="368"/>
      <c r="H108" s="368"/>
      <c r="I108" s="368"/>
      <c r="J108" s="368"/>
      <c r="K108" s="368"/>
      <c r="L108" s="368"/>
      <c r="M108" s="368"/>
      <c r="N108" s="368"/>
      <c r="O108" s="368"/>
      <c r="P108" s="368"/>
      <c r="Q108" s="368"/>
      <c r="R108" s="368"/>
      <c r="S108" s="368"/>
      <c r="T108" s="368"/>
      <c r="U108" s="368"/>
      <c r="V108" s="368"/>
      <c r="W108" s="368"/>
      <c r="X108" s="368"/>
      <c r="Y108" s="368"/>
      <c r="Z108" s="368"/>
      <c r="AA108" s="368"/>
      <c r="AB108" s="368"/>
      <c r="AC108" s="368"/>
      <c r="AD108" s="368"/>
      <c r="AE108" s="368"/>
      <c r="AF108" s="368"/>
      <c r="AG108" s="368" t="s">
        <v>395</v>
      </c>
      <c r="AH108" s="368" t="s">
        <v>395</v>
      </c>
    </row>
    <row r="109" spans="1:47">
      <c r="A109" s="35" t="s">
        <v>276</v>
      </c>
      <c r="B109" s="35" t="s">
        <v>533</v>
      </c>
      <c r="C109" s="368"/>
      <c r="D109" s="368"/>
      <c r="E109" s="368"/>
      <c r="F109" s="368"/>
      <c r="G109" s="368"/>
      <c r="H109" s="368"/>
      <c r="I109" s="368"/>
      <c r="J109" s="368"/>
      <c r="K109" s="368"/>
      <c r="L109" s="368"/>
      <c r="M109" s="368"/>
      <c r="N109" s="368"/>
      <c r="O109" s="368"/>
      <c r="P109" s="368"/>
      <c r="Q109" s="368"/>
      <c r="R109" s="368"/>
      <c r="S109" s="368" t="s">
        <v>395</v>
      </c>
      <c r="T109" s="368" t="s">
        <v>395</v>
      </c>
      <c r="U109" s="368" t="s">
        <v>395</v>
      </c>
      <c r="V109" s="368" t="s">
        <v>395</v>
      </c>
      <c r="W109" s="368" t="s">
        <v>395</v>
      </c>
      <c r="X109" s="368" t="s">
        <v>395</v>
      </c>
      <c r="Y109" s="368" t="s">
        <v>395</v>
      </c>
      <c r="Z109" s="368" t="s">
        <v>395</v>
      </c>
      <c r="AA109" s="368" t="s">
        <v>395</v>
      </c>
      <c r="AB109" s="368" t="s">
        <v>395</v>
      </c>
      <c r="AC109" s="368" t="s">
        <v>395</v>
      </c>
      <c r="AD109" s="368" t="s">
        <v>395</v>
      </c>
      <c r="AE109" s="368" t="s">
        <v>395</v>
      </c>
      <c r="AF109" s="368" t="s">
        <v>395</v>
      </c>
      <c r="AG109" s="368" t="s">
        <v>395</v>
      </c>
      <c r="AH109" s="368" t="s">
        <v>395</v>
      </c>
    </row>
    <row r="110" spans="1:47">
      <c r="A110" s="35" t="s">
        <v>276</v>
      </c>
      <c r="B110" s="35" t="s">
        <v>534</v>
      </c>
      <c r="C110" s="368"/>
      <c r="D110" s="368"/>
      <c r="E110" s="368"/>
      <c r="F110" s="368"/>
      <c r="G110" s="368" t="s">
        <v>395</v>
      </c>
      <c r="H110" s="368" t="s">
        <v>395</v>
      </c>
      <c r="I110" s="368" t="s">
        <v>395</v>
      </c>
      <c r="J110" s="368" t="s">
        <v>395</v>
      </c>
      <c r="K110" s="368" t="s">
        <v>395</v>
      </c>
      <c r="L110" s="368" t="s">
        <v>395</v>
      </c>
      <c r="M110" s="368" t="s">
        <v>395</v>
      </c>
      <c r="N110" s="368" t="s">
        <v>395</v>
      </c>
      <c r="O110" s="368" t="s">
        <v>395</v>
      </c>
      <c r="P110" s="368" t="s">
        <v>395</v>
      </c>
      <c r="Q110" s="368" t="s">
        <v>395</v>
      </c>
      <c r="R110" s="368" t="s">
        <v>395</v>
      </c>
      <c r="S110" s="368" t="s">
        <v>395</v>
      </c>
      <c r="T110" s="368" t="s">
        <v>395</v>
      </c>
      <c r="U110" s="368" t="s">
        <v>395</v>
      </c>
      <c r="V110" s="368" t="s">
        <v>395</v>
      </c>
      <c r="W110" s="368" t="s">
        <v>395</v>
      </c>
      <c r="X110" s="368" t="s">
        <v>395</v>
      </c>
      <c r="Y110" s="368" t="s">
        <v>395</v>
      </c>
      <c r="Z110" s="368" t="s">
        <v>395</v>
      </c>
      <c r="AA110" s="368" t="s">
        <v>395</v>
      </c>
      <c r="AB110" s="368" t="s">
        <v>395</v>
      </c>
      <c r="AC110" s="368" t="s">
        <v>395</v>
      </c>
      <c r="AD110" s="368" t="s">
        <v>395</v>
      </c>
      <c r="AE110" s="368" t="s">
        <v>395</v>
      </c>
      <c r="AF110" s="368" t="s">
        <v>395</v>
      </c>
      <c r="AG110" s="368" t="s">
        <v>395</v>
      </c>
      <c r="AH110" s="368" t="s">
        <v>395</v>
      </c>
    </row>
    <row r="111" spans="1:47">
      <c r="A111" s="35" t="s">
        <v>276</v>
      </c>
      <c r="B111" s="35" t="s">
        <v>535</v>
      </c>
      <c r="C111" s="368" t="s">
        <v>395</v>
      </c>
      <c r="D111" s="368" t="s">
        <v>395</v>
      </c>
      <c r="E111" s="368" t="s">
        <v>395</v>
      </c>
      <c r="F111" s="368" t="s">
        <v>395</v>
      </c>
      <c r="G111" s="368" t="s">
        <v>395</v>
      </c>
      <c r="H111" s="368" t="s">
        <v>395</v>
      </c>
      <c r="I111" s="368" t="s">
        <v>395</v>
      </c>
      <c r="J111" s="368" t="s">
        <v>395</v>
      </c>
      <c r="K111" s="368" t="s">
        <v>395</v>
      </c>
      <c r="L111" s="368" t="s">
        <v>395</v>
      </c>
      <c r="M111" s="368" t="s">
        <v>395</v>
      </c>
      <c r="N111" s="368" t="s">
        <v>395</v>
      </c>
      <c r="O111" s="368" t="s">
        <v>395</v>
      </c>
      <c r="P111" s="368" t="s">
        <v>395</v>
      </c>
      <c r="Q111" s="368" t="s">
        <v>395</v>
      </c>
      <c r="R111" s="368" t="s">
        <v>395</v>
      </c>
      <c r="S111" s="368" t="s">
        <v>395</v>
      </c>
      <c r="T111" s="368" t="s">
        <v>395</v>
      </c>
      <c r="U111" s="368" t="s">
        <v>395</v>
      </c>
      <c r="V111" s="368" t="s">
        <v>395</v>
      </c>
      <c r="W111" s="368" t="s">
        <v>395</v>
      </c>
      <c r="X111" s="368" t="s">
        <v>395</v>
      </c>
      <c r="Y111" s="368" t="s">
        <v>395</v>
      </c>
      <c r="Z111" s="368" t="s">
        <v>395</v>
      </c>
      <c r="AA111" s="368" t="s">
        <v>395</v>
      </c>
      <c r="AB111" s="368" t="s">
        <v>395</v>
      </c>
      <c r="AC111" s="368" t="s">
        <v>395</v>
      </c>
      <c r="AD111" s="368" t="s">
        <v>395</v>
      </c>
      <c r="AE111" s="368" t="s">
        <v>395</v>
      </c>
      <c r="AF111" s="368" t="s">
        <v>395</v>
      </c>
      <c r="AG111" s="368" t="s">
        <v>395</v>
      </c>
      <c r="AH111" s="368" t="s">
        <v>395</v>
      </c>
    </row>
    <row r="112" spans="1:47">
      <c r="A112" s="35" t="s">
        <v>276</v>
      </c>
      <c r="B112" s="35" t="s">
        <v>536</v>
      </c>
      <c r="C112" s="368" t="s">
        <v>395</v>
      </c>
      <c r="D112" s="368" t="s">
        <v>395</v>
      </c>
      <c r="E112" s="368" t="s">
        <v>395</v>
      </c>
      <c r="F112" s="368" t="s">
        <v>395</v>
      </c>
      <c r="G112" s="368" t="s">
        <v>395</v>
      </c>
      <c r="H112" s="368" t="s">
        <v>395</v>
      </c>
      <c r="I112" s="368" t="s">
        <v>395</v>
      </c>
      <c r="J112" s="368" t="s">
        <v>395</v>
      </c>
      <c r="K112" s="368" t="s">
        <v>395</v>
      </c>
      <c r="L112" s="368" t="s">
        <v>395</v>
      </c>
      <c r="M112" s="368" t="s">
        <v>395</v>
      </c>
      <c r="N112" s="368" t="s">
        <v>395</v>
      </c>
      <c r="O112" s="368" t="s">
        <v>395</v>
      </c>
      <c r="P112" s="368" t="s">
        <v>395</v>
      </c>
      <c r="Q112" s="368" t="s">
        <v>395</v>
      </c>
      <c r="R112" s="368" t="s">
        <v>395</v>
      </c>
      <c r="S112" s="368" t="s">
        <v>395</v>
      </c>
      <c r="T112" s="368" t="s">
        <v>395</v>
      </c>
      <c r="U112" s="368" t="s">
        <v>395</v>
      </c>
      <c r="V112" s="368" t="s">
        <v>395</v>
      </c>
      <c r="W112" s="368" t="s">
        <v>395</v>
      </c>
      <c r="X112" s="368" t="s">
        <v>395</v>
      </c>
      <c r="Y112" s="368"/>
      <c r="Z112" s="368"/>
      <c r="AA112" s="368"/>
      <c r="AB112" s="368"/>
      <c r="AC112" s="368"/>
      <c r="AD112" s="368"/>
      <c r="AE112" s="368"/>
      <c r="AF112" s="368"/>
      <c r="AG112" s="368"/>
      <c r="AH112" s="368"/>
    </row>
    <row r="113" spans="1:34">
      <c r="A113" s="35" t="s">
        <v>276</v>
      </c>
      <c r="B113" s="35" t="s">
        <v>537</v>
      </c>
      <c r="C113" s="368" t="s">
        <v>395</v>
      </c>
      <c r="D113" s="368" t="s">
        <v>395</v>
      </c>
      <c r="E113" s="368"/>
      <c r="F113" s="368" t="s">
        <v>395</v>
      </c>
      <c r="G113" s="368"/>
      <c r="H113" s="368"/>
      <c r="I113" s="368"/>
      <c r="J113" s="368"/>
      <c r="K113" s="368"/>
      <c r="L113" s="368"/>
      <c r="M113" s="368"/>
      <c r="N113" s="368"/>
      <c r="O113" s="368"/>
      <c r="P113" s="368"/>
      <c r="Q113" s="368"/>
      <c r="R113" s="368"/>
      <c r="S113" s="368"/>
      <c r="T113" s="368"/>
      <c r="U113" s="368"/>
      <c r="V113" s="368"/>
      <c r="W113" s="368"/>
      <c r="X113" s="368"/>
      <c r="Y113" s="368"/>
      <c r="Z113" s="368"/>
      <c r="AA113" s="368"/>
      <c r="AB113" s="368"/>
      <c r="AC113" s="368"/>
      <c r="AD113" s="368"/>
      <c r="AE113" s="368"/>
      <c r="AF113" s="368"/>
      <c r="AG113" s="368"/>
      <c r="AH113" s="368"/>
    </row>
    <row r="114" spans="1:34">
      <c r="A114" s="35" t="s">
        <v>277</v>
      </c>
      <c r="B114" s="35" t="s">
        <v>536</v>
      </c>
      <c r="C114" s="368"/>
      <c r="D114" s="368"/>
      <c r="E114" s="368"/>
      <c r="F114" s="368"/>
      <c r="G114" s="368"/>
      <c r="H114" s="368"/>
      <c r="I114" s="368"/>
      <c r="J114" s="368"/>
      <c r="K114" s="368"/>
      <c r="L114" s="368"/>
      <c r="M114" s="368"/>
      <c r="N114" s="368"/>
      <c r="O114" s="368"/>
      <c r="P114" s="368"/>
      <c r="Q114" s="368"/>
      <c r="R114" s="368"/>
      <c r="S114" s="368"/>
      <c r="T114" s="368"/>
      <c r="U114" s="368"/>
      <c r="V114" s="368"/>
      <c r="W114" s="368"/>
      <c r="X114" s="368"/>
      <c r="Y114" s="368" t="s">
        <v>395</v>
      </c>
      <c r="Z114" s="368" t="s">
        <v>395</v>
      </c>
      <c r="AA114" s="368" t="s">
        <v>395</v>
      </c>
      <c r="AB114" s="368" t="s">
        <v>395</v>
      </c>
      <c r="AC114" s="368" t="s">
        <v>395</v>
      </c>
      <c r="AD114" s="368" t="s">
        <v>395</v>
      </c>
      <c r="AE114" s="368" t="s">
        <v>395</v>
      </c>
      <c r="AF114" s="368" t="s">
        <v>395</v>
      </c>
      <c r="AG114" s="368" t="s">
        <v>395</v>
      </c>
      <c r="AH114" s="368" t="s">
        <v>395</v>
      </c>
    </row>
    <row r="115" spans="1:34">
      <c r="A115" s="35" t="s">
        <v>277</v>
      </c>
      <c r="B115" s="35" t="s">
        <v>537</v>
      </c>
      <c r="C115" s="368"/>
      <c r="D115" s="368"/>
      <c r="E115" s="368" t="s">
        <v>395</v>
      </c>
      <c r="F115" s="368"/>
      <c r="G115" s="368" t="s">
        <v>395</v>
      </c>
      <c r="H115" s="368" t="s">
        <v>395</v>
      </c>
      <c r="I115" s="368" t="s">
        <v>395</v>
      </c>
      <c r="J115" s="368" t="s">
        <v>395</v>
      </c>
      <c r="K115" s="368" t="s">
        <v>395</v>
      </c>
      <c r="L115" s="368" t="s">
        <v>395</v>
      </c>
      <c r="M115" s="368" t="s">
        <v>395</v>
      </c>
      <c r="N115" s="368" t="s">
        <v>395</v>
      </c>
      <c r="O115" s="368" t="s">
        <v>395</v>
      </c>
      <c r="P115" s="368" t="s">
        <v>395</v>
      </c>
      <c r="Q115" s="368" t="s">
        <v>395</v>
      </c>
      <c r="R115" s="368" t="s">
        <v>395</v>
      </c>
      <c r="S115" s="368" t="s">
        <v>395</v>
      </c>
      <c r="T115" s="368" t="s">
        <v>395</v>
      </c>
      <c r="U115" s="368" t="s">
        <v>395</v>
      </c>
      <c r="V115" s="368" t="s">
        <v>395</v>
      </c>
      <c r="W115" s="368" t="s">
        <v>395</v>
      </c>
      <c r="X115" s="368" t="s">
        <v>395</v>
      </c>
      <c r="Y115" s="368" t="s">
        <v>395</v>
      </c>
      <c r="Z115" s="368" t="s">
        <v>395</v>
      </c>
      <c r="AA115" s="368" t="s">
        <v>395</v>
      </c>
      <c r="AB115" s="368" t="s">
        <v>395</v>
      </c>
      <c r="AC115" s="368" t="s">
        <v>395</v>
      </c>
      <c r="AD115" s="368" t="s">
        <v>395</v>
      </c>
      <c r="AE115" s="368" t="s">
        <v>395</v>
      </c>
      <c r="AF115" s="368" t="s">
        <v>395</v>
      </c>
      <c r="AG115" s="368" t="s">
        <v>395</v>
      </c>
      <c r="AH115" s="368" t="s">
        <v>395</v>
      </c>
    </row>
    <row r="116" spans="1:34">
      <c r="A116" s="35" t="s">
        <v>277</v>
      </c>
      <c r="B116" s="35" t="s">
        <v>538</v>
      </c>
      <c r="C116" s="368" t="s">
        <v>395</v>
      </c>
      <c r="D116" s="368" t="s">
        <v>395</v>
      </c>
      <c r="E116" s="368" t="s">
        <v>395</v>
      </c>
      <c r="F116" s="368" t="s">
        <v>395</v>
      </c>
      <c r="G116" s="368" t="s">
        <v>395</v>
      </c>
      <c r="H116" s="368" t="s">
        <v>395</v>
      </c>
      <c r="I116" s="368" t="s">
        <v>395</v>
      </c>
      <c r="J116" s="368" t="s">
        <v>395</v>
      </c>
      <c r="K116" s="368" t="s">
        <v>395</v>
      </c>
      <c r="L116" s="368" t="s">
        <v>395</v>
      </c>
      <c r="M116" s="368" t="s">
        <v>395</v>
      </c>
      <c r="N116" s="368" t="s">
        <v>395</v>
      </c>
      <c r="O116" s="368" t="s">
        <v>395</v>
      </c>
      <c r="P116" s="368" t="s">
        <v>395</v>
      </c>
      <c r="Q116" s="368" t="s">
        <v>395</v>
      </c>
      <c r="R116" s="368" t="s">
        <v>395</v>
      </c>
      <c r="S116" s="368" t="s">
        <v>395</v>
      </c>
      <c r="T116" s="368" t="s">
        <v>395</v>
      </c>
      <c r="U116" s="368" t="s">
        <v>395</v>
      </c>
      <c r="V116" s="368" t="s">
        <v>395</v>
      </c>
      <c r="W116" s="368" t="s">
        <v>395</v>
      </c>
      <c r="X116" s="368" t="s">
        <v>395</v>
      </c>
      <c r="Y116" s="368" t="s">
        <v>395</v>
      </c>
      <c r="Z116" s="368" t="s">
        <v>395</v>
      </c>
      <c r="AA116" s="368" t="s">
        <v>395</v>
      </c>
      <c r="AB116" s="368" t="s">
        <v>395</v>
      </c>
      <c r="AC116" s="368" t="s">
        <v>395</v>
      </c>
      <c r="AD116" s="368" t="s">
        <v>395</v>
      </c>
      <c r="AE116" s="368" t="s">
        <v>395</v>
      </c>
      <c r="AF116" s="368" t="s">
        <v>395</v>
      </c>
      <c r="AG116" s="368" t="s">
        <v>395</v>
      </c>
      <c r="AH116" s="368" t="s">
        <v>395</v>
      </c>
    </row>
    <row r="117" spans="1:34">
      <c r="A117" s="35" t="s">
        <v>277</v>
      </c>
      <c r="B117" s="35" t="s">
        <v>600</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row>
    <row r="118" spans="1:34">
      <c r="A118" s="35"/>
      <c r="B118" s="35"/>
    </row>
    <row r="119" spans="1:34">
      <c r="A119" s="35"/>
      <c r="B119" s="35"/>
    </row>
    <row r="120" spans="1:34">
      <c r="A120" s="35"/>
      <c r="B120" s="35"/>
    </row>
    <row r="121" spans="1:34">
      <c r="A121" s="35"/>
      <c r="B121" s="35"/>
    </row>
    <row r="122" spans="1:34">
      <c r="A122" s="35"/>
      <c r="B122" s="35"/>
    </row>
    <row r="123" spans="1:34">
      <c r="A123" s="35"/>
      <c r="B123" s="35"/>
    </row>
    <row r="124" spans="1:34">
      <c r="A124" s="35"/>
      <c r="B124" s="35"/>
    </row>
    <row r="125" spans="1:34">
      <c r="A125" s="35"/>
      <c r="B125" s="35"/>
    </row>
    <row r="126" spans="1:34">
      <c r="A126" s="35"/>
      <c r="B126" s="35"/>
    </row>
    <row r="127" spans="1:34">
      <c r="A127" s="35"/>
      <c r="B127" s="35"/>
    </row>
    <row r="128" spans="1:34">
      <c r="A128" s="35"/>
      <c r="B128" s="35"/>
    </row>
    <row r="129" spans="1:40">
      <c r="A129" s="35"/>
      <c r="B129" s="35"/>
    </row>
    <row r="130" spans="1:40">
      <c r="A130" s="35"/>
      <c r="B130" s="35" t="s">
        <v>567</v>
      </c>
      <c r="C130" s="35" t="s">
        <v>555</v>
      </c>
      <c r="D130" s="35" t="s">
        <v>568</v>
      </c>
      <c r="E130" s="35" t="s">
        <v>569</v>
      </c>
      <c r="F130" s="35" t="s">
        <v>570</v>
      </c>
      <c r="G130" s="35" t="s">
        <v>571</v>
      </c>
      <c r="H130" s="35" t="s">
        <v>556</v>
      </c>
      <c r="I130" s="35" t="s">
        <v>572</v>
      </c>
      <c r="J130" s="35" t="s">
        <v>573</v>
      </c>
      <c r="K130" s="35" t="s">
        <v>574</v>
      </c>
      <c r="L130" s="35" t="s">
        <v>575</v>
      </c>
      <c r="M130" s="35" t="s">
        <v>557</v>
      </c>
      <c r="N130" s="35" t="s">
        <v>576</v>
      </c>
      <c r="O130" s="35" t="s">
        <v>577</v>
      </c>
      <c r="P130" s="35" t="s">
        <v>578</v>
      </c>
      <c r="Q130" s="35" t="s">
        <v>579</v>
      </c>
      <c r="R130" s="35" t="s">
        <v>558</v>
      </c>
      <c r="S130" s="35" t="s">
        <v>580</v>
      </c>
      <c r="T130" s="35" t="s">
        <v>581</v>
      </c>
      <c r="U130" s="35" t="s">
        <v>582</v>
      </c>
      <c r="V130" s="35" t="s">
        <v>583</v>
      </c>
      <c r="W130" s="35" t="s">
        <v>559</v>
      </c>
      <c r="X130" s="35" t="s">
        <v>584</v>
      </c>
      <c r="Y130" s="35" t="s">
        <v>585</v>
      </c>
      <c r="Z130" s="35" t="s">
        <v>586</v>
      </c>
      <c r="AA130" s="35" t="s">
        <v>587</v>
      </c>
      <c r="AB130" s="35" t="s">
        <v>560</v>
      </c>
      <c r="AC130" s="35" t="s">
        <v>588</v>
      </c>
      <c r="AD130" s="35" t="s">
        <v>589</v>
      </c>
      <c r="AE130" s="35" t="s">
        <v>590</v>
      </c>
      <c r="AF130" s="35" t="s">
        <v>591</v>
      </c>
      <c r="AG130" s="35" t="s">
        <v>561</v>
      </c>
      <c r="AH130" s="35"/>
      <c r="AI130" s="35"/>
      <c r="AJ130" s="35"/>
      <c r="AK130" s="35"/>
      <c r="AL130" s="35"/>
      <c r="AM130" s="35"/>
      <c r="AN130" s="35"/>
    </row>
    <row r="131" spans="1:40">
      <c r="A131" s="35" t="s">
        <v>388</v>
      </c>
      <c r="B131" s="368">
        <v>118.318</v>
      </c>
      <c r="C131" s="368">
        <v>107.464</v>
      </c>
      <c r="D131" s="368">
        <v>109.577</v>
      </c>
      <c r="E131" s="368">
        <v>110.503</v>
      </c>
      <c r="F131" s="368">
        <v>112.52</v>
      </c>
      <c r="G131" s="368">
        <v>115.176</v>
      </c>
      <c r="H131" s="368">
        <v>118.041</v>
      </c>
      <c r="I131" s="368">
        <v>121.706</v>
      </c>
      <c r="J131" s="368">
        <v>124.937</v>
      </c>
      <c r="K131" s="368">
        <v>131.876</v>
      </c>
      <c r="L131" s="368">
        <v>137.161</v>
      </c>
      <c r="M131" s="368">
        <v>140.69499999999999</v>
      </c>
      <c r="N131" s="368">
        <v>143.66999999999999</v>
      </c>
      <c r="O131" s="368">
        <v>146.92400000000001</v>
      </c>
      <c r="P131" s="368">
        <v>151</v>
      </c>
      <c r="Q131" s="368">
        <v>155.93299999999999</v>
      </c>
      <c r="R131" s="368">
        <v>166.673</v>
      </c>
      <c r="S131" s="368">
        <v>175.935</v>
      </c>
      <c r="T131" s="368">
        <v>179.65</v>
      </c>
      <c r="U131" s="368">
        <v>183.81800000000001</v>
      </c>
      <c r="V131" s="368">
        <v>186.33199999999999</v>
      </c>
      <c r="W131" s="368">
        <v>193.435</v>
      </c>
      <c r="X131" s="368">
        <v>191.88</v>
      </c>
      <c r="Y131" s="368">
        <v>194.42500000000001</v>
      </c>
      <c r="Z131" s="368">
        <v>199.82900000000001</v>
      </c>
      <c r="AA131" s="368">
        <v>206.40799999999999</v>
      </c>
      <c r="AB131" s="368">
        <v>213.45</v>
      </c>
      <c r="AC131" s="368">
        <v>220.245</v>
      </c>
      <c r="AD131" s="368">
        <v>220.95099999999999</v>
      </c>
      <c r="AE131" s="368">
        <v>223.39599999999999</v>
      </c>
      <c r="AF131" s="368">
        <v>226.07</v>
      </c>
      <c r="AG131" s="368">
        <v>228.876</v>
      </c>
    </row>
    <row r="132" spans="1:40">
      <c r="A132" s="35" t="s">
        <v>712</v>
      </c>
      <c r="B132" s="197">
        <v>9.1050000000000004</v>
      </c>
      <c r="C132" s="197">
        <v>8.6709999999999994</v>
      </c>
      <c r="D132" s="197">
        <v>8.7420000000000009</v>
      </c>
      <c r="E132" s="35">
        <v>8.8580000000000005</v>
      </c>
      <c r="F132" s="197">
        <v>8.9559999999999995</v>
      </c>
      <c r="G132" s="179">
        <v>9.0570000000000004</v>
      </c>
      <c r="H132" s="179">
        <v>9.157</v>
      </c>
      <c r="I132" s="368">
        <v>9.2420000000000009</v>
      </c>
      <c r="J132" s="368">
        <v>9.3409999999999993</v>
      </c>
      <c r="K132" s="368">
        <v>9.3659999999999997</v>
      </c>
      <c r="L132" s="368">
        <v>9.4169999999999998</v>
      </c>
      <c r="M132" s="368">
        <v>9.51</v>
      </c>
      <c r="N132" s="368">
        <v>8.3460000000000001</v>
      </c>
      <c r="O132" s="368">
        <v>7.7060000000000004</v>
      </c>
      <c r="P132" s="368">
        <v>7.6909999999999998</v>
      </c>
      <c r="Q132" s="368">
        <v>7.83</v>
      </c>
      <c r="R132" s="368">
        <v>8.0020000000000007</v>
      </c>
      <c r="S132" s="368">
        <v>8.1920000000000002</v>
      </c>
      <c r="T132" s="368">
        <v>8.4</v>
      </c>
      <c r="U132" s="368">
        <v>8.6069999999999993</v>
      </c>
      <c r="V132" s="368">
        <v>8.8249999999999993</v>
      </c>
      <c r="W132" s="368">
        <v>9.0540000000000003</v>
      </c>
      <c r="X132" s="368">
        <v>9.3659999999999997</v>
      </c>
      <c r="Y132" s="368">
        <v>9.6769999999999996</v>
      </c>
      <c r="Z132" s="368">
        <v>10.000999999999999</v>
      </c>
      <c r="AA132" s="368">
        <v>10.340999999999999</v>
      </c>
      <c r="AB132" s="368">
        <v>10.702999999999999</v>
      </c>
      <c r="AC132" s="368">
        <v>11.881</v>
      </c>
      <c r="AD132" s="368">
        <v>13.01</v>
      </c>
      <c r="AE132" s="368">
        <v>14.12</v>
      </c>
      <c r="AF132" s="368">
        <v>15.288</v>
      </c>
      <c r="AG132" s="368">
        <v>16.475000000000001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639</v>
      </c>
      <c r="B163" s="35" t="s">
        <v>4</v>
      </c>
      <c r="C163" s="35" t="s">
        <v>640</v>
      </c>
      <c r="D163" s="35" t="s">
        <v>641</v>
      </c>
      <c r="E163" s="35" t="s">
        <v>661</v>
      </c>
      <c r="F163" s="274"/>
      <c r="G163" s="274"/>
      <c r="H163" s="274"/>
      <c r="I163" s="274"/>
      <c r="J163" s="274"/>
      <c r="K163" s="274"/>
      <c r="L163" s="274"/>
      <c r="M163" s="274"/>
    </row>
    <row r="164" spans="1:13">
      <c r="A164" s="185">
        <v>-1</v>
      </c>
      <c r="B164" s="185">
        <v>-1</v>
      </c>
      <c r="C164" s="185">
        <v>-1</v>
      </c>
      <c r="D164" s="185">
        <v>1</v>
      </c>
      <c r="E164" s="185">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608</v>
      </c>
      <c r="C5" s="275">
        <v>2012</v>
      </c>
      <c r="D5" s="275">
        <v>2013</v>
      </c>
      <c r="E5" s="275">
        <v>2014</v>
      </c>
      <c r="F5" s="275">
        <v>2015</v>
      </c>
      <c r="G5" s="275">
        <v>2016</v>
      </c>
      <c r="H5" s="275">
        <v>2017</v>
      </c>
      <c r="I5" s="275">
        <v>2018</v>
      </c>
      <c r="J5" s="275">
        <v>2019</v>
      </c>
      <c r="K5" s="275">
        <v>2020</v>
      </c>
      <c r="L5" s="275">
        <v>2021</v>
      </c>
      <c r="M5" s="275">
        <v>2022</v>
      </c>
      <c r="N5" s="275">
        <v>2023</v>
      </c>
      <c r="O5" s="275">
        <v>2024</v>
      </c>
      <c r="P5" s="275">
        <v>2025</v>
      </c>
      <c r="Q5" s="275">
        <v>2026</v>
      </c>
      <c r="R5" s="275">
        <v>2027</v>
      </c>
      <c r="S5" s="275">
        <v>2028</v>
      </c>
      <c r="T5" s="275">
        <v>2029</v>
      </c>
      <c r="U5" s="275">
        <v>2030</v>
      </c>
      <c r="V5" s="275">
        <v>2031</v>
      </c>
      <c r="W5" s="275">
        <v>2032</v>
      </c>
      <c r="X5" s="275">
        <v>2033</v>
      </c>
      <c r="Y5" s="275">
        <v>2034</v>
      </c>
      <c r="Z5" s="275">
        <v>2035</v>
      </c>
      <c r="AA5" s="275">
        <v>2036</v>
      </c>
      <c r="AB5" s="275">
        <v>2037</v>
      </c>
      <c r="AC5" s="275">
        <v>2038</v>
      </c>
      <c r="AD5" s="275">
        <v>2039</v>
      </c>
      <c r="AE5" s="275">
        <v>2040</v>
      </c>
      <c r="AF5" s="275">
        <v>2045</v>
      </c>
      <c r="AG5" s="275">
        <v>2050</v>
      </c>
      <c r="AN5" s="5"/>
    </row>
    <row r="6" spans="1:41">
      <c r="A6" t="s">
        <v>609</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0">
        <v>96.797279590965346</v>
      </c>
      <c r="D7" s="330">
        <v>101.32801029182565</v>
      </c>
      <c r="E7" s="330">
        <v>105.4512845971946</v>
      </c>
      <c r="F7" s="330">
        <v>104.03295587682055</v>
      </c>
      <c r="G7" s="330">
        <v>102.86973222443167</v>
      </c>
      <c r="H7" s="330">
        <v>106.45368114150588</v>
      </c>
      <c r="I7" s="330">
        <v>104.83293209544796</v>
      </c>
      <c r="J7" s="330">
        <v>103.19</v>
      </c>
      <c r="K7" s="330">
        <v>101.98</v>
      </c>
      <c r="L7" s="10">
        <f t="shared" ref="L7:AG7" si="1">L45/K45*K7</f>
        <v>104.81361217476683</v>
      </c>
      <c r="M7" s="10">
        <f t="shared" si="1"/>
        <v>107.30679037800688</v>
      </c>
      <c r="N7" s="10">
        <f t="shared" si="1"/>
        <v>109.48957290132547</v>
      </c>
      <c r="O7" s="10">
        <f t="shared" si="1"/>
        <v>111.73243200785468</v>
      </c>
      <c r="P7" s="10">
        <f t="shared" si="1"/>
        <v>113.75501030927835</v>
      </c>
      <c r="Q7" s="10">
        <f t="shared" si="1"/>
        <v>115.44716740304369</v>
      </c>
      <c r="R7" s="10">
        <f t="shared" si="1"/>
        <v>117.08926067746685</v>
      </c>
      <c r="S7" s="10">
        <f t="shared" si="1"/>
        <v>120.48358762886598</v>
      </c>
      <c r="T7" s="10">
        <f t="shared" si="1"/>
        <v>123.85788905252824</v>
      </c>
      <c r="U7" s="10">
        <f t="shared" si="1"/>
        <v>126.19086303387334</v>
      </c>
      <c r="V7" s="10">
        <f t="shared" si="1"/>
        <v>128.73410505645555</v>
      </c>
      <c r="W7" s="10">
        <f t="shared" si="1"/>
        <v>130.90687481590575</v>
      </c>
      <c r="X7" s="10">
        <f t="shared" si="1"/>
        <v>133.65037211585664</v>
      </c>
      <c r="Y7" s="10">
        <f t="shared" si="1"/>
        <v>136.22365243004418</v>
      </c>
      <c r="Z7" s="10">
        <f t="shared" si="1"/>
        <v>140.77945999018161</v>
      </c>
      <c r="AA7" s="10">
        <f t="shared" si="1"/>
        <v>145.6957270495827</v>
      </c>
      <c r="AB7" s="10">
        <f t="shared" si="1"/>
        <v>147.60816494845361</v>
      </c>
      <c r="AC7" s="10">
        <f t="shared" si="1"/>
        <v>149.92111340206185</v>
      </c>
      <c r="AD7" s="10">
        <f t="shared" si="1"/>
        <v>151.72341089837997</v>
      </c>
      <c r="AE7" s="10">
        <f t="shared" si="1"/>
        <v>154.45689543446241</v>
      </c>
      <c r="AF7" s="10">
        <f t="shared" si="1"/>
        <v>166.59236524300439</v>
      </c>
      <c r="AG7" s="10">
        <f t="shared" si="1"/>
        <v>170.39721551300934</v>
      </c>
      <c r="AH7" s="126"/>
      <c r="AI7" s="126"/>
      <c r="AJ7" s="126"/>
      <c r="AK7" s="126"/>
      <c r="AL7" s="126"/>
      <c r="AM7" s="126"/>
      <c r="AO7">
        <v>1</v>
      </c>
    </row>
    <row r="8" spans="1:41">
      <c r="A8" s="134" t="s">
        <v>4</v>
      </c>
      <c r="B8" s="4">
        <f>B7+1</f>
        <v>2</v>
      </c>
      <c r="C8" s="330">
        <v>2420.5059603282948</v>
      </c>
      <c r="D8" s="330">
        <v>2489.1047071827661</v>
      </c>
      <c r="E8" s="330">
        <v>2551.5982527371866</v>
      </c>
      <c r="F8" s="330">
        <v>2595.1630396206046</v>
      </c>
      <c r="G8" s="330">
        <v>2628.6516711665686</v>
      </c>
      <c r="H8" s="330">
        <v>2667.1308637985835</v>
      </c>
      <c r="I8" s="330">
        <v>2710.4237502366891</v>
      </c>
      <c r="J8" s="330">
        <v>2746.44</v>
      </c>
      <c r="K8" s="330">
        <v>2570.58</v>
      </c>
      <c r="L8" s="10">
        <f t="shared" ref="L8:AG8" si="2">L46/K46*K8</f>
        <v>2663.8727023651581</v>
      </c>
      <c r="M8" s="10">
        <f t="shared" si="2"/>
        <v>2739.3329767374908</v>
      </c>
      <c r="N8" s="10">
        <f t="shared" si="2"/>
        <v>2813.3330522949309</v>
      </c>
      <c r="O8" s="10">
        <f t="shared" si="2"/>
        <v>2891.2336589332476</v>
      </c>
      <c r="P8" s="10">
        <f t="shared" si="2"/>
        <v>2964.3036078483251</v>
      </c>
      <c r="Q8" s="10">
        <f t="shared" si="2"/>
        <v>3029.6525054956169</v>
      </c>
      <c r="R8" s="10">
        <f t="shared" si="2"/>
        <v>3094.8613840784674</v>
      </c>
      <c r="S8" s="10">
        <f t="shared" si="2"/>
        <v>3162.61060854476</v>
      </c>
      <c r="T8" s="10">
        <f t="shared" si="2"/>
        <v>3245.4718906090111</v>
      </c>
      <c r="U8" s="10">
        <f t="shared" si="2"/>
        <v>3323.6025285674814</v>
      </c>
      <c r="V8" s="10">
        <f t="shared" si="2"/>
        <v>3414.0148387498389</v>
      </c>
      <c r="W8" s="10">
        <f t="shared" si="2"/>
        <v>3507.2975397532509</v>
      </c>
      <c r="X8" s="10">
        <f t="shared" si="2"/>
        <v>3618.7827191340839</v>
      </c>
      <c r="Y8" s="10">
        <f t="shared" si="2"/>
        <v>3735.7186406663977</v>
      </c>
      <c r="Z8" s="10">
        <f t="shared" si="2"/>
        <v>3847.5038608996065</v>
      </c>
      <c r="AA8" s="10">
        <f t="shared" si="2"/>
        <v>3953.2782627235674</v>
      </c>
      <c r="AB8" s="10">
        <f t="shared" si="2"/>
        <v>4037.4597245382688</v>
      </c>
      <c r="AC8" s="10">
        <f t="shared" si="2"/>
        <v>4138.1634359570917</v>
      </c>
      <c r="AD8" s="10">
        <f t="shared" si="2"/>
        <v>4257.6797088198309</v>
      </c>
      <c r="AE8" s="10">
        <f t="shared" si="2"/>
        <v>4370.3550502484186</v>
      </c>
      <c r="AF8" s="10">
        <f t="shared" si="2"/>
        <v>5023.1139273138951</v>
      </c>
      <c r="AG8" s="10">
        <f t="shared" si="2"/>
        <v>5519.9115693148042</v>
      </c>
      <c r="AH8" s="126"/>
      <c r="AI8" s="126"/>
      <c r="AJ8" s="126"/>
      <c r="AK8" s="126"/>
      <c r="AL8" s="126"/>
      <c r="AM8" s="126"/>
      <c r="AO8">
        <f>AO7+1</f>
        <v>2</v>
      </c>
    </row>
    <row r="9" spans="1:41">
      <c r="A9" s="134" t="s">
        <v>525</v>
      </c>
      <c r="B9" s="185">
        <f t="shared" ref="B9:B37" si="3">B8+1</f>
        <v>3</v>
      </c>
      <c r="C9" s="330">
        <v>72.107894835057621</v>
      </c>
      <c r="D9" s="330">
        <v>74.266300997437128</v>
      </c>
      <c r="E9" s="330">
        <v>75.801027741220466</v>
      </c>
      <c r="F9" s="330">
        <v>76.644854367250801</v>
      </c>
      <c r="G9" s="330">
        <v>77.466834349241523</v>
      </c>
      <c r="H9" s="330">
        <v>78.131791577197461</v>
      </c>
      <c r="I9" s="330">
        <v>79.016580660802092</v>
      </c>
      <c r="J9" s="330">
        <v>78.849999999999994</v>
      </c>
      <c r="K9" s="330">
        <v>77.7</v>
      </c>
      <c r="L9" s="10">
        <f t="shared" ref="L9:AG9" si="4">L47/K47*K9</f>
        <v>76.739381841596909</v>
      </c>
      <c r="M9" s="10">
        <f t="shared" si="4"/>
        <v>77.259716677398572</v>
      </c>
      <c r="N9" s="10">
        <f t="shared" si="4"/>
        <v>78.16029620090147</v>
      </c>
      <c r="O9" s="10">
        <f t="shared" si="4"/>
        <v>78.950804893754011</v>
      </c>
      <c r="P9" s="10">
        <f t="shared" si="4"/>
        <v>79.691281390856389</v>
      </c>
      <c r="Q9" s="10">
        <f t="shared" si="4"/>
        <v>80.371719253058558</v>
      </c>
      <c r="R9" s="10">
        <f t="shared" si="4"/>
        <v>81.052157115260755</v>
      </c>
      <c r="S9" s="10">
        <f t="shared" si="4"/>
        <v>82.062807469414011</v>
      </c>
      <c r="T9" s="10">
        <f t="shared" si="4"/>
        <v>82.513097231165446</v>
      </c>
      <c r="U9" s="10">
        <f t="shared" si="4"/>
        <v>83.093470701867332</v>
      </c>
      <c r="V9" s="10">
        <f t="shared" si="4"/>
        <v>83.883979394719859</v>
      </c>
      <c r="W9" s="10">
        <f t="shared" si="4"/>
        <v>84.724520283322576</v>
      </c>
      <c r="X9" s="10">
        <f t="shared" si="4"/>
        <v>85.905280103026371</v>
      </c>
      <c r="Y9" s="10">
        <f t="shared" si="4"/>
        <v>87.136072118480328</v>
      </c>
      <c r="Z9" s="10">
        <f t="shared" si="4"/>
        <v>68.504082421120373</v>
      </c>
      <c r="AA9" s="10">
        <f t="shared" si="4"/>
        <v>52.934063103670283</v>
      </c>
      <c r="AB9" s="10">
        <f t="shared" si="4"/>
        <v>50.61256922086281</v>
      </c>
      <c r="AC9" s="10">
        <f t="shared" si="4"/>
        <v>54.274925949774598</v>
      </c>
      <c r="AD9" s="10">
        <f t="shared" si="4"/>
        <v>56.886606567933001</v>
      </c>
      <c r="AE9" s="10">
        <f t="shared" si="4"/>
        <v>51.062858982614266</v>
      </c>
      <c r="AF9" s="10">
        <f t="shared" si="4"/>
        <v>54.815273663876333</v>
      </c>
      <c r="AG9" s="10">
        <f t="shared" si="4"/>
        <v>58.747804249838978</v>
      </c>
      <c r="AH9" s="126"/>
      <c r="AI9" s="126"/>
      <c r="AJ9" s="126"/>
      <c r="AK9" s="126"/>
      <c r="AL9" s="126"/>
      <c r="AM9" s="126"/>
      <c r="AO9" s="4">
        <f t="shared" ref="AO9:AO25" si="5">AO8+1</f>
        <v>3</v>
      </c>
    </row>
    <row r="10" spans="1:41" s="365" customFormat="1">
      <c r="A10" s="134" t="s">
        <v>712</v>
      </c>
      <c r="B10" s="365">
        <f t="shared" si="3"/>
        <v>4</v>
      </c>
      <c r="C10" s="330">
        <v>2.4554419284149018</v>
      </c>
      <c r="D10" s="330">
        <v>2.4807404210106916</v>
      </c>
      <c r="E10" s="330">
        <v>2.5000863271133542</v>
      </c>
      <c r="F10" s="330">
        <v>2.4936376917457999</v>
      </c>
      <c r="G10" s="330">
        <v>2.4903306992496184</v>
      </c>
      <c r="H10" s="330">
        <v>2.5025665714854908</v>
      </c>
      <c r="I10" s="330">
        <v>2.5113301016003717</v>
      </c>
      <c r="J10" s="330">
        <v>2.4900000000000002</v>
      </c>
      <c r="K10" s="330">
        <v>2.36</v>
      </c>
      <c r="L10" s="10">
        <f t="shared" ref="L10:AG10" si="6">L48/K48*K10</f>
        <v>2.36</v>
      </c>
      <c r="M10" s="10">
        <f t="shared" si="6"/>
        <v>2.4001702127659574</v>
      </c>
      <c r="N10" s="10">
        <f t="shared" si="6"/>
        <v>2.4302978723404252</v>
      </c>
      <c r="O10" s="10">
        <f t="shared" si="6"/>
        <v>2.4604255319148933</v>
      </c>
      <c r="P10" s="10">
        <f t="shared" si="6"/>
        <v>2.4805106382978721</v>
      </c>
      <c r="Q10" s="10">
        <f t="shared" si="6"/>
        <v>2.5206808510638292</v>
      </c>
      <c r="R10" s="10">
        <f t="shared" si="6"/>
        <v>2.5508085106382974</v>
      </c>
      <c r="S10" s="10">
        <f t="shared" si="6"/>
        <v>2.5106382978723398</v>
      </c>
      <c r="T10" s="10">
        <f t="shared" si="6"/>
        <v>2.5106382978723398</v>
      </c>
      <c r="U10" s="10">
        <f t="shared" si="6"/>
        <v>2.540765957446808</v>
      </c>
      <c r="V10" s="10">
        <f t="shared" si="6"/>
        <v>2.5708936170212766</v>
      </c>
      <c r="W10" s="10">
        <f t="shared" si="6"/>
        <v>2.6010212765957448</v>
      </c>
      <c r="X10" s="10">
        <f t="shared" si="6"/>
        <v>2.6512340425531922</v>
      </c>
      <c r="Y10" s="10">
        <f t="shared" si="6"/>
        <v>2.6914042553191497</v>
      </c>
      <c r="Z10" s="10">
        <f t="shared" si="6"/>
        <v>2.2394893617021281</v>
      </c>
      <c r="AA10" s="10">
        <f t="shared" si="6"/>
        <v>1.8679148936170218</v>
      </c>
      <c r="AB10" s="10">
        <f t="shared" si="6"/>
        <v>1.8076595744680855</v>
      </c>
      <c r="AC10" s="10">
        <f t="shared" si="6"/>
        <v>1.9080851063829791</v>
      </c>
      <c r="AD10" s="10">
        <f t="shared" si="6"/>
        <v>1.9783829787234049</v>
      </c>
      <c r="AE10" s="10">
        <f t="shared" si="6"/>
        <v>1.8578723404255326</v>
      </c>
      <c r="AF10" s="10">
        <f t="shared" si="6"/>
        <v>1.9884255319148942</v>
      </c>
      <c r="AG10" s="10">
        <f t="shared" si="6"/>
        <v>2.1189787234042559</v>
      </c>
      <c r="AH10" s="126"/>
      <c r="AI10" s="126"/>
      <c r="AJ10" s="126"/>
      <c r="AK10" s="126"/>
      <c r="AL10" s="126"/>
      <c r="AM10" s="126"/>
      <c r="AO10" s="365">
        <f t="shared" si="5"/>
        <v>4</v>
      </c>
    </row>
    <row r="11" spans="1:41">
      <c r="A11" s="134" t="s">
        <v>522</v>
      </c>
      <c r="B11" s="365">
        <f t="shared" si="3"/>
        <v>5</v>
      </c>
      <c r="C11" s="330">
        <v>138.08343097582718</v>
      </c>
      <c r="D11" s="330">
        <v>143.16360238477418</v>
      </c>
      <c r="E11" s="330">
        <v>146.98438355117329</v>
      </c>
      <c r="F11" s="330">
        <v>148.78204922418408</v>
      </c>
      <c r="G11" s="330">
        <v>151.86270236184362</v>
      </c>
      <c r="H11" s="330">
        <v>153.55950890468549</v>
      </c>
      <c r="I11" s="330">
        <v>155.74281242834212</v>
      </c>
      <c r="J11" s="330">
        <v>155.24</v>
      </c>
      <c r="K11" s="330">
        <v>152.88999999999999</v>
      </c>
      <c r="L11" s="10">
        <f t="shared" ref="L11:AG11" si="7">L49/K49*K11</f>
        <v>159.64838910102907</v>
      </c>
      <c r="M11" s="10">
        <f t="shared" si="7"/>
        <v>165.60527085625526</v>
      </c>
      <c r="N11" s="10">
        <f t="shared" si="7"/>
        <v>171.00802407611155</v>
      </c>
      <c r="O11" s="10">
        <f t="shared" si="7"/>
        <v>176.48993851530645</v>
      </c>
      <c r="P11" s="10">
        <f t="shared" si="7"/>
        <v>181.3682486570448</v>
      </c>
      <c r="Q11" s="10">
        <f t="shared" si="7"/>
        <v>185.44505145298035</v>
      </c>
      <c r="R11" s="10">
        <f t="shared" si="7"/>
        <v>189.51195909649857</v>
      </c>
      <c r="S11" s="10">
        <f t="shared" si="7"/>
        <v>196.75521066597628</v>
      </c>
      <c r="T11" s="10">
        <f t="shared" si="7"/>
        <v>203.02873729855671</v>
      </c>
      <c r="U11" s="10">
        <f t="shared" si="7"/>
        <v>207.55082195327159</v>
      </c>
      <c r="V11" s="10">
        <f t="shared" si="7"/>
        <v>212.64682544819104</v>
      </c>
      <c r="W11" s="10">
        <f t="shared" si="7"/>
        <v>217.16891010290593</v>
      </c>
      <c r="X11" s="10">
        <f t="shared" si="7"/>
        <v>222.71019545660471</v>
      </c>
      <c r="Y11" s="10">
        <f t="shared" si="7"/>
        <v>228.0733680667918</v>
      </c>
      <c r="Z11" s="10">
        <f t="shared" si="7"/>
        <v>238.55233447673291</v>
      </c>
      <c r="AA11" s="10">
        <f t="shared" si="7"/>
        <v>249.27867969710698</v>
      </c>
      <c r="AB11" s="10">
        <f t="shared" si="7"/>
        <v>252.7716685004207</v>
      </c>
      <c r="AC11" s="10">
        <f t="shared" si="7"/>
        <v>256.4724555044981</v>
      </c>
      <c r="AD11" s="10">
        <f t="shared" si="7"/>
        <v>258.71865510322954</v>
      </c>
      <c r="AE11" s="10">
        <f t="shared" si="7"/>
        <v>264.13130347550322</v>
      </c>
      <c r="AF11" s="10">
        <f t="shared" si="7"/>
        <v>284.95070416154294</v>
      </c>
      <c r="AG11" s="10">
        <f t="shared" si="7"/>
        <v>290.85811015468255</v>
      </c>
      <c r="AH11" s="126"/>
      <c r="AI11" s="126"/>
      <c r="AJ11" s="126"/>
      <c r="AK11" s="126"/>
      <c r="AL11" s="126"/>
      <c r="AM11" s="126"/>
      <c r="AO11" s="4">
        <f>AO9+1</f>
        <v>4</v>
      </c>
    </row>
    <row r="12" spans="1:41">
      <c r="A12" s="134" t="s">
        <v>598</v>
      </c>
      <c r="B12" s="365">
        <f t="shared" si="3"/>
        <v>6</v>
      </c>
      <c r="C12" s="330">
        <v>0.14875454246747444</v>
      </c>
      <c r="D12" s="330">
        <v>0.12</v>
      </c>
      <c r="E12" s="330">
        <v>0.12</v>
      </c>
      <c r="F12" s="330">
        <v>0.12</v>
      </c>
      <c r="G12" s="330">
        <v>0.12</v>
      </c>
      <c r="H12" s="330">
        <v>0.12</v>
      </c>
      <c r="I12" s="330">
        <v>0.12</v>
      </c>
      <c r="J12" s="330">
        <v>0.12</v>
      </c>
      <c r="K12" s="330">
        <v>0.12</v>
      </c>
      <c r="L12" s="10">
        <f t="shared" ref="L12:AG12" si="8">L50/K50*K12</f>
        <v>0.28615384615384615</v>
      </c>
      <c r="M12" s="10">
        <f t="shared" si="8"/>
        <v>0.67384615384615387</v>
      </c>
      <c r="N12" s="10">
        <f t="shared" si="8"/>
        <v>0.67384615384615387</v>
      </c>
      <c r="O12" s="10">
        <f t="shared" si="8"/>
        <v>0.67384615384615387</v>
      </c>
      <c r="P12" s="10">
        <f t="shared" si="8"/>
        <v>0.67384615384615387</v>
      </c>
      <c r="Q12" s="10">
        <f t="shared" si="8"/>
        <v>0.67384615384615387</v>
      </c>
      <c r="R12" s="10">
        <f t="shared" si="8"/>
        <v>0.67384615384615387</v>
      </c>
      <c r="S12" s="10">
        <f t="shared" si="8"/>
        <v>0.67384615384615387</v>
      </c>
      <c r="T12" s="10">
        <f t="shared" si="8"/>
        <v>0.67384615384615387</v>
      </c>
      <c r="U12" s="10">
        <f t="shared" si="8"/>
        <v>0.67384615384615387</v>
      </c>
      <c r="V12" s="10">
        <f t="shared" si="8"/>
        <v>0.89538461538461545</v>
      </c>
      <c r="W12" s="10">
        <f t="shared" si="8"/>
        <v>2.1323076923076925</v>
      </c>
      <c r="X12" s="10">
        <f t="shared" si="8"/>
        <v>3.2769230769230768</v>
      </c>
      <c r="Y12" s="10">
        <f t="shared" si="8"/>
        <v>4.6153846153846159</v>
      </c>
      <c r="Z12" s="10">
        <f t="shared" si="8"/>
        <v>6.1753846153846164</v>
      </c>
      <c r="AA12" s="10">
        <f t="shared" si="8"/>
        <v>7.56</v>
      </c>
      <c r="AB12" s="10">
        <f t="shared" si="8"/>
        <v>19.043076923076921</v>
      </c>
      <c r="AC12" s="10">
        <f t="shared" si="8"/>
        <v>23.418461538461536</v>
      </c>
      <c r="AD12" s="10">
        <f t="shared" si="8"/>
        <v>27.747692307692301</v>
      </c>
      <c r="AE12" s="10">
        <f t="shared" si="8"/>
        <v>32.086153846153834</v>
      </c>
      <c r="AF12" s="10">
        <f t="shared" si="8"/>
        <v>42.969230769230748</v>
      </c>
      <c r="AG12" s="10">
        <f t="shared" si="8"/>
        <v>54.350769230769203</v>
      </c>
      <c r="AH12" s="126"/>
      <c r="AI12" s="126"/>
      <c r="AJ12" s="126"/>
      <c r="AK12" s="126"/>
      <c r="AL12" s="126"/>
      <c r="AM12" s="126"/>
      <c r="AO12" s="4">
        <f t="shared" si="5"/>
        <v>5</v>
      </c>
    </row>
    <row r="13" spans="1:41" s="368" customFormat="1">
      <c r="A13" s="134" t="s">
        <v>720</v>
      </c>
      <c r="B13" s="368">
        <f t="shared" si="3"/>
        <v>7</v>
      </c>
      <c r="C13" s="330">
        <v>0.28999999999999998</v>
      </c>
      <c r="D13" s="330">
        <v>0.28999999999999998</v>
      </c>
      <c r="E13" s="330">
        <v>0.28999999999999998</v>
      </c>
      <c r="F13" s="330">
        <v>0.28999999999999998</v>
      </c>
      <c r="G13" s="330">
        <v>0.28999999999999998</v>
      </c>
      <c r="H13" s="330">
        <v>0.28999999999999998</v>
      </c>
      <c r="I13" s="330">
        <v>0.28999999999999998</v>
      </c>
      <c r="J13" s="330">
        <v>0.28999999999999998</v>
      </c>
      <c r="K13" s="330">
        <v>0.28999999999999998</v>
      </c>
      <c r="L13" s="10">
        <f t="shared" ref="L13:AG13" si="9">L53/K53*K13</f>
        <v>0.29323529411764709</v>
      </c>
      <c r="M13" s="10">
        <f t="shared" si="9"/>
        <v>0.29455882352941176</v>
      </c>
      <c r="N13" s="10">
        <f t="shared" si="9"/>
        <v>0.29764705882352932</v>
      </c>
      <c r="O13" s="10">
        <f t="shared" si="9"/>
        <v>0.30176470588235288</v>
      </c>
      <c r="P13" s="10">
        <f t="shared" si="9"/>
        <v>0.30602941176470583</v>
      </c>
      <c r="Q13" s="10">
        <f t="shared" si="9"/>
        <v>0.31161764705882355</v>
      </c>
      <c r="R13" s="10">
        <f t="shared" si="9"/>
        <v>0.31647058823529411</v>
      </c>
      <c r="S13" s="10">
        <f t="shared" si="9"/>
        <v>0.32691176470588235</v>
      </c>
      <c r="T13" s="10">
        <f t="shared" si="9"/>
        <v>0.33500000000000002</v>
      </c>
      <c r="U13" s="10">
        <f t="shared" si="9"/>
        <v>0.34029411764705886</v>
      </c>
      <c r="V13" s="10">
        <f t="shared" si="9"/>
        <v>0.34485294117647058</v>
      </c>
      <c r="W13" s="10">
        <f t="shared" si="9"/>
        <v>0.3497058823529412</v>
      </c>
      <c r="X13" s="10">
        <f t="shared" si="9"/>
        <v>0.35588235294117648</v>
      </c>
      <c r="Y13" s="10">
        <f t="shared" si="9"/>
        <v>0.36338235294117649</v>
      </c>
      <c r="Z13" s="10">
        <f t="shared" si="9"/>
        <v>0.37970588235294117</v>
      </c>
      <c r="AA13" s="10">
        <f t="shared" si="9"/>
        <v>0.39367647058823529</v>
      </c>
      <c r="AB13" s="10">
        <f t="shared" si="9"/>
        <v>0.39926470588235297</v>
      </c>
      <c r="AC13" s="10">
        <f t="shared" si="9"/>
        <v>0.40558823529411764</v>
      </c>
      <c r="AD13" s="10">
        <f t="shared" si="9"/>
        <v>0.40941176470588236</v>
      </c>
      <c r="AE13" s="10">
        <f t="shared" si="9"/>
        <v>0.42014705882352943</v>
      </c>
      <c r="AF13" s="10">
        <f t="shared" si="9"/>
        <v>0.45044117647058829</v>
      </c>
      <c r="AG13" s="10">
        <f t="shared" si="9"/>
        <v>0.4738235294117647</v>
      </c>
      <c r="AH13" s="126"/>
      <c r="AI13" s="126"/>
      <c r="AJ13" s="126"/>
      <c r="AK13" s="126"/>
      <c r="AL13" s="126"/>
      <c r="AM13" s="126"/>
      <c r="AO13" s="368">
        <f t="shared" si="5"/>
        <v>6</v>
      </c>
    </row>
    <row r="14" spans="1:41" s="368" customFormat="1">
      <c r="A14" s="134" t="s">
        <v>721</v>
      </c>
      <c r="B14" s="368">
        <f t="shared" si="3"/>
        <v>8</v>
      </c>
      <c r="C14" s="330">
        <v>0.08</v>
      </c>
      <c r="D14" s="330">
        <v>0.08</v>
      </c>
      <c r="E14" s="330">
        <v>0.08</v>
      </c>
      <c r="F14" s="330">
        <v>0.08</v>
      </c>
      <c r="G14" s="330">
        <v>0.08</v>
      </c>
      <c r="H14" s="330">
        <v>0.08</v>
      </c>
      <c r="I14" s="330">
        <v>0.08</v>
      </c>
      <c r="J14" s="330">
        <v>0.08</v>
      </c>
      <c r="K14" s="330">
        <v>0.08</v>
      </c>
      <c r="L14" s="10">
        <f t="shared" ref="L14:AG14" si="10">L54/K54*K14</f>
        <v>8.1915761589403988E-2</v>
      </c>
      <c r="M14" s="10">
        <f t="shared" si="10"/>
        <v>8.3204238410596043E-2</v>
      </c>
      <c r="N14" s="10">
        <f t="shared" si="10"/>
        <v>8.4501192052980151E-2</v>
      </c>
      <c r="O14" s="10">
        <f t="shared" si="10"/>
        <v>8.5832052980132453E-2</v>
      </c>
      <c r="P14" s="10">
        <f t="shared" si="10"/>
        <v>8.7031523178807954E-2</v>
      </c>
      <c r="Q14" s="10">
        <f t="shared" si="10"/>
        <v>8.8120794701986749E-2</v>
      </c>
      <c r="R14" s="10">
        <f t="shared" si="10"/>
        <v>8.9171920529801316E-2</v>
      </c>
      <c r="S14" s="10">
        <f t="shared" si="10"/>
        <v>9.182516556291391E-2</v>
      </c>
      <c r="T14" s="10">
        <f t="shared" si="10"/>
        <v>9.4024900662251665E-2</v>
      </c>
      <c r="U14" s="10">
        <f t="shared" si="10"/>
        <v>9.5334569536423858E-2</v>
      </c>
      <c r="V14" s="10">
        <f t="shared" si="10"/>
        <v>9.654675496688743E-2</v>
      </c>
      <c r="W14" s="10">
        <f t="shared" si="10"/>
        <v>9.7483443708609285E-2</v>
      </c>
      <c r="X14" s="10">
        <f t="shared" si="10"/>
        <v>9.8665960264900668E-2</v>
      </c>
      <c r="Y14" s="10">
        <f t="shared" si="10"/>
        <v>9.9755231788079476E-2</v>
      </c>
      <c r="Z14" s="10">
        <f t="shared" si="10"/>
        <v>0.10277298013245033</v>
      </c>
      <c r="AA14" s="10">
        <f t="shared" si="10"/>
        <v>0.10597298013245032</v>
      </c>
      <c r="AB14" s="10">
        <f t="shared" si="10"/>
        <v>0.10686304635761588</v>
      </c>
      <c r="AC14" s="10">
        <f t="shared" si="10"/>
        <v>0.107998940397351</v>
      </c>
      <c r="AD14" s="10">
        <f t="shared" si="10"/>
        <v>0.10801165562913909</v>
      </c>
      <c r="AE14" s="10">
        <f t="shared" si="10"/>
        <v>0.10935947019867551</v>
      </c>
      <c r="AF14" s="10">
        <f t="shared" si="10"/>
        <v>0.112156821192053</v>
      </c>
      <c r="AG14" s="10">
        <f t="shared" si="10"/>
        <v>0.11091072847682121</v>
      </c>
      <c r="AH14" s="126"/>
      <c r="AI14" s="126"/>
      <c r="AJ14" s="126"/>
      <c r="AK14" s="126"/>
      <c r="AL14" s="126"/>
      <c r="AM14" s="126"/>
      <c r="AO14" s="368">
        <f t="shared" si="5"/>
        <v>7</v>
      </c>
    </row>
    <row r="15" spans="1:41">
      <c r="A15" s="134" t="s">
        <v>388</v>
      </c>
      <c r="B15" s="365">
        <f>B12+1</f>
        <v>7</v>
      </c>
      <c r="C15" s="330">
        <v>19.344853564503961</v>
      </c>
      <c r="D15" s="330">
        <v>19.93389877641825</v>
      </c>
      <c r="E15" s="330">
        <v>20.313674916573973</v>
      </c>
      <c r="F15" s="330">
        <v>20.822458982202448</v>
      </c>
      <c r="G15" s="330">
        <v>20.887687708565075</v>
      </c>
      <c r="H15" s="330">
        <v>21.03698901557286</v>
      </c>
      <c r="I15" s="330">
        <v>21.050034760845385</v>
      </c>
      <c r="J15" s="330">
        <v>20.85</v>
      </c>
      <c r="K15" s="330">
        <v>19.82</v>
      </c>
      <c r="L15" s="10">
        <f t="shared" ref="L15:AG15" si="11">L53/K53*K15</f>
        <v>20.041115618661262</v>
      </c>
      <c r="M15" s="10">
        <f t="shared" si="11"/>
        <v>20.131572008113594</v>
      </c>
      <c r="N15" s="10">
        <f t="shared" si="11"/>
        <v>20.342636916835698</v>
      </c>
      <c r="O15" s="10">
        <f t="shared" si="11"/>
        <v>20.624056795131846</v>
      </c>
      <c r="P15" s="10">
        <f t="shared" si="11"/>
        <v>20.915527383367138</v>
      </c>
      <c r="Q15" s="10">
        <f t="shared" si="11"/>
        <v>21.297454361054768</v>
      </c>
      <c r="R15" s="10">
        <f t="shared" si="11"/>
        <v>21.629127789046652</v>
      </c>
      <c r="S15" s="10">
        <f t="shared" si="11"/>
        <v>22.342728194726167</v>
      </c>
      <c r="T15" s="10">
        <f t="shared" si="11"/>
        <v>22.895517241379313</v>
      </c>
      <c r="U15" s="10">
        <f t="shared" si="11"/>
        <v>23.257342799188642</v>
      </c>
      <c r="V15" s="10">
        <f t="shared" si="11"/>
        <v>23.568914807302228</v>
      </c>
      <c r="W15" s="10">
        <f t="shared" si="11"/>
        <v>23.900588235294116</v>
      </c>
      <c r="X15" s="10">
        <f t="shared" si="11"/>
        <v>24.322718052738331</v>
      </c>
      <c r="Y15" s="10">
        <f t="shared" si="11"/>
        <v>24.835304259634885</v>
      </c>
      <c r="Z15" s="10">
        <f t="shared" si="11"/>
        <v>25.950933062880321</v>
      </c>
      <c r="AA15" s="10">
        <f t="shared" si="11"/>
        <v>26.905750507099388</v>
      </c>
      <c r="AB15" s="10">
        <f t="shared" si="11"/>
        <v>27.287677484787014</v>
      </c>
      <c r="AC15" s="10">
        <f t="shared" si="11"/>
        <v>27.719858012170381</v>
      </c>
      <c r="AD15" s="10">
        <f t="shared" si="11"/>
        <v>27.981176470588231</v>
      </c>
      <c r="AE15" s="10">
        <f t="shared" si="11"/>
        <v>28.71487829614604</v>
      </c>
      <c r="AF15" s="10">
        <f t="shared" si="11"/>
        <v>30.785324543610542</v>
      </c>
      <c r="AG15" s="10">
        <f t="shared" si="11"/>
        <v>32.383387423935083</v>
      </c>
      <c r="AH15" s="126"/>
      <c r="AI15" s="126"/>
      <c r="AJ15" s="126"/>
      <c r="AK15" s="126"/>
      <c r="AL15" s="126"/>
      <c r="AM15" s="126"/>
      <c r="AO15" s="4">
        <f>AO12+1</f>
        <v>6</v>
      </c>
    </row>
    <row r="16" spans="1:41">
      <c r="A16" s="134" t="s">
        <v>387</v>
      </c>
      <c r="B16" s="365">
        <f t="shared" si="3"/>
        <v>8</v>
      </c>
      <c r="C16" s="330">
        <v>186.51301855651582</v>
      </c>
      <c r="D16" s="330">
        <v>191.20040429598868</v>
      </c>
      <c r="E16" s="330">
        <v>192.19084947996168</v>
      </c>
      <c r="F16" s="330">
        <v>198.3568473622208</v>
      </c>
      <c r="G16" s="330">
        <v>195.64424405359443</v>
      </c>
      <c r="H16" s="330">
        <v>201.78663829260577</v>
      </c>
      <c r="I16" s="330">
        <v>200.62824410860065</v>
      </c>
      <c r="J16" s="330">
        <v>198.05</v>
      </c>
      <c r="K16" s="330">
        <v>190.12</v>
      </c>
      <c r="L16" s="10">
        <f t="shared" ref="L16:AG16" si="12">L54/K54*K16</f>
        <v>194.67280741721856</v>
      </c>
      <c r="M16" s="10">
        <f t="shared" si="12"/>
        <v>197.73487258278149</v>
      </c>
      <c r="N16" s="10">
        <f t="shared" si="12"/>
        <v>200.81708291390731</v>
      </c>
      <c r="O16" s="10">
        <f t="shared" si="12"/>
        <v>203.97987390728477</v>
      </c>
      <c r="P16" s="10">
        <f t="shared" si="12"/>
        <v>206.83041483443708</v>
      </c>
      <c r="Q16" s="10">
        <f t="shared" si="12"/>
        <v>209.41906860927148</v>
      </c>
      <c r="R16" s="10">
        <f t="shared" si="12"/>
        <v>211.91706913907279</v>
      </c>
      <c r="S16" s="10">
        <f t="shared" si="12"/>
        <v>218.2225059602649</v>
      </c>
      <c r="T16" s="10">
        <f t="shared" si="12"/>
        <v>223.45017642384107</v>
      </c>
      <c r="U16" s="10">
        <f t="shared" si="12"/>
        <v>226.56260450331129</v>
      </c>
      <c r="V16" s="10">
        <f t="shared" si="12"/>
        <v>229.44336317880797</v>
      </c>
      <c r="W16" s="10">
        <f t="shared" si="12"/>
        <v>231.66940397350999</v>
      </c>
      <c r="X16" s="10">
        <f t="shared" si="12"/>
        <v>234.47965456953645</v>
      </c>
      <c r="Y16" s="10">
        <f t="shared" si="12"/>
        <v>237.06830834437091</v>
      </c>
      <c r="Z16" s="10">
        <f t="shared" si="12"/>
        <v>244.23998728476823</v>
      </c>
      <c r="AA16" s="10">
        <f t="shared" si="12"/>
        <v>251.84478728476824</v>
      </c>
      <c r="AB16" s="10">
        <f t="shared" si="12"/>
        <v>253.96002966887423</v>
      </c>
      <c r="AC16" s="10">
        <f t="shared" si="12"/>
        <v>256.65948185430472</v>
      </c>
      <c r="AD16" s="10">
        <f t="shared" si="12"/>
        <v>256.68969960264911</v>
      </c>
      <c r="AE16" s="10">
        <f t="shared" si="12"/>
        <v>259.89278092715239</v>
      </c>
      <c r="AF16" s="10">
        <f t="shared" si="12"/>
        <v>266.54068556291401</v>
      </c>
      <c r="AG16" s="10">
        <f t="shared" si="12"/>
        <v>263.57934622516564</v>
      </c>
      <c r="AH16" s="126"/>
      <c r="AI16" s="126"/>
      <c r="AJ16" s="126"/>
      <c r="AK16" s="126"/>
      <c r="AL16" s="126"/>
      <c r="AM16" s="126"/>
      <c r="AO16" s="4">
        <f t="shared" si="5"/>
        <v>7</v>
      </c>
    </row>
    <row r="17" spans="1:41" s="360" customFormat="1">
      <c r="A17" s="134" t="s">
        <v>718</v>
      </c>
      <c r="B17" s="365">
        <f t="shared" si="3"/>
        <v>9</v>
      </c>
      <c r="C17" s="330">
        <v>91.99927686334776</v>
      </c>
      <c r="D17" s="330">
        <v>94.311373368720652</v>
      </c>
      <c r="E17" s="330">
        <v>94.799919645026264</v>
      </c>
      <c r="F17" s="330">
        <v>97.841355308332979</v>
      </c>
      <c r="G17" s="330">
        <v>96.503338558927737</v>
      </c>
      <c r="H17" s="330">
        <v>99.533131506208818</v>
      </c>
      <c r="I17" s="330">
        <v>98.961742827413289</v>
      </c>
      <c r="J17" s="330">
        <v>97.69</v>
      </c>
      <c r="K17" s="330">
        <v>74.06</v>
      </c>
      <c r="L17" s="10">
        <f t="shared" ref="L17:AG17" si="13">L55/K55*K17</f>
        <v>78.057301308865206</v>
      </c>
      <c r="M17" s="10">
        <f t="shared" si="13"/>
        <v>81.994643098097427</v>
      </c>
      <c r="N17" s="10">
        <f t="shared" si="13"/>
        <v>86.021924166779115</v>
      </c>
      <c r="O17" s="10">
        <f t="shared" si="13"/>
        <v>90.079184995277288</v>
      </c>
      <c r="P17" s="10">
        <f t="shared" si="13"/>
        <v>94.156432330319788</v>
      </c>
      <c r="Q17" s="10">
        <f t="shared" si="13"/>
        <v>94.676081500472264</v>
      </c>
      <c r="R17" s="10">
        <f t="shared" si="13"/>
        <v>95.175744164080413</v>
      </c>
      <c r="S17" s="10">
        <f t="shared" si="13"/>
        <v>95.885265146403981</v>
      </c>
      <c r="T17" s="10">
        <f t="shared" si="13"/>
        <v>96.494853596005925</v>
      </c>
      <c r="U17" s="10">
        <f t="shared" si="13"/>
        <v>96.974529753069746</v>
      </c>
      <c r="V17" s="10">
        <f t="shared" si="13"/>
        <v>98.913220887869372</v>
      </c>
      <c r="W17" s="10">
        <f t="shared" si="13"/>
        <v>100.88189178248548</v>
      </c>
      <c r="X17" s="10">
        <f t="shared" si="13"/>
        <v>102.89053569019023</v>
      </c>
      <c r="Y17" s="10">
        <f t="shared" si="13"/>
        <v>104.92915935771148</v>
      </c>
      <c r="Z17" s="10">
        <f t="shared" si="13"/>
        <v>107.36751315611926</v>
      </c>
      <c r="AA17" s="10">
        <f t="shared" si="13"/>
        <v>109.75590068816622</v>
      </c>
      <c r="AB17" s="10">
        <f t="shared" si="13"/>
        <v>111.61464579678854</v>
      </c>
      <c r="AC17" s="10">
        <f t="shared" si="13"/>
        <v>113.54334367831601</v>
      </c>
      <c r="AD17" s="10">
        <f t="shared" si="13"/>
        <v>115.39209553366615</v>
      </c>
      <c r="AE17" s="10">
        <f t="shared" si="13"/>
        <v>117.50067197409254</v>
      </c>
      <c r="AF17" s="10">
        <f t="shared" si="13"/>
        <v>232.95272702739169</v>
      </c>
      <c r="AG17" s="10">
        <f t="shared" si="13"/>
        <v>348.52470111995677</v>
      </c>
      <c r="AH17" s="126"/>
      <c r="AI17" s="126"/>
      <c r="AJ17" s="126"/>
      <c r="AK17" s="126"/>
      <c r="AL17" s="126"/>
      <c r="AM17" s="126"/>
      <c r="AO17" s="360">
        <f t="shared" si="5"/>
        <v>8</v>
      </c>
    </row>
    <row r="18" spans="1:41">
      <c r="A18" s="134" t="s">
        <v>527</v>
      </c>
      <c r="B18" s="365">
        <f t="shared" si="3"/>
        <v>10</v>
      </c>
      <c r="C18" s="330">
        <v>18.748363502594032</v>
      </c>
      <c r="D18" s="330">
        <v>15.909210489014884</v>
      </c>
      <c r="E18" s="330">
        <v>14.603991495393339</v>
      </c>
      <c r="F18" s="330">
        <v>14.80978596739901</v>
      </c>
      <c r="G18" s="330">
        <v>14.414883061658401</v>
      </c>
      <c r="H18" s="330">
        <v>13.877221828490436</v>
      </c>
      <c r="I18" s="330">
        <v>13.621369241672575</v>
      </c>
      <c r="J18" s="330">
        <v>13.08</v>
      </c>
      <c r="K18" s="330">
        <v>12.33</v>
      </c>
      <c r="L18" s="10">
        <f t="shared" ref="L18:AG18" si="14">L56/K56*K18</f>
        <v>11.69295</v>
      </c>
      <c r="M18" s="10">
        <f t="shared" si="14"/>
        <v>10.963424999999999</v>
      </c>
      <c r="N18" s="10">
        <f t="shared" si="14"/>
        <v>10.74765</v>
      </c>
      <c r="O18" s="10">
        <f t="shared" si="14"/>
        <v>10.74765</v>
      </c>
      <c r="P18" s="10">
        <f t="shared" si="14"/>
        <v>10.901774999999999</v>
      </c>
      <c r="Q18" s="10">
        <f t="shared" si="14"/>
        <v>11.569649999999999</v>
      </c>
      <c r="R18" s="10">
        <f t="shared" si="14"/>
        <v>12.052574999999999</v>
      </c>
      <c r="S18" s="10">
        <f t="shared" si="14"/>
        <v>13.809599999999998</v>
      </c>
      <c r="T18" s="10">
        <f t="shared" si="14"/>
        <v>14.8782</v>
      </c>
      <c r="U18" s="10">
        <f t="shared" si="14"/>
        <v>15.176174999999999</v>
      </c>
      <c r="V18" s="10">
        <f t="shared" si="14"/>
        <v>15.135074999999999</v>
      </c>
      <c r="W18" s="10">
        <f t="shared" si="14"/>
        <v>15.063149999999998</v>
      </c>
      <c r="X18" s="10">
        <f t="shared" si="14"/>
        <v>15.145349999999997</v>
      </c>
      <c r="Y18" s="10">
        <f t="shared" si="14"/>
        <v>15.453599999999998</v>
      </c>
      <c r="Z18" s="10">
        <f t="shared" si="14"/>
        <v>18.402525000000001</v>
      </c>
      <c r="AA18" s="10">
        <f t="shared" si="14"/>
        <v>21.238425000000003</v>
      </c>
      <c r="AB18" s="10">
        <f t="shared" si="14"/>
        <v>20.806875000000002</v>
      </c>
      <c r="AC18" s="10">
        <f t="shared" si="14"/>
        <v>20.919900000000002</v>
      </c>
      <c r="AD18" s="10">
        <f t="shared" si="14"/>
        <v>20.128725000000003</v>
      </c>
      <c r="AE18" s="10">
        <f t="shared" si="14"/>
        <v>21.341175000000003</v>
      </c>
      <c r="AF18" s="10">
        <f t="shared" si="14"/>
        <v>18.484725000000001</v>
      </c>
      <c r="AG18" s="10">
        <f t="shared" si="14"/>
        <v>17.148975000000004</v>
      </c>
      <c r="AH18" s="126"/>
      <c r="AI18" s="126"/>
      <c r="AJ18" s="126"/>
      <c r="AK18" s="126"/>
      <c r="AL18" s="126"/>
      <c r="AM18" s="126"/>
      <c r="AO18" s="4">
        <f>AO16+1</f>
        <v>8</v>
      </c>
    </row>
    <row r="19" spans="1:41">
      <c r="A19" s="134" t="s">
        <v>526</v>
      </c>
      <c r="B19" s="360">
        <f t="shared" si="3"/>
        <v>11</v>
      </c>
      <c r="C19" s="330">
        <v>16.099074173411047</v>
      </c>
      <c r="D19" s="330">
        <v>16.518849146566016</v>
      </c>
      <c r="E19" s="330">
        <v>16.808536607755151</v>
      </c>
      <c r="F19" s="330">
        <v>17.0461507724374</v>
      </c>
      <c r="G19" s="330">
        <v>17.232929214387152</v>
      </c>
      <c r="H19" s="330">
        <v>17.424562753451802</v>
      </c>
      <c r="I19" s="330">
        <v>17.64894439854638</v>
      </c>
      <c r="J19" s="330">
        <v>17.63</v>
      </c>
      <c r="K19" s="330">
        <v>16.46</v>
      </c>
      <c r="L19" s="10">
        <f t="shared" ref="L19:AG19" si="15">L57/K57*K19</f>
        <v>16.992588522588527</v>
      </c>
      <c r="M19" s="10">
        <f t="shared" si="15"/>
        <v>17.384493284493288</v>
      </c>
      <c r="N19" s="10">
        <f t="shared" si="15"/>
        <v>17.806544566544567</v>
      </c>
      <c r="O19" s="10">
        <f t="shared" si="15"/>
        <v>18.258742368742372</v>
      </c>
      <c r="P19" s="10">
        <f t="shared" si="15"/>
        <v>18.690842490842495</v>
      </c>
      <c r="Q19" s="10">
        <f t="shared" si="15"/>
        <v>19.092796092796096</v>
      </c>
      <c r="R19" s="10">
        <f t="shared" si="15"/>
        <v>19.494749694749697</v>
      </c>
      <c r="S19" s="10">
        <f t="shared" si="15"/>
        <v>20.067533577533581</v>
      </c>
      <c r="T19" s="10">
        <f t="shared" si="15"/>
        <v>20.630268620268627</v>
      </c>
      <c r="U19" s="10">
        <f t="shared" si="15"/>
        <v>21.092515262515263</v>
      </c>
      <c r="V19" s="10">
        <f t="shared" si="15"/>
        <v>21.615054945054947</v>
      </c>
      <c r="W19" s="10">
        <f t="shared" si="15"/>
        <v>22.137594627594627</v>
      </c>
      <c r="X19" s="10">
        <f t="shared" si="15"/>
        <v>22.790769230769229</v>
      </c>
      <c r="Y19" s="10">
        <f t="shared" si="15"/>
        <v>23.464041514041515</v>
      </c>
      <c r="Z19" s="10">
        <f t="shared" si="15"/>
        <v>24.227753357753361</v>
      </c>
      <c r="AA19" s="10">
        <f t="shared" si="15"/>
        <v>24.860830280830282</v>
      </c>
      <c r="AB19" s="10">
        <f t="shared" si="15"/>
        <v>25.182393162393161</v>
      </c>
      <c r="AC19" s="10">
        <f t="shared" si="15"/>
        <v>25.634590964590966</v>
      </c>
      <c r="AD19" s="10">
        <f t="shared" si="15"/>
        <v>26.197326007326005</v>
      </c>
      <c r="AE19" s="10">
        <f t="shared" si="15"/>
        <v>26.780158730158725</v>
      </c>
      <c r="AF19" s="10">
        <f t="shared" si="15"/>
        <v>29.865152625152621</v>
      </c>
      <c r="AG19" s="10">
        <f t="shared" si="15"/>
        <v>31.79452991452991</v>
      </c>
      <c r="AH19" s="126"/>
      <c r="AI19" s="126"/>
      <c r="AJ19" s="126"/>
      <c r="AK19" s="126"/>
      <c r="AL19" s="126"/>
      <c r="AM19" s="126"/>
      <c r="AO19" s="4">
        <f t="shared" si="5"/>
        <v>9</v>
      </c>
    </row>
    <row r="20" spans="1:41">
      <c r="A20" s="134" t="s">
        <v>523</v>
      </c>
      <c r="B20" s="368">
        <f t="shared" si="3"/>
        <v>12</v>
      </c>
      <c r="C20" s="330">
        <v>335.77331305186084</v>
      </c>
      <c r="D20" s="330">
        <v>345.12368336779264</v>
      </c>
      <c r="E20" s="330">
        <v>351.73654833895557</v>
      </c>
      <c r="F20" s="330">
        <v>356.62847152051233</v>
      </c>
      <c r="G20" s="330">
        <v>360.31274126727499</v>
      </c>
      <c r="H20" s="330">
        <v>363.08022098030375</v>
      </c>
      <c r="I20" s="330">
        <v>367.26352107202263</v>
      </c>
      <c r="J20" s="330">
        <v>366.87</v>
      </c>
      <c r="K20" s="330">
        <v>340.31</v>
      </c>
      <c r="L20" s="10">
        <f t="shared" ref="L20:AG20" si="16">L58/K58*K20</f>
        <v>350.9399823024512</v>
      </c>
      <c r="M20" s="10">
        <f t="shared" si="16"/>
        <v>358.31773205910991</v>
      </c>
      <c r="N20" s="10">
        <f t="shared" si="16"/>
        <v>366.37804914019421</v>
      </c>
      <c r="O20" s="10">
        <f t="shared" si="16"/>
        <v>375.47225496268777</v>
      </c>
      <c r="P20" s="10">
        <f t="shared" si="16"/>
        <v>384.25529038728149</v>
      </c>
      <c r="Q20" s="10">
        <f t="shared" si="16"/>
        <v>393.17885437866869</v>
      </c>
      <c r="R20" s="10">
        <f t="shared" si="16"/>
        <v>401.72098368875925</v>
      </c>
      <c r="S20" s="10">
        <f t="shared" si="16"/>
        <v>415.51285874406415</v>
      </c>
      <c r="T20" s="10">
        <f t="shared" si="16"/>
        <v>428.31099607704357</v>
      </c>
      <c r="U20" s="10">
        <f t="shared" si="16"/>
        <v>438.16807126213047</v>
      </c>
      <c r="V20" s="10">
        <f t="shared" si="16"/>
        <v>448.67760050733006</v>
      </c>
      <c r="W20" s="10">
        <f t="shared" si="16"/>
        <v>459.57860218859724</v>
      </c>
      <c r="X20" s="10">
        <f t="shared" si="16"/>
        <v>473.17975990325374</v>
      </c>
      <c r="Y20" s="10">
        <f t="shared" si="16"/>
        <v>487.34303188508432</v>
      </c>
      <c r="Z20" s="10">
        <f t="shared" si="16"/>
        <v>507.33823938884512</v>
      </c>
      <c r="AA20" s="10">
        <f t="shared" si="16"/>
        <v>524.90431023803251</v>
      </c>
      <c r="AB20" s="10">
        <f t="shared" si="16"/>
        <v>532.27202223992026</v>
      </c>
      <c r="AC20" s="10">
        <f t="shared" si="16"/>
        <v>541.8179270271072</v>
      </c>
      <c r="AD20" s="10">
        <f t="shared" si="16"/>
        <v>552.98994808719033</v>
      </c>
      <c r="AE20" s="10">
        <f t="shared" si="16"/>
        <v>566.02899153467285</v>
      </c>
      <c r="AF20" s="10">
        <f t="shared" si="16"/>
        <v>629.00586496770245</v>
      </c>
      <c r="AG20" s="10">
        <f t="shared" si="16"/>
        <v>673.35266554582256</v>
      </c>
      <c r="AH20" s="126"/>
      <c r="AI20" s="126"/>
      <c r="AJ20" s="126"/>
      <c r="AK20" s="126"/>
      <c r="AL20" s="126"/>
      <c r="AM20" s="126"/>
      <c r="AO20" s="4">
        <f>AO19+1</f>
        <v>10</v>
      </c>
    </row>
    <row r="21" spans="1:41">
      <c r="A21" s="134" t="s">
        <v>529</v>
      </c>
      <c r="B21" s="365">
        <f t="shared" si="3"/>
        <v>13</v>
      </c>
      <c r="C21" s="330">
        <v>49.680584563226056</v>
      </c>
      <c r="D21" s="330">
        <v>48.564231533814059</v>
      </c>
      <c r="E21" s="330">
        <v>47.459267978951466</v>
      </c>
      <c r="F21" s="330">
        <v>46.356109920093544</v>
      </c>
      <c r="G21" s="330">
        <v>46.356109920093544</v>
      </c>
      <c r="H21" s="330">
        <v>46.356109920093544</v>
      </c>
      <c r="I21" s="330">
        <v>46.327221984018706</v>
      </c>
      <c r="J21" s="330">
        <v>46.32</v>
      </c>
      <c r="K21" s="330">
        <v>29.1</v>
      </c>
      <c r="L21" s="10">
        <f t="shared" ref="L21:AG21" si="17">L59/K59*K21</f>
        <v>33.362929848693263</v>
      </c>
      <c r="M21" s="10">
        <f t="shared" si="17"/>
        <v>38.296320495185697</v>
      </c>
      <c r="N21" s="10">
        <f t="shared" si="17"/>
        <v>38.256292984869319</v>
      </c>
      <c r="O21" s="10">
        <f t="shared" si="17"/>
        <v>38.216265474552948</v>
      </c>
      <c r="P21" s="10">
        <f t="shared" si="17"/>
        <v>38.186244841815672</v>
      </c>
      <c r="Q21" s="10">
        <f t="shared" si="17"/>
        <v>38.146217331499301</v>
      </c>
      <c r="R21" s="10">
        <f t="shared" si="17"/>
        <v>38.10618982118293</v>
      </c>
      <c r="S21" s="10">
        <f t="shared" si="17"/>
        <v>16.811554332874824</v>
      </c>
      <c r="T21" s="10">
        <f t="shared" si="17"/>
        <v>10.857462173314989</v>
      </c>
      <c r="U21" s="10">
        <f t="shared" si="17"/>
        <v>10.81743466299862</v>
      </c>
      <c r="V21" s="10">
        <f t="shared" si="17"/>
        <v>10.81743466299862</v>
      </c>
      <c r="W21" s="10">
        <f t="shared" si="17"/>
        <v>10.81743466299862</v>
      </c>
      <c r="X21" s="10">
        <f t="shared" si="17"/>
        <v>10.81743466299862</v>
      </c>
      <c r="Y21" s="10">
        <f t="shared" si="17"/>
        <v>10.797420907840435</v>
      </c>
      <c r="Z21" s="10">
        <f t="shared" si="17"/>
        <v>6.0741746905089382</v>
      </c>
      <c r="AA21" s="10">
        <f t="shared" si="17"/>
        <v>1.4009628610729015</v>
      </c>
      <c r="AB21" s="10">
        <f t="shared" si="17"/>
        <v>1.380949105914717</v>
      </c>
      <c r="AC21" s="10">
        <f t="shared" si="17"/>
        <v>1.2808803301237957</v>
      </c>
      <c r="AD21" s="10">
        <f t="shared" si="17"/>
        <v>1.1708046767537819</v>
      </c>
      <c r="AE21" s="10">
        <f t="shared" si="17"/>
        <v>1.0607290233837683</v>
      </c>
      <c r="AF21" s="10">
        <f t="shared" si="17"/>
        <v>0.61041953232462132</v>
      </c>
      <c r="AG21" s="10">
        <f t="shared" si="17"/>
        <v>0.65044704264098996</v>
      </c>
      <c r="AH21" s="126"/>
      <c r="AI21" s="126"/>
      <c r="AJ21" s="126"/>
      <c r="AK21" s="126"/>
      <c r="AL21" s="126"/>
      <c r="AM21" s="126"/>
      <c r="AO21" s="4">
        <f t="shared" si="5"/>
        <v>11</v>
      </c>
    </row>
    <row r="22" spans="1:41" s="185" customFormat="1">
      <c r="A22" s="134" t="s">
        <v>524</v>
      </c>
      <c r="B22" s="365">
        <f t="shared" si="3"/>
        <v>14</v>
      </c>
      <c r="C22" s="330">
        <v>21.771602125906632</v>
      </c>
      <c r="D22" s="330">
        <v>22.321967288291042</v>
      </c>
      <c r="E22" s="330">
        <v>22.799481809844082</v>
      </c>
      <c r="F22" s="330">
        <v>23.061502598593702</v>
      </c>
      <c r="G22" s="330">
        <v>23.492490064200549</v>
      </c>
      <c r="H22" s="330">
        <v>23.649212778966675</v>
      </c>
      <c r="I22" s="330">
        <v>24.045917150718431</v>
      </c>
      <c r="J22" s="330">
        <v>24.03</v>
      </c>
      <c r="K22" s="330">
        <v>22.95</v>
      </c>
      <c r="L22" s="10">
        <f t="shared" ref="L22:AG22" si="18">L60/K60*K22</f>
        <v>23.764257555847571</v>
      </c>
      <c r="M22" s="10">
        <f t="shared" si="18"/>
        <v>24.186465177398162</v>
      </c>
      <c r="N22" s="10">
        <f t="shared" si="18"/>
        <v>24.699145860709596</v>
      </c>
      <c r="O22" s="10">
        <f t="shared" si="18"/>
        <v>25.422930354796321</v>
      </c>
      <c r="P22" s="10">
        <f t="shared" si="18"/>
        <v>25.935611038107755</v>
      </c>
      <c r="Q22" s="10">
        <f t="shared" si="18"/>
        <v>26.287450722733247</v>
      </c>
      <c r="R22" s="10">
        <f t="shared" si="18"/>
        <v>26.729763469119579</v>
      </c>
      <c r="S22" s="10">
        <f t="shared" si="18"/>
        <v>27.202233902759527</v>
      </c>
      <c r="T22" s="10">
        <f t="shared" si="18"/>
        <v>27.664651773981607</v>
      </c>
      <c r="U22" s="10">
        <f t="shared" si="18"/>
        <v>28.086859395532201</v>
      </c>
      <c r="V22" s="10">
        <f t="shared" si="18"/>
        <v>29.061957950065711</v>
      </c>
      <c r="W22" s="10">
        <f t="shared" si="18"/>
        <v>29.685216819973729</v>
      </c>
      <c r="X22" s="10">
        <f t="shared" si="18"/>
        <v>30.46931668856768</v>
      </c>
      <c r="Y22" s="10">
        <f t="shared" si="18"/>
        <v>31.293626806833121</v>
      </c>
      <c r="Z22" s="10">
        <f t="shared" si="18"/>
        <v>32.087779237844948</v>
      </c>
      <c r="AA22" s="10">
        <f t="shared" si="18"/>
        <v>32.711038107752962</v>
      </c>
      <c r="AB22" s="10">
        <f t="shared" si="18"/>
        <v>33.05282522996059</v>
      </c>
      <c r="AC22" s="10">
        <f t="shared" si="18"/>
        <v>33.64592641261499</v>
      </c>
      <c r="AD22" s="10">
        <f t="shared" si="18"/>
        <v>34.068134034165581</v>
      </c>
      <c r="AE22" s="10">
        <f t="shared" si="18"/>
        <v>34.751708278580828</v>
      </c>
      <c r="AF22" s="10">
        <f t="shared" si="18"/>
        <v>38.300262812089372</v>
      </c>
      <c r="AG22" s="10">
        <f t="shared" si="18"/>
        <v>40.471616294349552</v>
      </c>
      <c r="AH22" s="126"/>
      <c r="AI22" s="126"/>
      <c r="AJ22" s="126"/>
      <c r="AK22" s="126"/>
      <c r="AL22" s="126"/>
      <c r="AM22" s="126"/>
      <c r="AO22" s="185">
        <f t="shared" si="5"/>
        <v>12</v>
      </c>
    </row>
    <row r="23" spans="1:41" s="185" customFormat="1">
      <c r="A23" s="134" t="s">
        <v>594</v>
      </c>
      <c r="B23" s="368">
        <f t="shared" si="3"/>
        <v>15</v>
      </c>
      <c r="C23" s="330">
        <v>234.64829421512601</v>
      </c>
      <c r="D23" s="330">
        <v>241.75157173268613</v>
      </c>
      <c r="E23" s="330">
        <v>247.49716491255998</v>
      </c>
      <c r="F23" s="330">
        <v>250.49509082227485</v>
      </c>
      <c r="G23" s="330">
        <v>252.5592931181983</v>
      </c>
      <c r="H23" s="330">
        <v>256.25966914032193</v>
      </c>
      <c r="I23" s="330">
        <v>259.56135726080817</v>
      </c>
      <c r="J23" s="330">
        <v>260.25</v>
      </c>
      <c r="K23" s="330">
        <v>248.16</v>
      </c>
      <c r="L23" s="10">
        <f t="shared" ref="L23:AG23" si="19">L61/K61*K23</f>
        <v>255.04895104895104</v>
      </c>
      <c r="M23" s="10">
        <f t="shared" si="19"/>
        <v>261.49616783216783</v>
      </c>
      <c r="N23" s="10">
        <f t="shared" si="19"/>
        <v>266.4393846153846</v>
      </c>
      <c r="O23" s="10">
        <f t="shared" si="19"/>
        <v>271.59295104895102</v>
      </c>
      <c r="P23" s="10">
        <f t="shared" si="19"/>
        <v>276.78858741258739</v>
      </c>
      <c r="Q23" s="10">
        <f t="shared" si="19"/>
        <v>282.66786013986007</v>
      </c>
      <c r="R23" s="10">
        <f t="shared" si="19"/>
        <v>288.88369230769223</v>
      </c>
      <c r="S23" s="10">
        <f t="shared" si="19"/>
        <v>296.65611188811181</v>
      </c>
      <c r="T23" s="10">
        <f t="shared" si="19"/>
        <v>306.67927272727263</v>
      </c>
      <c r="U23" s="10">
        <f t="shared" si="19"/>
        <v>315.42981818181812</v>
      </c>
      <c r="V23" s="10">
        <f t="shared" si="19"/>
        <v>324.86399999999986</v>
      </c>
      <c r="W23" s="10">
        <f t="shared" si="19"/>
        <v>334.34025174825155</v>
      </c>
      <c r="X23" s="10">
        <f t="shared" si="19"/>
        <v>347.27675524475507</v>
      </c>
      <c r="Y23" s="10">
        <f t="shared" si="19"/>
        <v>361.05465734265715</v>
      </c>
      <c r="Z23" s="10">
        <f t="shared" si="19"/>
        <v>372.06646153846128</v>
      </c>
      <c r="AA23" s="10">
        <f t="shared" si="19"/>
        <v>382.83636363636339</v>
      </c>
      <c r="AB23" s="10">
        <f t="shared" si="19"/>
        <v>392.68072727272704</v>
      </c>
      <c r="AC23" s="10">
        <f t="shared" si="19"/>
        <v>404.24995804195783</v>
      </c>
      <c r="AD23" s="10">
        <f t="shared" si="19"/>
        <v>416.17678321678295</v>
      </c>
      <c r="AE23" s="10">
        <f t="shared" si="19"/>
        <v>429.10276923076901</v>
      </c>
      <c r="AF23" s="10">
        <f t="shared" si="19"/>
        <v>494.99479720279692</v>
      </c>
      <c r="AG23" s="10">
        <f t="shared" si="19"/>
        <v>523.40251748251717</v>
      </c>
      <c r="AH23" s="126"/>
      <c r="AI23" s="126"/>
      <c r="AJ23" s="126"/>
      <c r="AK23" s="126"/>
      <c r="AL23" s="126"/>
      <c r="AM23" s="126"/>
      <c r="AO23" s="185" t="e">
        <f>#REF!+1</f>
        <v>#REF!</v>
      </c>
    </row>
    <row r="24" spans="1:41" s="185" customFormat="1">
      <c r="A24" s="134" t="s">
        <v>593</v>
      </c>
      <c r="B24" s="365">
        <f t="shared" si="3"/>
        <v>16</v>
      </c>
      <c r="C24" s="330">
        <v>40.911909200944407</v>
      </c>
      <c r="D24" s="330">
        <v>43.472466890059046</v>
      </c>
      <c r="E24" s="330">
        <v>46.683336524652951</v>
      </c>
      <c r="F24" s="330">
        <v>48.977367480453168</v>
      </c>
      <c r="G24" s="330">
        <v>50.507366203925315</v>
      </c>
      <c r="H24" s="330">
        <v>54.114758895803412</v>
      </c>
      <c r="I24" s="330">
        <v>58.020027445348646</v>
      </c>
      <c r="J24" s="330">
        <v>60.61</v>
      </c>
      <c r="K24" s="330">
        <v>58.58</v>
      </c>
      <c r="L24" s="10">
        <f t="shared" ref="L24:AG24" si="20">L62/K62*K24</f>
        <v>60.089999999999996</v>
      </c>
      <c r="M24" s="10">
        <f t="shared" si="20"/>
        <v>61.48</v>
      </c>
      <c r="N24" s="10">
        <f t="shared" si="20"/>
        <v>62.679999999999993</v>
      </c>
      <c r="O24" s="10">
        <f t="shared" si="20"/>
        <v>64.05</v>
      </c>
      <c r="P24" s="10">
        <f t="shared" si="20"/>
        <v>65.23</v>
      </c>
      <c r="Q24" s="10">
        <f t="shared" si="20"/>
        <v>66.2</v>
      </c>
      <c r="R24" s="10">
        <f t="shared" si="20"/>
        <v>67.41</v>
      </c>
      <c r="S24" s="10">
        <f t="shared" si="20"/>
        <v>69.67</v>
      </c>
      <c r="T24" s="10">
        <f t="shared" si="20"/>
        <v>72.37</v>
      </c>
      <c r="U24" s="10">
        <f t="shared" si="20"/>
        <v>74.66</v>
      </c>
      <c r="V24" s="10">
        <f t="shared" si="20"/>
        <v>77.239999999999995</v>
      </c>
      <c r="W24" s="10">
        <f t="shared" si="20"/>
        <v>79.610000000000014</v>
      </c>
      <c r="X24" s="10">
        <f t="shared" si="20"/>
        <v>82.52000000000001</v>
      </c>
      <c r="Y24" s="10">
        <f t="shared" si="20"/>
        <v>85.370000000000019</v>
      </c>
      <c r="Z24" s="10">
        <f t="shared" si="20"/>
        <v>89.15000000000002</v>
      </c>
      <c r="AA24" s="10">
        <f t="shared" si="20"/>
        <v>93.560000000000016</v>
      </c>
      <c r="AB24" s="10">
        <f t="shared" si="20"/>
        <v>96.220000000000027</v>
      </c>
      <c r="AC24" s="10">
        <f t="shared" si="20"/>
        <v>99.160000000000025</v>
      </c>
      <c r="AD24" s="10">
        <f t="shared" si="20"/>
        <v>101.85000000000004</v>
      </c>
      <c r="AE24" s="10">
        <f t="shared" si="20"/>
        <v>104.70000000000005</v>
      </c>
      <c r="AF24" s="10">
        <f t="shared" si="20"/>
        <v>116.38000000000005</v>
      </c>
      <c r="AG24" s="10">
        <f t="shared" si="20"/>
        <v>118.36000000000004</v>
      </c>
      <c r="AH24" s="126"/>
      <c r="AI24" s="126"/>
      <c r="AJ24" s="126"/>
      <c r="AK24" s="126"/>
      <c r="AL24" s="126"/>
      <c r="AM24" s="126"/>
      <c r="AO24" s="185" t="e">
        <f t="shared" si="5"/>
        <v>#REF!</v>
      </c>
    </row>
    <row r="25" spans="1:41" s="185" customFormat="1">
      <c r="A25" s="134" t="s">
        <v>595</v>
      </c>
      <c r="B25" s="365">
        <f t="shared" si="3"/>
        <v>17</v>
      </c>
      <c r="C25" s="330">
        <v>6.4158612357306808</v>
      </c>
      <c r="D25" s="330">
        <v>6.604363287904599</v>
      </c>
      <c r="E25" s="330">
        <v>6.7999637989778527</v>
      </c>
      <c r="F25" s="330">
        <v>6.9251895229982949</v>
      </c>
      <c r="G25" s="330">
        <v>6.9893547700170355</v>
      </c>
      <c r="H25" s="330">
        <v>7.0969867972742753</v>
      </c>
      <c r="I25" s="330">
        <v>7.234631601362862</v>
      </c>
      <c r="J25" s="330">
        <v>7.29</v>
      </c>
      <c r="K25" s="330">
        <v>6.9</v>
      </c>
      <c r="L25" s="10">
        <f t="shared" ref="L25:AG25" si="21">L63/K63*K25</f>
        <v>7.2243589743589753</v>
      </c>
      <c r="M25" s="10">
        <f t="shared" si="21"/>
        <v>7.4897435897435907</v>
      </c>
      <c r="N25" s="10">
        <f t="shared" si="21"/>
        <v>7.6863247863247874</v>
      </c>
      <c r="O25" s="10">
        <f t="shared" si="21"/>
        <v>7.8829059829059842</v>
      </c>
      <c r="P25" s="10">
        <f t="shared" si="21"/>
        <v>8.0794871794871828</v>
      </c>
      <c r="Q25" s="10">
        <f t="shared" si="21"/>
        <v>8.2760683760683786</v>
      </c>
      <c r="R25" s="10">
        <f t="shared" si="21"/>
        <v>8.4726495726495745</v>
      </c>
      <c r="S25" s="10">
        <f t="shared" si="21"/>
        <v>8.6200854700854723</v>
      </c>
      <c r="T25" s="10">
        <f t="shared" si="21"/>
        <v>8.8461538461538485</v>
      </c>
      <c r="U25" s="10">
        <f t="shared" si="21"/>
        <v>9.0623931623931657</v>
      </c>
      <c r="V25" s="10">
        <f t="shared" si="21"/>
        <v>9.2589743589743616</v>
      </c>
      <c r="W25" s="10">
        <f t="shared" si="21"/>
        <v>9.4457264957264968</v>
      </c>
      <c r="X25" s="10">
        <f t="shared" si="21"/>
        <v>9.7209401709401728</v>
      </c>
      <c r="Y25" s="10">
        <f t="shared" si="21"/>
        <v>10.015811965811965</v>
      </c>
      <c r="Z25" s="10">
        <f t="shared" si="21"/>
        <v>10.173076923076922</v>
      </c>
      <c r="AA25" s="10">
        <f t="shared" si="21"/>
        <v>10.3008547008547</v>
      </c>
      <c r="AB25" s="10">
        <f t="shared" si="21"/>
        <v>10.458119658119656</v>
      </c>
      <c r="AC25" s="10">
        <f t="shared" si="21"/>
        <v>10.703846153846152</v>
      </c>
      <c r="AD25" s="10">
        <f t="shared" si="21"/>
        <v>10.969230769230768</v>
      </c>
      <c r="AE25" s="10">
        <f t="shared" si="21"/>
        <v>11.234615384615383</v>
      </c>
      <c r="AF25" s="10">
        <f t="shared" si="21"/>
        <v>12.659829059829057</v>
      </c>
      <c r="AG25" s="10">
        <f t="shared" si="21"/>
        <v>13.377350427350425</v>
      </c>
      <c r="AH25" s="126"/>
      <c r="AI25" s="126"/>
      <c r="AJ25" s="126"/>
      <c r="AK25" s="126"/>
      <c r="AL25" s="126"/>
      <c r="AM25" s="126"/>
      <c r="AO25" s="185" t="e">
        <f t="shared" si="5"/>
        <v>#REF!</v>
      </c>
    </row>
    <row r="26" spans="1:41" s="185" customFormat="1">
      <c r="A26" s="134" t="s">
        <v>599</v>
      </c>
      <c r="B26" s="365">
        <f t="shared" si="3"/>
        <v>18</v>
      </c>
      <c r="C26" s="330">
        <v>125.48003402211921</v>
      </c>
      <c r="D26" s="330">
        <v>127.1852732099033</v>
      </c>
      <c r="E26" s="330">
        <v>121.33259319855085</v>
      </c>
      <c r="F26" s="330">
        <v>115.48558072755804</v>
      </c>
      <c r="G26" s="330">
        <v>115.29855189569106</v>
      </c>
      <c r="H26" s="330">
        <v>115.15875256682079</v>
      </c>
      <c r="I26" s="330">
        <v>113.64929765104591</v>
      </c>
      <c r="J26" s="330">
        <v>113.16</v>
      </c>
      <c r="K26" s="330">
        <v>108.36</v>
      </c>
      <c r="L26" s="10">
        <f t="shared" ref="L26:AG26" si="22">L64/K64*K26</f>
        <v>107.14749701916904</v>
      </c>
      <c r="M26" s="10">
        <f t="shared" si="22"/>
        <v>105.88530129322204</v>
      </c>
      <c r="N26" s="10">
        <f t="shared" si="22"/>
        <v>104.21562505732366</v>
      </c>
      <c r="O26" s="10">
        <f t="shared" si="22"/>
        <v>103.07269191965513</v>
      </c>
      <c r="P26" s="10">
        <f t="shared" si="22"/>
        <v>101.63160231129046</v>
      </c>
      <c r="Q26" s="10">
        <f t="shared" si="22"/>
        <v>99.196657800605323</v>
      </c>
      <c r="R26" s="10">
        <f t="shared" si="22"/>
        <v>96.105769054388688</v>
      </c>
      <c r="S26" s="10">
        <f t="shared" si="22"/>
        <v>94.048489406585318</v>
      </c>
      <c r="T26" s="10">
        <f t="shared" si="22"/>
        <v>92.339058974594124</v>
      </c>
      <c r="U26" s="10">
        <f t="shared" si="22"/>
        <v>87.836896267082437</v>
      </c>
      <c r="V26" s="10">
        <f t="shared" si="22"/>
        <v>83.493750343942025</v>
      </c>
      <c r="W26" s="10">
        <f t="shared" si="22"/>
        <v>81.098560029349699</v>
      </c>
      <c r="X26" s="10">
        <f t="shared" si="22"/>
        <v>77.073447674951836</v>
      </c>
      <c r="Y26" s="10">
        <f t="shared" si="22"/>
        <v>76.824983949371713</v>
      </c>
      <c r="Z26" s="10">
        <f t="shared" si="22"/>
        <v>62.712244336421151</v>
      </c>
      <c r="AA26" s="10">
        <f t="shared" si="22"/>
        <v>49.603298174814249</v>
      </c>
      <c r="AB26" s="10">
        <f t="shared" si="22"/>
        <v>42.149386407410788</v>
      </c>
      <c r="AC26" s="10">
        <f t="shared" si="22"/>
        <v>38.203782445198556</v>
      </c>
      <c r="AD26" s="10">
        <f t="shared" si="22"/>
        <v>34.24823993396312</v>
      </c>
      <c r="AE26" s="10">
        <f t="shared" si="22"/>
        <v>30.322513069797296</v>
      </c>
      <c r="AF26" s="10">
        <f t="shared" si="22"/>
        <v>23.713377969366224</v>
      </c>
      <c r="AG26" s="10">
        <f t="shared" si="22"/>
        <v>13.556180867651104</v>
      </c>
      <c r="AH26" s="126"/>
      <c r="AI26" s="126"/>
      <c r="AJ26" s="126"/>
      <c r="AK26" s="126"/>
      <c r="AL26" s="126"/>
      <c r="AM26" s="126"/>
    </row>
    <row r="27" spans="1:41" s="185" customFormat="1">
      <c r="A27" s="134" t="s">
        <v>528</v>
      </c>
      <c r="B27" s="365">
        <f t="shared" si="3"/>
        <v>19</v>
      </c>
      <c r="C27" s="330">
        <v>154.18842101590053</v>
      </c>
      <c r="D27" s="330">
        <v>151.87047226763119</v>
      </c>
      <c r="E27" s="330">
        <v>148.71168942836181</v>
      </c>
      <c r="F27" s="330">
        <v>145.49800306349678</v>
      </c>
      <c r="G27" s="330">
        <v>142.32274916654868</v>
      </c>
      <c r="H27" s="330">
        <v>141.64560568420242</v>
      </c>
      <c r="I27" s="330">
        <v>143.22499710383713</v>
      </c>
      <c r="J27" s="330">
        <v>142.18</v>
      </c>
      <c r="K27" s="330">
        <v>135.41</v>
      </c>
      <c r="L27" s="10">
        <f t="shared" ref="L27:AG27" si="23">L65/K65*K27</f>
        <v>141.04593593375463</v>
      </c>
      <c r="M27" s="10">
        <f t="shared" si="23"/>
        <v>142.01968402702113</v>
      </c>
      <c r="N27" s="10">
        <f t="shared" si="23"/>
        <v>142.19672913488776</v>
      </c>
      <c r="O27" s="10">
        <f t="shared" si="23"/>
        <v>143.41637321130239</v>
      </c>
      <c r="P27" s="10">
        <f t="shared" si="23"/>
        <v>145.5212428270502</v>
      </c>
      <c r="Q27" s="10">
        <f t="shared" si="23"/>
        <v>146.68187186750927</v>
      </c>
      <c r="R27" s="10">
        <f t="shared" si="23"/>
        <v>148.11790440909422</v>
      </c>
      <c r="S27" s="10">
        <f t="shared" si="23"/>
        <v>150.4588341686642</v>
      </c>
      <c r="T27" s="10">
        <f t="shared" si="23"/>
        <v>154.21612479116729</v>
      </c>
      <c r="U27" s="10">
        <f t="shared" si="23"/>
        <v>156.22263601365589</v>
      </c>
      <c r="V27" s="10">
        <f t="shared" si="23"/>
        <v>162.97985763056585</v>
      </c>
      <c r="W27" s="10">
        <f t="shared" si="23"/>
        <v>171.35015689692744</v>
      </c>
      <c r="X27" s="10">
        <f t="shared" si="23"/>
        <v>178.56966296215589</v>
      </c>
      <c r="Y27" s="10">
        <f t="shared" si="23"/>
        <v>188.47435316336168</v>
      </c>
      <c r="Z27" s="10">
        <f t="shared" si="23"/>
        <v>188.02190455436914</v>
      </c>
      <c r="AA27" s="10">
        <f t="shared" si="23"/>
        <v>191.94640444541295</v>
      </c>
      <c r="AB27" s="10">
        <f t="shared" si="23"/>
        <v>229.54881818842159</v>
      </c>
      <c r="AC27" s="10">
        <f t="shared" si="23"/>
        <v>242.73867872448611</v>
      </c>
      <c r="AD27" s="10">
        <f t="shared" si="23"/>
        <v>257.87603544708367</v>
      </c>
      <c r="AE27" s="10">
        <f t="shared" si="23"/>
        <v>271.79374809326652</v>
      </c>
      <c r="AF27" s="10">
        <f t="shared" si="23"/>
        <v>319.7139572891698</v>
      </c>
      <c r="AG27" s="10">
        <f t="shared" si="23"/>
        <v>395.60729352800172</v>
      </c>
      <c r="AH27" s="126"/>
      <c r="AI27" s="126"/>
      <c r="AJ27" s="126"/>
      <c r="AK27" s="126"/>
      <c r="AL27" s="126"/>
      <c r="AM27" s="126"/>
    </row>
    <row r="28" spans="1:41">
      <c r="A28" s="5" t="s">
        <v>5</v>
      </c>
      <c r="B28" s="185">
        <f t="shared" si="3"/>
        <v>20</v>
      </c>
      <c r="C28" s="338">
        <v>2893.5650000000564</v>
      </c>
      <c r="D28" s="339">
        <v>2970.0601000000001</v>
      </c>
      <c r="E28" s="339">
        <v>3029.9541000000004</v>
      </c>
      <c r="F28" s="339">
        <v>3072.6080999999999</v>
      </c>
      <c r="G28" s="339">
        <v>3100.0580999999997</v>
      </c>
      <c r="H28" s="339">
        <v>3146.024100000001</v>
      </c>
      <c r="I28" s="339">
        <v>3186.0821000000001</v>
      </c>
      <c r="J28" s="339">
        <v>3209.1911000000009</v>
      </c>
      <c r="K28" s="339">
        <v>2976.6450999999997</v>
      </c>
      <c r="L28" s="127">
        <f t="shared" ref="L28:AG28" si="24">SUM(L7:L27)</f>
        <v>4308.1760659349702</v>
      </c>
      <c r="M28" s="127">
        <f t="shared" si="24"/>
        <v>4420.3369545250371</v>
      </c>
      <c r="N28" s="127">
        <f t="shared" si="24"/>
        <v>4523.7646278940929</v>
      </c>
      <c r="O28" s="127">
        <f t="shared" si="24"/>
        <v>4634.7445838160738</v>
      </c>
      <c r="P28" s="127">
        <f t="shared" si="24"/>
        <v>4739.7886239691779</v>
      </c>
      <c r="Q28" s="127">
        <f t="shared" si="24"/>
        <v>4831.2007402319086</v>
      </c>
      <c r="R28" s="127">
        <f t="shared" si="24"/>
        <v>4921.9612762507795</v>
      </c>
      <c r="S28" s="127">
        <f t="shared" si="24"/>
        <v>5014.8232364830792</v>
      </c>
      <c r="T28" s="127">
        <f t="shared" si="24"/>
        <v>5138.1178597886656</v>
      </c>
      <c r="U28" s="127">
        <f t="shared" si="24"/>
        <v>5247.4352013186644</v>
      </c>
      <c r="V28" s="127">
        <f t="shared" si="24"/>
        <v>5378.2566308506639</v>
      </c>
      <c r="W28" s="127">
        <f t="shared" si="24"/>
        <v>5514.856940711059</v>
      </c>
      <c r="X28" s="127">
        <f t="shared" si="24"/>
        <v>5676.6876170931109</v>
      </c>
      <c r="Y28" s="127">
        <f t="shared" si="24"/>
        <v>5851.8459592338641</v>
      </c>
      <c r="Z28" s="127">
        <f t="shared" si="24"/>
        <v>5992.0496831582632</v>
      </c>
      <c r="AA28" s="127">
        <f t="shared" si="24"/>
        <v>6132.9832228434343</v>
      </c>
      <c r="AB28" s="127">
        <f t="shared" si="24"/>
        <v>6286.4234606731097</v>
      </c>
      <c r="AC28" s="127">
        <f t="shared" si="24"/>
        <v>6440.9502382786768</v>
      </c>
      <c r="AD28" s="127">
        <f t="shared" si="24"/>
        <v>6610.9900788755231</v>
      </c>
      <c r="AE28" s="127">
        <f t="shared" si="24"/>
        <v>6777.7043803992347</v>
      </c>
      <c r="AF28" s="127">
        <f t="shared" si="24"/>
        <v>7788.9996482734769</v>
      </c>
      <c r="AG28" s="127">
        <f t="shared" si="24"/>
        <v>8569.178192316318</v>
      </c>
      <c r="AH28" s="127"/>
      <c r="AI28" s="127"/>
      <c r="AJ28" s="127"/>
      <c r="AK28" s="127"/>
      <c r="AL28" s="127"/>
      <c r="AM28" s="127"/>
    </row>
    <row r="29" spans="1:41" s="33" customFormat="1">
      <c r="A29" s="247" t="s">
        <v>279</v>
      </c>
      <c r="B29" s="185">
        <f t="shared" si="3"/>
        <v>21</v>
      </c>
      <c r="C29" s="332"/>
      <c r="D29" s="248">
        <v>2.6436281887547874E-2</v>
      </c>
      <c r="E29" s="248">
        <v>2.0165921894981231E-2</v>
      </c>
      <c r="F29" s="248">
        <v>1.407744097509589E-2</v>
      </c>
      <c r="G29" s="248">
        <v>8.9337784405372211E-3</v>
      </c>
      <c r="H29" s="248">
        <v>1.4827464040109817E-2</v>
      </c>
      <c r="I29" s="248">
        <v>1.2732896737821964E-2</v>
      </c>
      <c r="J29" s="248">
        <v>7.2531087632679014E-3</v>
      </c>
      <c r="K29" s="248">
        <v>-7.2462496857853442E-2</v>
      </c>
      <c r="L29" s="248">
        <f t="shared" ref="L29:AE29" si="25">L28/K28-1</f>
        <v>0.44732607388599011</v>
      </c>
      <c r="M29" s="248">
        <f t="shared" si="25"/>
        <v>2.6034425444431131E-2</v>
      </c>
      <c r="N29" s="248">
        <f t="shared" si="25"/>
        <v>2.3398142366314101E-2</v>
      </c>
      <c r="O29" s="248">
        <f t="shared" si="25"/>
        <v>2.4532654779973573E-2</v>
      </c>
      <c r="P29" s="248">
        <f t="shared" si="25"/>
        <v>2.2664472281796133E-2</v>
      </c>
      <c r="Q29" s="248">
        <f t="shared" si="25"/>
        <v>1.9286116642514006E-2</v>
      </c>
      <c r="R29" s="248">
        <f t="shared" si="25"/>
        <v>1.8786330955586461E-2</v>
      </c>
      <c r="S29" s="248">
        <f t="shared" si="25"/>
        <v>1.8866861200305118E-2</v>
      </c>
      <c r="T29" s="248">
        <f t="shared" si="25"/>
        <v>2.458603573673579E-2</v>
      </c>
      <c r="U29" s="248">
        <f t="shared" si="25"/>
        <v>2.127575593108233E-2</v>
      </c>
      <c r="V29" s="248">
        <f t="shared" si="25"/>
        <v>2.4930546926834829E-2</v>
      </c>
      <c r="W29" s="248">
        <f t="shared" si="25"/>
        <v>2.539862249726621E-2</v>
      </c>
      <c r="X29" s="248">
        <f t="shared" si="25"/>
        <v>2.9344492182092008E-2</v>
      </c>
      <c r="Y29" s="248">
        <f t="shared" si="25"/>
        <v>3.0855730305351381E-2</v>
      </c>
      <c r="Z29" s="248">
        <f t="shared" si="25"/>
        <v>2.3958888340723572E-2</v>
      </c>
      <c r="AA29" s="248">
        <f t="shared" si="25"/>
        <v>2.3520088640334613E-2</v>
      </c>
      <c r="AB29" s="248">
        <f t="shared" si="25"/>
        <v>2.5018858238215813E-2</v>
      </c>
      <c r="AC29" s="248">
        <f t="shared" si="25"/>
        <v>2.4581032215259313E-2</v>
      </c>
      <c r="AD29" s="248">
        <f t="shared" si="25"/>
        <v>2.6399806597836584E-2</v>
      </c>
      <c r="AE29" s="248">
        <f t="shared" si="25"/>
        <v>2.5217750977485798E-2</v>
      </c>
      <c r="AF29" s="248">
        <f>(AF28/AE28)^(1/5)-1</f>
        <v>2.8205238883101336E-2</v>
      </c>
      <c r="AG29" s="248">
        <f>(AG28/AF28)^(1/5)-1</f>
        <v>1.927529485747792E-2</v>
      </c>
      <c r="AH29" s="247"/>
      <c r="AI29" s="247"/>
      <c r="AJ29" s="247"/>
      <c r="AK29" s="247"/>
      <c r="AL29" s="247"/>
      <c r="AM29" s="247"/>
    </row>
    <row r="30" spans="1:41">
      <c r="A30" s="4" t="s">
        <v>610</v>
      </c>
      <c r="B30" s="185">
        <f t="shared" si="3"/>
        <v>22</v>
      </c>
      <c r="C30" s="331">
        <v>52.325432882070082</v>
      </c>
      <c r="D30" s="330">
        <v>53.104386458423342</v>
      </c>
      <c r="E30" s="330">
        <v>53.912365691429272</v>
      </c>
      <c r="F30" s="330">
        <v>54.750491457321111</v>
      </c>
      <c r="G30" s="330">
        <v>55.619940469824826</v>
      </c>
      <c r="H30" s="330">
        <v>56.521948041648095</v>
      </c>
      <c r="I30" s="330">
        <v>57.436000617299655</v>
      </c>
      <c r="J30" s="330">
        <v>58.364834921819444</v>
      </c>
      <c r="K30" s="330">
        <v>59.308690000000006</v>
      </c>
      <c r="L30" s="126">
        <f>INDEX(DriversGams!$A$44:$AN$44,1,MATCH(Drivers!L$3,DriversGams!$A$43:$AN$43,0))/1000</f>
        <v>60.170135702880636</v>
      </c>
      <c r="M30" s="126">
        <f>INDEX(DriversGams!$A$44:$AN$44,1,MATCH(Drivers!M$3,DriversGams!$A$43:$AN$43,0))/1000</f>
        <v>61.14166465104848</v>
      </c>
      <c r="N30" s="126">
        <f>INDEX(DriversGams!$A$44:$AN$44,1,MATCH(Drivers!N$3,DriversGams!$A$43:$AN$43,0))/1000</f>
        <v>62.126086164056694</v>
      </c>
      <c r="O30" s="126">
        <f>INDEX(DriversGams!$A$44:$AN$44,1,MATCH(Drivers!O$3,DriversGams!$A$43:$AN$43,0))/1000</f>
        <v>63.126357518916684</v>
      </c>
      <c r="P30" s="126">
        <f>INDEX(DriversGams!$A$44:$AN$44,1,MATCH(Drivers!P$3,DriversGams!$A$43:$AN$43,0))/1000</f>
        <v>64.142733908636146</v>
      </c>
      <c r="Q30" s="126">
        <f>INDEX(DriversGams!$A$44:$AN$44,1,MATCH(Drivers!Q$3,DriversGams!$A$43:$AN$43,0))/1000</f>
        <v>65.115730264701668</v>
      </c>
      <c r="R30" s="126">
        <f>INDEX(DriversGams!$A$44:$AN$44,1,MATCH(Drivers!R$3,DriversGams!$A$43:$AN$43,0))/1000</f>
        <v>66.042835586617315</v>
      </c>
      <c r="S30" s="126">
        <f>INDEX(DriversGams!$A$44:$AN$44,1,MATCH(Drivers!S$3,DriversGams!$A$43:$AN$43,0))/1000</f>
        <v>66.921626677758155</v>
      </c>
      <c r="T30" s="126">
        <f>INDEX(DriversGams!$A$44:$AN$44,1,MATCH(Drivers!T$3,DriversGams!$A$43:$AN$43,0))/1000</f>
        <v>67.749778587208695</v>
      </c>
      <c r="U30" s="126">
        <f>INDEX(DriversGams!$A$44:$AN$44,1,MATCH(Drivers!U$3,DriversGams!$A$43:$AN$43,0))/1000</f>
        <v>68.525074762177482</v>
      </c>
      <c r="V30" s="126">
        <f>INDEX(DriversGams!$A$44:$AN$44,1,MATCH(Drivers!V$3,DriversGams!$A$43:$AN$43,0))/1000</f>
        <v>69.286388472916428</v>
      </c>
      <c r="W30" s="126">
        <f>INDEX(DriversGams!$A$44:$AN$44,1,MATCH(Drivers!W$3,DriversGams!$A$43:$AN$43,0))/1000</f>
        <v>70.033051881823098</v>
      </c>
      <c r="X30" s="126">
        <f>INDEX(DriversGams!$A$44:$AN$44,1,MATCH(Drivers!X$3,DriversGams!$A$43:$AN$43,0))/1000</f>
        <v>70.764404167450692</v>
      </c>
      <c r="Y30" s="126">
        <f>INDEX(DriversGams!$A$44:$AN$44,1,MATCH(Drivers!Y$3,DriversGams!$A$43:$AN$43,0))/1000</f>
        <v>71.479792486390252</v>
      </c>
      <c r="Z30" s="126">
        <f>INDEX(DriversGams!$A$44:$AN$44,1,MATCH(Drivers!Z$3,DriversGams!$A$43:$AN$43,0))/1000</f>
        <v>72.178572932855872</v>
      </c>
      <c r="AA30" s="126">
        <f>INDEX(DriversGams!$A$44:$AN$44,1,MATCH(Drivers!AA$3,DriversGams!$A$43:$AN$43,0))/1000</f>
        <v>72.865243718484663</v>
      </c>
      <c r="AB30" s="126">
        <f>INDEX(DriversGams!$A$44:$AN$44,1,MATCH(Drivers!AB$3,DriversGams!$A$43:$AN$43,0))/1000</f>
        <v>73.539326072165721</v>
      </c>
      <c r="AC30" s="126">
        <f>INDEX(DriversGams!$A$44:$AN$44,1,MATCH(Drivers!AC$3,DriversGams!$A$43:$AN$43,0))/1000</f>
        <v>74.200346452615136</v>
      </c>
      <c r="AD30" s="126">
        <f>INDEX(DriversGams!$A$44:$AN$44,1,MATCH(Drivers!AD$3,DriversGams!$A$43:$AN$43,0))/1000</f>
        <v>74.847837096563296</v>
      </c>
      <c r="AE30" s="126">
        <f>INDEX(DriversGams!$A$44:$AN$44,1,MATCH(Drivers!AE$3,DriversGams!$A$43:$AN$43,0))/1000</f>
        <v>75.481336564720067</v>
      </c>
      <c r="AF30" s="126">
        <f>INDEX(DriversGams!$A$44:$AN$44,1,MATCH(Drivers!AF$3,DriversGams!$A$43:$AN$43,0))/1000</f>
        <v>78.446460136387472</v>
      </c>
      <c r="AG30" s="126">
        <f>INDEX(DriversGams!$A$44:$AN$44,1,MATCH(Drivers!AG$3,DriversGams!$A$43:$AN$43,0))/1000</f>
        <v>81.063414687793369</v>
      </c>
      <c r="AH30" s="126"/>
      <c r="AI30" s="126"/>
      <c r="AJ30" s="126"/>
      <c r="AK30" s="126"/>
      <c r="AL30" s="126"/>
      <c r="AM30" s="126"/>
    </row>
    <row r="31" spans="1:41">
      <c r="A31" t="s">
        <v>396</v>
      </c>
      <c r="B31" s="185">
        <f t="shared" si="3"/>
        <v>23</v>
      </c>
      <c r="C31" s="333">
        <v>0.5</v>
      </c>
      <c r="D31" s="333">
        <v>0.5</v>
      </c>
      <c r="E31" s="333">
        <v>0.5</v>
      </c>
      <c r="F31" s="333">
        <v>0.5</v>
      </c>
      <c r="G31" s="333">
        <v>0.5</v>
      </c>
      <c r="H31" s="333">
        <v>0.5</v>
      </c>
      <c r="I31" s="333">
        <v>0.5</v>
      </c>
      <c r="J31" s="333">
        <v>0.50152754832852431</v>
      </c>
      <c r="K31" s="333">
        <v>0.51748350868667314</v>
      </c>
      <c r="L31" s="24">
        <f>L81/SUM(L$81:L$83)</f>
        <v>0.52100000000000002</v>
      </c>
      <c r="M31" s="24">
        <f t="shared" ref="M31:AG33" si="26">M81/SUM(M$81:M$83)</f>
        <v>0.50900000000000001</v>
      </c>
      <c r="N31" s="24">
        <f t="shared" si="26"/>
        <v>0.5</v>
      </c>
      <c r="O31" s="24">
        <f t="shared" si="26"/>
        <v>0.49099999999999999</v>
      </c>
      <c r="P31" s="24">
        <f t="shared" si="26"/>
        <v>0.48199999999999998</v>
      </c>
      <c r="Q31" s="24">
        <f t="shared" si="26"/>
        <v>0.47499999999999998</v>
      </c>
      <c r="R31" s="24">
        <f t="shared" si="26"/>
        <v>0.46800000000000003</v>
      </c>
      <c r="S31" s="24">
        <f t="shared" si="26"/>
        <v>0.46400000000000002</v>
      </c>
      <c r="T31" s="24">
        <f t="shared" si="26"/>
        <v>0.45700000000000002</v>
      </c>
      <c r="U31" s="24">
        <f t="shared" si="26"/>
        <v>0.44855144855144852</v>
      </c>
      <c r="V31" s="24">
        <f t="shared" si="26"/>
        <v>0.43856143856143853</v>
      </c>
      <c r="W31" s="24">
        <f t="shared" si="26"/>
        <v>0.42842842842842838</v>
      </c>
      <c r="X31" s="24">
        <f t="shared" si="26"/>
        <v>0.41699999999999998</v>
      </c>
      <c r="Y31" s="24">
        <f t="shared" si="26"/>
        <v>0.40499999999999992</v>
      </c>
      <c r="Z31" s="24">
        <f t="shared" si="26"/>
        <v>0.39600000000000002</v>
      </c>
      <c r="AA31" s="24">
        <f t="shared" si="26"/>
        <v>0.3909999999999999</v>
      </c>
      <c r="AB31" s="24">
        <f t="shared" si="26"/>
        <v>0.38400000000000001</v>
      </c>
      <c r="AC31" s="24">
        <f t="shared" si="26"/>
        <v>0.37662337662337658</v>
      </c>
      <c r="AD31" s="24">
        <f t="shared" si="26"/>
        <v>0.36836836836836834</v>
      </c>
      <c r="AE31" s="24">
        <f t="shared" si="26"/>
        <v>0.35935935935935936</v>
      </c>
      <c r="AF31" s="24">
        <f t="shared" si="26"/>
        <v>0.32</v>
      </c>
      <c r="AG31" s="24">
        <f t="shared" si="26"/>
        <v>0.29600000000000004</v>
      </c>
      <c r="AH31" s="126"/>
      <c r="AI31" s="126"/>
      <c r="AJ31" s="126"/>
      <c r="AK31" s="126"/>
      <c r="AL31" s="126"/>
      <c r="AM31" s="126"/>
    </row>
    <row r="32" spans="1:41">
      <c r="A32" s="4" t="s">
        <v>397</v>
      </c>
      <c r="B32" s="185">
        <f t="shared" si="3"/>
        <v>24</v>
      </c>
      <c r="C32" s="333">
        <v>0.3</v>
      </c>
      <c r="D32" s="333">
        <v>0.3</v>
      </c>
      <c r="E32" s="333">
        <v>0.3</v>
      </c>
      <c r="F32" s="333">
        <v>0.3</v>
      </c>
      <c r="G32" s="333">
        <v>0.3</v>
      </c>
      <c r="H32" s="333">
        <v>0.3</v>
      </c>
      <c r="I32" s="333">
        <v>0.3</v>
      </c>
      <c r="J32" s="333">
        <v>0.29852364948703553</v>
      </c>
      <c r="K32" s="333">
        <v>0.28256768912888669</v>
      </c>
      <c r="L32" s="24">
        <f t="shared" ref="L32:AA32" si="27">L82/SUM(L$81:L$83)</f>
        <v>0.27900000000000003</v>
      </c>
      <c r="M32" s="24">
        <f t="shared" si="27"/>
        <v>0.29099999999999998</v>
      </c>
      <c r="N32" s="24">
        <f t="shared" si="27"/>
        <v>0.29900000000000004</v>
      </c>
      <c r="O32" s="24">
        <f t="shared" si="27"/>
        <v>0.30200000000000005</v>
      </c>
      <c r="P32" s="24">
        <f t="shared" si="27"/>
        <v>0.30500000000000005</v>
      </c>
      <c r="Q32" s="24">
        <f t="shared" si="27"/>
        <v>0.30700000000000005</v>
      </c>
      <c r="R32" s="24">
        <f t="shared" si="27"/>
        <v>0.31000000000000005</v>
      </c>
      <c r="S32" s="24">
        <f t="shared" si="27"/>
        <v>0.312</v>
      </c>
      <c r="T32" s="24">
        <f t="shared" si="27"/>
        <v>0.313</v>
      </c>
      <c r="U32" s="24">
        <f t="shared" si="27"/>
        <v>0.31568431568431565</v>
      </c>
      <c r="V32" s="24">
        <f t="shared" si="27"/>
        <v>0.31768231768231764</v>
      </c>
      <c r="W32" s="24">
        <f t="shared" si="27"/>
        <v>0.32032032032032032</v>
      </c>
      <c r="X32" s="24">
        <f t="shared" si="27"/>
        <v>0.32299999999999995</v>
      </c>
      <c r="Y32" s="24">
        <f t="shared" si="27"/>
        <v>0.32599999999999996</v>
      </c>
      <c r="Z32" s="24">
        <f t="shared" si="27"/>
        <v>0.33</v>
      </c>
      <c r="AA32" s="24">
        <f t="shared" si="27"/>
        <v>0.33199999999999996</v>
      </c>
      <c r="AB32" s="24">
        <f t="shared" si="26"/>
        <v>0.33400000000000002</v>
      </c>
      <c r="AC32" s="24">
        <f t="shared" si="26"/>
        <v>0.33666333666333659</v>
      </c>
      <c r="AD32" s="24">
        <f t="shared" si="26"/>
        <v>0.33733733733733728</v>
      </c>
      <c r="AE32" s="24">
        <f t="shared" si="26"/>
        <v>0.34134134134134131</v>
      </c>
      <c r="AF32" s="24">
        <f t="shared" si="26"/>
        <v>0.34999999999999987</v>
      </c>
      <c r="AG32" s="24">
        <f t="shared" si="26"/>
        <v>0.35899999999999993</v>
      </c>
      <c r="AH32" s="126"/>
      <c r="AI32" s="126"/>
      <c r="AJ32" s="126"/>
      <c r="AK32" s="126"/>
      <c r="AL32" s="126"/>
      <c r="AM32" s="126"/>
    </row>
    <row r="33" spans="1:41">
      <c r="A33" s="4" t="s">
        <v>398</v>
      </c>
      <c r="B33" s="185">
        <f t="shared" si="3"/>
        <v>25</v>
      </c>
      <c r="C33" s="333">
        <v>0.19999999999999996</v>
      </c>
      <c r="D33" s="333">
        <v>0.19999999999999996</v>
      </c>
      <c r="E33" s="333">
        <v>0.19999999999999996</v>
      </c>
      <c r="F33" s="333">
        <v>0.19999999999999996</v>
      </c>
      <c r="G33" s="333">
        <v>0.19999999999999996</v>
      </c>
      <c r="H33" s="333">
        <v>0.19999999999999996</v>
      </c>
      <c r="I33" s="333">
        <v>0.19999999999999996</v>
      </c>
      <c r="J33" s="333">
        <v>0.19994880218444017</v>
      </c>
      <c r="K33" s="333">
        <v>0.19994880218444014</v>
      </c>
      <c r="L33" s="24">
        <f>L83/SUM(L$81:L$83)</f>
        <v>0.2</v>
      </c>
      <c r="M33" s="24">
        <f t="shared" si="26"/>
        <v>0.2</v>
      </c>
      <c r="N33" s="24">
        <f t="shared" si="26"/>
        <v>0.20099999999999998</v>
      </c>
      <c r="O33" s="24">
        <f t="shared" si="26"/>
        <v>0.20699999999999996</v>
      </c>
      <c r="P33" s="24">
        <f t="shared" si="26"/>
        <v>0.21299999999999999</v>
      </c>
      <c r="Q33" s="24">
        <f t="shared" si="26"/>
        <v>0.21800000000000003</v>
      </c>
      <c r="R33" s="24">
        <f t="shared" si="26"/>
        <v>0.22200000000000006</v>
      </c>
      <c r="S33" s="24">
        <f t="shared" si="26"/>
        <v>0.22400000000000003</v>
      </c>
      <c r="T33" s="24">
        <f t="shared" si="26"/>
        <v>0.23000000000000007</v>
      </c>
      <c r="U33" s="24">
        <f t="shared" si="26"/>
        <v>0.23576423576423577</v>
      </c>
      <c r="V33" s="24">
        <f t="shared" si="26"/>
        <v>0.2437562437562438</v>
      </c>
      <c r="W33" s="24">
        <f t="shared" si="26"/>
        <v>0.25125125125125136</v>
      </c>
      <c r="X33" s="24">
        <f t="shared" si="26"/>
        <v>0.26000000000000012</v>
      </c>
      <c r="Y33" s="24">
        <f t="shared" si="26"/>
        <v>0.26900000000000007</v>
      </c>
      <c r="Z33" s="24">
        <f t="shared" si="26"/>
        <v>0.27400000000000013</v>
      </c>
      <c r="AA33" s="24">
        <f t="shared" si="26"/>
        <v>0.27700000000000008</v>
      </c>
      <c r="AB33" s="24">
        <f t="shared" si="26"/>
        <v>0.28200000000000008</v>
      </c>
      <c r="AC33" s="24">
        <f t="shared" si="26"/>
        <v>0.28671328671328677</v>
      </c>
      <c r="AD33" s="24">
        <f t="shared" si="26"/>
        <v>0.29429429429429438</v>
      </c>
      <c r="AE33" s="24">
        <f t="shared" si="26"/>
        <v>0.29929929929929933</v>
      </c>
      <c r="AF33" s="24">
        <f t="shared" si="26"/>
        <v>0.33000000000000007</v>
      </c>
      <c r="AG33" s="24">
        <f t="shared" si="26"/>
        <v>0.34500000000000014</v>
      </c>
      <c r="AH33" s="126"/>
      <c r="AI33" s="126"/>
      <c r="AJ33" s="126"/>
      <c r="AK33" s="126"/>
      <c r="AL33" s="126"/>
      <c r="AM33" s="126"/>
    </row>
    <row r="34" spans="1:41">
      <c r="A34" t="s">
        <v>399</v>
      </c>
      <c r="B34" s="185">
        <f t="shared" si="3"/>
        <v>26</v>
      </c>
      <c r="C34" s="330">
        <v>26.162716441035041</v>
      </c>
      <c r="D34" s="330">
        <v>26.124793740612695</v>
      </c>
      <c r="E34" s="330">
        <v>25.810272238913001</v>
      </c>
      <c r="F34" s="330">
        <v>25.676476665132281</v>
      </c>
      <c r="G34" s="330">
        <v>25.758415053648385</v>
      </c>
      <c r="H34" s="330">
        <v>25.755361891142741</v>
      </c>
      <c r="I34" s="330">
        <v>25.706039736299225</v>
      </c>
      <c r="J34" s="330">
        <v>25.946710085536886</v>
      </c>
      <c r="K34" s="330">
        <v>26.998265626975765</v>
      </c>
      <c r="L34" s="10">
        <f t="shared" ref="L34:AG34" si="28">L31*L$30</f>
        <v>31.348640701200811</v>
      </c>
      <c r="M34" s="10">
        <f t="shared" si="28"/>
        <v>31.121107307383678</v>
      </c>
      <c r="N34" s="10">
        <f t="shared" si="28"/>
        <v>31.063043082028347</v>
      </c>
      <c r="O34" s="10">
        <f t="shared" si="28"/>
        <v>30.99504154178809</v>
      </c>
      <c r="P34" s="10">
        <f t="shared" si="28"/>
        <v>30.916797743962622</v>
      </c>
      <c r="Q34" s="10">
        <f t="shared" si="28"/>
        <v>30.92997187573329</v>
      </c>
      <c r="R34" s="10">
        <f t="shared" si="28"/>
        <v>30.908047054536905</v>
      </c>
      <c r="S34" s="10">
        <f t="shared" si="28"/>
        <v>31.051634778479787</v>
      </c>
      <c r="T34" s="10">
        <f t="shared" si="28"/>
        <v>30.961648814354376</v>
      </c>
      <c r="U34" s="10">
        <f t="shared" si="28"/>
        <v>30.737021546671016</v>
      </c>
      <c r="V34" s="10">
        <f t="shared" si="28"/>
        <v>30.386338201408901</v>
      </c>
      <c r="W34" s="10">
        <f t="shared" si="28"/>
        <v>30.004150355776058</v>
      </c>
      <c r="X34" s="10">
        <f t="shared" si="28"/>
        <v>29.508756537826937</v>
      </c>
      <c r="Y34" s="10">
        <f t="shared" si="28"/>
        <v>28.949315956988045</v>
      </c>
      <c r="Z34" s="10">
        <f t="shared" si="28"/>
        <v>28.582714881410926</v>
      </c>
      <c r="AA34" s="10">
        <f t="shared" si="28"/>
        <v>28.490310293927497</v>
      </c>
      <c r="AB34" s="10">
        <f t="shared" si="28"/>
        <v>28.239101211711638</v>
      </c>
      <c r="AC34" s="10">
        <f t="shared" si="28"/>
        <v>27.945585027608296</v>
      </c>
      <c r="AD34" s="10">
        <f t="shared" si="28"/>
        <v>27.571575627162453</v>
      </c>
      <c r="AE34" s="10">
        <f t="shared" si="28"/>
        <v>27.124924751485992</v>
      </c>
      <c r="AF34" s="10">
        <f t="shared" si="28"/>
        <v>25.102867243643992</v>
      </c>
      <c r="AG34" s="10">
        <f t="shared" si="28"/>
        <v>23.994770747586841</v>
      </c>
      <c r="AH34" s="10"/>
      <c r="AI34" s="10"/>
      <c r="AJ34" s="10"/>
      <c r="AK34" s="10"/>
      <c r="AL34" s="10"/>
      <c r="AM34" s="10"/>
    </row>
    <row r="35" spans="1:41">
      <c r="A35" s="4" t="s">
        <v>400</v>
      </c>
      <c r="B35" s="185">
        <f t="shared" si="3"/>
        <v>27</v>
      </c>
      <c r="C35" s="330">
        <v>15.697629864621025</v>
      </c>
      <c r="D35" s="330">
        <v>15.706931206012538</v>
      </c>
      <c r="E35" s="330">
        <v>16.206450010480257</v>
      </c>
      <c r="F35" s="330">
        <v>16.65350655721161</v>
      </c>
      <c r="G35" s="330">
        <v>17.096293177200256</v>
      </c>
      <c r="H35" s="330">
        <v>17.422744808714206</v>
      </c>
      <c r="I35" s="330">
        <v>17.892835083270921</v>
      </c>
      <c r="J35" s="330">
        <v>18.376375848815535</v>
      </c>
      <c r="K35" s="330">
        <v>19.311259441517389</v>
      </c>
      <c r="L35" s="10">
        <f t="shared" ref="L35:AG35" si="29">L32*L$30</f>
        <v>16.7874678611037</v>
      </c>
      <c r="M35" s="10">
        <f t="shared" si="29"/>
        <v>17.792224413455106</v>
      </c>
      <c r="N35" s="10">
        <f t="shared" si="29"/>
        <v>18.575699763052953</v>
      </c>
      <c r="O35" s="10">
        <f t="shared" si="29"/>
        <v>19.06415997071284</v>
      </c>
      <c r="P35" s="10">
        <f t="shared" si="29"/>
        <v>19.563533842134028</v>
      </c>
      <c r="Q35" s="10">
        <f t="shared" si="29"/>
        <v>19.990529191263416</v>
      </c>
      <c r="R35" s="10">
        <f t="shared" si="29"/>
        <v>20.473279031851373</v>
      </c>
      <c r="S35" s="10">
        <f t="shared" si="29"/>
        <v>20.879547523460545</v>
      </c>
      <c r="T35" s="10">
        <f t="shared" si="29"/>
        <v>21.205680697796321</v>
      </c>
      <c r="U35" s="10">
        <f t="shared" si="29"/>
        <v>21.632291333514569</v>
      </c>
      <c r="V35" s="10">
        <f t="shared" si="29"/>
        <v>22.011060473913506</v>
      </c>
      <c r="W35" s="10">
        <f t="shared" si="29"/>
        <v>22.433009611795185</v>
      </c>
      <c r="X35" s="10">
        <f t="shared" si="29"/>
        <v>22.85690254608657</v>
      </c>
      <c r="Y35" s="10">
        <f t="shared" si="29"/>
        <v>23.30241235056322</v>
      </c>
      <c r="Z35" s="10">
        <f t="shared" si="29"/>
        <v>23.81892906784244</v>
      </c>
      <c r="AA35" s="10">
        <f t="shared" si="29"/>
        <v>24.191260914536905</v>
      </c>
      <c r="AB35" s="10">
        <f t="shared" si="29"/>
        <v>24.562134908103353</v>
      </c>
      <c r="AC35" s="10">
        <f t="shared" si="29"/>
        <v>24.980536218312981</v>
      </c>
      <c r="AD35" s="10">
        <f t="shared" si="29"/>
        <v>25.248970071613439</v>
      </c>
      <c r="AE35" s="10">
        <f t="shared" si="29"/>
        <v>25.764900669238781</v>
      </c>
      <c r="AF35" s="10">
        <f t="shared" si="29"/>
        <v>27.456261047735605</v>
      </c>
      <c r="AG35" s="10">
        <f t="shared" si="29"/>
        <v>29.101765872917813</v>
      </c>
      <c r="AH35" s="10"/>
      <c r="AI35" s="10"/>
      <c r="AJ35" s="10"/>
      <c r="AK35" s="10"/>
      <c r="AL35" s="10"/>
      <c r="AM35" s="10"/>
    </row>
    <row r="36" spans="1:41">
      <c r="A36" s="4" t="s">
        <v>401</v>
      </c>
      <c r="B36" s="185">
        <f t="shared" si="3"/>
        <v>28</v>
      </c>
      <c r="C36" s="330">
        <v>10.465086576414015</v>
      </c>
      <c r="D36" s="330">
        <v>11.272661511798107</v>
      </c>
      <c r="E36" s="330">
        <v>11.895643442036015</v>
      </c>
      <c r="F36" s="330">
        <v>12.420508234977223</v>
      </c>
      <c r="G36" s="330">
        <v>12.765232238976191</v>
      </c>
      <c r="H36" s="330">
        <v>13.343841341791148</v>
      </c>
      <c r="I36" s="330">
        <v>13.837125797729508</v>
      </c>
      <c r="J36" s="330">
        <v>14.041748987467024</v>
      </c>
      <c r="K36" s="186">
        <f t="shared" ref="K36:AG36" si="30">K33*K$30</f>
        <v>11.858701524628284</v>
      </c>
      <c r="L36" s="10">
        <f t="shared" si="30"/>
        <v>12.034027140576129</v>
      </c>
      <c r="M36" s="10">
        <f t="shared" si="30"/>
        <v>12.228332930209696</v>
      </c>
      <c r="N36" s="10">
        <f t="shared" si="30"/>
        <v>12.487343318975395</v>
      </c>
      <c r="O36" s="10">
        <f t="shared" si="30"/>
        <v>13.06715600641575</v>
      </c>
      <c r="P36" s="10">
        <f t="shared" si="30"/>
        <v>13.662402322539499</v>
      </c>
      <c r="Q36" s="10">
        <f t="shared" si="30"/>
        <v>14.195229197704965</v>
      </c>
      <c r="R36" s="10">
        <f t="shared" si="30"/>
        <v>14.661509500229048</v>
      </c>
      <c r="S36" s="10">
        <f t="shared" si="30"/>
        <v>14.990444375817829</v>
      </c>
      <c r="T36" s="10">
        <f t="shared" si="30"/>
        <v>15.582449075058005</v>
      </c>
      <c r="U36" s="10">
        <f t="shared" si="30"/>
        <v>16.155761881991893</v>
      </c>
      <c r="V36" s="10">
        <f t="shared" si="30"/>
        <v>16.888989797594018</v>
      </c>
      <c r="W36" s="10">
        <f t="shared" si="30"/>
        <v>17.595891914251858</v>
      </c>
      <c r="X36" s="10">
        <f t="shared" si="30"/>
        <v>18.39874508353719</v>
      </c>
      <c r="Y36" s="10">
        <f t="shared" si="30"/>
        <v>19.228064178838984</v>
      </c>
      <c r="Z36" s="10">
        <f t="shared" si="30"/>
        <v>19.776928983602517</v>
      </c>
      <c r="AA36" s="10">
        <f t="shared" si="30"/>
        <v>20.183672510020259</v>
      </c>
      <c r="AB36" s="10">
        <f t="shared" si="30"/>
        <v>20.738089952350741</v>
      </c>
      <c r="AC36" s="10">
        <f t="shared" si="30"/>
        <v>21.274225206693856</v>
      </c>
      <c r="AD36" s="10">
        <f t="shared" si="30"/>
        <v>22.027291397787401</v>
      </c>
      <c r="AE36" s="10">
        <f t="shared" si="30"/>
        <v>22.591511143995298</v>
      </c>
      <c r="AF36" s="10">
        <f t="shared" si="30"/>
        <v>25.887331845007871</v>
      </c>
      <c r="AG36" s="10">
        <f t="shared" si="30"/>
        <v>27.966878067288725</v>
      </c>
      <c r="AH36" s="10"/>
      <c r="AI36" s="10"/>
      <c r="AJ36" s="10"/>
      <c r="AK36" s="10"/>
      <c r="AL36" s="10"/>
      <c r="AM36" s="10"/>
    </row>
    <row r="37" spans="1:41">
      <c r="A37" t="s">
        <v>402</v>
      </c>
      <c r="B37" s="185">
        <f t="shared" si="3"/>
        <v>29</v>
      </c>
      <c r="C37" s="334">
        <v>0.33936777226430637</v>
      </c>
      <c r="D37" s="333">
        <v>0.34922378908645002</v>
      </c>
      <c r="E37" s="333">
        <v>0.35473666462293074</v>
      </c>
      <c r="F37" s="333">
        <v>0.35856192519926422</v>
      </c>
      <c r="G37" s="333">
        <v>0.35979950950337214</v>
      </c>
      <c r="H37" s="333">
        <v>0.36519987737584303</v>
      </c>
      <c r="I37" s="333">
        <v>0.36857510729613735</v>
      </c>
      <c r="J37" s="333">
        <v>0.36699999999999999</v>
      </c>
      <c r="K37" s="333">
        <v>0.33910000000000001</v>
      </c>
      <c r="L37" s="24">
        <f t="shared" ref="L37:AG37" si="31">L75/K75*K37</f>
        <v>0.34851944444444449</v>
      </c>
      <c r="M37" s="24">
        <f t="shared" si="31"/>
        <v>0.35793888888888892</v>
      </c>
      <c r="N37" s="186">
        <f t="shared" si="31"/>
        <v>0.42238771929824565</v>
      </c>
      <c r="O37" s="186">
        <f t="shared" si="31"/>
        <v>0.42833684210526318</v>
      </c>
      <c r="P37" s="186">
        <f t="shared" si="31"/>
        <v>0.43329444444444454</v>
      </c>
      <c r="Q37" s="186">
        <f t="shared" si="31"/>
        <v>0.43825204678362584</v>
      </c>
      <c r="R37" s="186">
        <f t="shared" si="31"/>
        <v>0.44320964912280708</v>
      </c>
      <c r="S37" s="186">
        <f t="shared" si="31"/>
        <v>0.44420116959064337</v>
      </c>
      <c r="T37" s="186">
        <f t="shared" si="31"/>
        <v>0.45213333333333339</v>
      </c>
      <c r="U37" s="186">
        <f t="shared" si="31"/>
        <v>0.45907397660818716</v>
      </c>
      <c r="V37" s="186">
        <f t="shared" si="31"/>
        <v>0.46898918128654971</v>
      </c>
      <c r="W37" s="186">
        <f t="shared" si="31"/>
        <v>0.4789043859649123</v>
      </c>
      <c r="X37" s="186">
        <f t="shared" si="31"/>
        <v>0.49179415204678367</v>
      </c>
      <c r="Y37" s="186">
        <f t="shared" si="31"/>
        <v>0.50468391812865498</v>
      </c>
      <c r="Z37" s="186">
        <f t="shared" si="31"/>
        <v>0.50964152046783628</v>
      </c>
      <c r="AA37" s="186">
        <f t="shared" si="31"/>
        <v>0.51360760233918135</v>
      </c>
      <c r="AB37" s="186">
        <f t="shared" si="31"/>
        <v>0.52054824561403523</v>
      </c>
      <c r="AC37" s="186">
        <f t="shared" si="31"/>
        <v>0.52848040935672536</v>
      </c>
      <c r="AD37" s="186">
        <f t="shared" si="31"/>
        <v>0.54335321637426925</v>
      </c>
      <c r="AE37" s="186">
        <f t="shared" si="31"/>
        <v>0.54930233918128679</v>
      </c>
      <c r="AF37" s="186">
        <f t="shared" si="31"/>
        <v>0.67026783625731023</v>
      </c>
      <c r="AG37" s="186">
        <f t="shared" si="31"/>
        <v>0.70001345029239792</v>
      </c>
      <c r="AH37" s="126"/>
      <c r="AI37" s="126"/>
      <c r="AJ37" s="126"/>
      <c r="AK37" s="126"/>
      <c r="AL37" s="126"/>
      <c r="AM37" s="126"/>
    </row>
    <row r="38" spans="1:41">
      <c r="A38" s="4" t="s">
        <v>279</v>
      </c>
      <c r="B38" s="4"/>
      <c r="C38" s="109"/>
      <c r="D38" s="340">
        <f>(D37/C37)^(1/(D$5-C$5))-1</f>
        <v>2.9042288713459818E-2</v>
      </c>
      <c r="E38" s="340">
        <f t="shared" ref="E38:L38" si="32">(E37/D37)^(1/(E$5-D$5))-1</f>
        <v>1.5786082474226859E-2</v>
      </c>
      <c r="F38" s="340">
        <f t="shared" si="32"/>
        <v>1.0783380907072537E-2</v>
      </c>
      <c r="G38" s="340">
        <f t="shared" si="32"/>
        <v>3.4515218073423171E-3</v>
      </c>
      <c r="H38" s="340">
        <f t="shared" si="32"/>
        <v>1.5009380863039379E-2</v>
      </c>
      <c r="I38" s="340">
        <f t="shared" si="32"/>
        <v>9.2421441774492852E-3</v>
      </c>
      <c r="J38" s="340">
        <f t="shared" si="32"/>
        <v>-4.2735042735043693E-3</v>
      </c>
      <c r="K38" s="340">
        <f t="shared" si="32"/>
        <v>-7.6021798365122573E-2</v>
      </c>
      <c r="L38" s="109">
        <f t="shared" si="32"/>
        <v>2.7777777777777901E-2</v>
      </c>
      <c r="M38" s="109">
        <f t="shared" ref="M38" si="33">(M37/L37)^(1/(M$5-L$5))-1</f>
        <v>2.7027027027026973E-2</v>
      </c>
      <c r="N38" s="109">
        <f t="shared" ref="N38" si="34">(N37/M37)^(1/(N$5-M$5))-1</f>
        <v>0.18005540166204992</v>
      </c>
      <c r="O38" s="109">
        <f t="shared" ref="O38" si="35">(O37/N37)^(1/(O$5-N$5))-1</f>
        <v>1.4084507042253502E-2</v>
      </c>
      <c r="P38" s="109">
        <f t="shared" ref="P38" si="36">(P37/O37)^(1/(P$5-O$5))-1</f>
        <v>1.1574074074074181E-2</v>
      </c>
      <c r="Q38" s="109">
        <f t="shared" ref="Q38" si="37">(Q37/P37)^(1/(Q$5-P$5))-1</f>
        <v>1.1441647597254079E-2</v>
      </c>
      <c r="R38" s="109">
        <f t="shared" ref="R38" si="38">(R37/Q37)^(1/(R$5-Q$5))-1</f>
        <v>1.1312217194570096E-2</v>
      </c>
      <c r="S38" s="109">
        <f t="shared" ref="S38" si="39">(S37/R37)^(1/(S$5-R$5))-1</f>
        <v>2.2371364653244186E-3</v>
      </c>
      <c r="T38" s="109">
        <f t="shared" ref="T38" si="40">(T37/S37)^(1/(T$5-S$5))-1</f>
        <v>1.7857142857142794E-2</v>
      </c>
      <c r="U38" s="109">
        <f t="shared" ref="U38" si="41">(U37/T37)^(1/(U$5-T$5))-1</f>
        <v>1.5350877192982448E-2</v>
      </c>
      <c r="V38" s="109">
        <f t="shared" ref="V38" si="42">(V37/U37)^(1/(V$5-U$5))-1</f>
        <v>2.1598272138228847E-2</v>
      </c>
      <c r="W38" s="109">
        <f t="shared" ref="W38" si="43">(W37/V37)^(1/(W$5-V$5))-1</f>
        <v>2.114164904862581E-2</v>
      </c>
      <c r="X38" s="109">
        <f t="shared" ref="X38" si="44">(X37/W37)^(1/(X$5-W$5))-1</f>
        <v>2.6915113871635699E-2</v>
      </c>
      <c r="Y38" s="109">
        <f t="shared" ref="Y38" si="45">(Y37/X37)^(1/(Y$5-X$5))-1</f>
        <v>2.620967741935476E-2</v>
      </c>
      <c r="Z38" s="109">
        <f t="shared" ref="Z38" si="46">(Z37/Y37)^(1/(Z$5-Y$5))-1</f>
        <v>9.8231827111985304E-3</v>
      </c>
      <c r="AA38" s="109">
        <f t="shared" ref="AA38" si="47">(AA37/Z37)^(1/(AA$5-Z$5))-1</f>
        <v>7.7821011673151474E-3</v>
      </c>
      <c r="AB38" s="109">
        <f t="shared" ref="AB38" si="48">(AB37/AA37)^(1/(AB$5-AA$5))-1</f>
        <v>1.3513513513513598E-2</v>
      </c>
      <c r="AC38" s="109">
        <f t="shared" ref="AC38" si="49">(AC37/AB37)^(1/(AC$5-AB$5))-1</f>
        <v>1.5238095238095273E-2</v>
      </c>
      <c r="AD38" s="109">
        <f t="shared" ref="AD38" si="50">(AD37/AC37)^(1/(AD$5-AC$5))-1</f>
        <v>2.8142589118199002E-2</v>
      </c>
      <c r="AE38" s="109">
        <f t="shared" ref="AE38" si="51">(AE37/AD37)^(1/(AE$5-AD$5))-1</f>
        <v>1.0948905109489093E-2</v>
      </c>
      <c r="AF38" s="109">
        <f t="shared" ref="AF38" si="52">(AF37/AE37)^(1/(AF$5-AE$5))-1</f>
        <v>4.0608541264317122E-2</v>
      </c>
      <c r="AG38" s="109">
        <f t="shared" ref="AG38" si="53">(AG37/AF37)^(1/(AG$5-AF$5))-1</f>
        <v>8.7222513719651396E-3</v>
      </c>
      <c r="AH38" s="109"/>
      <c r="AI38" s="109"/>
      <c r="AJ38" s="109"/>
      <c r="AK38" s="109"/>
      <c r="AL38" s="109"/>
      <c r="AM38" s="109"/>
    </row>
    <row r="39" spans="1:41">
      <c r="L39" s="10"/>
      <c r="Y39" s="109"/>
      <c r="Z39" s="109"/>
      <c r="AA39" s="109"/>
    </row>
    <row r="40" spans="1:41">
      <c r="A40" s="213" t="s">
        <v>658</v>
      </c>
    </row>
    <row r="41" spans="1:41" s="337"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7" customFormat="1"/>
    <row r="43" spans="1:41" s="337" customFormat="1">
      <c r="A43" s="337" t="s">
        <v>608</v>
      </c>
      <c r="C43" s="337">
        <v>2012</v>
      </c>
      <c r="D43" s="337">
        <v>2013</v>
      </c>
      <c r="E43" s="337">
        <v>2014</v>
      </c>
      <c r="F43" s="337">
        <v>2015</v>
      </c>
      <c r="G43" s="337">
        <v>2016</v>
      </c>
      <c r="H43" s="337">
        <v>2017</v>
      </c>
      <c r="I43" s="337">
        <v>2018</v>
      </c>
      <c r="J43" s="337">
        <v>2019</v>
      </c>
      <c r="K43" s="337">
        <v>2020</v>
      </c>
      <c r="L43" s="337">
        <v>2021</v>
      </c>
      <c r="M43" s="337">
        <v>2022</v>
      </c>
      <c r="N43" s="337">
        <v>2023</v>
      </c>
      <c r="O43" s="337">
        <v>2024</v>
      </c>
      <c r="P43" s="337">
        <v>2025</v>
      </c>
      <c r="Q43" s="337">
        <v>2026</v>
      </c>
      <c r="R43" s="337">
        <v>2027</v>
      </c>
      <c r="S43" s="337">
        <v>2028</v>
      </c>
      <c r="T43" s="337">
        <v>2029</v>
      </c>
      <c r="U43" s="337">
        <v>2030</v>
      </c>
      <c r="V43" s="337">
        <v>2031</v>
      </c>
      <c r="W43" s="337">
        <v>2032</v>
      </c>
      <c r="X43" s="337">
        <v>2033</v>
      </c>
      <c r="Y43" s="337">
        <v>2034</v>
      </c>
      <c r="Z43" s="337">
        <v>2035</v>
      </c>
      <c r="AA43" s="337">
        <v>2036</v>
      </c>
      <c r="AB43" s="337">
        <v>2037</v>
      </c>
      <c r="AC43" s="337">
        <v>2038</v>
      </c>
      <c r="AD43" s="337">
        <v>2039</v>
      </c>
      <c r="AE43" s="337">
        <v>2040</v>
      </c>
      <c r="AF43" s="337">
        <v>2045</v>
      </c>
      <c r="AG43" s="337">
        <v>2050</v>
      </c>
      <c r="AN43" s="5"/>
    </row>
    <row r="44" spans="1:41" s="337" customFormat="1">
      <c r="A44" s="337" t="s">
        <v>609</v>
      </c>
      <c r="C44" s="337">
        <v>0</v>
      </c>
      <c r="D44" s="337">
        <f>C44+1</f>
        <v>1</v>
      </c>
      <c r="E44" s="337">
        <f t="shared" ref="E44" si="54">D44+1</f>
        <v>2</v>
      </c>
      <c r="F44" s="337">
        <f t="shared" ref="F44" si="55">E44+1</f>
        <v>3</v>
      </c>
      <c r="G44" s="337">
        <f t="shared" ref="G44" si="56">F44+1</f>
        <v>4</v>
      </c>
      <c r="H44" s="337">
        <f t="shared" ref="H44" si="57">G44+1</f>
        <v>5</v>
      </c>
      <c r="I44" s="337">
        <f t="shared" ref="I44" si="58">H44+1</f>
        <v>6</v>
      </c>
      <c r="J44" s="337">
        <f t="shared" ref="J44" si="59">I44+1</f>
        <v>7</v>
      </c>
      <c r="K44" s="337">
        <f t="shared" ref="K44" si="60">J44+1</f>
        <v>8</v>
      </c>
      <c r="L44" s="337">
        <f t="shared" ref="L44" si="61">K44+1</f>
        <v>9</v>
      </c>
      <c r="M44" s="337">
        <f t="shared" ref="M44" si="62">L44+1</f>
        <v>10</v>
      </c>
      <c r="N44" s="337">
        <f t="shared" ref="N44" si="63">M44+1</f>
        <v>11</v>
      </c>
      <c r="O44" s="337">
        <f t="shared" ref="O44" si="64">N44+1</f>
        <v>12</v>
      </c>
      <c r="P44" s="337">
        <f t="shared" ref="P44" si="65">O44+1</f>
        <v>13</v>
      </c>
      <c r="Q44" s="337">
        <f t="shared" ref="Q44" si="66">P44+1</f>
        <v>14</v>
      </c>
      <c r="R44" s="337">
        <f t="shared" ref="R44" si="67">Q44+1</f>
        <v>15</v>
      </c>
      <c r="S44" s="337">
        <f t="shared" ref="S44" si="68">R44+1</f>
        <v>16</v>
      </c>
      <c r="T44" s="337">
        <f t="shared" ref="T44" si="69">S44+1</f>
        <v>17</v>
      </c>
      <c r="U44" s="337">
        <f t="shared" ref="U44" si="70">T44+1</f>
        <v>18</v>
      </c>
      <c r="V44" s="337">
        <f t="shared" ref="V44" si="71">U44+1</f>
        <v>19</v>
      </c>
      <c r="W44" s="337">
        <f t="shared" ref="W44" si="72">V44+1</f>
        <v>20</v>
      </c>
      <c r="X44" s="337">
        <f t="shared" ref="X44" si="73">W44+1</f>
        <v>21</v>
      </c>
      <c r="Y44" s="337">
        <f t="shared" ref="Y44" si="74">X44+1</f>
        <v>22</v>
      </c>
      <c r="Z44" s="337">
        <f t="shared" ref="Z44" si="75">Y44+1</f>
        <v>23</v>
      </c>
      <c r="AA44" s="337">
        <f t="shared" ref="AA44" si="76">Z44+1</f>
        <v>24</v>
      </c>
      <c r="AB44" s="337">
        <f t="shared" ref="AB44" si="77">AA44+1</f>
        <v>25</v>
      </c>
      <c r="AC44" s="337">
        <f t="shared" ref="AC44" si="78">AB44+1</f>
        <v>26</v>
      </c>
      <c r="AD44" s="337">
        <f t="shared" ref="AD44" si="79">AC44+1</f>
        <v>27</v>
      </c>
      <c r="AE44" s="337">
        <f t="shared" ref="AE44" si="80">AD44+1</f>
        <v>28</v>
      </c>
      <c r="AF44" s="337">
        <f t="shared" ref="AF44" si="81">AE44+1</f>
        <v>29</v>
      </c>
      <c r="AG44" s="337">
        <f t="shared" ref="AG44" si="82">AF44+1</f>
        <v>30</v>
      </c>
    </row>
    <row r="45" spans="1:41" s="337" customFormat="1">
      <c r="A45" s="134" t="s">
        <v>138</v>
      </c>
      <c r="B45" s="337">
        <v>1</v>
      </c>
      <c r="C45" s="330">
        <v>96.797279590965346</v>
      </c>
      <c r="D45" s="330">
        <v>101.32801029182565</v>
      </c>
      <c r="E45" s="330">
        <v>105.4512845971946</v>
      </c>
      <c r="F45" s="330">
        <v>104.03295587682055</v>
      </c>
      <c r="G45" s="330">
        <v>102.86973222443167</v>
      </c>
      <c r="H45" s="330">
        <v>106.45368114150588</v>
      </c>
      <c r="I45" s="330">
        <v>104.83293209544796</v>
      </c>
      <c r="J45" s="10">
        <f>INDEX(DriversGams!$A$5:$AN$26,MATCH(Drivers!$A45,DriversGams!$A$5:$A$26,0),MATCH(Drivers!J$3,DriversGams!$A$5:$AN$5,0))</f>
        <v>102.77</v>
      </c>
      <c r="K45" s="10">
        <f>INDEX(DriversGams!$A$5:$AN$26,MATCH(Drivers!$A45,DriversGams!$A$5:$A$26,0),MATCH(Drivers!K$3,DriversGams!$A$5:$AN$5,0))</f>
        <v>101.85</v>
      </c>
      <c r="L45" s="10">
        <f>INDEX(DriversGams!$A$5:$AN$26,MATCH(Drivers!$A45,DriversGams!$A$5:$A$26,0),MATCH(Drivers!L$3,DriversGams!$A$5:$AN$5,0))</f>
        <v>104.68</v>
      </c>
      <c r="M45" s="10">
        <f>INDEX(DriversGams!$A$5:$AN$26,MATCH(Drivers!$A45,DriversGams!$A$5:$A$26,0),MATCH(Drivers!M$3,DriversGams!$A$5:$AN$5,0))</f>
        <v>107.17</v>
      </c>
      <c r="N45" s="10">
        <f>INDEX(DriversGams!$A$5:$AN$26,MATCH(Drivers!$A45,DriversGams!$A$5:$A$26,0),MATCH(Drivers!N$3,DriversGams!$A$5:$AN$5,0))</f>
        <v>109.35</v>
      </c>
      <c r="O45" s="10">
        <f>INDEX(DriversGams!$A$5:$AN$26,MATCH(Drivers!$A45,DriversGams!$A$5:$A$26,0),MATCH(Drivers!O$3,DriversGams!$A$5:$AN$5,0))</f>
        <v>111.59</v>
      </c>
      <c r="P45" s="10">
        <f>INDEX(DriversGams!$A$5:$AN$26,MATCH(Drivers!$A45,DriversGams!$A$5:$A$26,0),MATCH(Drivers!P$3,DriversGams!$A$5:$AN$5,0))</f>
        <v>113.61</v>
      </c>
      <c r="Q45" s="10">
        <f>INDEX(DriversGams!$A$5:$AN$26,MATCH(Drivers!$A45,DriversGams!$A$5:$A$26,0),MATCH(Drivers!Q$3,DriversGams!$A$5:$AN$5,0))</f>
        <v>115.3</v>
      </c>
      <c r="R45" s="10">
        <f>INDEX(DriversGams!$A$5:$AN$26,MATCH(Drivers!$A45,DriversGams!$A$5:$A$26,0),MATCH(Drivers!R$3,DriversGams!$A$5:$AN$5,0))</f>
        <v>116.94</v>
      </c>
      <c r="S45" s="10">
        <f>INDEX(DriversGams!$A$5:$AN$26,MATCH(Drivers!$A45,DriversGams!$A$5:$A$26,0),MATCH(Drivers!S$3,DriversGams!$A$5:$AN$5,0))</f>
        <v>120.33</v>
      </c>
      <c r="T45" s="10">
        <f>INDEX(DriversGams!$A$5:$AN$26,MATCH(Drivers!$A45,DriversGams!$A$5:$A$26,0),MATCH(Drivers!T$3,DriversGams!$A$5:$AN$5,0))</f>
        <v>123.7</v>
      </c>
      <c r="U45" s="10">
        <f>INDEX(DriversGams!$A$5:$AN$26,MATCH(Drivers!$A45,DriversGams!$A$5:$A$26,0),MATCH(Drivers!U$3,DriversGams!$A$5:$AN$5,0))</f>
        <v>126.03</v>
      </c>
      <c r="V45" s="10">
        <f>INDEX(DriversGams!$A$5:$AN$26,MATCH(Drivers!$A45,DriversGams!$A$5:$A$26,0),MATCH(Drivers!V$3,DriversGams!$A$5:$AN$5,0))</f>
        <v>128.57</v>
      </c>
      <c r="W45" s="10">
        <f>INDEX(DriversGams!$A$5:$AN$26,MATCH(Drivers!$A45,DriversGams!$A$5:$A$26,0),MATCH(Drivers!W$3,DriversGams!$A$5:$AN$5,0))</f>
        <v>130.74</v>
      </c>
      <c r="X45" s="10">
        <f>INDEX(DriversGams!$A$5:$AN$26,MATCH(Drivers!$A45,DriversGams!$A$5:$A$26,0),MATCH(Drivers!X$3,DriversGams!$A$5:$AN$5,0))</f>
        <v>133.47999999999999</v>
      </c>
      <c r="Y45" s="10">
        <f>INDEX(DriversGams!$A$5:$AN$26,MATCH(Drivers!$A45,DriversGams!$A$5:$A$26,0),MATCH(Drivers!Y$3,DriversGams!$A$5:$AN$5,0))</f>
        <v>136.05000000000001</v>
      </c>
      <c r="Z45" s="10">
        <f>INDEX(DriversGams!$A$5:$AN$26,MATCH(Drivers!$A45,DriversGams!$A$5:$A$26,0),MATCH(Drivers!Z$3,DriversGams!$A$5:$AN$5,0))</f>
        <v>140.6</v>
      </c>
      <c r="AA45" s="10">
        <f>INDEX(DriversGams!$A$5:$AN$26,MATCH(Drivers!$A45,DriversGams!$A$5:$A$26,0),MATCH(Drivers!AA$3,DriversGams!$A$5:$AN$5,0))</f>
        <v>145.51</v>
      </c>
      <c r="AB45" s="10">
        <f>INDEX(DriversGams!$A$5:$AN$26,MATCH(Drivers!$A45,DriversGams!$A$5:$A$26,0),MATCH(Drivers!AB$3,DriversGams!$A$5:$AN$5,0))</f>
        <v>147.41999999999999</v>
      </c>
      <c r="AC45" s="10">
        <f>INDEX(DriversGams!$A$5:$AN$26,MATCH(Drivers!$A45,DriversGams!$A$5:$A$26,0),MATCH(Drivers!AC$3,DriversGams!$A$5:$AN$5,0))</f>
        <v>149.72999999999999</v>
      </c>
      <c r="AD45" s="10">
        <f>INDEX(DriversGams!$A$5:$AN$26,MATCH(Drivers!$A45,DriversGams!$A$5:$A$26,0),MATCH(Drivers!AD$3,DriversGams!$A$5:$AN$5,0))</f>
        <v>151.53</v>
      </c>
      <c r="AE45" s="10">
        <f>INDEX(DriversGams!$A$5:$AN$26,MATCH(Drivers!$A45,DriversGams!$A$5:$A$26,0),MATCH(Drivers!AE$3,DriversGams!$A$5:$AN$5,0))</f>
        <v>154.26</v>
      </c>
      <c r="AF45" s="10">
        <f>INDEX(DriversGams!$A$5:$AN$26,MATCH(Drivers!$A45,DriversGams!$A$5:$A$26,0),MATCH(Drivers!AF$3,DriversGams!$A$5:$AN$5,0))</f>
        <v>166.38</v>
      </c>
      <c r="AG45" s="10">
        <f>INDEX(DriversGams!$A$5:$AN$26,MATCH(Drivers!$A45,DriversGams!$A$5:$A$26,0),MATCH(Drivers!AG$3,DriversGams!$A$5:$AN$5,0))</f>
        <v>170.18</v>
      </c>
      <c r="AH45" s="126"/>
      <c r="AI45" s="126"/>
      <c r="AJ45" s="126"/>
      <c r="AK45" s="126"/>
      <c r="AL45" s="126"/>
      <c r="AM45" s="126"/>
      <c r="AO45" s="337">
        <v>1</v>
      </c>
    </row>
    <row r="46" spans="1:41" s="337" customFormat="1">
      <c r="A46" s="134" t="s">
        <v>4</v>
      </c>
      <c r="B46" s="337">
        <f>B45+1</f>
        <v>2</v>
      </c>
      <c r="C46" s="330">
        <v>2420.5059603282948</v>
      </c>
      <c r="D46" s="330">
        <v>2489.1047071827661</v>
      </c>
      <c r="E46" s="330">
        <v>2551.5982527371866</v>
      </c>
      <c r="F46" s="330">
        <v>2595.1630396206046</v>
      </c>
      <c r="G46" s="330">
        <v>2628.6516711665686</v>
      </c>
      <c r="H46" s="330">
        <v>2667.1308637985835</v>
      </c>
      <c r="I46" s="330">
        <v>2710.4237502366891</v>
      </c>
      <c r="J46" s="10">
        <f>INDEX(DriversGams!$A$5:$AN$26,MATCH(Drivers!$A46,DriversGams!$A$5:$A$26,0),MATCH(Drivers!J$3,DriversGams!$A$5:$AN$5,0))</f>
        <v>2742.7</v>
      </c>
      <c r="K46" s="10">
        <f>INDEX(DriversGams!$A$5:$AN$26,MATCH(Drivers!$A46,DriversGams!$A$5:$A$26,0),MATCH(Drivers!K$3,DriversGams!$A$5:$AN$5,0))</f>
        <v>2570.23</v>
      </c>
      <c r="L46" s="10">
        <f>INDEX(DriversGams!$A$5:$AN$26,MATCH(Drivers!$A46,DriversGams!$A$5:$A$26,0),MATCH(Drivers!L$3,DriversGams!$A$5:$AN$5,0))</f>
        <v>2663.51</v>
      </c>
      <c r="M46" s="10">
        <f>INDEX(DriversGams!$A$5:$AN$26,MATCH(Drivers!$A46,DriversGams!$A$5:$A$26,0),MATCH(Drivers!M$3,DriversGams!$A$5:$AN$5,0))</f>
        <v>2738.96</v>
      </c>
      <c r="N46" s="10">
        <f>INDEX(DriversGams!$A$5:$AN$26,MATCH(Drivers!$A46,DriversGams!$A$5:$A$26,0),MATCH(Drivers!N$3,DriversGams!$A$5:$AN$5,0))</f>
        <v>2812.95</v>
      </c>
      <c r="O46" s="10">
        <f>INDEX(DriversGams!$A$5:$AN$26,MATCH(Drivers!$A46,DriversGams!$A$5:$A$26,0),MATCH(Drivers!O$3,DriversGams!$A$5:$AN$5,0))</f>
        <v>2890.84</v>
      </c>
      <c r="P46" s="10">
        <f>INDEX(DriversGams!$A$5:$AN$26,MATCH(Drivers!$A46,DriversGams!$A$5:$A$26,0),MATCH(Drivers!P$3,DriversGams!$A$5:$AN$5,0))</f>
        <v>2963.9</v>
      </c>
      <c r="Q46" s="10">
        <f>INDEX(DriversGams!$A$5:$AN$26,MATCH(Drivers!$A46,DriversGams!$A$5:$A$26,0),MATCH(Drivers!Q$3,DriversGams!$A$5:$AN$5,0))</f>
        <v>3029.24</v>
      </c>
      <c r="R46" s="10">
        <f>INDEX(DriversGams!$A$5:$AN$26,MATCH(Drivers!$A46,DriversGams!$A$5:$A$26,0),MATCH(Drivers!R$3,DriversGams!$A$5:$AN$5,0))</f>
        <v>3094.44</v>
      </c>
      <c r="S46" s="10">
        <f>INDEX(DriversGams!$A$5:$AN$26,MATCH(Drivers!$A46,DriversGams!$A$5:$A$26,0),MATCH(Drivers!S$3,DriversGams!$A$5:$AN$5,0))</f>
        <v>3162.18</v>
      </c>
      <c r="T46" s="10">
        <f>INDEX(DriversGams!$A$5:$AN$26,MATCH(Drivers!$A46,DriversGams!$A$5:$A$26,0),MATCH(Drivers!T$3,DriversGams!$A$5:$AN$5,0))</f>
        <v>3245.03</v>
      </c>
      <c r="U46" s="10">
        <f>INDEX(DriversGams!$A$5:$AN$26,MATCH(Drivers!$A46,DriversGams!$A$5:$A$26,0),MATCH(Drivers!U$3,DriversGams!$A$5:$AN$5,0))</f>
        <v>3323.15</v>
      </c>
      <c r="V46" s="10">
        <f>INDEX(DriversGams!$A$5:$AN$26,MATCH(Drivers!$A46,DriversGams!$A$5:$A$26,0),MATCH(Drivers!V$3,DriversGams!$A$5:$AN$5,0))</f>
        <v>3413.55</v>
      </c>
      <c r="W46" s="10">
        <f>INDEX(DriversGams!$A$5:$AN$26,MATCH(Drivers!$A46,DriversGams!$A$5:$A$26,0),MATCH(Drivers!W$3,DriversGams!$A$5:$AN$5,0))</f>
        <v>3506.82</v>
      </c>
      <c r="X46" s="10">
        <f>INDEX(DriversGams!$A$5:$AN$26,MATCH(Drivers!$A46,DriversGams!$A$5:$A$26,0),MATCH(Drivers!X$3,DriversGams!$A$5:$AN$5,0))</f>
        <v>3618.29</v>
      </c>
      <c r="Y46" s="10">
        <f>INDEX(DriversGams!$A$5:$AN$26,MATCH(Drivers!$A46,DriversGams!$A$5:$A$26,0),MATCH(Drivers!Y$3,DriversGams!$A$5:$AN$5,0))</f>
        <v>3735.21</v>
      </c>
      <c r="Z46" s="10">
        <f>INDEX(DriversGams!$A$5:$AN$26,MATCH(Drivers!$A46,DriversGams!$A$5:$A$26,0),MATCH(Drivers!Z$3,DriversGams!$A$5:$AN$5,0))</f>
        <v>3846.98</v>
      </c>
      <c r="AA46" s="10">
        <f>INDEX(DriversGams!$A$5:$AN$26,MATCH(Drivers!$A46,DriversGams!$A$5:$A$26,0),MATCH(Drivers!AA$3,DriversGams!$A$5:$AN$5,0))</f>
        <v>3952.74</v>
      </c>
      <c r="AB46" s="10">
        <f>INDEX(DriversGams!$A$5:$AN$26,MATCH(Drivers!$A46,DriversGams!$A$5:$A$26,0),MATCH(Drivers!AB$3,DriversGams!$A$5:$AN$5,0))</f>
        <v>4036.91</v>
      </c>
      <c r="AC46" s="10">
        <f>INDEX(DriversGams!$A$5:$AN$26,MATCH(Drivers!$A46,DriversGams!$A$5:$A$26,0),MATCH(Drivers!AC$3,DriversGams!$A$5:$AN$5,0))</f>
        <v>4137.6000000000004</v>
      </c>
      <c r="AD46" s="10">
        <f>INDEX(DriversGams!$A$5:$AN$26,MATCH(Drivers!$A46,DriversGams!$A$5:$A$26,0),MATCH(Drivers!AD$3,DriversGams!$A$5:$AN$5,0))</f>
        <v>4257.1000000000004</v>
      </c>
      <c r="AE46" s="10">
        <f>INDEX(DriversGams!$A$5:$AN$26,MATCH(Drivers!$A46,DriversGams!$A$5:$A$26,0),MATCH(Drivers!AE$3,DriversGams!$A$5:$AN$5,0))</f>
        <v>4369.76</v>
      </c>
      <c r="AF46" s="10">
        <f>INDEX(DriversGams!$A$5:$AN$26,MATCH(Drivers!$A46,DriversGams!$A$5:$A$26,0),MATCH(Drivers!AF$3,DriversGams!$A$5:$AN$5,0))</f>
        <v>5022.43</v>
      </c>
      <c r="AG46" s="10">
        <f>INDEX(DriversGams!$A$5:$AN$26,MATCH(Drivers!$A46,DriversGams!$A$5:$A$26,0),MATCH(Drivers!AG$3,DriversGams!$A$5:$AN$5,0))</f>
        <v>5519.16</v>
      </c>
      <c r="AH46" s="126"/>
      <c r="AI46" s="126"/>
      <c r="AJ46" s="126"/>
      <c r="AK46" s="126"/>
      <c r="AL46" s="126"/>
      <c r="AM46" s="126"/>
      <c r="AO46" s="337">
        <f>AO45+1</f>
        <v>2</v>
      </c>
    </row>
    <row r="47" spans="1:41" s="337" customFormat="1">
      <c r="A47" s="134" t="s">
        <v>525</v>
      </c>
      <c r="B47" s="337">
        <f t="shared" ref="B47:B75" si="83">B46+1</f>
        <v>3</v>
      </c>
      <c r="C47" s="330">
        <v>72.107894835057621</v>
      </c>
      <c r="D47" s="330">
        <v>74.266300997437128</v>
      </c>
      <c r="E47" s="330">
        <v>75.801027741220466</v>
      </c>
      <c r="F47" s="330">
        <v>76.644854367250801</v>
      </c>
      <c r="G47" s="330">
        <v>77.466834349241523</v>
      </c>
      <c r="H47" s="330">
        <v>78.131791577197461</v>
      </c>
      <c r="I47" s="330">
        <v>79.016580660802092</v>
      </c>
      <c r="J47" s="10">
        <f>INDEX(DriversGams!$A$5:$AN$26,MATCH(Drivers!$A47,DriversGams!$A$5:$A$26,0),MATCH(Drivers!J$3,DriversGams!$A$5:$AN$5,0))</f>
        <v>78.8</v>
      </c>
      <c r="K47" s="10">
        <f>INDEX(DriversGams!$A$5:$AN$26,MATCH(Drivers!$A47,DriversGams!$A$5:$A$26,0),MATCH(Drivers!K$3,DriversGams!$A$5:$AN$5,0))</f>
        <v>77.650000000000006</v>
      </c>
      <c r="L47" s="10">
        <f>INDEX(DriversGams!$A$5:$AN$26,MATCH(Drivers!$A47,DriversGams!$A$5:$A$26,0),MATCH(Drivers!L$3,DriversGams!$A$5:$AN$5,0))</f>
        <v>76.69</v>
      </c>
      <c r="M47" s="10">
        <f>INDEX(DriversGams!$A$5:$AN$26,MATCH(Drivers!$A47,DriversGams!$A$5:$A$26,0),MATCH(Drivers!M$3,DriversGams!$A$5:$AN$5,0))</f>
        <v>77.209999999999994</v>
      </c>
      <c r="N47" s="10">
        <f>INDEX(DriversGams!$A$5:$AN$26,MATCH(Drivers!$A47,DriversGams!$A$5:$A$26,0),MATCH(Drivers!N$3,DriversGams!$A$5:$AN$5,0))</f>
        <v>78.11</v>
      </c>
      <c r="O47" s="10">
        <f>INDEX(DriversGams!$A$5:$AN$26,MATCH(Drivers!$A47,DriversGams!$A$5:$A$26,0),MATCH(Drivers!O$3,DriversGams!$A$5:$AN$5,0))</f>
        <v>78.900000000000006</v>
      </c>
      <c r="P47" s="10">
        <f>INDEX(DriversGams!$A$5:$AN$26,MATCH(Drivers!$A47,DriversGams!$A$5:$A$26,0),MATCH(Drivers!P$3,DriversGams!$A$5:$AN$5,0))</f>
        <v>79.64</v>
      </c>
      <c r="Q47" s="10">
        <f>INDEX(DriversGams!$A$5:$AN$26,MATCH(Drivers!$A47,DriversGams!$A$5:$A$26,0),MATCH(Drivers!Q$3,DriversGams!$A$5:$AN$5,0))</f>
        <v>80.319999999999993</v>
      </c>
      <c r="R47" s="10">
        <f>INDEX(DriversGams!$A$5:$AN$26,MATCH(Drivers!$A47,DriversGams!$A$5:$A$26,0),MATCH(Drivers!R$3,DriversGams!$A$5:$AN$5,0))</f>
        <v>81</v>
      </c>
      <c r="S47" s="10">
        <f>INDEX(DriversGams!$A$5:$AN$26,MATCH(Drivers!$A47,DriversGams!$A$5:$A$26,0),MATCH(Drivers!S$3,DriversGams!$A$5:$AN$5,0))</f>
        <v>82.01</v>
      </c>
      <c r="T47" s="10">
        <f>INDEX(DriversGams!$A$5:$AN$26,MATCH(Drivers!$A47,DriversGams!$A$5:$A$26,0),MATCH(Drivers!T$3,DriversGams!$A$5:$AN$5,0))</f>
        <v>82.46</v>
      </c>
      <c r="U47" s="10">
        <f>INDEX(DriversGams!$A$5:$AN$26,MATCH(Drivers!$A47,DriversGams!$A$5:$A$26,0),MATCH(Drivers!U$3,DriversGams!$A$5:$AN$5,0))</f>
        <v>83.04</v>
      </c>
      <c r="V47" s="10">
        <f>INDEX(DriversGams!$A$5:$AN$26,MATCH(Drivers!$A47,DriversGams!$A$5:$A$26,0),MATCH(Drivers!V$3,DriversGams!$A$5:$AN$5,0))</f>
        <v>83.83</v>
      </c>
      <c r="W47" s="10">
        <f>INDEX(DriversGams!$A$5:$AN$26,MATCH(Drivers!$A47,DriversGams!$A$5:$A$26,0),MATCH(Drivers!W$3,DriversGams!$A$5:$AN$5,0))</f>
        <v>84.67</v>
      </c>
      <c r="X47" s="10">
        <f>INDEX(DriversGams!$A$5:$AN$26,MATCH(Drivers!$A47,DriversGams!$A$5:$A$26,0),MATCH(Drivers!X$3,DriversGams!$A$5:$AN$5,0))</f>
        <v>85.85</v>
      </c>
      <c r="Y47" s="10">
        <f>INDEX(DriversGams!$A$5:$AN$26,MATCH(Drivers!$A47,DriversGams!$A$5:$A$26,0),MATCH(Drivers!Y$3,DriversGams!$A$5:$AN$5,0))</f>
        <v>87.08</v>
      </c>
      <c r="Z47" s="10">
        <f>INDEX(DriversGams!$A$5:$AN$26,MATCH(Drivers!$A47,DriversGams!$A$5:$A$26,0),MATCH(Drivers!Z$3,DriversGams!$A$5:$AN$5,0))</f>
        <v>68.459999999999994</v>
      </c>
      <c r="AA47" s="10">
        <f>INDEX(DriversGams!$A$5:$AN$26,MATCH(Drivers!$A47,DriversGams!$A$5:$A$26,0),MATCH(Drivers!AA$3,DriversGams!$A$5:$AN$5,0))</f>
        <v>52.9</v>
      </c>
      <c r="AB47" s="10">
        <f>INDEX(DriversGams!$A$5:$AN$26,MATCH(Drivers!$A47,DriversGams!$A$5:$A$26,0),MATCH(Drivers!AB$3,DriversGams!$A$5:$AN$5,0))</f>
        <v>50.58</v>
      </c>
      <c r="AC47" s="10">
        <f>INDEX(DriversGams!$A$5:$AN$26,MATCH(Drivers!$A47,DriversGams!$A$5:$A$26,0),MATCH(Drivers!AC$3,DriversGams!$A$5:$AN$5,0))</f>
        <v>54.24</v>
      </c>
      <c r="AD47" s="10">
        <f>INDEX(DriversGams!$A$5:$AN$26,MATCH(Drivers!$A47,DriversGams!$A$5:$A$26,0),MATCH(Drivers!AD$3,DriversGams!$A$5:$AN$5,0))</f>
        <v>56.85</v>
      </c>
      <c r="AE47" s="10">
        <f>INDEX(DriversGams!$A$5:$AN$26,MATCH(Drivers!$A47,DriversGams!$A$5:$A$26,0),MATCH(Drivers!AE$3,DriversGams!$A$5:$AN$5,0))</f>
        <v>51.03</v>
      </c>
      <c r="AF47" s="10">
        <f>INDEX(DriversGams!$A$5:$AN$26,MATCH(Drivers!$A47,DriversGams!$A$5:$A$26,0),MATCH(Drivers!AF$3,DriversGams!$A$5:$AN$5,0))</f>
        <v>54.78</v>
      </c>
      <c r="AG47" s="10">
        <f>INDEX(DriversGams!$A$5:$AN$26,MATCH(Drivers!$A47,DriversGams!$A$5:$A$26,0),MATCH(Drivers!AG$3,DriversGams!$A$5:$AN$5,0))</f>
        <v>58.71</v>
      </c>
      <c r="AH47" s="126"/>
      <c r="AI47" s="126"/>
      <c r="AJ47" s="126"/>
      <c r="AK47" s="126"/>
      <c r="AL47" s="126"/>
      <c r="AM47" s="126"/>
      <c r="AO47" s="337">
        <f t="shared" ref="AO47:AO63" si="84">AO46+1</f>
        <v>3</v>
      </c>
    </row>
    <row r="48" spans="1:41" s="365" customFormat="1">
      <c r="A48" s="134" t="s">
        <v>712</v>
      </c>
      <c r="B48" s="365">
        <f t="shared" si="83"/>
        <v>4</v>
      </c>
      <c r="C48" s="330">
        <v>2.4554419284149018</v>
      </c>
      <c r="D48" s="330">
        <v>2.4807404210106916</v>
      </c>
      <c r="E48" s="330">
        <v>2.5000863271133542</v>
      </c>
      <c r="F48" s="330">
        <v>2.4936376917457999</v>
      </c>
      <c r="G48" s="330">
        <v>2.4903306992496184</v>
      </c>
      <c r="H48" s="330">
        <v>2.5025665714854908</v>
      </c>
      <c r="I48" s="330">
        <v>2.5113301016003717</v>
      </c>
      <c r="J48" s="10">
        <f>INDEX(DriversGams!$A$5:$AN$26,MATCH(Drivers!$A48,DriversGams!$A$5:$A$26,0),MATCH(Drivers!J$3,DriversGams!$A$5:$AN$5,0))</f>
        <v>2.4900000000000002</v>
      </c>
      <c r="K48" s="10">
        <f>INDEX(DriversGams!$A$5:$AN$26,MATCH(Drivers!$A48,DriversGams!$A$5:$A$26,0),MATCH(Drivers!K$3,DriversGams!$A$5:$AN$5,0))</f>
        <v>2.35</v>
      </c>
      <c r="L48" s="10">
        <f>INDEX(DriversGams!$A$5:$AN$26,MATCH(Drivers!$A48,DriversGams!$A$5:$A$26,0),MATCH(Drivers!L$3,DriversGams!$A$5:$AN$5,0))</f>
        <v>2.35</v>
      </c>
      <c r="M48" s="10">
        <f>INDEX(DriversGams!$A$5:$AN$26,MATCH(Drivers!$A48,DriversGams!$A$5:$A$26,0),MATCH(Drivers!M$3,DriversGams!$A$5:$AN$5,0))</f>
        <v>2.39</v>
      </c>
      <c r="N48" s="10">
        <f>INDEX(DriversGams!$A$5:$AN$26,MATCH(Drivers!$A48,DriversGams!$A$5:$A$26,0),MATCH(Drivers!N$3,DriversGams!$A$5:$AN$5,0))</f>
        <v>2.42</v>
      </c>
      <c r="O48" s="10">
        <f>INDEX(DriversGams!$A$5:$AN$26,MATCH(Drivers!$A48,DriversGams!$A$5:$A$26,0),MATCH(Drivers!O$3,DriversGams!$A$5:$AN$5,0))</f>
        <v>2.4500000000000002</v>
      </c>
      <c r="P48" s="10">
        <f>INDEX(DriversGams!$A$5:$AN$26,MATCH(Drivers!$A48,DriversGams!$A$5:$A$26,0),MATCH(Drivers!P$3,DriversGams!$A$5:$AN$5,0))</f>
        <v>2.4700000000000002</v>
      </c>
      <c r="Q48" s="10">
        <f>INDEX(DriversGams!$A$5:$AN$26,MATCH(Drivers!$A48,DriversGams!$A$5:$A$26,0),MATCH(Drivers!Q$3,DriversGams!$A$5:$AN$5,0))</f>
        <v>2.5099999999999998</v>
      </c>
      <c r="R48" s="10">
        <f>INDEX(DriversGams!$A$5:$AN$26,MATCH(Drivers!$A48,DriversGams!$A$5:$A$26,0),MATCH(Drivers!R$3,DriversGams!$A$5:$AN$5,0))</f>
        <v>2.54</v>
      </c>
      <c r="S48" s="10">
        <f>INDEX(DriversGams!$A$5:$AN$26,MATCH(Drivers!$A48,DriversGams!$A$5:$A$26,0),MATCH(Drivers!S$3,DriversGams!$A$5:$AN$5,0))</f>
        <v>2.5</v>
      </c>
      <c r="T48" s="10">
        <f>INDEX(DriversGams!$A$5:$AN$26,MATCH(Drivers!$A48,DriversGams!$A$5:$A$26,0),MATCH(Drivers!T$3,DriversGams!$A$5:$AN$5,0))</f>
        <v>2.5</v>
      </c>
      <c r="U48" s="10">
        <f>INDEX(DriversGams!$A$5:$AN$26,MATCH(Drivers!$A48,DriversGams!$A$5:$A$26,0),MATCH(Drivers!U$3,DriversGams!$A$5:$AN$5,0))</f>
        <v>2.5299999999999998</v>
      </c>
      <c r="V48" s="10">
        <f>INDEX(DriversGams!$A$5:$AN$26,MATCH(Drivers!$A48,DriversGams!$A$5:$A$26,0),MATCH(Drivers!V$3,DriversGams!$A$5:$AN$5,0))</f>
        <v>2.56</v>
      </c>
      <c r="W48" s="10">
        <f>INDEX(DriversGams!$A$5:$AN$26,MATCH(Drivers!$A48,DriversGams!$A$5:$A$26,0),MATCH(Drivers!W$3,DriversGams!$A$5:$AN$5,0))</f>
        <v>2.59</v>
      </c>
      <c r="X48" s="10">
        <f>INDEX(DriversGams!$A$5:$AN$26,MATCH(Drivers!$A48,DriversGams!$A$5:$A$26,0),MATCH(Drivers!X$3,DriversGams!$A$5:$AN$5,0))</f>
        <v>2.64</v>
      </c>
      <c r="Y48" s="10">
        <f>INDEX(DriversGams!$A$5:$AN$26,MATCH(Drivers!$A48,DriversGams!$A$5:$A$26,0),MATCH(Drivers!Y$3,DriversGams!$A$5:$AN$5,0))</f>
        <v>2.68</v>
      </c>
      <c r="Z48" s="10">
        <f>INDEX(DriversGams!$A$5:$AN$26,MATCH(Drivers!$A48,DriversGams!$A$5:$A$26,0),MATCH(Drivers!Z$3,DriversGams!$A$5:$AN$5,0))</f>
        <v>2.23</v>
      </c>
      <c r="AA48" s="10">
        <f>INDEX(DriversGams!$A$5:$AN$26,MATCH(Drivers!$A48,DriversGams!$A$5:$A$26,0),MATCH(Drivers!AA$3,DriversGams!$A$5:$AN$5,0))</f>
        <v>1.86</v>
      </c>
      <c r="AB48" s="10">
        <f>INDEX(DriversGams!$A$5:$AN$26,MATCH(Drivers!$A48,DriversGams!$A$5:$A$26,0),MATCH(Drivers!AB$3,DriversGams!$A$5:$AN$5,0))</f>
        <v>1.8</v>
      </c>
      <c r="AC48" s="10">
        <f>INDEX(DriversGams!$A$5:$AN$26,MATCH(Drivers!$A48,DriversGams!$A$5:$A$26,0),MATCH(Drivers!AC$3,DriversGams!$A$5:$AN$5,0))</f>
        <v>1.9</v>
      </c>
      <c r="AD48" s="10">
        <f>INDEX(DriversGams!$A$5:$AN$26,MATCH(Drivers!$A48,DriversGams!$A$5:$A$26,0),MATCH(Drivers!AD$3,DriversGams!$A$5:$AN$5,0))</f>
        <v>1.97</v>
      </c>
      <c r="AE48" s="10">
        <f>INDEX(DriversGams!$A$5:$AN$26,MATCH(Drivers!$A48,DriversGams!$A$5:$A$26,0),MATCH(Drivers!AE$3,DriversGams!$A$5:$AN$5,0))</f>
        <v>1.85</v>
      </c>
      <c r="AF48" s="10">
        <f>INDEX(DriversGams!$A$5:$AN$26,MATCH(Drivers!$A48,DriversGams!$A$5:$A$26,0),MATCH(Drivers!AF$3,DriversGams!$A$5:$AN$5,0))</f>
        <v>1.98</v>
      </c>
      <c r="AG48" s="10">
        <f>INDEX(DriversGams!$A$5:$AN$26,MATCH(Drivers!$A48,DriversGams!$A$5:$A$26,0),MATCH(Drivers!AG$3,DriversGams!$A$5:$AN$5,0))</f>
        <v>2.11</v>
      </c>
      <c r="AH48" s="126"/>
      <c r="AI48" s="126"/>
      <c r="AJ48" s="126"/>
      <c r="AK48" s="126"/>
      <c r="AL48" s="126"/>
      <c r="AM48" s="126"/>
      <c r="AO48" s="365">
        <f t="shared" si="84"/>
        <v>4</v>
      </c>
    </row>
    <row r="49" spans="1:41" s="337" customFormat="1">
      <c r="A49" s="134" t="s">
        <v>522</v>
      </c>
      <c r="B49" s="365">
        <f t="shared" si="83"/>
        <v>5</v>
      </c>
      <c r="C49" s="330">
        <v>138.08343097582718</v>
      </c>
      <c r="D49" s="330">
        <v>143.16360238477418</v>
      </c>
      <c r="E49" s="330">
        <v>146.98438355117329</v>
      </c>
      <c r="F49" s="330">
        <v>148.78204922418408</v>
      </c>
      <c r="G49" s="330">
        <v>151.86270236184362</v>
      </c>
      <c r="H49" s="330">
        <v>153.55950890468549</v>
      </c>
      <c r="I49" s="330">
        <v>155.74281242834212</v>
      </c>
      <c r="J49" s="10">
        <f>INDEX(DriversGams!$A$5:$AN$26,MATCH(Drivers!$A49,DriversGams!$A$5:$A$26,0),MATCH(Drivers!J$3,DriversGams!$A$5:$AN$5,0))</f>
        <v>155.19999999999999</v>
      </c>
      <c r="K49" s="10">
        <f>INDEX(DriversGams!$A$5:$AN$26,MATCH(Drivers!$A49,DriversGams!$A$5:$A$26,0),MATCH(Drivers!K$3,DriversGams!$A$5:$AN$5,0))</f>
        <v>154.51</v>
      </c>
      <c r="L49" s="10">
        <f>INDEX(DriversGams!$A$5:$AN$26,MATCH(Drivers!$A49,DriversGams!$A$5:$A$26,0),MATCH(Drivers!L$3,DriversGams!$A$5:$AN$5,0))</f>
        <v>161.34</v>
      </c>
      <c r="M49" s="10">
        <f>INDEX(DriversGams!$A$5:$AN$26,MATCH(Drivers!$A49,DriversGams!$A$5:$A$26,0),MATCH(Drivers!M$3,DriversGams!$A$5:$AN$5,0))</f>
        <v>167.36</v>
      </c>
      <c r="N49" s="10">
        <f>INDEX(DriversGams!$A$5:$AN$26,MATCH(Drivers!$A49,DriversGams!$A$5:$A$26,0),MATCH(Drivers!N$3,DriversGams!$A$5:$AN$5,0))</f>
        <v>172.82</v>
      </c>
      <c r="O49" s="10">
        <f>INDEX(DriversGams!$A$5:$AN$26,MATCH(Drivers!$A49,DriversGams!$A$5:$A$26,0),MATCH(Drivers!O$3,DriversGams!$A$5:$AN$5,0))</f>
        <v>178.36</v>
      </c>
      <c r="P49" s="10">
        <f>INDEX(DriversGams!$A$5:$AN$26,MATCH(Drivers!$A49,DriversGams!$A$5:$A$26,0),MATCH(Drivers!P$3,DriversGams!$A$5:$AN$5,0))</f>
        <v>183.29</v>
      </c>
      <c r="Q49" s="10">
        <f>INDEX(DriversGams!$A$5:$AN$26,MATCH(Drivers!$A49,DriversGams!$A$5:$A$26,0),MATCH(Drivers!Q$3,DriversGams!$A$5:$AN$5,0))</f>
        <v>187.41</v>
      </c>
      <c r="R49" s="10">
        <f>INDEX(DriversGams!$A$5:$AN$26,MATCH(Drivers!$A49,DriversGams!$A$5:$A$26,0),MATCH(Drivers!R$3,DriversGams!$A$5:$AN$5,0))</f>
        <v>191.52</v>
      </c>
      <c r="S49" s="10">
        <f>INDEX(DriversGams!$A$5:$AN$26,MATCH(Drivers!$A49,DriversGams!$A$5:$A$26,0),MATCH(Drivers!S$3,DriversGams!$A$5:$AN$5,0))</f>
        <v>198.84</v>
      </c>
      <c r="T49" s="10">
        <f>INDEX(DriversGams!$A$5:$AN$26,MATCH(Drivers!$A49,DriversGams!$A$5:$A$26,0),MATCH(Drivers!T$3,DriversGams!$A$5:$AN$5,0))</f>
        <v>205.18</v>
      </c>
      <c r="U49" s="10">
        <f>INDEX(DriversGams!$A$5:$AN$26,MATCH(Drivers!$A49,DriversGams!$A$5:$A$26,0),MATCH(Drivers!U$3,DriversGams!$A$5:$AN$5,0))</f>
        <v>209.75</v>
      </c>
      <c r="V49" s="10">
        <f>INDEX(DriversGams!$A$5:$AN$26,MATCH(Drivers!$A49,DriversGams!$A$5:$A$26,0),MATCH(Drivers!V$3,DriversGams!$A$5:$AN$5,0))</f>
        <v>214.9</v>
      </c>
      <c r="W49" s="10">
        <f>INDEX(DriversGams!$A$5:$AN$26,MATCH(Drivers!$A49,DriversGams!$A$5:$A$26,0),MATCH(Drivers!W$3,DriversGams!$A$5:$AN$5,0))</f>
        <v>219.47</v>
      </c>
      <c r="X49" s="10">
        <f>INDEX(DriversGams!$A$5:$AN$26,MATCH(Drivers!$A49,DriversGams!$A$5:$A$26,0),MATCH(Drivers!X$3,DriversGams!$A$5:$AN$5,0))</f>
        <v>225.07</v>
      </c>
      <c r="Y49" s="10">
        <f>INDEX(DriversGams!$A$5:$AN$26,MATCH(Drivers!$A49,DriversGams!$A$5:$A$26,0),MATCH(Drivers!Y$3,DriversGams!$A$5:$AN$5,0))</f>
        <v>230.49</v>
      </c>
      <c r="Z49" s="10">
        <f>INDEX(DriversGams!$A$5:$AN$26,MATCH(Drivers!$A49,DriversGams!$A$5:$A$26,0),MATCH(Drivers!Z$3,DriversGams!$A$5:$AN$5,0))</f>
        <v>241.08</v>
      </c>
      <c r="AA49" s="10">
        <f>INDEX(DriversGams!$A$5:$AN$26,MATCH(Drivers!$A49,DriversGams!$A$5:$A$26,0),MATCH(Drivers!AA$3,DriversGams!$A$5:$AN$5,0))</f>
        <v>251.92</v>
      </c>
      <c r="AB49" s="10">
        <f>INDEX(DriversGams!$A$5:$AN$26,MATCH(Drivers!$A49,DriversGams!$A$5:$A$26,0),MATCH(Drivers!AB$3,DriversGams!$A$5:$AN$5,0))</f>
        <v>255.45</v>
      </c>
      <c r="AC49" s="10">
        <f>INDEX(DriversGams!$A$5:$AN$26,MATCH(Drivers!$A49,DriversGams!$A$5:$A$26,0),MATCH(Drivers!AC$3,DriversGams!$A$5:$AN$5,0))</f>
        <v>259.19</v>
      </c>
      <c r="AD49" s="10">
        <f>INDEX(DriversGams!$A$5:$AN$26,MATCH(Drivers!$A49,DriversGams!$A$5:$A$26,0),MATCH(Drivers!AD$3,DriversGams!$A$5:$AN$5,0))</f>
        <v>261.45999999999998</v>
      </c>
      <c r="AE49" s="10">
        <f>INDEX(DriversGams!$A$5:$AN$26,MATCH(Drivers!$A49,DriversGams!$A$5:$A$26,0),MATCH(Drivers!AE$3,DriversGams!$A$5:$AN$5,0))</f>
        <v>266.93</v>
      </c>
      <c r="AF49" s="10">
        <f>INDEX(DriversGams!$A$5:$AN$26,MATCH(Drivers!$A49,DriversGams!$A$5:$A$26,0),MATCH(Drivers!AF$3,DriversGams!$A$5:$AN$5,0))</f>
        <v>287.97000000000003</v>
      </c>
      <c r="AG49" s="10">
        <f>INDEX(DriversGams!$A$5:$AN$26,MATCH(Drivers!$A49,DriversGams!$A$5:$A$26,0),MATCH(Drivers!AG$3,DriversGams!$A$5:$AN$5,0))</f>
        <v>293.94</v>
      </c>
      <c r="AH49" s="126"/>
      <c r="AI49" s="126"/>
      <c r="AJ49" s="126"/>
      <c r="AK49" s="126"/>
      <c r="AL49" s="126"/>
      <c r="AM49" s="126"/>
      <c r="AO49" s="337">
        <f>AO47+1</f>
        <v>4</v>
      </c>
    </row>
    <row r="50" spans="1:41" s="337" customFormat="1">
      <c r="A50" s="134" t="s">
        <v>598</v>
      </c>
      <c r="B50" s="365">
        <f t="shared" si="83"/>
        <v>6</v>
      </c>
      <c r="C50" s="330">
        <v>0.14875454246747444</v>
      </c>
      <c r="D50" s="330">
        <v>0.12</v>
      </c>
      <c r="E50" s="330">
        <v>0.12</v>
      </c>
      <c r="F50" s="330">
        <v>0.12</v>
      </c>
      <c r="G50" s="330">
        <v>0.12</v>
      </c>
      <c r="H50" s="330">
        <v>0.12</v>
      </c>
      <c r="I50" s="330">
        <v>0.12</v>
      </c>
      <c r="J50" s="10">
        <f>INDEX(DriversGams!$A$5:$AN$26,MATCH(Drivers!$A50,DriversGams!$A$5:$A$26,0),MATCH(Drivers!J$3,DriversGams!$A$5:$AN$5,0))</f>
        <v>0.12</v>
      </c>
      <c r="K50" s="10">
        <f>INDEX(DriversGams!$A$5:$AN$26,MATCH(Drivers!$A50,DriversGams!$A$5:$A$26,0),MATCH(Drivers!K$3,DriversGams!$A$5:$AN$5,0))</f>
        <v>0.13</v>
      </c>
      <c r="L50" s="10">
        <f>INDEX(DriversGams!$A$5:$AN$26,MATCH(Drivers!$A50,DriversGams!$A$5:$A$26,0),MATCH(Drivers!L$3,DriversGams!$A$5:$AN$5,0))</f>
        <v>0.31</v>
      </c>
      <c r="M50" s="10">
        <f>INDEX(DriversGams!$A$5:$AN$26,MATCH(Drivers!$A50,DriversGams!$A$5:$A$26,0),MATCH(Drivers!M$3,DriversGams!$A$5:$AN$5,0))</f>
        <v>0.73</v>
      </c>
      <c r="N50" s="10">
        <f>INDEX(DriversGams!$A$5:$AN$26,MATCH(Drivers!$A50,DriversGams!$A$5:$A$26,0),MATCH(Drivers!N$3,DriversGams!$A$5:$AN$5,0))</f>
        <v>0.73</v>
      </c>
      <c r="O50" s="10">
        <f>INDEX(DriversGams!$A$5:$AN$26,MATCH(Drivers!$A50,DriversGams!$A$5:$A$26,0),MATCH(Drivers!O$3,DriversGams!$A$5:$AN$5,0))</f>
        <v>0.73</v>
      </c>
      <c r="P50" s="10">
        <f>INDEX(DriversGams!$A$5:$AN$26,MATCH(Drivers!$A50,DriversGams!$A$5:$A$26,0),MATCH(Drivers!P$3,DriversGams!$A$5:$AN$5,0))</f>
        <v>0.73</v>
      </c>
      <c r="Q50" s="10">
        <f>INDEX(DriversGams!$A$5:$AN$26,MATCH(Drivers!$A50,DriversGams!$A$5:$A$26,0),MATCH(Drivers!Q$3,DriversGams!$A$5:$AN$5,0))</f>
        <v>0.73</v>
      </c>
      <c r="R50" s="10">
        <f>INDEX(DriversGams!$A$5:$AN$26,MATCH(Drivers!$A50,DriversGams!$A$5:$A$26,0),MATCH(Drivers!R$3,DriversGams!$A$5:$AN$5,0))</f>
        <v>0.73</v>
      </c>
      <c r="S50" s="10">
        <f>INDEX(DriversGams!$A$5:$AN$26,MATCH(Drivers!$A50,DriversGams!$A$5:$A$26,0),MATCH(Drivers!S$3,DriversGams!$A$5:$AN$5,0))</f>
        <v>0.73</v>
      </c>
      <c r="T50" s="10">
        <f>INDEX(DriversGams!$A$5:$AN$26,MATCH(Drivers!$A50,DriversGams!$A$5:$A$26,0),MATCH(Drivers!T$3,DriversGams!$A$5:$AN$5,0))</f>
        <v>0.73</v>
      </c>
      <c r="U50" s="10">
        <f>INDEX(DriversGams!$A$5:$AN$26,MATCH(Drivers!$A50,DriversGams!$A$5:$A$26,0),MATCH(Drivers!U$3,DriversGams!$A$5:$AN$5,0))</f>
        <v>0.73</v>
      </c>
      <c r="V50" s="10">
        <f>INDEX(DriversGams!$A$5:$AN$26,MATCH(Drivers!$A50,DriversGams!$A$5:$A$26,0),MATCH(Drivers!V$3,DriversGams!$A$5:$AN$5,0))</f>
        <v>0.97</v>
      </c>
      <c r="W50" s="10">
        <f>INDEX(DriversGams!$A$5:$AN$26,MATCH(Drivers!$A50,DriversGams!$A$5:$A$26,0),MATCH(Drivers!W$3,DriversGams!$A$5:$AN$5,0))</f>
        <v>2.31</v>
      </c>
      <c r="X50" s="10">
        <f>INDEX(DriversGams!$A$5:$AN$26,MATCH(Drivers!$A50,DriversGams!$A$5:$A$26,0),MATCH(Drivers!X$3,DriversGams!$A$5:$AN$5,0))</f>
        <v>3.55</v>
      </c>
      <c r="Y50" s="10">
        <f>INDEX(DriversGams!$A$5:$AN$26,MATCH(Drivers!$A50,DriversGams!$A$5:$A$26,0),MATCH(Drivers!Y$3,DriversGams!$A$5:$AN$5,0))</f>
        <v>5</v>
      </c>
      <c r="Z50" s="10">
        <f>INDEX(DriversGams!$A$5:$AN$26,MATCH(Drivers!$A50,DriversGams!$A$5:$A$26,0),MATCH(Drivers!Z$3,DriversGams!$A$5:$AN$5,0))</f>
        <v>6.69</v>
      </c>
      <c r="AA50" s="10">
        <f>INDEX(DriversGams!$A$5:$AN$26,MATCH(Drivers!$A50,DriversGams!$A$5:$A$26,0),MATCH(Drivers!AA$3,DriversGams!$A$5:$AN$5,0))</f>
        <v>8.19</v>
      </c>
      <c r="AB50" s="10">
        <f>INDEX(DriversGams!$A$5:$AN$26,MATCH(Drivers!$A50,DriversGams!$A$5:$A$26,0),MATCH(Drivers!AB$3,DriversGams!$A$5:$AN$5,0))</f>
        <v>20.63</v>
      </c>
      <c r="AC50" s="10">
        <f>INDEX(DriversGams!$A$5:$AN$26,MATCH(Drivers!$A50,DriversGams!$A$5:$A$26,0),MATCH(Drivers!AC$3,DriversGams!$A$5:$AN$5,0))</f>
        <v>25.37</v>
      </c>
      <c r="AD50" s="10">
        <f>INDEX(DriversGams!$A$5:$AN$26,MATCH(Drivers!$A50,DriversGams!$A$5:$A$26,0),MATCH(Drivers!AD$3,DriversGams!$A$5:$AN$5,0))</f>
        <v>30.06</v>
      </c>
      <c r="AE50" s="10">
        <f>INDEX(DriversGams!$A$5:$AN$26,MATCH(Drivers!$A50,DriversGams!$A$5:$A$26,0),MATCH(Drivers!AE$3,DriversGams!$A$5:$AN$5,0))</f>
        <v>34.76</v>
      </c>
      <c r="AF50" s="10">
        <f>INDEX(DriversGams!$A$5:$AN$26,MATCH(Drivers!$A50,DriversGams!$A$5:$A$26,0),MATCH(Drivers!AF$3,DriversGams!$A$5:$AN$5,0))</f>
        <v>46.55</v>
      </c>
      <c r="AG50" s="10">
        <f>INDEX(DriversGams!$A$5:$AN$26,MATCH(Drivers!$A50,DriversGams!$A$5:$A$26,0),MATCH(Drivers!AG$3,DriversGams!$A$5:$AN$5,0))</f>
        <v>58.88</v>
      </c>
      <c r="AH50" s="126"/>
      <c r="AI50" s="126"/>
      <c r="AJ50" s="126"/>
      <c r="AK50" s="126"/>
      <c r="AL50" s="126"/>
      <c r="AM50" s="126"/>
      <c r="AO50" s="337">
        <f t="shared" si="84"/>
        <v>5</v>
      </c>
    </row>
    <row r="51" spans="1:41" s="368" customFormat="1">
      <c r="A51" s="134" t="s">
        <v>720</v>
      </c>
      <c r="B51" s="368">
        <f t="shared" si="83"/>
        <v>7</v>
      </c>
      <c r="C51" s="330">
        <v>0.28999999999999998</v>
      </c>
      <c r="D51" s="330">
        <v>0.28999999999999998</v>
      </c>
      <c r="E51" s="330">
        <v>0.28999999999999998</v>
      </c>
      <c r="F51" s="330">
        <v>0.28999999999999998</v>
      </c>
      <c r="G51" s="330">
        <v>0.28999999999999998</v>
      </c>
      <c r="H51" s="330">
        <v>0.28999999999999998</v>
      </c>
      <c r="I51" s="330">
        <v>0.28999999999999998</v>
      </c>
      <c r="J51" s="10">
        <f>INDEX(DriversGams!$A$5:$AN$26,MATCH(Drivers!$A51,DriversGams!$A$5:$A$26,0),MATCH(Drivers!J$3,DriversGams!$A$5:$AN$5,0))</f>
        <v>0.28999999999999998</v>
      </c>
      <c r="K51" s="10">
        <f>INDEX(DriversGams!$A$5:$AN$26,MATCH(Drivers!$A51,DriversGams!$A$5:$A$26,0),MATCH(Drivers!K$3,DriversGams!$A$5:$AN$5,0))</f>
        <v>0.28999999999999998</v>
      </c>
      <c r="L51" s="10">
        <f>INDEX(DriversGams!$A$5:$AN$26,MATCH(Drivers!$A51,DriversGams!$A$5:$A$26,0),MATCH(Drivers!L$3,DriversGams!$A$5:$AN$5,0))</f>
        <v>0.28999999999999998</v>
      </c>
      <c r="M51" s="10">
        <f>INDEX(DriversGams!$A$5:$AN$26,MATCH(Drivers!$A51,DriversGams!$A$5:$A$26,0),MATCH(Drivers!M$3,DriversGams!$A$5:$AN$5,0))</f>
        <v>0.28999999999999998</v>
      </c>
      <c r="N51" s="10">
        <f>INDEX(DriversGams!$A$5:$AN$26,MATCH(Drivers!$A51,DriversGams!$A$5:$A$26,0),MATCH(Drivers!N$3,DriversGams!$A$5:$AN$5,0))</f>
        <v>0.28999999999999998</v>
      </c>
      <c r="O51" s="10">
        <f>INDEX(DriversGams!$A$5:$AN$26,MATCH(Drivers!$A51,DriversGams!$A$5:$A$26,0),MATCH(Drivers!O$3,DriversGams!$A$5:$AN$5,0))</f>
        <v>0.28999999999999998</v>
      </c>
      <c r="P51" s="10">
        <f>INDEX(DriversGams!$A$5:$AN$26,MATCH(Drivers!$A51,DriversGams!$A$5:$A$26,0),MATCH(Drivers!P$3,DriversGams!$A$5:$AN$5,0))</f>
        <v>0.28999999999999998</v>
      </c>
      <c r="Q51" s="10">
        <f>INDEX(DriversGams!$A$5:$AN$26,MATCH(Drivers!$A51,DriversGams!$A$5:$A$26,0),MATCH(Drivers!Q$3,DriversGams!$A$5:$AN$5,0))</f>
        <v>0.28999999999999998</v>
      </c>
      <c r="R51" s="10">
        <f>INDEX(DriversGams!$A$5:$AN$26,MATCH(Drivers!$A51,DriversGams!$A$5:$A$26,0),MATCH(Drivers!R$3,DriversGams!$A$5:$AN$5,0))</f>
        <v>0.28999999999999998</v>
      </c>
      <c r="S51" s="10">
        <f>INDEX(DriversGams!$A$5:$AN$26,MATCH(Drivers!$A51,DriversGams!$A$5:$A$26,0),MATCH(Drivers!S$3,DriversGams!$A$5:$AN$5,0))</f>
        <v>0.28999999999999998</v>
      </c>
      <c r="T51" s="10">
        <f>INDEX(DriversGams!$A$5:$AN$26,MATCH(Drivers!$A51,DriversGams!$A$5:$A$26,0),MATCH(Drivers!T$3,DriversGams!$A$5:$AN$5,0))</f>
        <v>0.28999999999999998</v>
      </c>
      <c r="U51" s="10">
        <f>INDEX(DriversGams!$A$5:$AN$26,MATCH(Drivers!$A51,DriversGams!$A$5:$A$26,0),MATCH(Drivers!U$3,DriversGams!$A$5:$AN$5,0))</f>
        <v>0.28999999999999998</v>
      </c>
      <c r="V51" s="10">
        <f>INDEX(DriversGams!$A$5:$AN$26,MATCH(Drivers!$A51,DriversGams!$A$5:$A$26,0),MATCH(Drivers!V$3,DriversGams!$A$5:$AN$5,0))</f>
        <v>1.63</v>
      </c>
      <c r="W51" s="10">
        <f>INDEX(DriversGams!$A$5:$AN$26,MATCH(Drivers!$A51,DriversGams!$A$5:$A$26,0),MATCH(Drivers!W$3,DriversGams!$A$5:$AN$5,0))</f>
        <v>1.77</v>
      </c>
      <c r="X51" s="10">
        <f>INDEX(DriversGams!$A$5:$AN$26,MATCH(Drivers!$A51,DriversGams!$A$5:$A$26,0),MATCH(Drivers!X$3,DriversGams!$A$5:$AN$5,0))</f>
        <v>1.5</v>
      </c>
      <c r="Y51" s="10">
        <f>INDEX(DriversGams!$A$5:$AN$26,MATCH(Drivers!$A51,DriversGams!$A$5:$A$26,0),MATCH(Drivers!Y$3,DriversGams!$A$5:$AN$5,0))</f>
        <v>1.96</v>
      </c>
      <c r="Z51" s="10">
        <f>INDEX(DriversGams!$A$5:$AN$26,MATCH(Drivers!$A51,DriversGams!$A$5:$A$26,0),MATCH(Drivers!Z$3,DriversGams!$A$5:$AN$5,0))</f>
        <v>2.0499999999999998</v>
      </c>
      <c r="AA51" s="10">
        <f>INDEX(DriversGams!$A$5:$AN$26,MATCH(Drivers!$A51,DriversGams!$A$5:$A$26,0),MATCH(Drivers!AA$3,DriversGams!$A$5:$AN$5,0))</f>
        <v>2.16</v>
      </c>
      <c r="AB51" s="10">
        <f>INDEX(DriversGams!$A$5:$AN$26,MATCH(Drivers!$A51,DriversGams!$A$5:$A$26,0),MATCH(Drivers!AB$3,DriversGams!$A$5:$AN$5,0))</f>
        <v>5.39</v>
      </c>
      <c r="AC51" s="10">
        <f>INDEX(DriversGams!$A$5:$AN$26,MATCH(Drivers!$A51,DriversGams!$A$5:$A$26,0),MATCH(Drivers!AC$3,DriversGams!$A$5:$AN$5,0))</f>
        <v>11.2</v>
      </c>
      <c r="AD51" s="10">
        <f>INDEX(DriversGams!$A$5:$AN$26,MATCH(Drivers!$A51,DriversGams!$A$5:$A$26,0),MATCH(Drivers!AD$3,DriversGams!$A$5:$AN$5,0))</f>
        <v>16.98</v>
      </c>
      <c r="AE51" s="10">
        <f>INDEX(DriversGams!$A$5:$AN$26,MATCH(Drivers!$A51,DriversGams!$A$5:$A$26,0),MATCH(Drivers!AE$3,DriversGams!$A$5:$AN$5,0))</f>
        <v>22.75</v>
      </c>
      <c r="AF51" s="10">
        <f>INDEX(DriversGams!$A$5:$AN$26,MATCH(Drivers!$A51,DriversGams!$A$5:$A$26,0),MATCH(Drivers!AF$3,DriversGams!$A$5:$AN$5,0))</f>
        <v>34.869999999999997</v>
      </c>
      <c r="AG51" s="10">
        <f>INDEX(DriversGams!$A$5:$AN$26,MATCH(Drivers!$A51,DriversGams!$A$5:$A$26,0),MATCH(Drivers!AG$3,DriversGams!$A$5:$AN$5,0))</f>
        <v>31.46</v>
      </c>
      <c r="AH51" s="126"/>
      <c r="AI51" s="126"/>
      <c r="AJ51" s="126"/>
      <c r="AK51" s="126"/>
      <c r="AL51" s="126"/>
      <c r="AM51" s="126"/>
      <c r="AO51" s="368">
        <f t="shared" si="84"/>
        <v>6</v>
      </c>
    </row>
    <row r="52" spans="1:41" s="368" customFormat="1">
      <c r="A52" s="134" t="s">
        <v>721</v>
      </c>
      <c r="B52" s="368">
        <f t="shared" si="83"/>
        <v>8</v>
      </c>
      <c r="C52" s="330">
        <v>0.08</v>
      </c>
      <c r="D52" s="330">
        <v>0.08</v>
      </c>
      <c r="E52" s="330">
        <v>0.08</v>
      </c>
      <c r="F52" s="330">
        <v>0.08</v>
      </c>
      <c r="G52" s="330">
        <v>0.08</v>
      </c>
      <c r="H52" s="330">
        <v>0.08</v>
      </c>
      <c r="I52" s="330">
        <v>0.08</v>
      </c>
      <c r="J52" s="10">
        <f>INDEX(DriversGams!$A$5:$AN$26,MATCH(Drivers!$A52,DriversGams!$A$5:$A$26,0),MATCH(Drivers!J$3,DriversGams!$A$5:$AN$5,0))</f>
        <v>0.08</v>
      </c>
      <c r="K52" s="10">
        <f>INDEX(DriversGams!$A$5:$AN$26,MATCH(Drivers!$A52,DriversGams!$A$5:$A$26,0),MATCH(Drivers!K$3,DriversGams!$A$5:$AN$5,0))</f>
        <v>0.08</v>
      </c>
      <c r="L52" s="10">
        <f>INDEX(DriversGams!$A$5:$AN$26,MATCH(Drivers!$A52,DriversGams!$A$5:$A$26,0),MATCH(Drivers!L$3,DriversGams!$A$5:$AN$5,0))</f>
        <v>0.08</v>
      </c>
      <c r="M52" s="10">
        <f>INDEX(DriversGams!$A$5:$AN$26,MATCH(Drivers!$A52,DriversGams!$A$5:$A$26,0),MATCH(Drivers!M$3,DriversGams!$A$5:$AN$5,0))</f>
        <v>0.08</v>
      </c>
      <c r="N52" s="10">
        <f>INDEX(DriversGams!$A$5:$AN$26,MATCH(Drivers!$A52,DriversGams!$A$5:$A$26,0),MATCH(Drivers!N$3,DriversGams!$A$5:$AN$5,0))</f>
        <v>0.12</v>
      </c>
      <c r="O52" s="10">
        <f>INDEX(DriversGams!$A$5:$AN$26,MATCH(Drivers!$A52,DriversGams!$A$5:$A$26,0),MATCH(Drivers!O$3,DriversGams!$A$5:$AN$5,0))</f>
        <v>0.16</v>
      </c>
      <c r="P52" s="10">
        <f>INDEX(DriversGams!$A$5:$AN$26,MATCH(Drivers!$A52,DriversGams!$A$5:$A$26,0),MATCH(Drivers!P$3,DriversGams!$A$5:$AN$5,0))</f>
        <v>0.2</v>
      </c>
      <c r="Q52" s="10">
        <f>INDEX(DriversGams!$A$5:$AN$26,MATCH(Drivers!$A52,DriversGams!$A$5:$A$26,0),MATCH(Drivers!Q$3,DriversGams!$A$5:$AN$5,0))</f>
        <v>0.23</v>
      </c>
      <c r="R52" s="10">
        <f>INDEX(DriversGams!$A$5:$AN$26,MATCH(Drivers!$A52,DriversGams!$A$5:$A$26,0),MATCH(Drivers!R$3,DriversGams!$A$5:$AN$5,0))</f>
        <v>0.27</v>
      </c>
      <c r="S52" s="10">
        <f>INDEX(DriversGams!$A$5:$AN$26,MATCH(Drivers!$A52,DriversGams!$A$5:$A$26,0),MATCH(Drivers!S$3,DriversGams!$A$5:$AN$5,0))</f>
        <v>0.31</v>
      </c>
      <c r="T52" s="10">
        <f>INDEX(DriversGams!$A$5:$AN$26,MATCH(Drivers!$A52,DriversGams!$A$5:$A$26,0),MATCH(Drivers!T$3,DriversGams!$A$5:$AN$5,0))</f>
        <v>0.35</v>
      </c>
      <c r="U52" s="10">
        <f>INDEX(DriversGams!$A$5:$AN$26,MATCH(Drivers!$A52,DriversGams!$A$5:$A$26,0),MATCH(Drivers!U$3,DriversGams!$A$5:$AN$5,0))</f>
        <v>1.99</v>
      </c>
      <c r="V52" s="10">
        <f>INDEX(DriversGams!$A$5:$AN$26,MATCH(Drivers!$A52,DriversGams!$A$5:$A$26,0),MATCH(Drivers!V$3,DriversGams!$A$5:$AN$5,0))</f>
        <v>1.01</v>
      </c>
      <c r="W52" s="10">
        <f>INDEX(DriversGams!$A$5:$AN$26,MATCH(Drivers!$A52,DriversGams!$A$5:$A$26,0),MATCH(Drivers!W$3,DriversGams!$A$5:$AN$5,0))</f>
        <v>1.4</v>
      </c>
      <c r="X52" s="10">
        <f>INDEX(DriversGams!$A$5:$AN$26,MATCH(Drivers!$A52,DriversGams!$A$5:$A$26,0),MATCH(Drivers!X$3,DriversGams!$A$5:$AN$5,0))</f>
        <v>1.29</v>
      </c>
      <c r="Y52" s="10">
        <f>INDEX(DriversGams!$A$5:$AN$26,MATCH(Drivers!$A52,DriversGams!$A$5:$A$26,0),MATCH(Drivers!Y$3,DriversGams!$A$5:$AN$5,0))</f>
        <v>1.66</v>
      </c>
      <c r="Z52" s="10">
        <f>INDEX(DriversGams!$A$5:$AN$26,MATCH(Drivers!$A52,DriversGams!$A$5:$A$26,0),MATCH(Drivers!Z$3,DriversGams!$A$5:$AN$5,0))</f>
        <v>2.08</v>
      </c>
      <c r="AA52" s="10">
        <f>INDEX(DriversGams!$A$5:$AN$26,MATCH(Drivers!$A52,DriversGams!$A$5:$A$26,0),MATCH(Drivers!AA$3,DriversGams!$A$5:$AN$5,0))</f>
        <v>1.84</v>
      </c>
      <c r="AB52" s="10">
        <f>INDEX(DriversGams!$A$5:$AN$26,MATCH(Drivers!$A52,DriversGams!$A$5:$A$26,0),MATCH(Drivers!AB$3,DriversGams!$A$5:$AN$5,0))</f>
        <v>8.24</v>
      </c>
      <c r="AC52" s="10">
        <f>INDEX(DriversGams!$A$5:$AN$26,MATCH(Drivers!$A52,DriversGams!$A$5:$A$26,0),MATCH(Drivers!AC$3,DriversGams!$A$5:$AN$5,0))</f>
        <v>8.2200000000000006</v>
      </c>
      <c r="AD52" s="10">
        <f>INDEX(DriversGams!$A$5:$AN$26,MATCH(Drivers!$A52,DriversGams!$A$5:$A$26,0),MATCH(Drivers!AD$3,DriversGams!$A$5:$AN$5,0))</f>
        <v>4.18</v>
      </c>
      <c r="AE52" s="10">
        <f>INDEX(DriversGams!$A$5:$AN$26,MATCH(Drivers!$A52,DriversGams!$A$5:$A$26,0),MATCH(Drivers!AE$3,DriversGams!$A$5:$AN$5,0))</f>
        <v>4.18</v>
      </c>
      <c r="AF52" s="10">
        <f>INDEX(DriversGams!$A$5:$AN$26,MATCH(Drivers!$A52,DriversGams!$A$5:$A$26,0),MATCH(Drivers!AF$3,DriversGams!$A$5:$AN$5,0))</f>
        <v>3.29</v>
      </c>
      <c r="AG52" s="10">
        <f>INDEX(DriversGams!$A$5:$AN$26,MATCH(Drivers!$A52,DriversGams!$A$5:$A$26,0),MATCH(Drivers!AG$3,DriversGams!$A$5:$AN$5,0))</f>
        <v>6.49</v>
      </c>
      <c r="AH52" s="126"/>
      <c r="AI52" s="126"/>
      <c r="AJ52" s="126"/>
      <c r="AK52" s="126"/>
      <c r="AL52" s="126"/>
      <c r="AM52" s="126"/>
      <c r="AO52" s="368">
        <f t="shared" si="84"/>
        <v>7</v>
      </c>
    </row>
    <row r="53" spans="1:41" s="337" customFormat="1">
      <c r="A53" s="134" t="s">
        <v>388</v>
      </c>
      <c r="B53" s="365">
        <f>B50+1</f>
        <v>7</v>
      </c>
      <c r="C53" s="330">
        <v>19.344853564503961</v>
      </c>
      <c r="D53" s="330">
        <v>19.93389877641825</v>
      </c>
      <c r="E53" s="330">
        <v>20.313674916573973</v>
      </c>
      <c r="F53" s="330">
        <v>20.822458982202448</v>
      </c>
      <c r="G53" s="330">
        <v>20.887687708565075</v>
      </c>
      <c r="H53" s="330">
        <v>21.03698901557286</v>
      </c>
      <c r="I53" s="330">
        <v>21.050034760845385</v>
      </c>
      <c r="J53" s="10">
        <f>INDEX(DriversGams!$A$5:$AN$26,MATCH(Drivers!$A53,DriversGams!$A$5:$A$26,0),MATCH(Drivers!J$3,DriversGams!$A$5:$AN$5,0))</f>
        <v>20.84</v>
      </c>
      <c r="K53" s="10">
        <f>INDEX(DriversGams!$A$5:$AN$26,MATCH(Drivers!$A53,DriversGams!$A$5:$A$26,0),MATCH(Drivers!K$3,DriversGams!$A$5:$AN$5,0))</f>
        <v>19.72</v>
      </c>
      <c r="L53" s="10">
        <f>INDEX(DriversGams!$A$5:$AN$26,MATCH(Drivers!$A53,DriversGams!$A$5:$A$26,0),MATCH(Drivers!L$3,DriversGams!$A$5:$AN$5,0))</f>
        <v>19.940000000000001</v>
      </c>
      <c r="M53" s="10">
        <f>INDEX(DriversGams!$A$5:$AN$26,MATCH(Drivers!$A53,DriversGams!$A$5:$A$26,0),MATCH(Drivers!M$3,DriversGams!$A$5:$AN$5,0))</f>
        <v>20.03</v>
      </c>
      <c r="N53" s="10">
        <f>INDEX(DriversGams!$A$5:$AN$26,MATCH(Drivers!$A53,DriversGams!$A$5:$A$26,0),MATCH(Drivers!N$3,DriversGams!$A$5:$AN$5,0))</f>
        <v>20.239999999999998</v>
      </c>
      <c r="O53" s="10">
        <f>INDEX(DriversGams!$A$5:$AN$26,MATCH(Drivers!$A53,DriversGams!$A$5:$A$26,0),MATCH(Drivers!O$3,DriversGams!$A$5:$AN$5,0))</f>
        <v>20.52</v>
      </c>
      <c r="P53" s="10">
        <f>INDEX(DriversGams!$A$5:$AN$26,MATCH(Drivers!$A53,DriversGams!$A$5:$A$26,0),MATCH(Drivers!P$3,DriversGams!$A$5:$AN$5,0))</f>
        <v>20.81</v>
      </c>
      <c r="Q53" s="10">
        <f>INDEX(DriversGams!$A$5:$AN$26,MATCH(Drivers!$A53,DriversGams!$A$5:$A$26,0),MATCH(Drivers!Q$3,DriversGams!$A$5:$AN$5,0))</f>
        <v>21.19</v>
      </c>
      <c r="R53" s="10">
        <f>INDEX(DriversGams!$A$5:$AN$26,MATCH(Drivers!$A53,DriversGams!$A$5:$A$26,0),MATCH(Drivers!R$3,DriversGams!$A$5:$AN$5,0))</f>
        <v>21.52</v>
      </c>
      <c r="S53" s="10">
        <f>INDEX(DriversGams!$A$5:$AN$26,MATCH(Drivers!$A53,DriversGams!$A$5:$A$26,0),MATCH(Drivers!S$3,DriversGams!$A$5:$AN$5,0))</f>
        <v>22.23</v>
      </c>
      <c r="T53" s="10">
        <f>INDEX(DriversGams!$A$5:$AN$26,MATCH(Drivers!$A53,DriversGams!$A$5:$A$26,0),MATCH(Drivers!T$3,DriversGams!$A$5:$AN$5,0))</f>
        <v>22.78</v>
      </c>
      <c r="U53" s="10">
        <f>INDEX(DriversGams!$A$5:$AN$26,MATCH(Drivers!$A53,DriversGams!$A$5:$A$26,0),MATCH(Drivers!U$3,DriversGams!$A$5:$AN$5,0))</f>
        <v>23.14</v>
      </c>
      <c r="V53" s="10">
        <f>INDEX(DriversGams!$A$5:$AN$26,MATCH(Drivers!$A53,DriversGams!$A$5:$A$26,0),MATCH(Drivers!V$3,DriversGams!$A$5:$AN$5,0))</f>
        <v>23.45</v>
      </c>
      <c r="W53" s="10">
        <f>INDEX(DriversGams!$A$5:$AN$26,MATCH(Drivers!$A53,DriversGams!$A$5:$A$26,0),MATCH(Drivers!W$3,DriversGams!$A$5:$AN$5,0))</f>
        <v>23.78</v>
      </c>
      <c r="X53" s="10">
        <f>INDEX(DriversGams!$A$5:$AN$26,MATCH(Drivers!$A53,DriversGams!$A$5:$A$26,0),MATCH(Drivers!X$3,DriversGams!$A$5:$AN$5,0))</f>
        <v>24.2</v>
      </c>
      <c r="Y53" s="10">
        <f>INDEX(DriversGams!$A$5:$AN$26,MATCH(Drivers!$A53,DriversGams!$A$5:$A$26,0),MATCH(Drivers!Y$3,DriversGams!$A$5:$AN$5,0))</f>
        <v>24.71</v>
      </c>
      <c r="Z53" s="10">
        <f>INDEX(DriversGams!$A$5:$AN$26,MATCH(Drivers!$A53,DriversGams!$A$5:$A$26,0),MATCH(Drivers!Z$3,DriversGams!$A$5:$AN$5,0))</f>
        <v>25.82</v>
      </c>
      <c r="AA53" s="10">
        <f>INDEX(DriversGams!$A$5:$AN$26,MATCH(Drivers!$A53,DriversGams!$A$5:$A$26,0),MATCH(Drivers!AA$3,DriversGams!$A$5:$AN$5,0))</f>
        <v>26.77</v>
      </c>
      <c r="AB53" s="10">
        <f>INDEX(DriversGams!$A$5:$AN$26,MATCH(Drivers!$A53,DriversGams!$A$5:$A$26,0),MATCH(Drivers!AB$3,DriversGams!$A$5:$AN$5,0))</f>
        <v>27.15</v>
      </c>
      <c r="AC53" s="10">
        <f>INDEX(DriversGams!$A$5:$AN$26,MATCH(Drivers!$A53,DriversGams!$A$5:$A$26,0),MATCH(Drivers!AC$3,DriversGams!$A$5:$AN$5,0))</f>
        <v>27.58</v>
      </c>
      <c r="AD53" s="10">
        <f>INDEX(DriversGams!$A$5:$AN$26,MATCH(Drivers!$A53,DriversGams!$A$5:$A$26,0),MATCH(Drivers!AD$3,DriversGams!$A$5:$AN$5,0))</f>
        <v>27.84</v>
      </c>
      <c r="AE53" s="10">
        <f>INDEX(DriversGams!$A$5:$AN$26,MATCH(Drivers!$A53,DriversGams!$A$5:$A$26,0),MATCH(Drivers!AE$3,DriversGams!$A$5:$AN$5,0))</f>
        <v>28.57</v>
      </c>
      <c r="AF53" s="10">
        <f>INDEX(DriversGams!$A$5:$AN$26,MATCH(Drivers!$A53,DriversGams!$A$5:$A$26,0),MATCH(Drivers!AF$3,DriversGams!$A$5:$AN$5,0))</f>
        <v>30.63</v>
      </c>
      <c r="AG53" s="10">
        <f>INDEX(DriversGams!$A$5:$AN$26,MATCH(Drivers!$A53,DriversGams!$A$5:$A$26,0),MATCH(Drivers!AG$3,DriversGams!$A$5:$AN$5,0))</f>
        <v>32.22</v>
      </c>
      <c r="AH53" s="126"/>
      <c r="AI53" s="126"/>
      <c r="AJ53" s="126"/>
      <c r="AK53" s="126"/>
      <c r="AL53" s="126"/>
      <c r="AM53" s="126"/>
      <c r="AO53" s="337">
        <f>AO50+1</f>
        <v>6</v>
      </c>
    </row>
    <row r="54" spans="1:41" s="337" customFormat="1">
      <c r="A54" s="134" t="s">
        <v>387</v>
      </c>
      <c r="B54" s="365">
        <f t="shared" si="83"/>
        <v>8</v>
      </c>
      <c r="C54" s="330">
        <v>186.51301855651582</v>
      </c>
      <c r="D54" s="330">
        <v>191.20040429598868</v>
      </c>
      <c r="E54" s="330">
        <v>192.19084947996168</v>
      </c>
      <c r="F54" s="330">
        <v>198.3568473622208</v>
      </c>
      <c r="G54" s="330">
        <v>195.64424405359443</v>
      </c>
      <c r="H54" s="330">
        <v>201.78663829260577</v>
      </c>
      <c r="I54" s="330">
        <v>200.62824410860065</v>
      </c>
      <c r="J54" s="10">
        <f>INDEX(DriversGams!$A$5:$AN$26,MATCH(Drivers!$A54,DriversGams!$A$5:$A$26,0),MATCH(Drivers!J$3,DriversGams!$A$5:$AN$5,0))</f>
        <v>197.32</v>
      </c>
      <c r="K54" s="10">
        <f>INDEX(DriversGams!$A$5:$AN$26,MATCH(Drivers!$A54,DriversGams!$A$5:$A$26,0),MATCH(Drivers!K$3,DriversGams!$A$5:$AN$5,0))</f>
        <v>188.75</v>
      </c>
      <c r="L54" s="10">
        <f>INDEX(DriversGams!$A$5:$AN$26,MATCH(Drivers!$A54,DriversGams!$A$5:$A$26,0),MATCH(Drivers!L$3,DriversGams!$A$5:$AN$5,0))</f>
        <v>193.27</v>
      </c>
      <c r="M54" s="10">
        <f>INDEX(DriversGams!$A$5:$AN$26,MATCH(Drivers!$A54,DriversGams!$A$5:$A$26,0),MATCH(Drivers!M$3,DriversGams!$A$5:$AN$5,0))</f>
        <v>196.31</v>
      </c>
      <c r="N54" s="10">
        <f>INDEX(DriversGams!$A$5:$AN$26,MATCH(Drivers!$A54,DriversGams!$A$5:$A$26,0),MATCH(Drivers!N$3,DriversGams!$A$5:$AN$5,0))</f>
        <v>199.37</v>
      </c>
      <c r="O54" s="10">
        <f>INDEX(DriversGams!$A$5:$AN$26,MATCH(Drivers!$A54,DriversGams!$A$5:$A$26,0),MATCH(Drivers!O$3,DriversGams!$A$5:$AN$5,0))</f>
        <v>202.51</v>
      </c>
      <c r="P54" s="10">
        <f>INDEX(DriversGams!$A$5:$AN$26,MATCH(Drivers!$A54,DriversGams!$A$5:$A$26,0),MATCH(Drivers!P$3,DriversGams!$A$5:$AN$5,0))</f>
        <v>205.34</v>
      </c>
      <c r="Q54" s="10">
        <f>INDEX(DriversGams!$A$5:$AN$26,MATCH(Drivers!$A54,DriversGams!$A$5:$A$26,0),MATCH(Drivers!Q$3,DriversGams!$A$5:$AN$5,0))</f>
        <v>207.91</v>
      </c>
      <c r="R54" s="10">
        <f>INDEX(DriversGams!$A$5:$AN$26,MATCH(Drivers!$A54,DriversGams!$A$5:$A$26,0),MATCH(Drivers!R$3,DriversGams!$A$5:$AN$5,0))</f>
        <v>210.39</v>
      </c>
      <c r="S54" s="10">
        <f>INDEX(DriversGams!$A$5:$AN$26,MATCH(Drivers!$A54,DriversGams!$A$5:$A$26,0),MATCH(Drivers!S$3,DriversGams!$A$5:$AN$5,0))</f>
        <v>216.65</v>
      </c>
      <c r="T54" s="10">
        <f>INDEX(DriversGams!$A$5:$AN$26,MATCH(Drivers!$A54,DriversGams!$A$5:$A$26,0),MATCH(Drivers!T$3,DriversGams!$A$5:$AN$5,0))</f>
        <v>221.84</v>
      </c>
      <c r="U54" s="10">
        <f>INDEX(DriversGams!$A$5:$AN$26,MATCH(Drivers!$A54,DriversGams!$A$5:$A$26,0),MATCH(Drivers!U$3,DriversGams!$A$5:$AN$5,0))</f>
        <v>224.93</v>
      </c>
      <c r="V54" s="10">
        <f>INDEX(DriversGams!$A$5:$AN$26,MATCH(Drivers!$A54,DriversGams!$A$5:$A$26,0),MATCH(Drivers!V$3,DriversGams!$A$5:$AN$5,0))</f>
        <v>227.79</v>
      </c>
      <c r="W54" s="10">
        <f>INDEX(DriversGams!$A$5:$AN$26,MATCH(Drivers!$A54,DriversGams!$A$5:$A$26,0),MATCH(Drivers!W$3,DriversGams!$A$5:$AN$5,0))</f>
        <v>230</v>
      </c>
      <c r="X54" s="10">
        <f>INDEX(DriversGams!$A$5:$AN$26,MATCH(Drivers!$A54,DriversGams!$A$5:$A$26,0),MATCH(Drivers!X$3,DriversGams!$A$5:$AN$5,0))</f>
        <v>232.79</v>
      </c>
      <c r="Y54" s="10">
        <f>INDEX(DriversGams!$A$5:$AN$26,MATCH(Drivers!$A54,DriversGams!$A$5:$A$26,0),MATCH(Drivers!Y$3,DriversGams!$A$5:$AN$5,0))</f>
        <v>235.36</v>
      </c>
      <c r="Z54" s="10">
        <f>INDEX(DriversGams!$A$5:$AN$26,MATCH(Drivers!$A54,DriversGams!$A$5:$A$26,0),MATCH(Drivers!Z$3,DriversGams!$A$5:$AN$5,0))</f>
        <v>242.48</v>
      </c>
      <c r="AA54" s="10">
        <f>INDEX(DriversGams!$A$5:$AN$26,MATCH(Drivers!$A54,DriversGams!$A$5:$A$26,0),MATCH(Drivers!AA$3,DriversGams!$A$5:$AN$5,0))</f>
        <v>250.03</v>
      </c>
      <c r="AB54" s="10">
        <f>INDEX(DriversGams!$A$5:$AN$26,MATCH(Drivers!$A54,DriversGams!$A$5:$A$26,0),MATCH(Drivers!AB$3,DriversGams!$A$5:$AN$5,0))</f>
        <v>252.13</v>
      </c>
      <c r="AC54" s="10">
        <f>INDEX(DriversGams!$A$5:$AN$26,MATCH(Drivers!$A54,DriversGams!$A$5:$A$26,0),MATCH(Drivers!AC$3,DriversGams!$A$5:$AN$5,0))</f>
        <v>254.81</v>
      </c>
      <c r="AD54" s="10">
        <f>INDEX(DriversGams!$A$5:$AN$26,MATCH(Drivers!$A54,DriversGams!$A$5:$A$26,0),MATCH(Drivers!AD$3,DriversGams!$A$5:$AN$5,0))</f>
        <v>254.84</v>
      </c>
      <c r="AE54" s="10">
        <f>INDEX(DriversGams!$A$5:$AN$26,MATCH(Drivers!$A54,DriversGams!$A$5:$A$26,0),MATCH(Drivers!AE$3,DriversGams!$A$5:$AN$5,0))</f>
        <v>258.02</v>
      </c>
      <c r="AF54" s="10">
        <f>INDEX(DriversGams!$A$5:$AN$26,MATCH(Drivers!$A54,DriversGams!$A$5:$A$26,0),MATCH(Drivers!AF$3,DriversGams!$A$5:$AN$5,0))</f>
        <v>264.62</v>
      </c>
      <c r="AG54" s="10">
        <f>INDEX(DriversGams!$A$5:$AN$26,MATCH(Drivers!$A54,DriversGams!$A$5:$A$26,0),MATCH(Drivers!AG$3,DriversGams!$A$5:$AN$5,0))</f>
        <v>261.68</v>
      </c>
      <c r="AH54" s="126"/>
      <c r="AI54" s="126"/>
      <c r="AJ54" s="126"/>
      <c r="AK54" s="126"/>
      <c r="AL54" s="126"/>
      <c r="AM54" s="126"/>
      <c r="AO54" s="337">
        <f t="shared" si="84"/>
        <v>7</v>
      </c>
    </row>
    <row r="55" spans="1:41" s="360" customFormat="1">
      <c r="A55" s="134" t="s">
        <v>718</v>
      </c>
      <c r="B55" s="365">
        <f t="shared" si="83"/>
        <v>9</v>
      </c>
      <c r="C55" s="330">
        <v>91.99927686334776</v>
      </c>
      <c r="D55" s="330">
        <v>94.311373368720652</v>
      </c>
      <c r="E55" s="330">
        <v>94.799919645026264</v>
      </c>
      <c r="F55" s="330">
        <v>97.841355308332979</v>
      </c>
      <c r="G55" s="330">
        <v>96.503338558927737</v>
      </c>
      <c r="H55" s="330">
        <v>99.533131506208818</v>
      </c>
      <c r="I55" s="330">
        <v>98.961742827413289</v>
      </c>
      <c r="J55" s="10">
        <f>INDEX(DriversGams!$A$5:$AN$26,MATCH(Drivers!$A55,DriversGams!$A$5:$A$26,0),MATCH(Drivers!J$3,DriversGams!$A$5:$AN$5,0))</f>
        <v>97.82</v>
      </c>
      <c r="K55" s="10">
        <f>INDEX(DriversGams!$A$5:$AN$26,MATCH(Drivers!$A55,DriversGams!$A$5:$A$26,0),MATCH(Drivers!K$3,DriversGams!$A$5:$AN$5,0))</f>
        <v>74.11</v>
      </c>
      <c r="L55" s="10">
        <f>INDEX(DriversGams!$A$5:$AN$26,MATCH(Drivers!$A55,DriversGams!$A$5:$A$26,0),MATCH(Drivers!L$3,DriversGams!$A$5:$AN$5,0))</f>
        <v>78.11</v>
      </c>
      <c r="M55" s="10">
        <f>INDEX(DriversGams!$A$5:$AN$26,MATCH(Drivers!$A55,DriversGams!$A$5:$A$26,0),MATCH(Drivers!M$3,DriversGams!$A$5:$AN$5,0))</f>
        <v>82.05</v>
      </c>
      <c r="N55" s="10">
        <f>INDEX(DriversGams!$A$5:$AN$26,MATCH(Drivers!$A55,DriversGams!$A$5:$A$26,0),MATCH(Drivers!N$3,DriversGams!$A$5:$AN$5,0))</f>
        <v>86.08</v>
      </c>
      <c r="O55" s="10">
        <f>INDEX(DriversGams!$A$5:$AN$26,MATCH(Drivers!$A55,DriversGams!$A$5:$A$26,0),MATCH(Drivers!O$3,DriversGams!$A$5:$AN$5,0))</f>
        <v>90.14</v>
      </c>
      <c r="P55" s="10">
        <f>INDEX(DriversGams!$A$5:$AN$26,MATCH(Drivers!$A55,DriversGams!$A$5:$A$26,0),MATCH(Drivers!P$3,DriversGams!$A$5:$AN$5,0))</f>
        <v>94.22</v>
      </c>
      <c r="Q55" s="10">
        <f>INDEX(DriversGams!$A$5:$AN$26,MATCH(Drivers!$A55,DriversGams!$A$5:$A$26,0),MATCH(Drivers!Q$3,DriversGams!$A$5:$AN$5,0))</f>
        <v>94.74</v>
      </c>
      <c r="R55" s="10">
        <f>INDEX(DriversGams!$A$5:$AN$26,MATCH(Drivers!$A55,DriversGams!$A$5:$A$26,0),MATCH(Drivers!R$3,DriversGams!$A$5:$AN$5,0))</f>
        <v>95.24</v>
      </c>
      <c r="S55" s="10">
        <f>INDEX(DriversGams!$A$5:$AN$26,MATCH(Drivers!$A55,DriversGams!$A$5:$A$26,0),MATCH(Drivers!S$3,DriversGams!$A$5:$AN$5,0))</f>
        <v>95.95</v>
      </c>
      <c r="T55" s="10">
        <f>INDEX(DriversGams!$A$5:$AN$26,MATCH(Drivers!$A55,DriversGams!$A$5:$A$26,0),MATCH(Drivers!T$3,DriversGams!$A$5:$AN$5,0))</f>
        <v>96.56</v>
      </c>
      <c r="U55" s="10">
        <f>INDEX(DriversGams!$A$5:$AN$26,MATCH(Drivers!$A55,DriversGams!$A$5:$A$26,0),MATCH(Drivers!U$3,DriversGams!$A$5:$AN$5,0))</f>
        <v>97.04</v>
      </c>
      <c r="V55" s="10">
        <f>INDEX(DriversGams!$A$5:$AN$26,MATCH(Drivers!$A55,DriversGams!$A$5:$A$26,0),MATCH(Drivers!V$3,DriversGams!$A$5:$AN$5,0))</f>
        <v>98.98</v>
      </c>
      <c r="W55" s="10">
        <f>INDEX(DriversGams!$A$5:$AN$26,MATCH(Drivers!$A55,DriversGams!$A$5:$A$26,0),MATCH(Drivers!W$3,DriversGams!$A$5:$AN$5,0))</f>
        <v>100.95</v>
      </c>
      <c r="X55" s="10">
        <f>INDEX(DriversGams!$A$5:$AN$26,MATCH(Drivers!$A55,DriversGams!$A$5:$A$26,0),MATCH(Drivers!X$3,DriversGams!$A$5:$AN$5,0))</f>
        <v>102.96</v>
      </c>
      <c r="Y55" s="10">
        <f>INDEX(DriversGams!$A$5:$AN$26,MATCH(Drivers!$A55,DriversGams!$A$5:$A$26,0),MATCH(Drivers!Y$3,DriversGams!$A$5:$AN$5,0))</f>
        <v>105</v>
      </c>
      <c r="Z55" s="10">
        <f>INDEX(DriversGams!$A$5:$AN$26,MATCH(Drivers!$A55,DriversGams!$A$5:$A$26,0),MATCH(Drivers!Z$3,DriversGams!$A$5:$AN$5,0))</f>
        <v>107.44</v>
      </c>
      <c r="AA55" s="10">
        <f>INDEX(DriversGams!$A$5:$AN$26,MATCH(Drivers!$A55,DriversGams!$A$5:$A$26,0),MATCH(Drivers!AA$3,DriversGams!$A$5:$AN$5,0))</f>
        <v>109.83</v>
      </c>
      <c r="AB55" s="10">
        <f>INDEX(DriversGams!$A$5:$AN$26,MATCH(Drivers!$A55,DriversGams!$A$5:$A$26,0),MATCH(Drivers!AB$3,DriversGams!$A$5:$AN$5,0))</f>
        <v>111.69</v>
      </c>
      <c r="AC55" s="10">
        <f>INDEX(DriversGams!$A$5:$AN$26,MATCH(Drivers!$A55,DriversGams!$A$5:$A$26,0),MATCH(Drivers!AC$3,DriversGams!$A$5:$AN$5,0))</f>
        <v>113.62</v>
      </c>
      <c r="AD55" s="10">
        <f>INDEX(DriversGams!$A$5:$AN$26,MATCH(Drivers!$A55,DriversGams!$A$5:$A$26,0),MATCH(Drivers!AD$3,DriversGams!$A$5:$AN$5,0))</f>
        <v>115.47</v>
      </c>
      <c r="AE55" s="10">
        <f>INDEX(DriversGams!$A$5:$AN$26,MATCH(Drivers!$A55,DriversGams!$A$5:$A$26,0),MATCH(Drivers!AE$3,DriversGams!$A$5:$AN$5,0))</f>
        <v>117.58</v>
      </c>
      <c r="AF55" s="10">
        <f>INDEX(DriversGams!$A$5:$AN$26,MATCH(Drivers!$A55,DriversGams!$A$5:$A$26,0),MATCH(Drivers!AF$3,DriversGams!$A$5:$AN$5,0))</f>
        <v>233.11</v>
      </c>
      <c r="AG55" s="10">
        <f>INDEX(DriversGams!$A$5:$AN$26,MATCH(Drivers!$A55,DriversGams!$A$5:$A$26,0),MATCH(Drivers!AG$3,DriversGams!$A$5:$AN$5,0))</f>
        <v>348.76</v>
      </c>
      <c r="AH55" s="126"/>
      <c r="AI55" s="126"/>
      <c r="AJ55" s="126"/>
      <c r="AK55" s="126"/>
      <c r="AL55" s="126"/>
      <c r="AM55" s="126"/>
      <c r="AO55" s="360">
        <f t="shared" si="84"/>
        <v>8</v>
      </c>
    </row>
    <row r="56" spans="1:41" s="337" customFormat="1">
      <c r="A56" s="134" t="s">
        <v>527</v>
      </c>
      <c r="B56" s="365">
        <f t="shared" si="83"/>
        <v>10</v>
      </c>
      <c r="C56" s="330">
        <v>18.748363502594032</v>
      </c>
      <c r="D56" s="330">
        <v>15.909210489014884</v>
      </c>
      <c r="E56" s="330">
        <v>14.603991495393339</v>
      </c>
      <c r="F56" s="330">
        <v>14.80978596739901</v>
      </c>
      <c r="G56" s="330">
        <v>14.414883061658401</v>
      </c>
      <c r="H56" s="330">
        <v>13.877221828490436</v>
      </c>
      <c r="I56" s="330">
        <v>13.621369241672575</v>
      </c>
      <c r="J56" s="10">
        <f>INDEX(DriversGams!$A$5:$AN$26,MATCH(Drivers!$A56,DriversGams!$A$5:$A$26,0),MATCH(Drivers!J$3,DriversGams!$A$5:$AN$5,0))</f>
        <v>13.07</v>
      </c>
      <c r="K56" s="10">
        <f>INDEX(DriversGams!$A$5:$AN$26,MATCH(Drivers!$A56,DriversGams!$A$5:$A$26,0),MATCH(Drivers!K$3,DriversGams!$A$5:$AN$5,0))</f>
        <v>12</v>
      </c>
      <c r="L56" s="10">
        <f>INDEX(DriversGams!$A$5:$AN$26,MATCH(Drivers!$A56,DriversGams!$A$5:$A$26,0),MATCH(Drivers!L$3,DriversGams!$A$5:$AN$5,0))</f>
        <v>11.38</v>
      </c>
      <c r="M56" s="10">
        <f>INDEX(DriversGams!$A$5:$AN$26,MATCH(Drivers!$A56,DriversGams!$A$5:$A$26,0),MATCH(Drivers!M$3,DriversGams!$A$5:$AN$5,0))</f>
        <v>10.67</v>
      </c>
      <c r="N56" s="10">
        <f>INDEX(DriversGams!$A$5:$AN$26,MATCH(Drivers!$A56,DriversGams!$A$5:$A$26,0),MATCH(Drivers!N$3,DriversGams!$A$5:$AN$5,0))</f>
        <v>10.46</v>
      </c>
      <c r="O56" s="10">
        <f>INDEX(DriversGams!$A$5:$AN$26,MATCH(Drivers!$A56,DriversGams!$A$5:$A$26,0),MATCH(Drivers!O$3,DriversGams!$A$5:$AN$5,0))</f>
        <v>10.46</v>
      </c>
      <c r="P56" s="10">
        <f>INDEX(DriversGams!$A$5:$AN$26,MATCH(Drivers!$A56,DriversGams!$A$5:$A$26,0),MATCH(Drivers!P$3,DriversGams!$A$5:$AN$5,0))</f>
        <v>10.61</v>
      </c>
      <c r="Q56" s="10">
        <f>INDEX(DriversGams!$A$5:$AN$26,MATCH(Drivers!$A56,DriversGams!$A$5:$A$26,0),MATCH(Drivers!Q$3,DriversGams!$A$5:$AN$5,0))</f>
        <v>11.26</v>
      </c>
      <c r="R56" s="10">
        <f>INDEX(DriversGams!$A$5:$AN$26,MATCH(Drivers!$A56,DriversGams!$A$5:$A$26,0),MATCH(Drivers!R$3,DriversGams!$A$5:$AN$5,0))</f>
        <v>11.73</v>
      </c>
      <c r="S56" s="10">
        <f>INDEX(DriversGams!$A$5:$AN$26,MATCH(Drivers!$A56,DriversGams!$A$5:$A$26,0),MATCH(Drivers!S$3,DriversGams!$A$5:$AN$5,0))</f>
        <v>13.44</v>
      </c>
      <c r="T56" s="10">
        <f>INDEX(DriversGams!$A$5:$AN$26,MATCH(Drivers!$A56,DriversGams!$A$5:$A$26,0),MATCH(Drivers!T$3,DriversGams!$A$5:$AN$5,0))</f>
        <v>14.48</v>
      </c>
      <c r="U56" s="10">
        <f>INDEX(DriversGams!$A$5:$AN$26,MATCH(Drivers!$A56,DriversGams!$A$5:$A$26,0),MATCH(Drivers!U$3,DriversGams!$A$5:$AN$5,0))</f>
        <v>14.77</v>
      </c>
      <c r="V56" s="10">
        <f>INDEX(DriversGams!$A$5:$AN$26,MATCH(Drivers!$A56,DriversGams!$A$5:$A$26,0),MATCH(Drivers!V$3,DriversGams!$A$5:$AN$5,0))</f>
        <v>14.73</v>
      </c>
      <c r="W56" s="10">
        <f>INDEX(DriversGams!$A$5:$AN$26,MATCH(Drivers!$A56,DriversGams!$A$5:$A$26,0),MATCH(Drivers!W$3,DriversGams!$A$5:$AN$5,0))</f>
        <v>14.66</v>
      </c>
      <c r="X56" s="10">
        <f>INDEX(DriversGams!$A$5:$AN$26,MATCH(Drivers!$A56,DriversGams!$A$5:$A$26,0),MATCH(Drivers!X$3,DriversGams!$A$5:$AN$5,0))</f>
        <v>14.74</v>
      </c>
      <c r="Y56" s="10">
        <f>INDEX(DriversGams!$A$5:$AN$26,MATCH(Drivers!$A56,DriversGams!$A$5:$A$26,0),MATCH(Drivers!Y$3,DriversGams!$A$5:$AN$5,0))</f>
        <v>15.04</v>
      </c>
      <c r="Z56" s="10">
        <f>INDEX(DriversGams!$A$5:$AN$26,MATCH(Drivers!$A56,DriversGams!$A$5:$A$26,0),MATCH(Drivers!Z$3,DriversGams!$A$5:$AN$5,0))</f>
        <v>17.91</v>
      </c>
      <c r="AA56" s="10">
        <f>INDEX(DriversGams!$A$5:$AN$26,MATCH(Drivers!$A56,DriversGams!$A$5:$A$26,0),MATCH(Drivers!AA$3,DriversGams!$A$5:$AN$5,0))</f>
        <v>20.67</v>
      </c>
      <c r="AB56" s="10">
        <f>INDEX(DriversGams!$A$5:$AN$26,MATCH(Drivers!$A56,DriversGams!$A$5:$A$26,0),MATCH(Drivers!AB$3,DriversGams!$A$5:$AN$5,0))</f>
        <v>20.25</v>
      </c>
      <c r="AC56" s="10">
        <f>INDEX(DriversGams!$A$5:$AN$26,MATCH(Drivers!$A56,DriversGams!$A$5:$A$26,0),MATCH(Drivers!AC$3,DriversGams!$A$5:$AN$5,0))</f>
        <v>20.36</v>
      </c>
      <c r="AD56" s="10">
        <f>INDEX(DriversGams!$A$5:$AN$26,MATCH(Drivers!$A56,DriversGams!$A$5:$A$26,0),MATCH(Drivers!AD$3,DriversGams!$A$5:$AN$5,0))</f>
        <v>19.59</v>
      </c>
      <c r="AE56" s="10">
        <f>INDEX(DriversGams!$A$5:$AN$26,MATCH(Drivers!$A56,DriversGams!$A$5:$A$26,0),MATCH(Drivers!AE$3,DriversGams!$A$5:$AN$5,0))</f>
        <v>20.77</v>
      </c>
      <c r="AF56" s="10">
        <f>INDEX(DriversGams!$A$5:$AN$26,MATCH(Drivers!$A56,DriversGams!$A$5:$A$26,0),MATCH(Drivers!AF$3,DriversGams!$A$5:$AN$5,0))</f>
        <v>17.989999999999998</v>
      </c>
      <c r="AG56" s="10">
        <f>INDEX(DriversGams!$A$5:$AN$26,MATCH(Drivers!$A56,DriversGams!$A$5:$A$26,0),MATCH(Drivers!AG$3,DriversGams!$A$5:$AN$5,0))</f>
        <v>16.690000000000001</v>
      </c>
      <c r="AH56" s="126"/>
      <c r="AI56" s="126"/>
      <c r="AJ56" s="126"/>
      <c r="AK56" s="126"/>
      <c r="AL56" s="126"/>
      <c r="AM56" s="126"/>
      <c r="AO56" s="337">
        <f>AO54+1</f>
        <v>8</v>
      </c>
    </row>
    <row r="57" spans="1:41" s="337" customFormat="1">
      <c r="A57" s="134" t="s">
        <v>526</v>
      </c>
      <c r="B57" s="360">
        <f t="shared" si="83"/>
        <v>11</v>
      </c>
      <c r="C57" s="330">
        <v>16.099074173411047</v>
      </c>
      <c r="D57" s="330">
        <v>16.518849146566016</v>
      </c>
      <c r="E57" s="330">
        <v>16.808536607755151</v>
      </c>
      <c r="F57" s="330">
        <v>17.0461507724374</v>
      </c>
      <c r="G57" s="330">
        <v>17.232929214387152</v>
      </c>
      <c r="H57" s="330">
        <v>17.424562753451802</v>
      </c>
      <c r="I57" s="330">
        <v>17.64894439854638</v>
      </c>
      <c r="J57" s="10">
        <f>INDEX(DriversGams!$A$5:$AN$26,MATCH(Drivers!$A57,DriversGams!$A$5:$A$26,0),MATCH(Drivers!J$3,DriversGams!$A$5:$AN$5,0))</f>
        <v>17.63</v>
      </c>
      <c r="K57" s="10">
        <f>INDEX(DriversGams!$A$5:$AN$26,MATCH(Drivers!$A57,DriversGams!$A$5:$A$26,0),MATCH(Drivers!K$3,DriversGams!$A$5:$AN$5,0))</f>
        <v>16.38</v>
      </c>
      <c r="L57" s="10">
        <f>INDEX(DriversGams!$A$5:$AN$26,MATCH(Drivers!$A57,DriversGams!$A$5:$A$26,0),MATCH(Drivers!L$3,DriversGams!$A$5:$AN$5,0))</f>
        <v>16.91</v>
      </c>
      <c r="M57" s="10">
        <f>INDEX(DriversGams!$A$5:$AN$26,MATCH(Drivers!$A57,DriversGams!$A$5:$A$26,0),MATCH(Drivers!M$3,DriversGams!$A$5:$AN$5,0))</f>
        <v>17.3</v>
      </c>
      <c r="N57" s="10">
        <f>INDEX(DriversGams!$A$5:$AN$26,MATCH(Drivers!$A57,DriversGams!$A$5:$A$26,0),MATCH(Drivers!N$3,DriversGams!$A$5:$AN$5,0))</f>
        <v>17.72</v>
      </c>
      <c r="O57" s="10">
        <f>INDEX(DriversGams!$A$5:$AN$26,MATCH(Drivers!$A57,DriversGams!$A$5:$A$26,0),MATCH(Drivers!O$3,DriversGams!$A$5:$AN$5,0))</f>
        <v>18.170000000000002</v>
      </c>
      <c r="P57" s="10">
        <f>INDEX(DriversGams!$A$5:$AN$26,MATCH(Drivers!$A57,DriversGams!$A$5:$A$26,0),MATCH(Drivers!P$3,DriversGams!$A$5:$AN$5,0))</f>
        <v>18.600000000000001</v>
      </c>
      <c r="Q57" s="10">
        <f>INDEX(DriversGams!$A$5:$AN$26,MATCH(Drivers!$A57,DriversGams!$A$5:$A$26,0),MATCH(Drivers!Q$3,DriversGams!$A$5:$AN$5,0))</f>
        <v>19</v>
      </c>
      <c r="R57" s="10">
        <f>INDEX(DriversGams!$A$5:$AN$26,MATCH(Drivers!$A57,DriversGams!$A$5:$A$26,0),MATCH(Drivers!R$3,DriversGams!$A$5:$AN$5,0))</f>
        <v>19.399999999999999</v>
      </c>
      <c r="S57" s="10">
        <f>INDEX(DriversGams!$A$5:$AN$26,MATCH(Drivers!$A57,DriversGams!$A$5:$A$26,0),MATCH(Drivers!S$3,DriversGams!$A$5:$AN$5,0))</f>
        <v>19.97</v>
      </c>
      <c r="T57" s="10">
        <f>INDEX(DriversGams!$A$5:$AN$26,MATCH(Drivers!$A57,DriversGams!$A$5:$A$26,0),MATCH(Drivers!T$3,DriversGams!$A$5:$AN$5,0))</f>
        <v>20.53</v>
      </c>
      <c r="U57" s="10">
        <f>INDEX(DriversGams!$A$5:$AN$26,MATCH(Drivers!$A57,DriversGams!$A$5:$A$26,0),MATCH(Drivers!U$3,DriversGams!$A$5:$AN$5,0))</f>
        <v>20.99</v>
      </c>
      <c r="V57" s="10">
        <f>INDEX(DriversGams!$A$5:$AN$26,MATCH(Drivers!$A57,DriversGams!$A$5:$A$26,0),MATCH(Drivers!V$3,DriversGams!$A$5:$AN$5,0))</f>
        <v>21.51</v>
      </c>
      <c r="W57" s="10">
        <f>INDEX(DriversGams!$A$5:$AN$26,MATCH(Drivers!$A57,DriversGams!$A$5:$A$26,0),MATCH(Drivers!W$3,DriversGams!$A$5:$AN$5,0))</f>
        <v>22.03</v>
      </c>
      <c r="X57" s="10">
        <f>INDEX(DriversGams!$A$5:$AN$26,MATCH(Drivers!$A57,DriversGams!$A$5:$A$26,0),MATCH(Drivers!X$3,DriversGams!$A$5:$AN$5,0))</f>
        <v>22.68</v>
      </c>
      <c r="Y57" s="10">
        <f>INDEX(DriversGams!$A$5:$AN$26,MATCH(Drivers!$A57,DriversGams!$A$5:$A$26,0),MATCH(Drivers!Y$3,DriversGams!$A$5:$AN$5,0))</f>
        <v>23.35</v>
      </c>
      <c r="Z57" s="10">
        <f>INDEX(DriversGams!$A$5:$AN$26,MATCH(Drivers!$A57,DriversGams!$A$5:$A$26,0),MATCH(Drivers!Z$3,DriversGams!$A$5:$AN$5,0))</f>
        <v>24.11</v>
      </c>
      <c r="AA57" s="10">
        <f>INDEX(DriversGams!$A$5:$AN$26,MATCH(Drivers!$A57,DriversGams!$A$5:$A$26,0),MATCH(Drivers!AA$3,DriversGams!$A$5:$AN$5,0))</f>
        <v>24.74</v>
      </c>
      <c r="AB57" s="10">
        <f>INDEX(DriversGams!$A$5:$AN$26,MATCH(Drivers!$A57,DriversGams!$A$5:$A$26,0),MATCH(Drivers!AB$3,DriversGams!$A$5:$AN$5,0))</f>
        <v>25.06</v>
      </c>
      <c r="AC57" s="10">
        <f>INDEX(DriversGams!$A$5:$AN$26,MATCH(Drivers!$A57,DriversGams!$A$5:$A$26,0),MATCH(Drivers!AC$3,DriversGams!$A$5:$AN$5,0))</f>
        <v>25.51</v>
      </c>
      <c r="AD57" s="10">
        <f>INDEX(DriversGams!$A$5:$AN$26,MATCH(Drivers!$A57,DriversGams!$A$5:$A$26,0),MATCH(Drivers!AD$3,DriversGams!$A$5:$AN$5,0))</f>
        <v>26.07</v>
      </c>
      <c r="AE57" s="10">
        <f>INDEX(DriversGams!$A$5:$AN$26,MATCH(Drivers!$A57,DriversGams!$A$5:$A$26,0),MATCH(Drivers!AE$3,DriversGams!$A$5:$AN$5,0))</f>
        <v>26.65</v>
      </c>
      <c r="AF57" s="10">
        <f>INDEX(DriversGams!$A$5:$AN$26,MATCH(Drivers!$A57,DriversGams!$A$5:$A$26,0),MATCH(Drivers!AF$3,DriversGams!$A$5:$AN$5,0))</f>
        <v>29.72</v>
      </c>
      <c r="AG57" s="10">
        <f>INDEX(DriversGams!$A$5:$AN$26,MATCH(Drivers!$A57,DriversGams!$A$5:$A$26,0),MATCH(Drivers!AG$3,DriversGams!$A$5:$AN$5,0))</f>
        <v>31.64</v>
      </c>
      <c r="AH57" s="126"/>
      <c r="AI57" s="126"/>
      <c r="AJ57" s="126"/>
      <c r="AK57" s="126"/>
      <c r="AL57" s="126"/>
      <c r="AM57" s="126"/>
      <c r="AO57" s="337">
        <f t="shared" si="84"/>
        <v>9</v>
      </c>
    </row>
    <row r="58" spans="1:41" s="337" customFormat="1">
      <c r="A58" s="134" t="s">
        <v>523</v>
      </c>
      <c r="B58" s="368">
        <f t="shared" si="83"/>
        <v>12</v>
      </c>
      <c r="C58" s="330">
        <v>335.77331305186084</v>
      </c>
      <c r="D58" s="330">
        <v>345.12368336779264</v>
      </c>
      <c r="E58" s="330">
        <v>351.73654833895557</v>
      </c>
      <c r="F58" s="330">
        <v>356.62847152051233</v>
      </c>
      <c r="G58" s="330">
        <v>360.31274126727499</v>
      </c>
      <c r="H58" s="330">
        <v>363.08022098030375</v>
      </c>
      <c r="I58" s="330">
        <v>367.26352107202263</v>
      </c>
      <c r="J58" s="10">
        <f>INDEX(DriversGams!$A$5:$AN$26,MATCH(Drivers!$A58,DriversGams!$A$5:$A$26,0),MATCH(Drivers!J$3,DriversGams!$A$5:$AN$5,0))</f>
        <v>366.71</v>
      </c>
      <c r="K58" s="10">
        <f>INDEX(DriversGams!$A$5:$AN$26,MATCH(Drivers!$A58,DriversGams!$A$5:$A$26,0),MATCH(Drivers!K$3,DriversGams!$A$5:$AN$5,0))</f>
        <v>339.03</v>
      </c>
      <c r="L58" s="10">
        <f>INDEX(DriversGams!$A$5:$AN$26,MATCH(Drivers!$A58,DriversGams!$A$5:$A$26,0),MATCH(Drivers!L$3,DriversGams!$A$5:$AN$5,0))</f>
        <v>349.62</v>
      </c>
      <c r="M58" s="10">
        <f>INDEX(DriversGams!$A$5:$AN$26,MATCH(Drivers!$A58,DriversGams!$A$5:$A$26,0),MATCH(Drivers!M$3,DriversGams!$A$5:$AN$5,0))</f>
        <v>356.97</v>
      </c>
      <c r="N58" s="10">
        <f>INDEX(DriversGams!$A$5:$AN$26,MATCH(Drivers!$A58,DriversGams!$A$5:$A$26,0),MATCH(Drivers!N$3,DriversGams!$A$5:$AN$5,0))</f>
        <v>365</v>
      </c>
      <c r="O58" s="10">
        <f>INDEX(DriversGams!$A$5:$AN$26,MATCH(Drivers!$A58,DriversGams!$A$5:$A$26,0),MATCH(Drivers!O$3,DriversGams!$A$5:$AN$5,0))</f>
        <v>374.06</v>
      </c>
      <c r="P58" s="10">
        <f>INDEX(DriversGams!$A$5:$AN$26,MATCH(Drivers!$A58,DriversGams!$A$5:$A$26,0),MATCH(Drivers!P$3,DriversGams!$A$5:$AN$5,0))</f>
        <v>382.81</v>
      </c>
      <c r="Q58" s="10">
        <f>INDEX(DriversGams!$A$5:$AN$26,MATCH(Drivers!$A58,DriversGams!$A$5:$A$26,0),MATCH(Drivers!Q$3,DriversGams!$A$5:$AN$5,0))</f>
        <v>391.7</v>
      </c>
      <c r="R58" s="10">
        <f>INDEX(DriversGams!$A$5:$AN$26,MATCH(Drivers!$A58,DriversGams!$A$5:$A$26,0),MATCH(Drivers!R$3,DriversGams!$A$5:$AN$5,0))</f>
        <v>400.21</v>
      </c>
      <c r="S58" s="10">
        <f>INDEX(DriversGams!$A$5:$AN$26,MATCH(Drivers!$A58,DriversGams!$A$5:$A$26,0),MATCH(Drivers!S$3,DriversGams!$A$5:$AN$5,0))</f>
        <v>413.95</v>
      </c>
      <c r="T58" s="10">
        <f>INDEX(DriversGams!$A$5:$AN$26,MATCH(Drivers!$A58,DriversGams!$A$5:$A$26,0),MATCH(Drivers!T$3,DriversGams!$A$5:$AN$5,0))</f>
        <v>426.7</v>
      </c>
      <c r="U58" s="10">
        <f>INDEX(DriversGams!$A$5:$AN$26,MATCH(Drivers!$A58,DriversGams!$A$5:$A$26,0),MATCH(Drivers!U$3,DriversGams!$A$5:$AN$5,0))</f>
        <v>436.52</v>
      </c>
      <c r="V58" s="10">
        <f>INDEX(DriversGams!$A$5:$AN$26,MATCH(Drivers!$A58,DriversGams!$A$5:$A$26,0),MATCH(Drivers!V$3,DriversGams!$A$5:$AN$5,0))</f>
        <v>446.99</v>
      </c>
      <c r="W58" s="10">
        <f>INDEX(DriversGams!$A$5:$AN$26,MATCH(Drivers!$A58,DriversGams!$A$5:$A$26,0),MATCH(Drivers!W$3,DriversGams!$A$5:$AN$5,0))</f>
        <v>457.85</v>
      </c>
      <c r="X58" s="10">
        <f>INDEX(DriversGams!$A$5:$AN$26,MATCH(Drivers!$A58,DriversGams!$A$5:$A$26,0),MATCH(Drivers!X$3,DriversGams!$A$5:$AN$5,0))</f>
        <v>471.4</v>
      </c>
      <c r="Y58" s="10">
        <f>INDEX(DriversGams!$A$5:$AN$26,MATCH(Drivers!$A58,DriversGams!$A$5:$A$26,0),MATCH(Drivers!Y$3,DriversGams!$A$5:$AN$5,0))</f>
        <v>485.51</v>
      </c>
      <c r="Z58" s="10">
        <f>INDEX(DriversGams!$A$5:$AN$26,MATCH(Drivers!$A58,DriversGams!$A$5:$A$26,0),MATCH(Drivers!Z$3,DriversGams!$A$5:$AN$5,0))</f>
        <v>505.43</v>
      </c>
      <c r="AA58" s="10">
        <f>INDEX(DriversGams!$A$5:$AN$26,MATCH(Drivers!$A58,DriversGams!$A$5:$A$26,0),MATCH(Drivers!AA$3,DriversGams!$A$5:$AN$5,0))</f>
        <v>522.92999999999995</v>
      </c>
      <c r="AB58" s="10">
        <f>INDEX(DriversGams!$A$5:$AN$26,MATCH(Drivers!$A58,DriversGams!$A$5:$A$26,0),MATCH(Drivers!AB$3,DriversGams!$A$5:$AN$5,0))</f>
        <v>530.27</v>
      </c>
      <c r="AC58" s="10">
        <f>INDEX(DriversGams!$A$5:$AN$26,MATCH(Drivers!$A58,DriversGams!$A$5:$A$26,0),MATCH(Drivers!AC$3,DriversGams!$A$5:$AN$5,0))</f>
        <v>539.78</v>
      </c>
      <c r="AD58" s="10">
        <f>INDEX(DriversGams!$A$5:$AN$26,MATCH(Drivers!$A58,DriversGams!$A$5:$A$26,0),MATCH(Drivers!AD$3,DriversGams!$A$5:$AN$5,0))</f>
        <v>550.91</v>
      </c>
      <c r="AE58" s="10">
        <f>INDEX(DriversGams!$A$5:$AN$26,MATCH(Drivers!$A58,DriversGams!$A$5:$A$26,0),MATCH(Drivers!AE$3,DriversGams!$A$5:$AN$5,0))</f>
        <v>563.9</v>
      </c>
      <c r="AF58" s="10">
        <f>INDEX(DriversGams!$A$5:$AN$26,MATCH(Drivers!$A58,DriversGams!$A$5:$A$26,0),MATCH(Drivers!AF$3,DriversGams!$A$5:$AN$5,0))</f>
        <v>626.64</v>
      </c>
      <c r="AG58" s="10">
        <f>INDEX(DriversGams!$A$5:$AN$26,MATCH(Drivers!$A58,DriversGams!$A$5:$A$26,0),MATCH(Drivers!AG$3,DriversGams!$A$5:$AN$5,0))</f>
        <v>670.82</v>
      </c>
      <c r="AH58" s="126"/>
      <c r="AI58" s="126"/>
      <c r="AJ58" s="126"/>
      <c r="AK58" s="126"/>
      <c r="AL58" s="126"/>
      <c r="AM58" s="126"/>
      <c r="AO58" s="337">
        <f>AO57+1</f>
        <v>10</v>
      </c>
    </row>
    <row r="59" spans="1:41" s="337" customFormat="1">
      <c r="A59" s="134" t="s">
        <v>529</v>
      </c>
      <c r="B59" s="368">
        <f t="shared" si="83"/>
        <v>13</v>
      </c>
      <c r="C59" s="330">
        <v>49.680584563226056</v>
      </c>
      <c r="D59" s="330">
        <v>48.564231533814059</v>
      </c>
      <c r="E59" s="330">
        <v>47.459267978951466</v>
      </c>
      <c r="F59" s="330">
        <v>46.356109920093544</v>
      </c>
      <c r="G59" s="330">
        <v>46.356109920093544</v>
      </c>
      <c r="H59" s="330">
        <v>46.356109920093544</v>
      </c>
      <c r="I59" s="330">
        <v>46.327221984018706</v>
      </c>
      <c r="J59" s="10">
        <f>INDEX(DriversGams!$A$5:$AN$26,MATCH(Drivers!$A59,DriversGams!$A$5:$A$26,0),MATCH(Drivers!J$3,DriversGams!$A$5:$AN$5,0))</f>
        <v>46.32</v>
      </c>
      <c r="K59" s="10">
        <f>INDEX(DriversGams!$A$5:$AN$26,MATCH(Drivers!$A59,DriversGams!$A$5:$A$26,0),MATCH(Drivers!K$3,DriversGams!$A$5:$AN$5,0))</f>
        <v>29.08</v>
      </c>
      <c r="L59" s="10">
        <f>INDEX(DriversGams!$A$5:$AN$26,MATCH(Drivers!$A59,DriversGams!$A$5:$A$26,0),MATCH(Drivers!L$3,DriversGams!$A$5:$AN$5,0))</f>
        <v>33.340000000000003</v>
      </c>
      <c r="M59" s="10">
        <f>INDEX(DriversGams!$A$5:$AN$26,MATCH(Drivers!$A59,DriversGams!$A$5:$A$26,0),MATCH(Drivers!M$3,DriversGams!$A$5:$AN$5,0))</f>
        <v>38.270000000000003</v>
      </c>
      <c r="N59" s="10">
        <f>INDEX(DriversGams!$A$5:$AN$26,MATCH(Drivers!$A59,DriversGams!$A$5:$A$26,0),MATCH(Drivers!N$3,DriversGams!$A$5:$AN$5,0))</f>
        <v>38.229999999999997</v>
      </c>
      <c r="O59" s="10">
        <f>INDEX(DriversGams!$A$5:$AN$26,MATCH(Drivers!$A59,DriversGams!$A$5:$A$26,0),MATCH(Drivers!O$3,DriversGams!$A$5:$AN$5,0))</f>
        <v>38.19</v>
      </c>
      <c r="P59" s="10">
        <f>INDEX(DriversGams!$A$5:$AN$26,MATCH(Drivers!$A59,DriversGams!$A$5:$A$26,0),MATCH(Drivers!P$3,DriversGams!$A$5:$AN$5,0))</f>
        <v>38.159999999999997</v>
      </c>
      <c r="Q59" s="10">
        <f>INDEX(DriversGams!$A$5:$AN$26,MATCH(Drivers!$A59,DriversGams!$A$5:$A$26,0),MATCH(Drivers!Q$3,DriversGams!$A$5:$AN$5,0))</f>
        <v>38.119999999999997</v>
      </c>
      <c r="R59" s="10">
        <f>INDEX(DriversGams!$A$5:$AN$26,MATCH(Drivers!$A59,DriversGams!$A$5:$A$26,0),MATCH(Drivers!R$3,DriversGams!$A$5:$AN$5,0))</f>
        <v>38.08</v>
      </c>
      <c r="S59" s="10">
        <f>INDEX(DriversGams!$A$5:$AN$26,MATCH(Drivers!$A59,DriversGams!$A$5:$A$26,0),MATCH(Drivers!S$3,DriversGams!$A$5:$AN$5,0))</f>
        <v>16.8</v>
      </c>
      <c r="T59" s="10">
        <f>INDEX(DriversGams!$A$5:$AN$26,MATCH(Drivers!$A59,DriversGams!$A$5:$A$26,0),MATCH(Drivers!T$3,DriversGams!$A$5:$AN$5,0))</f>
        <v>10.85</v>
      </c>
      <c r="U59" s="10">
        <f>INDEX(DriversGams!$A$5:$AN$26,MATCH(Drivers!$A59,DriversGams!$A$5:$A$26,0),MATCH(Drivers!U$3,DriversGams!$A$5:$AN$5,0))</f>
        <v>10.81</v>
      </c>
      <c r="V59" s="10">
        <f>INDEX(DriversGams!$A$5:$AN$26,MATCH(Drivers!$A59,DriversGams!$A$5:$A$26,0),MATCH(Drivers!V$3,DriversGams!$A$5:$AN$5,0))</f>
        <v>10.81</v>
      </c>
      <c r="W59" s="10">
        <f>INDEX(DriversGams!$A$5:$AN$26,MATCH(Drivers!$A59,DriversGams!$A$5:$A$26,0),MATCH(Drivers!W$3,DriversGams!$A$5:$AN$5,0))</f>
        <v>10.81</v>
      </c>
      <c r="X59" s="10">
        <f>INDEX(DriversGams!$A$5:$AN$26,MATCH(Drivers!$A59,DriversGams!$A$5:$A$26,0),MATCH(Drivers!X$3,DriversGams!$A$5:$AN$5,0))</f>
        <v>10.81</v>
      </c>
      <c r="Y59" s="10">
        <f>INDEX(DriversGams!$A$5:$AN$26,MATCH(Drivers!$A59,DriversGams!$A$5:$A$26,0),MATCH(Drivers!Y$3,DriversGams!$A$5:$AN$5,0))</f>
        <v>10.79</v>
      </c>
      <c r="Z59" s="10">
        <f>INDEX(DriversGams!$A$5:$AN$26,MATCH(Drivers!$A59,DriversGams!$A$5:$A$26,0),MATCH(Drivers!Z$3,DriversGams!$A$5:$AN$5,0))</f>
        <v>6.07</v>
      </c>
      <c r="AA59" s="10">
        <f>INDEX(DriversGams!$A$5:$AN$26,MATCH(Drivers!$A59,DriversGams!$A$5:$A$26,0),MATCH(Drivers!AA$3,DriversGams!$A$5:$AN$5,0))</f>
        <v>1.4</v>
      </c>
      <c r="AB59" s="10">
        <f>INDEX(DriversGams!$A$5:$AN$26,MATCH(Drivers!$A59,DriversGams!$A$5:$A$26,0),MATCH(Drivers!AB$3,DriversGams!$A$5:$AN$5,0))</f>
        <v>1.38</v>
      </c>
      <c r="AC59" s="10">
        <f>INDEX(DriversGams!$A$5:$AN$26,MATCH(Drivers!$A59,DriversGams!$A$5:$A$26,0),MATCH(Drivers!AC$3,DriversGams!$A$5:$AN$5,0))</f>
        <v>1.28</v>
      </c>
      <c r="AD59" s="10">
        <f>INDEX(DriversGams!$A$5:$AN$26,MATCH(Drivers!$A59,DriversGams!$A$5:$A$26,0),MATCH(Drivers!AD$3,DriversGams!$A$5:$AN$5,0))</f>
        <v>1.17</v>
      </c>
      <c r="AE59" s="10">
        <f>INDEX(DriversGams!$A$5:$AN$26,MATCH(Drivers!$A59,DriversGams!$A$5:$A$26,0),MATCH(Drivers!AE$3,DriversGams!$A$5:$AN$5,0))</f>
        <v>1.06</v>
      </c>
      <c r="AF59" s="10">
        <f>INDEX(DriversGams!$A$5:$AN$26,MATCH(Drivers!$A59,DriversGams!$A$5:$A$26,0),MATCH(Drivers!AF$3,DriversGams!$A$5:$AN$5,0))</f>
        <v>0.61</v>
      </c>
      <c r="AG59" s="10">
        <f>INDEX(DriversGams!$A$5:$AN$26,MATCH(Drivers!$A59,DriversGams!$A$5:$A$26,0),MATCH(Drivers!AG$3,DriversGams!$A$5:$AN$5,0))</f>
        <v>0.65</v>
      </c>
      <c r="AH59" s="126"/>
      <c r="AI59" s="126"/>
      <c r="AJ59" s="126"/>
      <c r="AK59" s="126"/>
      <c r="AL59" s="126"/>
      <c r="AM59" s="126"/>
      <c r="AO59" s="337">
        <f t="shared" si="84"/>
        <v>11</v>
      </c>
    </row>
    <row r="60" spans="1:41" s="337" customFormat="1">
      <c r="A60" s="134" t="s">
        <v>524</v>
      </c>
      <c r="B60" s="365">
        <f t="shared" si="83"/>
        <v>14</v>
      </c>
      <c r="C60" s="330">
        <v>21.771602125906632</v>
      </c>
      <c r="D60" s="330">
        <v>22.321967288291042</v>
      </c>
      <c r="E60" s="330">
        <v>22.799481809844082</v>
      </c>
      <c r="F60" s="330">
        <v>23.061502598593702</v>
      </c>
      <c r="G60" s="330">
        <v>23.492490064200549</v>
      </c>
      <c r="H60" s="330">
        <v>23.649212778966675</v>
      </c>
      <c r="I60" s="330">
        <v>24.045917150718431</v>
      </c>
      <c r="J60" s="10">
        <f>INDEX(DriversGams!$A$5:$AN$26,MATCH(Drivers!$A60,DriversGams!$A$5:$A$26,0),MATCH(Drivers!J$3,DriversGams!$A$5:$AN$5,0))</f>
        <v>24.02</v>
      </c>
      <c r="K60" s="10">
        <f>INDEX(DriversGams!$A$5:$AN$26,MATCH(Drivers!$A60,DriversGams!$A$5:$A$26,0),MATCH(Drivers!K$3,DriversGams!$A$5:$AN$5,0))</f>
        <v>22.83</v>
      </c>
      <c r="L60" s="10">
        <f>INDEX(DriversGams!$A$5:$AN$26,MATCH(Drivers!$A60,DriversGams!$A$5:$A$26,0),MATCH(Drivers!L$3,DriversGams!$A$5:$AN$5,0))</f>
        <v>23.64</v>
      </c>
      <c r="M60" s="10">
        <f>INDEX(DriversGams!$A$5:$AN$26,MATCH(Drivers!$A60,DriversGams!$A$5:$A$26,0),MATCH(Drivers!M$3,DriversGams!$A$5:$AN$5,0))</f>
        <v>24.06</v>
      </c>
      <c r="N60" s="10">
        <f>INDEX(DriversGams!$A$5:$AN$26,MATCH(Drivers!$A60,DriversGams!$A$5:$A$26,0),MATCH(Drivers!N$3,DriversGams!$A$5:$AN$5,0))</f>
        <v>24.57</v>
      </c>
      <c r="O60" s="10">
        <f>INDEX(DriversGams!$A$5:$AN$26,MATCH(Drivers!$A60,DriversGams!$A$5:$A$26,0),MATCH(Drivers!O$3,DriversGams!$A$5:$AN$5,0))</f>
        <v>25.29</v>
      </c>
      <c r="P60" s="10">
        <f>INDEX(DriversGams!$A$5:$AN$26,MATCH(Drivers!$A60,DriversGams!$A$5:$A$26,0),MATCH(Drivers!P$3,DriversGams!$A$5:$AN$5,0))</f>
        <v>25.8</v>
      </c>
      <c r="Q60" s="10">
        <f>INDEX(DriversGams!$A$5:$AN$26,MATCH(Drivers!$A60,DriversGams!$A$5:$A$26,0),MATCH(Drivers!Q$3,DriversGams!$A$5:$AN$5,0))</f>
        <v>26.15</v>
      </c>
      <c r="R60" s="10">
        <f>INDEX(DriversGams!$A$5:$AN$26,MATCH(Drivers!$A60,DriversGams!$A$5:$A$26,0),MATCH(Drivers!R$3,DriversGams!$A$5:$AN$5,0))</f>
        <v>26.59</v>
      </c>
      <c r="S60" s="10">
        <f>INDEX(DriversGams!$A$5:$AN$26,MATCH(Drivers!$A60,DriversGams!$A$5:$A$26,0),MATCH(Drivers!S$3,DriversGams!$A$5:$AN$5,0))</f>
        <v>27.06</v>
      </c>
      <c r="T60" s="10">
        <f>INDEX(DriversGams!$A$5:$AN$26,MATCH(Drivers!$A60,DriversGams!$A$5:$A$26,0),MATCH(Drivers!T$3,DriversGams!$A$5:$AN$5,0))</f>
        <v>27.52</v>
      </c>
      <c r="U60" s="10">
        <f>INDEX(DriversGams!$A$5:$AN$26,MATCH(Drivers!$A60,DriversGams!$A$5:$A$26,0),MATCH(Drivers!U$3,DriversGams!$A$5:$AN$5,0))</f>
        <v>27.94</v>
      </c>
      <c r="V60" s="10">
        <f>INDEX(DriversGams!$A$5:$AN$26,MATCH(Drivers!$A60,DriversGams!$A$5:$A$26,0),MATCH(Drivers!V$3,DriversGams!$A$5:$AN$5,0))</f>
        <v>28.91</v>
      </c>
      <c r="W60" s="10">
        <f>INDEX(DriversGams!$A$5:$AN$26,MATCH(Drivers!$A60,DriversGams!$A$5:$A$26,0),MATCH(Drivers!W$3,DriversGams!$A$5:$AN$5,0))</f>
        <v>29.53</v>
      </c>
      <c r="X60" s="10">
        <f>INDEX(DriversGams!$A$5:$AN$26,MATCH(Drivers!$A60,DriversGams!$A$5:$A$26,0),MATCH(Drivers!X$3,DriversGams!$A$5:$AN$5,0))</f>
        <v>30.31</v>
      </c>
      <c r="Y60" s="10">
        <f>INDEX(DriversGams!$A$5:$AN$26,MATCH(Drivers!$A60,DriversGams!$A$5:$A$26,0),MATCH(Drivers!Y$3,DriversGams!$A$5:$AN$5,0))</f>
        <v>31.13</v>
      </c>
      <c r="Z60" s="10">
        <f>INDEX(DriversGams!$A$5:$AN$26,MATCH(Drivers!$A60,DriversGams!$A$5:$A$26,0),MATCH(Drivers!Z$3,DriversGams!$A$5:$AN$5,0))</f>
        <v>31.92</v>
      </c>
      <c r="AA60" s="10">
        <f>INDEX(DriversGams!$A$5:$AN$26,MATCH(Drivers!$A60,DriversGams!$A$5:$A$26,0),MATCH(Drivers!AA$3,DriversGams!$A$5:$AN$5,0))</f>
        <v>32.54</v>
      </c>
      <c r="AB60" s="10">
        <f>INDEX(DriversGams!$A$5:$AN$26,MATCH(Drivers!$A60,DriversGams!$A$5:$A$26,0),MATCH(Drivers!AB$3,DriversGams!$A$5:$AN$5,0))</f>
        <v>32.880000000000003</v>
      </c>
      <c r="AC60" s="10">
        <f>INDEX(DriversGams!$A$5:$AN$26,MATCH(Drivers!$A60,DriversGams!$A$5:$A$26,0),MATCH(Drivers!AC$3,DriversGams!$A$5:$AN$5,0))</f>
        <v>33.47</v>
      </c>
      <c r="AD60" s="10">
        <f>INDEX(DriversGams!$A$5:$AN$26,MATCH(Drivers!$A60,DriversGams!$A$5:$A$26,0),MATCH(Drivers!AD$3,DriversGams!$A$5:$AN$5,0))</f>
        <v>33.89</v>
      </c>
      <c r="AE60" s="10">
        <f>INDEX(DriversGams!$A$5:$AN$26,MATCH(Drivers!$A60,DriversGams!$A$5:$A$26,0),MATCH(Drivers!AE$3,DriversGams!$A$5:$AN$5,0))</f>
        <v>34.57</v>
      </c>
      <c r="AF60" s="10">
        <f>INDEX(DriversGams!$A$5:$AN$26,MATCH(Drivers!$A60,DriversGams!$A$5:$A$26,0),MATCH(Drivers!AF$3,DriversGams!$A$5:$AN$5,0))</f>
        <v>38.1</v>
      </c>
      <c r="AG60" s="10">
        <f>INDEX(DriversGams!$A$5:$AN$26,MATCH(Drivers!$A60,DriversGams!$A$5:$A$26,0),MATCH(Drivers!AG$3,DriversGams!$A$5:$AN$5,0))</f>
        <v>40.26</v>
      </c>
      <c r="AH60" s="126"/>
      <c r="AI60" s="126"/>
      <c r="AJ60" s="126"/>
      <c r="AK60" s="126"/>
      <c r="AL60" s="126"/>
      <c r="AM60" s="126"/>
      <c r="AO60" s="337">
        <f t="shared" si="84"/>
        <v>12</v>
      </c>
    </row>
    <row r="61" spans="1:41" s="337" customFormat="1">
      <c r="A61" s="134" t="s">
        <v>594</v>
      </c>
      <c r="B61" s="368">
        <f t="shared" si="83"/>
        <v>15</v>
      </c>
      <c r="C61" s="330">
        <v>234.64829421512601</v>
      </c>
      <c r="D61" s="330">
        <v>241.75157173268613</v>
      </c>
      <c r="E61" s="330">
        <v>247.49716491255998</v>
      </c>
      <c r="F61" s="330">
        <v>250.49509082227485</v>
      </c>
      <c r="G61" s="330">
        <v>252.5592931181983</v>
      </c>
      <c r="H61" s="330">
        <v>256.25966914032193</v>
      </c>
      <c r="I61" s="330">
        <v>259.56135726080817</v>
      </c>
      <c r="J61" s="10">
        <f>INDEX(DriversGams!$A$5:$AN$26,MATCH(Drivers!$A61,DriversGams!$A$5:$A$26,0),MATCH(Drivers!J$3,DriversGams!$A$5:$AN$5,0))</f>
        <v>247.43</v>
      </c>
      <c r="K61" s="10">
        <f>INDEX(DriversGams!$A$5:$AN$26,MATCH(Drivers!$A61,DriversGams!$A$5:$A$26,0),MATCH(Drivers!K$3,DriversGams!$A$5:$AN$5,0))</f>
        <v>235.95</v>
      </c>
      <c r="L61" s="10">
        <f>INDEX(DriversGams!$A$5:$AN$26,MATCH(Drivers!$A61,DriversGams!$A$5:$A$26,0),MATCH(Drivers!L$3,DriversGams!$A$5:$AN$5,0))</f>
        <v>242.5</v>
      </c>
      <c r="M61" s="10">
        <f>INDEX(DriversGams!$A$5:$AN$26,MATCH(Drivers!$A61,DriversGams!$A$5:$A$26,0),MATCH(Drivers!M$3,DriversGams!$A$5:$AN$5,0))</f>
        <v>248.63</v>
      </c>
      <c r="N61" s="10">
        <f>INDEX(DriversGams!$A$5:$AN$26,MATCH(Drivers!$A61,DriversGams!$A$5:$A$26,0),MATCH(Drivers!N$3,DriversGams!$A$5:$AN$5,0))</f>
        <v>253.33</v>
      </c>
      <c r="O61" s="10">
        <f>INDEX(DriversGams!$A$5:$AN$26,MATCH(Drivers!$A61,DriversGams!$A$5:$A$26,0),MATCH(Drivers!O$3,DriversGams!$A$5:$AN$5,0))</f>
        <v>258.23</v>
      </c>
      <c r="P61" s="10">
        <f>INDEX(DriversGams!$A$5:$AN$26,MATCH(Drivers!$A61,DriversGams!$A$5:$A$26,0),MATCH(Drivers!P$3,DriversGams!$A$5:$AN$5,0))</f>
        <v>263.17</v>
      </c>
      <c r="Q61" s="10">
        <f>INDEX(DriversGams!$A$5:$AN$26,MATCH(Drivers!$A61,DriversGams!$A$5:$A$26,0),MATCH(Drivers!Q$3,DriversGams!$A$5:$AN$5,0))</f>
        <v>268.76</v>
      </c>
      <c r="R61" s="10">
        <f>INDEX(DriversGams!$A$5:$AN$26,MATCH(Drivers!$A61,DriversGams!$A$5:$A$26,0),MATCH(Drivers!R$3,DriversGams!$A$5:$AN$5,0))</f>
        <v>274.67</v>
      </c>
      <c r="S61" s="10">
        <f>INDEX(DriversGams!$A$5:$AN$26,MATCH(Drivers!$A61,DriversGams!$A$5:$A$26,0),MATCH(Drivers!S$3,DriversGams!$A$5:$AN$5,0))</f>
        <v>282.06</v>
      </c>
      <c r="T61" s="10">
        <f>INDEX(DriversGams!$A$5:$AN$26,MATCH(Drivers!$A61,DriversGams!$A$5:$A$26,0),MATCH(Drivers!T$3,DriversGams!$A$5:$AN$5,0))</f>
        <v>291.58999999999997</v>
      </c>
      <c r="U61" s="10">
        <f>INDEX(DriversGams!$A$5:$AN$26,MATCH(Drivers!$A61,DriversGams!$A$5:$A$26,0),MATCH(Drivers!U$3,DriversGams!$A$5:$AN$5,0))</f>
        <v>299.91000000000003</v>
      </c>
      <c r="V61" s="10">
        <f>INDEX(DriversGams!$A$5:$AN$26,MATCH(Drivers!$A61,DriversGams!$A$5:$A$26,0),MATCH(Drivers!V$3,DriversGams!$A$5:$AN$5,0))</f>
        <v>308.88</v>
      </c>
      <c r="W61" s="10">
        <f>INDEX(DriversGams!$A$5:$AN$26,MATCH(Drivers!$A61,DriversGams!$A$5:$A$26,0),MATCH(Drivers!W$3,DriversGams!$A$5:$AN$5,0))</f>
        <v>317.89</v>
      </c>
      <c r="X61" s="10">
        <f>INDEX(DriversGams!$A$5:$AN$26,MATCH(Drivers!$A61,DriversGams!$A$5:$A$26,0),MATCH(Drivers!X$3,DriversGams!$A$5:$AN$5,0))</f>
        <v>330.19</v>
      </c>
      <c r="Y61" s="10">
        <f>INDEX(DriversGams!$A$5:$AN$26,MATCH(Drivers!$A61,DriversGams!$A$5:$A$26,0),MATCH(Drivers!Y$3,DriversGams!$A$5:$AN$5,0))</f>
        <v>343.29</v>
      </c>
      <c r="Z61" s="10">
        <f>INDEX(DriversGams!$A$5:$AN$26,MATCH(Drivers!$A61,DriversGams!$A$5:$A$26,0),MATCH(Drivers!Z$3,DriversGams!$A$5:$AN$5,0))</f>
        <v>353.76</v>
      </c>
      <c r="AA61" s="10">
        <f>INDEX(DriversGams!$A$5:$AN$26,MATCH(Drivers!$A61,DriversGams!$A$5:$A$26,0),MATCH(Drivers!AA$3,DriversGams!$A$5:$AN$5,0))</f>
        <v>364</v>
      </c>
      <c r="AB61" s="10">
        <f>INDEX(DriversGams!$A$5:$AN$26,MATCH(Drivers!$A61,DriversGams!$A$5:$A$26,0),MATCH(Drivers!AB$3,DriversGams!$A$5:$AN$5,0))</f>
        <v>373.36</v>
      </c>
      <c r="AC61" s="10">
        <f>INDEX(DriversGams!$A$5:$AN$26,MATCH(Drivers!$A61,DriversGams!$A$5:$A$26,0),MATCH(Drivers!AC$3,DriversGams!$A$5:$AN$5,0))</f>
        <v>384.36</v>
      </c>
      <c r="AD61" s="10">
        <f>INDEX(DriversGams!$A$5:$AN$26,MATCH(Drivers!$A61,DriversGams!$A$5:$A$26,0),MATCH(Drivers!AD$3,DriversGams!$A$5:$AN$5,0))</f>
        <v>395.7</v>
      </c>
      <c r="AE61" s="10">
        <f>INDEX(DriversGams!$A$5:$AN$26,MATCH(Drivers!$A61,DriversGams!$A$5:$A$26,0),MATCH(Drivers!AE$3,DriversGams!$A$5:$AN$5,0))</f>
        <v>407.99</v>
      </c>
      <c r="AF61" s="10">
        <f>INDEX(DriversGams!$A$5:$AN$26,MATCH(Drivers!$A61,DriversGams!$A$5:$A$26,0),MATCH(Drivers!AF$3,DriversGams!$A$5:$AN$5,0))</f>
        <v>470.64</v>
      </c>
      <c r="AG61" s="10">
        <f>INDEX(DriversGams!$A$5:$AN$26,MATCH(Drivers!$A61,DriversGams!$A$5:$A$26,0),MATCH(Drivers!AG$3,DriversGams!$A$5:$AN$5,0))</f>
        <v>497.65</v>
      </c>
      <c r="AH61" s="126"/>
      <c r="AI61" s="126"/>
      <c r="AJ61" s="126"/>
      <c r="AK61" s="126"/>
      <c r="AL61" s="126"/>
      <c r="AM61" s="126"/>
      <c r="AO61" s="337" t="e">
        <f>#REF!+1</f>
        <v>#REF!</v>
      </c>
    </row>
    <row r="62" spans="1:41" s="337" customFormat="1">
      <c r="A62" s="134" t="s">
        <v>593</v>
      </c>
      <c r="B62" s="368">
        <f t="shared" si="83"/>
        <v>16</v>
      </c>
      <c r="C62" s="330">
        <v>40.911909200944407</v>
      </c>
      <c r="D62" s="330">
        <v>43.472466890059046</v>
      </c>
      <c r="E62" s="330">
        <v>46.683336524652951</v>
      </c>
      <c r="F62" s="330">
        <v>48.977367480453168</v>
      </c>
      <c r="G62" s="330">
        <v>50.507366203925315</v>
      </c>
      <c r="H62" s="330">
        <v>54.114758895803412</v>
      </c>
      <c r="I62" s="330">
        <v>58.020027445348646</v>
      </c>
      <c r="J62" s="10">
        <f>INDEX(DriversGams!$A$5:$AN$26,MATCH(Drivers!$A62,DriversGams!$A$5:$A$26,0),MATCH(Drivers!J$3,DriversGams!$A$5:$AN$5,0))</f>
        <v>60.68</v>
      </c>
      <c r="K62" s="10">
        <f>INDEX(DriversGams!$A$5:$AN$26,MATCH(Drivers!$A62,DriversGams!$A$5:$A$26,0),MATCH(Drivers!K$3,DriversGams!$A$5:$AN$5,0))</f>
        <v>58.58</v>
      </c>
      <c r="L62" s="10">
        <f>INDEX(DriversGams!$A$5:$AN$26,MATCH(Drivers!$A62,DriversGams!$A$5:$A$26,0),MATCH(Drivers!L$3,DriversGams!$A$5:$AN$5,0))</f>
        <v>60.09</v>
      </c>
      <c r="M62" s="10">
        <f>INDEX(DriversGams!$A$5:$AN$26,MATCH(Drivers!$A62,DriversGams!$A$5:$A$26,0),MATCH(Drivers!M$3,DriversGams!$A$5:$AN$5,0))</f>
        <v>61.48</v>
      </c>
      <c r="N62" s="10">
        <f>INDEX(DriversGams!$A$5:$AN$26,MATCH(Drivers!$A62,DriversGams!$A$5:$A$26,0),MATCH(Drivers!N$3,DriversGams!$A$5:$AN$5,0))</f>
        <v>62.68</v>
      </c>
      <c r="O62" s="10">
        <f>INDEX(DriversGams!$A$5:$AN$26,MATCH(Drivers!$A62,DriversGams!$A$5:$A$26,0),MATCH(Drivers!O$3,DriversGams!$A$5:$AN$5,0))</f>
        <v>64.05</v>
      </c>
      <c r="P62" s="10">
        <f>INDEX(DriversGams!$A$5:$AN$26,MATCH(Drivers!$A62,DriversGams!$A$5:$A$26,0),MATCH(Drivers!P$3,DriversGams!$A$5:$AN$5,0))</f>
        <v>65.23</v>
      </c>
      <c r="Q62" s="10">
        <f>INDEX(DriversGams!$A$5:$AN$26,MATCH(Drivers!$A62,DriversGams!$A$5:$A$26,0),MATCH(Drivers!Q$3,DriversGams!$A$5:$AN$5,0))</f>
        <v>66.2</v>
      </c>
      <c r="R62" s="10">
        <f>INDEX(DriversGams!$A$5:$AN$26,MATCH(Drivers!$A62,DriversGams!$A$5:$A$26,0),MATCH(Drivers!R$3,DriversGams!$A$5:$AN$5,0))</f>
        <v>67.41</v>
      </c>
      <c r="S62" s="10">
        <f>INDEX(DriversGams!$A$5:$AN$26,MATCH(Drivers!$A62,DriversGams!$A$5:$A$26,0),MATCH(Drivers!S$3,DriversGams!$A$5:$AN$5,0))</f>
        <v>69.67</v>
      </c>
      <c r="T62" s="10">
        <f>INDEX(DriversGams!$A$5:$AN$26,MATCH(Drivers!$A62,DriversGams!$A$5:$A$26,0),MATCH(Drivers!T$3,DriversGams!$A$5:$AN$5,0))</f>
        <v>72.37</v>
      </c>
      <c r="U62" s="10">
        <f>INDEX(DriversGams!$A$5:$AN$26,MATCH(Drivers!$A62,DriversGams!$A$5:$A$26,0),MATCH(Drivers!U$3,DriversGams!$A$5:$AN$5,0))</f>
        <v>74.66</v>
      </c>
      <c r="V62" s="10">
        <f>INDEX(DriversGams!$A$5:$AN$26,MATCH(Drivers!$A62,DriversGams!$A$5:$A$26,0),MATCH(Drivers!V$3,DriversGams!$A$5:$AN$5,0))</f>
        <v>77.239999999999995</v>
      </c>
      <c r="W62" s="10">
        <f>INDEX(DriversGams!$A$5:$AN$26,MATCH(Drivers!$A62,DriversGams!$A$5:$A$26,0),MATCH(Drivers!W$3,DriversGams!$A$5:$AN$5,0))</f>
        <v>79.61</v>
      </c>
      <c r="X62" s="10">
        <f>INDEX(DriversGams!$A$5:$AN$26,MATCH(Drivers!$A62,DriversGams!$A$5:$A$26,0),MATCH(Drivers!X$3,DriversGams!$A$5:$AN$5,0))</f>
        <v>82.52</v>
      </c>
      <c r="Y62" s="10">
        <f>INDEX(DriversGams!$A$5:$AN$26,MATCH(Drivers!$A62,DriversGams!$A$5:$A$26,0),MATCH(Drivers!Y$3,DriversGams!$A$5:$AN$5,0))</f>
        <v>85.37</v>
      </c>
      <c r="Z62" s="10">
        <f>INDEX(DriversGams!$A$5:$AN$26,MATCH(Drivers!$A62,DriversGams!$A$5:$A$26,0),MATCH(Drivers!Z$3,DriversGams!$A$5:$AN$5,0))</f>
        <v>89.15</v>
      </c>
      <c r="AA62" s="10">
        <f>INDEX(DriversGams!$A$5:$AN$26,MATCH(Drivers!$A62,DriversGams!$A$5:$A$26,0),MATCH(Drivers!AA$3,DriversGams!$A$5:$AN$5,0))</f>
        <v>93.56</v>
      </c>
      <c r="AB62" s="10">
        <f>INDEX(DriversGams!$A$5:$AN$26,MATCH(Drivers!$A62,DriversGams!$A$5:$A$26,0),MATCH(Drivers!AB$3,DriversGams!$A$5:$AN$5,0))</f>
        <v>96.22</v>
      </c>
      <c r="AC62" s="10">
        <f>INDEX(DriversGams!$A$5:$AN$26,MATCH(Drivers!$A62,DriversGams!$A$5:$A$26,0),MATCH(Drivers!AC$3,DriversGams!$A$5:$AN$5,0))</f>
        <v>99.16</v>
      </c>
      <c r="AD62" s="10">
        <f>INDEX(DriversGams!$A$5:$AN$26,MATCH(Drivers!$A62,DriversGams!$A$5:$A$26,0),MATCH(Drivers!AD$3,DriversGams!$A$5:$AN$5,0))</f>
        <v>101.85</v>
      </c>
      <c r="AE62" s="10">
        <f>INDEX(DriversGams!$A$5:$AN$26,MATCH(Drivers!$A62,DriversGams!$A$5:$A$26,0),MATCH(Drivers!AE$3,DriversGams!$A$5:$AN$5,0))</f>
        <v>104.7</v>
      </c>
      <c r="AF62" s="10">
        <f>INDEX(DriversGams!$A$5:$AN$26,MATCH(Drivers!$A62,DriversGams!$A$5:$A$26,0),MATCH(Drivers!AF$3,DriversGams!$A$5:$AN$5,0))</f>
        <v>116.38</v>
      </c>
      <c r="AG62" s="10">
        <f>INDEX(DriversGams!$A$5:$AN$26,MATCH(Drivers!$A62,DriversGams!$A$5:$A$26,0),MATCH(Drivers!AG$3,DriversGams!$A$5:$AN$5,0))</f>
        <v>118.36</v>
      </c>
      <c r="AH62" s="126"/>
      <c r="AI62" s="126"/>
      <c r="AJ62" s="126"/>
      <c r="AK62" s="126"/>
      <c r="AL62" s="126"/>
      <c r="AM62" s="126"/>
      <c r="AO62" s="337" t="e">
        <f t="shared" si="84"/>
        <v>#REF!</v>
      </c>
    </row>
    <row r="63" spans="1:41" s="337" customFormat="1">
      <c r="A63" s="134" t="s">
        <v>595</v>
      </c>
      <c r="B63" s="337">
        <f t="shared" si="83"/>
        <v>17</v>
      </c>
      <c r="C63" s="330">
        <v>6.4158612357306808</v>
      </c>
      <c r="D63" s="330">
        <v>6.604363287904599</v>
      </c>
      <c r="E63" s="330">
        <v>6.7999637989778527</v>
      </c>
      <c r="F63" s="330">
        <v>6.9251895229982949</v>
      </c>
      <c r="G63" s="330">
        <v>6.9893547700170355</v>
      </c>
      <c r="H63" s="330">
        <v>7.0969867972742753</v>
      </c>
      <c r="I63" s="330">
        <v>7.234631601362862</v>
      </c>
      <c r="J63" s="10">
        <f>INDEX(DriversGams!$A$5:$AN$26,MATCH(Drivers!$A63,DriversGams!$A$5:$A$26,0),MATCH(Drivers!J$3,DriversGams!$A$5:$AN$5,0))</f>
        <v>7.29</v>
      </c>
      <c r="K63" s="10">
        <f>INDEX(DriversGams!$A$5:$AN$26,MATCH(Drivers!$A63,DriversGams!$A$5:$A$26,0),MATCH(Drivers!K$3,DriversGams!$A$5:$AN$5,0))</f>
        <v>7.02</v>
      </c>
      <c r="L63" s="10">
        <f>INDEX(DriversGams!$A$5:$AN$26,MATCH(Drivers!$A63,DriversGams!$A$5:$A$26,0),MATCH(Drivers!L$3,DriversGams!$A$5:$AN$5,0))</f>
        <v>7.35</v>
      </c>
      <c r="M63" s="10">
        <f>INDEX(DriversGams!$A$5:$AN$26,MATCH(Drivers!$A63,DriversGams!$A$5:$A$26,0),MATCH(Drivers!M$3,DriversGams!$A$5:$AN$5,0))</f>
        <v>7.62</v>
      </c>
      <c r="N63" s="10">
        <f>INDEX(DriversGams!$A$5:$AN$26,MATCH(Drivers!$A63,DriversGams!$A$5:$A$26,0),MATCH(Drivers!N$3,DriversGams!$A$5:$AN$5,0))</f>
        <v>7.82</v>
      </c>
      <c r="O63" s="10">
        <f>INDEX(DriversGams!$A$5:$AN$26,MATCH(Drivers!$A63,DriversGams!$A$5:$A$26,0),MATCH(Drivers!O$3,DriversGams!$A$5:$AN$5,0))</f>
        <v>8.02</v>
      </c>
      <c r="P63" s="10">
        <f>INDEX(DriversGams!$A$5:$AN$26,MATCH(Drivers!$A63,DriversGams!$A$5:$A$26,0),MATCH(Drivers!P$3,DriversGams!$A$5:$AN$5,0))</f>
        <v>8.2200000000000006</v>
      </c>
      <c r="Q63" s="10">
        <f>INDEX(DriversGams!$A$5:$AN$26,MATCH(Drivers!$A63,DriversGams!$A$5:$A$26,0),MATCH(Drivers!Q$3,DriversGams!$A$5:$AN$5,0))</f>
        <v>8.42</v>
      </c>
      <c r="R63" s="10">
        <f>INDEX(DriversGams!$A$5:$AN$26,MATCH(Drivers!$A63,DriversGams!$A$5:$A$26,0),MATCH(Drivers!R$3,DriversGams!$A$5:$AN$5,0))</f>
        <v>8.6199999999999992</v>
      </c>
      <c r="S63" s="10">
        <f>INDEX(DriversGams!$A$5:$AN$26,MATCH(Drivers!$A63,DriversGams!$A$5:$A$26,0),MATCH(Drivers!S$3,DriversGams!$A$5:$AN$5,0))</f>
        <v>8.77</v>
      </c>
      <c r="T63" s="10">
        <f>INDEX(DriversGams!$A$5:$AN$26,MATCH(Drivers!$A63,DriversGams!$A$5:$A$26,0),MATCH(Drivers!T$3,DriversGams!$A$5:$AN$5,0))</f>
        <v>9</v>
      </c>
      <c r="U63" s="10">
        <f>INDEX(DriversGams!$A$5:$AN$26,MATCH(Drivers!$A63,DriversGams!$A$5:$A$26,0),MATCH(Drivers!U$3,DriversGams!$A$5:$AN$5,0))</f>
        <v>9.2200000000000006</v>
      </c>
      <c r="V63" s="10">
        <f>INDEX(DriversGams!$A$5:$AN$26,MATCH(Drivers!$A63,DriversGams!$A$5:$A$26,0),MATCH(Drivers!V$3,DriversGams!$A$5:$AN$5,0))</f>
        <v>9.42</v>
      </c>
      <c r="W63" s="10">
        <f>INDEX(DriversGams!$A$5:$AN$26,MATCH(Drivers!$A63,DriversGams!$A$5:$A$26,0),MATCH(Drivers!W$3,DriversGams!$A$5:$AN$5,0))</f>
        <v>9.61</v>
      </c>
      <c r="X63" s="10">
        <f>INDEX(DriversGams!$A$5:$AN$26,MATCH(Drivers!$A63,DriversGams!$A$5:$A$26,0),MATCH(Drivers!X$3,DriversGams!$A$5:$AN$5,0))</f>
        <v>9.89</v>
      </c>
      <c r="Y63" s="10">
        <f>INDEX(DriversGams!$A$5:$AN$26,MATCH(Drivers!$A63,DriversGams!$A$5:$A$26,0),MATCH(Drivers!Y$3,DriversGams!$A$5:$AN$5,0))</f>
        <v>10.19</v>
      </c>
      <c r="Z63" s="10">
        <f>INDEX(DriversGams!$A$5:$AN$26,MATCH(Drivers!$A63,DriversGams!$A$5:$A$26,0),MATCH(Drivers!Z$3,DriversGams!$A$5:$AN$5,0))</f>
        <v>10.35</v>
      </c>
      <c r="AA63" s="10">
        <f>INDEX(DriversGams!$A$5:$AN$26,MATCH(Drivers!$A63,DriversGams!$A$5:$A$26,0),MATCH(Drivers!AA$3,DriversGams!$A$5:$AN$5,0))</f>
        <v>10.48</v>
      </c>
      <c r="AB63" s="10">
        <f>INDEX(DriversGams!$A$5:$AN$26,MATCH(Drivers!$A63,DriversGams!$A$5:$A$26,0),MATCH(Drivers!AB$3,DriversGams!$A$5:$AN$5,0))</f>
        <v>10.64</v>
      </c>
      <c r="AC63" s="10">
        <f>INDEX(DriversGams!$A$5:$AN$26,MATCH(Drivers!$A63,DriversGams!$A$5:$A$26,0),MATCH(Drivers!AC$3,DriversGams!$A$5:$AN$5,0))</f>
        <v>10.89</v>
      </c>
      <c r="AD63" s="10">
        <f>INDEX(DriversGams!$A$5:$AN$26,MATCH(Drivers!$A63,DriversGams!$A$5:$A$26,0),MATCH(Drivers!AD$3,DriversGams!$A$5:$AN$5,0))</f>
        <v>11.16</v>
      </c>
      <c r="AE63" s="10">
        <f>INDEX(DriversGams!$A$5:$AN$26,MATCH(Drivers!$A63,DriversGams!$A$5:$A$26,0),MATCH(Drivers!AE$3,DriversGams!$A$5:$AN$5,0))</f>
        <v>11.43</v>
      </c>
      <c r="AF63" s="10">
        <f>INDEX(DriversGams!$A$5:$AN$26,MATCH(Drivers!$A63,DriversGams!$A$5:$A$26,0),MATCH(Drivers!AF$3,DriversGams!$A$5:$AN$5,0))</f>
        <v>12.88</v>
      </c>
      <c r="AG63" s="10">
        <f>INDEX(DriversGams!$A$5:$AN$26,MATCH(Drivers!$A63,DriversGams!$A$5:$A$26,0),MATCH(Drivers!AG$3,DriversGams!$A$5:$AN$5,0))</f>
        <v>13.61</v>
      </c>
      <c r="AH63" s="126"/>
      <c r="AI63" s="126"/>
      <c r="AJ63" s="126"/>
      <c r="AK63" s="126"/>
      <c r="AL63" s="126"/>
      <c r="AM63" s="126"/>
      <c r="AO63" s="337" t="e">
        <f t="shared" si="84"/>
        <v>#REF!</v>
      </c>
    </row>
    <row r="64" spans="1:41" s="337" customFormat="1">
      <c r="A64" s="134" t="s">
        <v>599</v>
      </c>
      <c r="B64" s="337">
        <f t="shared" si="83"/>
        <v>18</v>
      </c>
      <c r="C64" s="330">
        <v>125.48003402211921</v>
      </c>
      <c r="D64" s="330">
        <v>127.1852732099033</v>
      </c>
      <c r="E64" s="330">
        <v>121.33259319855085</v>
      </c>
      <c r="F64" s="330">
        <v>115.48558072755804</v>
      </c>
      <c r="G64" s="330">
        <v>115.29855189569106</v>
      </c>
      <c r="H64" s="330">
        <v>115.15875256682079</v>
      </c>
      <c r="I64" s="330">
        <v>113.64929765104591</v>
      </c>
      <c r="J64" s="10">
        <f>INDEX(DriversGams!$A$5:$AN$26,MATCH(Drivers!$A64,DriversGams!$A$5:$A$26,0),MATCH(Drivers!J$3,DriversGams!$A$5:$AN$5,0))</f>
        <v>112.99</v>
      </c>
      <c r="K64" s="10">
        <f>INDEX(DriversGams!$A$5:$AN$26,MATCH(Drivers!$A64,DriversGams!$A$5:$A$26,0),MATCH(Drivers!K$3,DriversGams!$A$5:$AN$5,0))</f>
        <v>109.03</v>
      </c>
      <c r="L64" s="10">
        <f>INDEX(DriversGams!$A$5:$AN$26,MATCH(Drivers!$A64,DriversGams!$A$5:$A$26,0),MATCH(Drivers!L$3,DriversGams!$A$5:$AN$5,0))</f>
        <v>107.81</v>
      </c>
      <c r="M64" s="10">
        <f>INDEX(DriversGams!$A$5:$AN$26,MATCH(Drivers!$A64,DriversGams!$A$5:$A$26,0),MATCH(Drivers!M$3,DriversGams!$A$5:$AN$5,0))</f>
        <v>106.54</v>
      </c>
      <c r="N64" s="10">
        <f>INDEX(DriversGams!$A$5:$AN$26,MATCH(Drivers!$A64,DriversGams!$A$5:$A$26,0),MATCH(Drivers!N$3,DriversGams!$A$5:$AN$5,0))</f>
        <v>104.86</v>
      </c>
      <c r="O64" s="10">
        <f>INDEX(DriversGams!$A$5:$AN$26,MATCH(Drivers!$A64,DriversGams!$A$5:$A$26,0),MATCH(Drivers!O$3,DriversGams!$A$5:$AN$5,0))</f>
        <v>103.71</v>
      </c>
      <c r="P64" s="10">
        <f>INDEX(DriversGams!$A$5:$AN$26,MATCH(Drivers!$A64,DriversGams!$A$5:$A$26,0),MATCH(Drivers!P$3,DriversGams!$A$5:$AN$5,0))</f>
        <v>102.26</v>
      </c>
      <c r="Q64" s="10">
        <f>INDEX(DriversGams!$A$5:$AN$26,MATCH(Drivers!$A64,DriversGams!$A$5:$A$26,0),MATCH(Drivers!Q$3,DriversGams!$A$5:$AN$5,0))</f>
        <v>99.81</v>
      </c>
      <c r="R64" s="10">
        <f>INDEX(DriversGams!$A$5:$AN$26,MATCH(Drivers!$A64,DriversGams!$A$5:$A$26,0),MATCH(Drivers!R$3,DriversGams!$A$5:$AN$5,0))</f>
        <v>96.7</v>
      </c>
      <c r="S64" s="10">
        <f>INDEX(DriversGams!$A$5:$AN$26,MATCH(Drivers!$A64,DriversGams!$A$5:$A$26,0),MATCH(Drivers!S$3,DriversGams!$A$5:$AN$5,0))</f>
        <v>94.63</v>
      </c>
      <c r="T64" s="10">
        <f>INDEX(DriversGams!$A$5:$AN$26,MATCH(Drivers!$A64,DriversGams!$A$5:$A$26,0),MATCH(Drivers!T$3,DriversGams!$A$5:$AN$5,0))</f>
        <v>92.91</v>
      </c>
      <c r="U64" s="10">
        <f>INDEX(DriversGams!$A$5:$AN$26,MATCH(Drivers!$A64,DriversGams!$A$5:$A$26,0),MATCH(Drivers!U$3,DriversGams!$A$5:$AN$5,0))</f>
        <v>88.38</v>
      </c>
      <c r="V64" s="10">
        <f>INDEX(DriversGams!$A$5:$AN$26,MATCH(Drivers!$A64,DriversGams!$A$5:$A$26,0),MATCH(Drivers!V$3,DriversGams!$A$5:$AN$5,0))</f>
        <v>84.01</v>
      </c>
      <c r="W64" s="10">
        <f>INDEX(DriversGams!$A$5:$AN$26,MATCH(Drivers!$A64,DriversGams!$A$5:$A$26,0),MATCH(Drivers!W$3,DriversGams!$A$5:$AN$5,0))</f>
        <v>81.599999999999994</v>
      </c>
      <c r="X64" s="10">
        <f>INDEX(DriversGams!$A$5:$AN$26,MATCH(Drivers!$A64,DriversGams!$A$5:$A$26,0),MATCH(Drivers!X$3,DriversGams!$A$5:$AN$5,0))</f>
        <v>77.55</v>
      </c>
      <c r="Y64" s="10">
        <f>INDEX(DriversGams!$A$5:$AN$26,MATCH(Drivers!$A64,DriversGams!$A$5:$A$26,0),MATCH(Drivers!Y$3,DriversGams!$A$5:$AN$5,0))</f>
        <v>77.3</v>
      </c>
      <c r="Z64" s="10">
        <f>INDEX(DriversGams!$A$5:$AN$26,MATCH(Drivers!$A64,DriversGams!$A$5:$A$26,0),MATCH(Drivers!Z$3,DriversGams!$A$5:$AN$5,0))</f>
        <v>63.1</v>
      </c>
      <c r="AA64" s="10">
        <f>INDEX(DriversGams!$A$5:$AN$26,MATCH(Drivers!$A64,DriversGams!$A$5:$A$26,0),MATCH(Drivers!AA$3,DriversGams!$A$5:$AN$5,0))</f>
        <v>49.91</v>
      </c>
      <c r="AB64" s="10">
        <f>INDEX(DriversGams!$A$5:$AN$26,MATCH(Drivers!$A64,DriversGams!$A$5:$A$26,0),MATCH(Drivers!AB$3,DriversGams!$A$5:$AN$5,0))</f>
        <v>42.41</v>
      </c>
      <c r="AC64" s="10">
        <f>INDEX(DriversGams!$A$5:$AN$26,MATCH(Drivers!$A64,DriversGams!$A$5:$A$26,0),MATCH(Drivers!AC$3,DriversGams!$A$5:$AN$5,0))</f>
        <v>38.44</v>
      </c>
      <c r="AD64" s="10">
        <f>INDEX(DriversGams!$A$5:$AN$26,MATCH(Drivers!$A64,DriversGams!$A$5:$A$26,0),MATCH(Drivers!AD$3,DriversGams!$A$5:$AN$5,0))</f>
        <v>34.46</v>
      </c>
      <c r="AE64" s="10">
        <f>INDEX(DriversGams!$A$5:$AN$26,MATCH(Drivers!$A64,DriversGams!$A$5:$A$26,0),MATCH(Drivers!AE$3,DriversGams!$A$5:$AN$5,0))</f>
        <v>30.51</v>
      </c>
      <c r="AF64" s="10">
        <f>INDEX(DriversGams!$A$5:$AN$26,MATCH(Drivers!$A64,DriversGams!$A$5:$A$26,0),MATCH(Drivers!AF$3,DriversGams!$A$5:$AN$5,0))</f>
        <v>23.86</v>
      </c>
      <c r="AG64" s="10">
        <f>INDEX(DriversGams!$A$5:$AN$26,MATCH(Drivers!$A64,DriversGams!$A$5:$A$26,0),MATCH(Drivers!AG$3,DriversGams!$A$5:$AN$5,0))</f>
        <v>13.64</v>
      </c>
      <c r="AH64" s="126"/>
      <c r="AI64" s="126"/>
      <c r="AJ64" s="126"/>
      <c r="AK64" s="126"/>
      <c r="AL64" s="126"/>
      <c r="AM64" s="126"/>
    </row>
    <row r="65" spans="1:39" s="337" customFormat="1">
      <c r="A65" s="134" t="s">
        <v>528</v>
      </c>
      <c r="B65" s="337">
        <f t="shared" si="83"/>
        <v>19</v>
      </c>
      <c r="C65" s="330">
        <v>154.18842101590053</v>
      </c>
      <c r="D65" s="330">
        <v>151.87047226763119</v>
      </c>
      <c r="E65" s="330">
        <v>148.71168942836181</v>
      </c>
      <c r="F65" s="330">
        <v>145.49800306349678</v>
      </c>
      <c r="G65" s="330">
        <v>142.32274916654868</v>
      </c>
      <c r="H65" s="330">
        <v>141.64560568420242</v>
      </c>
      <c r="I65" s="330">
        <v>143.22499710383713</v>
      </c>
      <c r="J65" s="10">
        <f>INDEX(DriversGams!$A$5:$AN$26,MATCH(Drivers!$A65,DriversGams!$A$5:$A$26,0),MATCH(Drivers!J$3,DriversGams!$A$5:$AN$5,0))</f>
        <v>142.19999999999999</v>
      </c>
      <c r="K65" s="10">
        <f>INDEX(DriversGams!$A$5:$AN$26,MATCH(Drivers!$A65,DriversGams!$A$5:$A$26,0),MATCH(Drivers!K$3,DriversGams!$A$5:$AN$5,0))</f>
        <v>137.66999999999999</v>
      </c>
      <c r="L65" s="10">
        <f>INDEX(DriversGams!$A$5:$AN$26,MATCH(Drivers!$A65,DriversGams!$A$5:$A$26,0),MATCH(Drivers!L$3,DriversGams!$A$5:$AN$5,0))</f>
        <v>143.4</v>
      </c>
      <c r="M65" s="10">
        <f>INDEX(DriversGams!$A$5:$AN$26,MATCH(Drivers!$A65,DriversGams!$A$5:$A$26,0),MATCH(Drivers!M$3,DriversGams!$A$5:$AN$5,0))</f>
        <v>144.38999999999999</v>
      </c>
      <c r="N65" s="10">
        <f>INDEX(DriversGams!$A$5:$AN$26,MATCH(Drivers!$A65,DriversGams!$A$5:$A$26,0),MATCH(Drivers!N$3,DriversGams!$A$5:$AN$5,0))</f>
        <v>144.57</v>
      </c>
      <c r="O65" s="10">
        <f>INDEX(DriversGams!$A$5:$AN$26,MATCH(Drivers!$A65,DriversGams!$A$5:$A$26,0),MATCH(Drivers!O$3,DriversGams!$A$5:$AN$5,0))</f>
        <v>145.81</v>
      </c>
      <c r="P65" s="10">
        <f>INDEX(DriversGams!$A$5:$AN$26,MATCH(Drivers!$A65,DriversGams!$A$5:$A$26,0),MATCH(Drivers!P$3,DriversGams!$A$5:$AN$5,0))</f>
        <v>147.94999999999999</v>
      </c>
      <c r="Q65" s="10">
        <f>INDEX(DriversGams!$A$5:$AN$26,MATCH(Drivers!$A65,DriversGams!$A$5:$A$26,0),MATCH(Drivers!Q$3,DriversGams!$A$5:$AN$5,0))</f>
        <v>149.13</v>
      </c>
      <c r="R65" s="10">
        <f>INDEX(DriversGams!$A$5:$AN$26,MATCH(Drivers!$A65,DriversGams!$A$5:$A$26,0),MATCH(Drivers!R$3,DriversGams!$A$5:$AN$5,0))</f>
        <v>150.59</v>
      </c>
      <c r="S65" s="10">
        <f>INDEX(DriversGams!$A$5:$AN$26,MATCH(Drivers!$A65,DriversGams!$A$5:$A$26,0),MATCH(Drivers!S$3,DriversGams!$A$5:$AN$5,0))</f>
        <v>152.97</v>
      </c>
      <c r="T65" s="10">
        <f>INDEX(DriversGams!$A$5:$AN$26,MATCH(Drivers!$A65,DriversGams!$A$5:$A$26,0),MATCH(Drivers!T$3,DriversGams!$A$5:$AN$5,0))</f>
        <v>156.79</v>
      </c>
      <c r="U65" s="10">
        <f>INDEX(DriversGams!$A$5:$AN$26,MATCH(Drivers!$A65,DriversGams!$A$5:$A$26,0),MATCH(Drivers!U$3,DriversGams!$A$5:$AN$5,0))</f>
        <v>158.83000000000001</v>
      </c>
      <c r="V65" s="10">
        <f>INDEX(DriversGams!$A$5:$AN$26,MATCH(Drivers!$A65,DriversGams!$A$5:$A$26,0),MATCH(Drivers!V$3,DriversGams!$A$5:$AN$5,0))</f>
        <v>165.7</v>
      </c>
      <c r="W65" s="10">
        <f>INDEX(DriversGams!$A$5:$AN$26,MATCH(Drivers!$A65,DriversGams!$A$5:$A$26,0),MATCH(Drivers!W$3,DriversGams!$A$5:$AN$5,0))</f>
        <v>174.21</v>
      </c>
      <c r="X65" s="10">
        <f>INDEX(DriversGams!$A$5:$AN$26,MATCH(Drivers!$A65,DriversGams!$A$5:$A$26,0),MATCH(Drivers!X$3,DriversGams!$A$5:$AN$5,0))</f>
        <v>181.55</v>
      </c>
      <c r="Y65" s="10">
        <f>INDEX(DriversGams!$A$5:$AN$26,MATCH(Drivers!$A65,DriversGams!$A$5:$A$26,0),MATCH(Drivers!Y$3,DriversGams!$A$5:$AN$5,0))</f>
        <v>191.62</v>
      </c>
      <c r="Z65" s="10">
        <f>INDEX(DriversGams!$A$5:$AN$26,MATCH(Drivers!$A65,DriversGams!$A$5:$A$26,0),MATCH(Drivers!Z$3,DriversGams!$A$5:$AN$5,0))</f>
        <v>191.16</v>
      </c>
      <c r="AA65" s="10">
        <f>INDEX(DriversGams!$A$5:$AN$26,MATCH(Drivers!$A65,DriversGams!$A$5:$A$26,0),MATCH(Drivers!AA$3,DriversGams!$A$5:$AN$5,0))</f>
        <v>195.15</v>
      </c>
      <c r="AB65" s="10">
        <f>INDEX(DriversGams!$A$5:$AN$26,MATCH(Drivers!$A65,DriversGams!$A$5:$A$26,0),MATCH(Drivers!AB$3,DriversGams!$A$5:$AN$5,0))</f>
        <v>233.38</v>
      </c>
      <c r="AC65" s="10">
        <f>INDEX(DriversGams!$A$5:$AN$26,MATCH(Drivers!$A65,DriversGams!$A$5:$A$26,0),MATCH(Drivers!AC$3,DriversGams!$A$5:$AN$5,0))</f>
        <v>246.79</v>
      </c>
      <c r="AD65" s="10">
        <f>INDEX(DriversGams!$A$5:$AN$26,MATCH(Drivers!$A65,DriversGams!$A$5:$A$26,0),MATCH(Drivers!AD$3,DriversGams!$A$5:$AN$5,0))</f>
        <v>262.18</v>
      </c>
      <c r="AE65" s="10">
        <f>INDEX(DriversGams!$A$5:$AN$26,MATCH(Drivers!$A65,DriversGams!$A$5:$A$26,0),MATCH(Drivers!AE$3,DriversGams!$A$5:$AN$5,0))</f>
        <v>276.33</v>
      </c>
      <c r="AF65" s="10">
        <f>INDEX(DriversGams!$A$5:$AN$26,MATCH(Drivers!$A65,DriversGams!$A$5:$A$26,0),MATCH(Drivers!AF$3,DriversGams!$A$5:$AN$5,0))</f>
        <v>325.05</v>
      </c>
      <c r="AG65" s="10">
        <f>INDEX(DriversGams!$A$5:$AN$26,MATCH(Drivers!$A65,DriversGams!$A$5:$A$26,0),MATCH(Drivers!AG$3,DriversGams!$A$5:$AN$5,0))</f>
        <v>402.21</v>
      </c>
      <c r="AH65" s="126"/>
      <c r="AI65" s="126"/>
      <c r="AJ65" s="126"/>
      <c r="AK65" s="126"/>
      <c r="AL65" s="126"/>
      <c r="AM65" s="126"/>
    </row>
    <row r="66" spans="1:39" s="337" customFormat="1">
      <c r="A66" s="5" t="s">
        <v>5</v>
      </c>
      <c r="B66" s="337">
        <f t="shared" si="83"/>
        <v>20</v>
      </c>
      <c r="C66" s="371">
        <f>SUM(C45:C65)</f>
        <v>4032.0433682922144</v>
      </c>
      <c r="D66" s="371">
        <f t="shared" ref="D66:I66" si="85">SUM(D45:D65)</f>
        <v>4135.6011269326036</v>
      </c>
      <c r="E66" s="371">
        <f t="shared" si="85"/>
        <v>4214.5620530894539</v>
      </c>
      <c r="F66" s="371">
        <f t="shared" si="85"/>
        <v>4269.9104508291794</v>
      </c>
      <c r="G66" s="371">
        <f t="shared" si="85"/>
        <v>4306.3530098044157</v>
      </c>
      <c r="H66" s="371">
        <f t="shared" si="85"/>
        <v>4369.2882721535752</v>
      </c>
      <c r="I66" s="371">
        <f t="shared" si="85"/>
        <v>4424.2547121291227</v>
      </c>
      <c r="J66" s="127">
        <f t="shared" ref="J66:AG66" si="86">SUM(J45:J65)</f>
        <v>4436.7700000000004</v>
      </c>
      <c r="K66" s="127">
        <f t="shared" si="86"/>
        <v>4157.24</v>
      </c>
      <c r="L66" s="127">
        <f t="shared" si="86"/>
        <v>4296.6099999999997</v>
      </c>
      <c r="M66" s="127">
        <f t="shared" si="86"/>
        <v>4408.51</v>
      </c>
      <c r="N66" s="127">
        <f t="shared" si="86"/>
        <v>4511.7199999999993</v>
      </c>
      <c r="O66" s="127">
        <f t="shared" si="86"/>
        <v>4622.4800000000014</v>
      </c>
      <c r="P66" s="127">
        <f t="shared" si="86"/>
        <v>4727.3099999999995</v>
      </c>
      <c r="Q66" s="127">
        <f t="shared" si="86"/>
        <v>4818.42</v>
      </c>
      <c r="R66" s="127">
        <f t="shared" si="86"/>
        <v>4908.8799999999992</v>
      </c>
      <c r="S66" s="127">
        <f t="shared" si="86"/>
        <v>5001.340000000002</v>
      </c>
      <c r="T66" s="127">
        <f t="shared" si="86"/>
        <v>5124.1600000000008</v>
      </c>
      <c r="U66" s="127">
        <f t="shared" si="86"/>
        <v>5234.6499999999996</v>
      </c>
      <c r="V66" s="127">
        <f t="shared" si="86"/>
        <v>5365.44</v>
      </c>
      <c r="W66" s="127">
        <f t="shared" si="86"/>
        <v>5502.3000000000011</v>
      </c>
      <c r="X66" s="127">
        <f t="shared" si="86"/>
        <v>5663.2600000000011</v>
      </c>
      <c r="Y66" s="127">
        <f t="shared" si="86"/>
        <v>5838.79</v>
      </c>
      <c r="Z66" s="127">
        <f t="shared" si="86"/>
        <v>5978.869999999999</v>
      </c>
      <c r="AA66" s="127">
        <f t="shared" si="86"/>
        <v>6119.1299999999983</v>
      </c>
      <c r="AB66" s="127">
        <f t="shared" si="86"/>
        <v>6283.24</v>
      </c>
      <c r="AC66" s="127">
        <f t="shared" si="86"/>
        <v>6443.4999999999982</v>
      </c>
      <c r="AD66" s="127">
        <f t="shared" si="86"/>
        <v>6615.260000000002</v>
      </c>
      <c r="AE66" s="127">
        <f t="shared" si="86"/>
        <v>6787.6</v>
      </c>
      <c r="AF66" s="127">
        <f t="shared" si="86"/>
        <v>7808.4800000000005</v>
      </c>
      <c r="AG66" s="127">
        <f t="shared" si="86"/>
        <v>8589.119999999999</v>
      </c>
      <c r="AH66" s="127"/>
      <c r="AI66" s="127"/>
      <c r="AJ66" s="127"/>
      <c r="AK66" s="127"/>
      <c r="AL66" s="127"/>
      <c r="AM66" s="127"/>
    </row>
    <row r="67" spans="1:39" s="33" customFormat="1">
      <c r="A67" s="247" t="s">
        <v>279</v>
      </c>
      <c r="B67" s="337">
        <f t="shared" si="83"/>
        <v>21</v>
      </c>
      <c r="C67" s="332"/>
      <c r="D67" s="248">
        <v>2.6436281887547874E-2</v>
      </c>
      <c r="E67" s="248">
        <v>2.0165921894981231E-2</v>
      </c>
      <c r="F67" s="248">
        <v>1.407744097509589E-2</v>
      </c>
      <c r="G67" s="248">
        <v>8.9337784405372211E-3</v>
      </c>
      <c r="H67" s="248">
        <v>1.4827464040109817E-2</v>
      </c>
      <c r="I67" s="248">
        <v>1.2732896737821964E-2</v>
      </c>
      <c r="J67" s="248">
        <v>7.2531087632679014E-3</v>
      </c>
      <c r="K67" s="248">
        <v>-7.2462496857853442E-2</v>
      </c>
      <c r="L67" s="248">
        <f t="shared" ref="L67" si="87">L66/K66-1</f>
        <v>3.352464615947115E-2</v>
      </c>
      <c r="M67" s="248">
        <f t="shared" ref="M67" si="88">M66/L66-1</f>
        <v>2.6043788009616931E-2</v>
      </c>
      <c r="N67" s="248">
        <f t="shared" ref="N67" si="89">N66/M66-1</f>
        <v>2.3411538138736088E-2</v>
      </c>
      <c r="O67" s="248">
        <f t="shared" ref="O67" si="90">O66/N66-1</f>
        <v>2.4549395795838924E-2</v>
      </c>
      <c r="P67" s="248">
        <f t="shared" ref="P67" si="91">P66/O66-1</f>
        <v>2.2678302556203178E-2</v>
      </c>
      <c r="Q67" s="248">
        <f t="shared" ref="Q67" si="92">Q66/P66-1</f>
        <v>1.9273117269652529E-2</v>
      </c>
      <c r="R67" s="248">
        <f t="shared" ref="R67" si="93">R66/Q66-1</f>
        <v>1.8773788918359013E-2</v>
      </c>
      <c r="S67" s="248">
        <f t="shared" ref="S67" si="94">S66/R66-1</f>
        <v>1.8835253662750517E-2</v>
      </c>
      <c r="T67" s="248">
        <f t="shared" ref="T67" si="95">T66/S66-1</f>
        <v>2.4557418611811821E-2</v>
      </c>
      <c r="U67" s="248">
        <f t="shared" ref="U67" si="96">U66/T66-1</f>
        <v>2.1562558546180943E-2</v>
      </c>
      <c r="V67" s="248">
        <f t="shared" ref="V67" si="97">V66/U66-1</f>
        <v>2.4985433601100393E-2</v>
      </c>
      <c r="W67" s="248">
        <f t="shared" ref="W67" si="98">W66/V66-1</f>
        <v>2.5507693684022392E-2</v>
      </c>
      <c r="X67" s="248">
        <f t="shared" ref="X67" si="99">X66/W66-1</f>
        <v>2.9253221380150185E-2</v>
      </c>
      <c r="Y67" s="248">
        <f t="shared" ref="Y67" si="100">Y66/X66-1</f>
        <v>3.0994515526392652E-2</v>
      </c>
      <c r="Z67" s="248">
        <f t="shared" ref="Z67" si="101">Z66/Y66-1</f>
        <v>2.3991272164266775E-2</v>
      </c>
      <c r="AA67" s="248">
        <f t="shared" ref="AA67" si="102">AA66/Z66-1</f>
        <v>2.3459282439658224E-2</v>
      </c>
      <c r="AB67" s="248">
        <f t="shared" ref="AB67" si="103">AB66/AA66-1</f>
        <v>2.681917200647832E-2</v>
      </c>
      <c r="AC67" s="248">
        <f t="shared" ref="AC67" si="104">AC66/AB66-1</f>
        <v>2.5505949159987162E-2</v>
      </c>
      <c r="AD67" s="248">
        <f t="shared" ref="AD67" si="105">AD66/AC66-1</f>
        <v>2.6656320322806515E-2</v>
      </c>
      <c r="AE67" s="248">
        <f t="shared" ref="AE67" si="106">AE66/AD66-1</f>
        <v>2.6051886093668042E-2</v>
      </c>
      <c r="AF67" s="248">
        <f>(AF66/AE66)^(1/5)-1</f>
        <v>2.8418906786719544E-2</v>
      </c>
      <c r="AG67" s="248">
        <f>(AG66/AF66)^(1/5)-1</f>
        <v>1.9239940017080626E-2</v>
      </c>
      <c r="AH67" s="247"/>
      <c r="AI67" s="247"/>
      <c r="AJ67" s="247"/>
      <c r="AK67" s="247"/>
      <c r="AL67" s="247"/>
      <c r="AM67" s="247"/>
    </row>
    <row r="68" spans="1:39" s="337" customFormat="1">
      <c r="A68" s="337" t="s">
        <v>610</v>
      </c>
      <c r="B68" s="337">
        <f t="shared" si="83"/>
        <v>22</v>
      </c>
      <c r="C68" s="331">
        <v>52.325432882070082</v>
      </c>
      <c r="D68" s="330">
        <v>53.104386458423342</v>
      </c>
      <c r="E68" s="330">
        <v>53.912365691429272</v>
      </c>
      <c r="F68" s="330">
        <v>54.750491457321111</v>
      </c>
      <c r="G68" s="330">
        <v>55.619940469824826</v>
      </c>
      <c r="H68" s="330">
        <v>56.521948041648095</v>
      </c>
      <c r="I68" s="330">
        <v>57.436000617299655</v>
      </c>
      <c r="J68" s="126">
        <f>INDEX(DriversGams!$A$44:$AN$44,1,MATCH(Drivers!J$3,DriversGams!$A$43:$AN$43,0))/1000</f>
        <v>58.364834921819444</v>
      </c>
      <c r="K68" s="126">
        <f>INDEX(DriversGams!$A$44:$AN$44,1,MATCH(Drivers!K$3,DriversGams!$A$43:$AN$43,0))/1000</f>
        <v>59.233695328537607</v>
      </c>
      <c r="L68" s="126">
        <f>INDEX(DriversGams!$A$44:$AN$44,1,MATCH(Drivers!L$3,DriversGams!$A$43:$AN$43,0))/1000</f>
        <v>60.170135702880636</v>
      </c>
      <c r="M68" s="126">
        <f>INDEX(DriversGams!$A$44:$AN$44,1,MATCH(Drivers!M$3,DriversGams!$A$43:$AN$43,0))/1000</f>
        <v>61.14166465104848</v>
      </c>
      <c r="N68" s="126">
        <f>INDEX(DriversGams!$A$44:$AN$44,1,MATCH(Drivers!N$3,DriversGams!$A$43:$AN$43,0))/1000</f>
        <v>62.126086164056694</v>
      </c>
      <c r="O68" s="126">
        <f>INDEX(DriversGams!$A$44:$AN$44,1,MATCH(Drivers!O$3,DriversGams!$A$43:$AN$43,0))/1000</f>
        <v>63.126357518916684</v>
      </c>
      <c r="P68" s="126">
        <f>INDEX(DriversGams!$A$44:$AN$44,1,MATCH(Drivers!P$3,DriversGams!$A$43:$AN$43,0))/1000</f>
        <v>64.142733908636146</v>
      </c>
      <c r="Q68" s="126">
        <f>INDEX(DriversGams!$A$44:$AN$44,1,MATCH(Drivers!Q$3,DriversGams!$A$43:$AN$43,0))/1000</f>
        <v>65.115730264701668</v>
      </c>
      <c r="R68" s="126">
        <f>INDEX(DriversGams!$A$44:$AN$44,1,MATCH(Drivers!R$3,DriversGams!$A$43:$AN$43,0))/1000</f>
        <v>66.042835586617315</v>
      </c>
      <c r="S68" s="126">
        <f>INDEX(DriversGams!$A$44:$AN$44,1,MATCH(Drivers!S$3,DriversGams!$A$43:$AN$43,0))/1000</f>
        <v>66.921626677758155</v>
      </c>
      <c r="T68" s="126">
        <f>INDEX(DriversGams!$A$44:$AN$44,1,MATCH(Drivers!T$3,DriversGams!$A$43:$AN$43,0))/1000</f>
        <v>67.749778587208695</v>
      </c>
      <c r="U68" s="126">
        <f>INDEX(DriversGams!$A$44:$AN$44,1,MATCH(Drivers!U$3,DriversGams!$A$43:$AN$43,0))/1000</f>
        <v>68.525074762177482</v>
      </c>
      <c r="V68" s="126">
        <f>INDEX(DriversGams!$A$44:$AN$44,1,MATCH(Drivers!V$3,DriversGams!$A$43:$AN$43,0))/1000</f>
        <v>69.286388472916428</v>
      </c>
      <c r="W68" s="126">
        <f>INDEX(DriversGams!$A$44:$AN$44,1,MATCH(Drivers!W$3,DriversGams!$A$43:$AN$43,0))/1000</f>
        <v>70.033051881823098</v>
      </c>
      <c r="X68" s="126">
        <f>INDEX(DriversGams!$A$44:$AN$44,1,MATCH(Drivers!X$3,DriversGams!$A$43:$AN$43,0))/1000</f>
        <v>70.764404167450692</v>
      </c>
      <c r="Y68" s="126">
        <f>INDEX(DriversGams!$A$44:$AN$44,1,MATCH(Drivers!Y$3,DriversGams!$A$43:$AN$43,0))/1000</f>
        <v>71.479792486390252</v>
      </c>
      <c r="Z68" s="126">
        <f>INDEX(DriversGams!$A$44:$AN$44,1,MATCH(Drivers!Z$3,DriversGams!$A$43:$AN$43,0))/1000</f>
        <v>72.178572932855872</v>
      </c>
      <c r="AA68" s="126">
        <f>INDEX(DriversGams!$A$44:$AN$44,1,MATCH(Drivers!AA$3,DriversGams!$A$43:$AN$43,0))/1000</f>
        <v>72.865243718484663</v>
      </c>
      <c r="AB68" s="126">
        <f>INDEX(DriversGams!$A$44:$AN$44,1,MATCH(Drivers!AB$3,DriversGams!$A$43:$AN$43,0))/1000</f>
        <v>73.539326072165721</v>
      </c>
      <c r="AC68" s="126">
        <f>INDEX(DriversGams!$A$44:$AN$44,1,MATCH(Drivers!AC$3,DriversGams!$A$43:$AN$43,0))/1000</f>
        <v>74.200346452615136</v>
      </c>
      <c r="AD68" s="126">
        <f>INDEX(DriversGams!$A$44:$AN$44,1,MATCH(Drivers!AD$3,DriversGams!$A$43:$AN$43,0))/1000</f>
        <v>74.847837096563296</v>
      </c>
      <c r="AE68" s="126">
        <f>INDEX(DriversGams!$A$44:$AN$44,1,MATCH(Drivers!AE$3,DriversGams!$A$43:$AN$43,0))/1000</f>
        <v>75.481336564720067</v>
      </c>
      <c r="AF68" s="126">
        <f>INDEX(DriversGams!$A$44:$AN$44,1,MATCH(Drivers!AF$3,DriversGams!$A$43:$AN$43,0))/1000</f>
        <v>78.446460136387472</v>
      </c>
      <c r="AG68" s="126">
        <f>INDEX(DriversGams!$A$44:$AN$44,1,MATCH(Drivers!AG$3,DriversGams!$A$43:$AN$43,0))/1000</f>
        <v>81.063414687793369</v>
      </c>
      <c r="AH68" s="126"/>
      <c r="AI68" s="126"/>
      <c r="AJ68" s="126"/>
      <c r="AK68" s="126"/>
      <c r="AL68" s="126"/>
      <c r="AM68" s="126"/>
    </row>
    <row r="69" spans="1:39" s="337" customFormat="1">
      <c r="A69" s="337" t="s">
        <v>396</v>
      </c>
      <c r="B69" s="337">
        <f t="shared" si="83"/>
        <v>23</v>
      </c>
      <c r="C69" s="333">
        <v>0.5</v>
      </c>
      <c r="D69" s="333">
        <v>0.5</v>
      </c>
      <c r="E69" s="333">
        <v>0.5</v>
      </c>
      <c r="F69" s="333">
        <v>0.5</v>
      </c>
      <c r="G69" s="333">
        <v>0.5</v>
      </c>
      <c r="H69" s="333">
        <v>0.5</v>
      </c>
      <c r="I69" s="333">
        <v>0.5</v>
      </c>
      <c r="J69" s="24">
        <f>INDEX(DriversGams!$B62:$AN62,1,MATCH(Drivers!J$3,DriversGams!$B$61:$AN$61,0))</f>
        <v>0.5</v>
      </c>
      <c r="K69" s="24">
        <f>INDEX(DriversGams!$B62:$AN62,1,MATCH(Drivers!K$3,DriversGams!$B$61:$AN$61,0))</f>
        <v>0.51400000000000001</v>
      </c>
      <c r="L69" s="24">
        <f>INDEX(DriversGams!$B62:$AN62,1,MATCH(Drivers!L$3,DriversGams!$B$61:$AN$61,0))</f>
        <v>0.52100000000000002</v>
      </c>
      <c r="M69" s="24">
        <f>INDEX(DriversGams!$B62:$AN62,1,MATCH(Drivers!M$3,DriversGams!$B$61:$AN$61,0))</f>
        <v>0.50900000000000001</v>
      </c>
      <c r="N69" s="24">
        <f>INDEX(DriversGams!$B62:$AN62,1,MATCH(Drivers!N$3,DriversGams!$B$61:$AN$61,0))</f>
        <v>0.5</v>
      </c>
      <c r="O69" s="24">
        <f>INDEX(DriversGams!$B62:$AN62,1,MATCH(Drivers!O$3,DriversGams!$B$61:$AN$61,0))</f>
        <v>0.49099999999999999</v>
      </c>
      <c r="P69" s="24">
        <f>INDEX(DriversGams!$B62:$AN62,1,MATCH(Drivers!P$3,DriversGams!$B$61:$AN$61,0))</f>
        <v>0.48199999999999998</v>
      </c>
      <c r="Q69" s="24">
        <f>INDEX(DriversGams!$B62:$AN62,1,MATCH(Drivers!Q$3,DriversGams!$B$61:$AN$61,0))</f>
        <v>0.47499999999999998</v>
      </c>
      <c r="R69" s="24">
        <f>INDEX(DriversGams!$B62:$AN62,1,MATCH(Drivers!R$3,DriversGams!$B$61:$AN$61,0))</f>
        <v>0.46800000000000003</v>
      </c>
      <c r="S69" s="24">
        <f>INDEX(DriversGams!$B62:$AN62,1,MATCH(Drivers!S$3,DriversGams!$B$61:$AN$61,0))</f>
        <v>0.46400000000000002</v>
      </c>
      <c r="T69" s="24">
        <f>INDEX(DriversGams!$B62:$AN62,1,MATCH(Drivers!T$3,DriversGams!$B$61:$AN$61,0))</f>
        <v>0.45700000000000002</v>
      </c>
      <c r="U69" s="24">
        <f>INDEX(DriversGams!$B62:$AN62,1,MATCH(Drivers!U$3,DriversGams!$B$61:$AN$61,0))</f>
        <v>0.44900000000000001</v>
      </c>
      <c r="V69" s="24">
        <f>INDEX(DriversGams!$B62:$AN62,1,MATCH(Drivers!V$3,DriversGams!$B$61:$AN$61,0))</f>
        <v>0.439</v>
      </c>
      <c r="W69" s="24">
        <f>INDEX(DriversGams!$B62:$AN62,1,MATCH(Drivers!W$3,DriversGams!$B$61:$AN$61,0))</f>
        <v>0.42799999999999999</v>
      </c>
      <c r="X69" s="24">
        <f>INDEX(DriversGams!$B62:$AN62,1,MATCH(Drivers!X$3,DriversGams!$B$61:$AN$61,0))</f>
        <v>0.41699999999999998</v>
      </c>
      <c r="Y69" s="24">
        <f>INDEX(DriversGams!$B62:$AN62,1,MATCH(Drivers!Y$3,DriversGams!$B$61:$AN$61,0))</f>
        <v>0.40500000000000003</v>
      </c>
      <c r="Z69" s="24">
        <f>INDEX(DriversGams!$B62:$AN62,1,MATCH(Drivers!Z$3,DriversGams!$B$61:$AN$61,0))</f>
        <v>0.39600000000000002</v>
      </c>
      <c r="AA69" s="24">
        <f>INDEX(DriversGams!$B62:$AN62,1,MATCH(Drivers!AA$3,DriversGams!$B$61:$AN$61,0))</f>
        <v>0.39100000000000001</v>
      </c>
      <c r="AB69" s="24">
        <f>INDEX(DriversGams!$B62:$AN62,1,MATCH(Drivers!AB$3,DriversGams!$B$61:$AN$61,0))</f>
        <v>0.38400000000000001</v>
      </c>
      <c r="AC69" s="24">
        <f>INDEX(DriversGams!$B62:$AN62,1,MATCH(Drivers!AC$3,DriversGams!$B$61:$AN$61,0))</f>
        <v>0.377</v>
      </c>
      <c r="AD69" s="24">
        <f>INDEX(DriversGams!$B62:$AN62,1,MATCH(Drivers!AD$3,DriversGams!$B$61:$AN$61,0))</f>
        <v>0.36799999999999999</v>
      </c>
      <c r="AE69" s="24">
        <f>INDEX(DriversGams!$B62:$AN62,1,MATCH(Drivers!AE$3,DriversGams!$B$61:$AN$61,0))</f>
        <v>0.35899999999999999</v>
      </c>
      <c r="AF69" s="24">
        <f>INDEX(DriversGams!$B62:$AN62,1,MATCH(Drivers!AF$3,DriversGams!$B$61:$AN$61,0))</f>
        <v>0.32</v>
      </c>
      <c r="AG69" s="24">
        <f>INDEX(DriversGams!$B62:$AN62,1,MATCH(Drivers!AG$3,DriversGams!$B$61:$AN$61,0))</f>
        <v>0.29599999999999999</v>
      </c>
      <c r="AH69" s="126"/>
      <c r="AI69" s="126"/>
      <c r="AJ69" s="126"/>
      <c r="AK69" s="126"/>
      <c r="AL69" s="126"/>
      <c r="AM69" s="126"/>
    </row>
    <row r="70" spans="1:39" s="337" customFormat="1">
      <c r="A70" s="337" t="s">
        <v>397</v>
      </c>
      <c r="B70" s="337">
        <f t="shared" si="83"/>
        <v>24</v>
      </c>
      <c r="C70" s="333">
        <v>0.3</v>
      </c>
      <c r="D70" s="333">
        <v>0.3</v>
      </c>
      <c r="E70" s="333">
        <v>0.3</v>
      </c>
      <c r="F70" s="333">
        <v>0.3</v>
      </c>
      <c r="G70" s="333">
        <v>0.3</v>
      </c>
      <c r="H70" s="333">
        <v>0.3</v>
      </c>
      <c r="I70" s="333">
        <v>0.3</v>
      </c>
      <c r="J70" s="24">
        <f>INDEX(DriversGams!$B63:$AN63,1,MATCH(Drivers!J$3,DriversGams!$B$61:$AN$61,0))</f>
        <v>0.3</v>
      </c>
      <c r="K70" s="24">
        <f>INDEX(DriversGams!$B63:$AN63,1,MATCH(Drivers!K$3,DriversGams!$B$61:$AN$61,0))</f>
        <v>0.28599999999999998</v>
      </c>
      <c r="L70" s="24">
        <f>INDEX(DriversGams!$B63:$AN63,1,MATCH(Drivers!L$3,DriversGams!$B$61:$AN$61,0))</f>
        <v>0.27900000000000003</v>
      </c>
      <c r="M70" s="24">
        <f>INDEX(DriversGams!$B63:$AN63,1,MATCH(Drivers!M$3,DriversGams!$B$61:$AN$61,0))</f>
        <v>0.29099999999999998</v>
      </c>
      <c r="N70" s="24">
        <f>INDEX(DriversGams!$B63:$AN63,1,MATCH(Drivers!N$3,DriversGams!$B$61:$AN$61,0))</f>
        <v>0.29899999999999999</v>
      </c>
      <c r="O70" s="24">
        <f>INDEX(DriversGams!$B63:$AN63,1,MATCH(Drivers!O$3,DriversGams!$B$61:$AN$61,0))</f>
        <v>0.30199999999999999</v>
      </c>
      <c r="P70" s="24">
        <f>INDEX(DriversGams!$B63:$AN63,1,MATCH(Drivers!P$3,DriversGams!$B$61:$AN$61,0))</f>
        <v>0.30499999999999999</v>
      </c>
      <c r="Q70" s="24">
        <f>INDEX(DriversGams!$B63:$AN63,1,MATCH(Drivers!Q$3,DriversGams!$B$61:$AN$61,0))</f>
        <v>0.307</v>
      </c>
      <c r="R70" s="24">
        <f>INDEX(DriversGams!$B63:$AN63,1,MATCH(Drivers!R$3,DriversGams!$B$61:$AN$61,0))</f>
        <v>0.31</v>
      </c>
      <c r="S70" s="24">
        <f>INDEX(DriversGams!$B63:$AN63,1,MATCH(Drivers!S$3,DriversGams!$B$61:$AN$61,0))</f>
        <v>0.312</v>
      </c>
      <c r="T70" s="24">
        <f>INDEX(DriversGams!$B63:$AN63,1,MATCH(Drivers!T$3,DriversGams!$B$61:$AN$61,0))</f>
        <v>0.313</v>
      </c>
      <c r="U70" s="24">
        <f>INDEX(DriversGams!$B63:$AN63,1,MATCH(Drivers!U$3,DriversGams!$B$61:$AN$61,0))</f>
        <v>0.316</v>
      </c>
      <c r="V70" s="24">
        <f>INDEX(DriversGams!$B63:$AN63,1,MATCH(Drivers!V$3,DriversGams!$B$61:$AN$61,0))</f>
        <v>0.318</v>
      </c>
      <c r="W70" s="24">
        <f>INDEX(DriversGams!$B63:$AN63,1,MATCH(Drivers!W$3,DriversGams!$B$61:$AN$61,0))</f>
        <v>0.32</v>
      </c>
      <c r="X70" s="24">
        <f>INDEX(DriversGams!$B63:$AN63,1,MATCH(Drivers!X$3,DriversGams!$B$61:$AN$61,0))</f>
        <v>0.32300000000000001</v>
      </c>
      <c r="Y70" s="24">
        <f>INDEX(DriversGams!$B63:$AN63,1,MATCH(Drivers!Y$3,DriversGams!$B$61:$AN$61,0))</f>
        <v>0.32600000000000001</v>
      </c>
      <c r="Z70" s="24">
        <f>INDEX(DriversGams!$B63:$AN63,1,MATCH(Drivers!Z$3,DriversGams!$B$61:$AN$61,0))</f>
        <v>0.33</v>
      </c>
      <c r="AA70" s="24">
        <f>INDEX(DriversGams!$B63:$AN63,1,MATCH(Drivers!AA$3,DriversGams!$B$61:$AN$61,0))</f>
        <v>0.33200000000000002</v>
      </c>
      <c r="AB70" s="24">
        <f>INDEX(DriversGams!$B63:$AN63,1,MATCH(Drivers!AB$3,DriversGams!$B$61:$AN$61,0))</f>
        <v>0.33400000000000002</v>
      </c>
      <c r="AC70" s="24">
        <f>INDEX(DriversGams!$B63:$AN63,1,MATCH(Drivers!AC$3,DriversGams!$B$61:$AN$61,0))</f>
        <v>0.33700000000000002</v>
      </c>
      <c r="AD70" s="24">
        <f>INDEX(DriversGams!$B63:$AN63,1,MATCH(Drivers!AD$3,DriversGams!$B$61:$AN$61,0))</f>
        <v>0.33700000000000002</v>
      </c>
      <c r="AE70" s="24">
        <f>INDEX(DriversGams!$B63:$AN63,1,MATCH(Drivers!AE$3,DriversGams!$B$61:$AN$61,0))</f>
        <v>0.34100000000000003</v>
      </c>
      <c r="AF70" s="24">
        <f>INDEX(DriversGams!$B63:$AN63,1,MATCH(Drivers!AF$3,DriversGams!$B$61:$AN$61,0))</f>
        <v>0.35</v>
      </c>
      <c r="AG70" s="24">
        <f>INDEX(DriversGams!$B63:$AN63,1,MATCH(Drivers!AG$3,DriversGams!$B$61:$AN$61,0))</f>
        <v>0.35899999999999999</v>
      </c>
      <c r="AH70" s="126"/>
      <c r="AI70" s="126"/>
      <c r="AJ70" s="126"/>
      <c r="AK70" s="126"/>
      <c r="AL70" s="126"/>
      <c r="AM70" s="126"/>
    </row>
    <row r="71" spans="1:39" s="337" customFormat="1">
      <c r="A71" s="337" t="s">
        <v>398</v>
      </c>
      <c r="B71" s="337">
        <f t="shared" si="83"/>
        <v>25</v>
      </c>
      <c r="C71" s="333">
        <v>0.19999999999999996</v>
      </c>
      <c r="D71" s="333">
        <v>0.19999999999999996</v>
      </c>
      <c r="E71" s="333">
        <v>0.19999999999999996</v>
      </c>
      <c r="F71" s="333">
        <v>0.19999999999999996</v>
      </c>
      <c r="G71" s="333">
        <v>0.19999999999999996</v>
      </c>
      <c r="H71" s="333">
        <v>0.19999999999999996</v>
      </c>
      <c r="I71" s="333">
        <v>0.19999999999999996</v>
      </c>
      <c r="J71" s="24">
        <f>INDEX(DriversGams!$B64:$AN64,1,MATCH(Drivers!J$3,DriversGams!$B$61:$AN$61,0))</f>
        <v>0.2</v>
      </c>
      <c r="K71" s="24">
        <f>INDEX(DriversGams!$B64:$AN64,1,MATCH(Drivers!K$3,DriversGams!$B$61:$AN$61,0))</f>
        <v>0.2</v>
      </c>
      <c r="L71" s="24">
        <f>INDEX(DriversGams!$B64:$AN64,1,MATCH(Drivers!L$3,DriversGams!$B$61:$AN$61,0))</f>
        <v>0.2</v>
      </c>
      <c r="M71" s="24">
        <f>INDEX(DriversGams!$B64:$AN64,1,MATCH(Drivers!M$3,DriversGams!$B$61:$AN$61,0))</f>
        <v>0.2</v>
      </c>
      <c r="N71" s="24">
        <f>INDEX(DriversGams!$B64:$AN64,1,MATCH(Drivers!N$3,DriversGams!$B$61:$AN$61,0))</f>
        <v>0.20100000000000001</v>
      </c>
      <c r="O71" s="24">
        <f>INDEX(DriversGams!$B64:$AN64,1,MATCH(Drivers!O$3,DriversGams!$B$61:$AN$61,0))</f>
        <v>0.20699999999999999</v>
      </c>
      <c r="P71" s="24">
        <f>INDEX(DriversGams!$B64:$AN64,1,MATCH(Drivers!P$3,DriversGams!$B$61:$AN$61,0))</f>
        <v>0.21299999999999999</v>
      </c>
      <c r="Q71" s="24">
        <f>INDEX(DriversGams!$B64:$AN64,1,MATCH(Drivers!Q$3,DriversGams!$B$61:$AN$61,0))</f>
        <v>0.218</v>
      </c>
      <c r="R71" s="24">
        <f>INDEX(DriversGams!$B64:$AN64,1,MATCH(Drivers!R$3,DriversGams!$B$61:$AN$61,0))</f>
        <v>0.222</v>
      </c>
      <c r="S71" s="24">
        <f>INDEX(DriversGams!$B64:$AN64,1,MATCH(Drivers!S$3,DriversGams!$B$61:$AN$61,0))</f>
        <v>0.224</v>
      </c>
      <c r="T71" s="24">
        <f>INDEX(DriversGams!$B64:$AN64,1,MATCH(Drivers!T$3,DriversGams!$B$61:$AN$61,0))</f>
        <v>0.23</v>
      </c>
      <c r="U71" s="24">
        <f>INDEX(DriversGams!$B64:$AN64,1,MATCH(Drivers!U$3,DriversGams!$B$61:$AN$61,0))</f>
        <v>0.23599999999999999</v>
      </c>
      <c r="V71" s="24">
        <f>INDEX(DriversGams!$B64:$AN64,1,MATCH(Drivers!V$3,DriversGams!$B$61:$AN$61,0))</f>
        <v>0.24399999999999999</v>
      </c>
      <c r="W71" s="24">
        <f>INDEX(DriversGams!$B64:$AN64,1,MATCH(Drivers!W$3,DriversGams!$B$61:$AN$61,0))</f>
        <v>0.251</v>
      </c>
      <c r="X71" s="24">
        <f>INDEX(DriversGams!$B64:$AN64,1,MATCH(Drivers!X$3,DriversGams!$B$61:$AN$61,0))</f>
        <v>0.26</v>
      </c>
      <c r="Y71" s="24">
        <f>INDEX(DriversGams!$B64:$AN64,1,MATCH(Drivers!Y$3,DriversGams!$B$61:$AN$61,0))</f>
        <v>0.26900000000000002</v>
      </c>
      <c r="Z71" s="24">
        <f>INDEX(DriversGams!$B64:$AN64,1,MATCH(Drivers!Z$3,DriversGams!$B$61:$AN$61,0))</f>
        <v>0.27400000000000002</v>
      </c>
      <c r="AA71" s="24">
        <f>INDEX(DriversGams!$B64:$AN64,1,MATCH(Drivers!AA$3,DriversGams!$B$61:$AN$61,0))</f>
        <v>0.27700000000000002</v>
      </c>
      <c r="AB71" s="24">
        <f>INDEX(DriversGams!$B64:$AN64,1,MATCH(Drivers!AB$3,DriversGams!$B$61:$AN$61,0))</f>
        <v>0.28199999999999997</v>
      </c>
      <c r="AC71" s="24">
        <f>INDEX(DriversGams!$B64:$AN64,1,MATCH(Drivers!AC$3,DriversGams!$B$61:$AN$61,0))</f>
        <v>0.28699999999999998</v>
      </c>
      <c r="AD71" s="24">
        <f>INDEX(DriversGams!$B64:$AN64,1,MATCH(Drivers!AD$3,DriversGams!$B$61:$AN$61,0))</f>
        <v>0.29399999999999998</v>
      </c>
      <c r="AE71" s="24">
        <f>INDEX(DriversGams!$B64:$AN64,1,MATCH(Drivers!AE$3,DriversGams!$B$61:$AN$61,0))</f>
        <v>0.29899999999999999</v>
      </c>
      <c r="AF71" s="24">
        <f>INDEX(DriversGams!$B64:$AN64,1,MATCH(Drivers!AF$3,DriversGams!$B$61:$AN$61,0))</f>
        <v>0.33</v>
      </c>
      <c r="AG71" s="24">
        <f>INDEX(DriversGams!$B64:$AN64,1,MATCH(Drivers!AG$3,DriversGams!$B$61:$AN$61,0))</f>
        <v>0.34499999999999997</v>
      </c>
      <c r="AH71" s="126"/>
      <c r="AI71" s="126"/>
      <c r="AJ71" s="126"/>
      <c r="AK71" s="126"/>
      <c r="AL71" s="126"/>
      <c r="AM71" s="126"/>
    </row>
    <row r="72" spans="1:39" s="337" customFormat="1">
      <c r="A72" s="337" t="s">
        <v>399</v>
      </c>
      <c r="B72" s="337">
        <f t="shared" si="83"/>
        <v>26</v>
      </c>
      <c r="C72" s="330">
        <f>C69*C$68</f>
        <v>26.162716441035041</v>
      </c>
      <c r="D72" s="330">
        <f t="shared" ref="D72:I72" si="107">D69*D$68</f>
        <v>26.552193229211671</v>
      </c>
      <c r="E72" s="330">
        <f t="shared" si="107"/>
        <v>26.956182845714636</v>
      </c>
      <c r="F72" s="330">
        <f t="shared" si="107"/>
        <v>27.375245728660555</v>
      </c>
      <c r="G72" s="330">
        <f t="shared" si="107"/>
        <v>27.809970234912413</v>
      </c>
      <c r="H72" s="330">
        <f t="shared" si="107"/>
        <v>28.260974020824047</v>
      </c>
      <c r="I72" s="330">
        <f t="shared" si="107"/>
        <v>28.718000308649827</v>
      </c>
      <c r="J72" s="10">
        <f t="shared" ref="J72:K72" si="108">J69*J$30</f>
        <v>29.182417460909722</v>
      </c>
      <c r="K72" s="10">
        <f t="shared" si="108"/>
        <v>30.484666660000002</v>
      </c>
      <c r="L72" s="10">
        <f t="shared" ref="L72:L74" si="109">L69*L$30</f>
        <v>31.348640701200811</v>
      </c>
      <c r="M72" s="10">
        <f t="shared" ref="M72:AG72" si="110">M69*M$30</f>
        <v>31.121107307383678</v>
      </c>
      <c r="N72" s="10">
        <f t="shared" si="110"/>
        <v>31.063043082028347</v>
      </c>
      <c r="O72" s="10">
        <f t="shared" si="110"/>
        <v>30.99504154178809</v>
      </c>
      <c r="P72" s="10">
        <f t="shared" si="110"/>
        <v>30.916797743962622</v>
      </c>
      <c r="Q72" s="10">
        <f t="shared" si="110"/>
        <v>30.92997187573329</v>
      </c>
      <c r="R72" s="10">
        <f t="shared" si="110"/>
        <v>30.908047054536905</v>
      </c>
      <c r="S72" s="10">
        <f t="shared" si="110"/>
        <v>31.051634778479787</v>
      </c>
      <c r="T72" s="10">
        <f t="shared" si="110"/>
        <v>30.961648814354376</v>
      </c>
      <c r="U72" s="10">
        <f t="shared" si="110"/>
        <v>30.76775856821769</v>
      </c>
      <c r="V72" s="10">
        <f t="shared" si="110"/>
        <v>30.416724539610311</v>
      </c>
      <c r="W72" s="10">
        <f t="shared" si="110"/>
        <v>29.974146205420286</v>
      </c>
      <c r="X72" s="10">
        <f t="shared" si="110"/>
        <v>29.508756537826937</v>
      </c>
      <c r="Y72" s="10">
        <f t="shared" si="110"/>
        <v>28.949315956988055</v>
      </c>
      <c r="Z72" s="10">
        <f t="shared" si="110"/>
        <v>28.582714881410926</v>
      </c>
      <c r="AA72" s="10">
        <f t="shared" si="110"/>
        <v>28.490310293927504</v>
      </c>
      <c r="AB72" s="10">
        <f t="shared" si="110"/>
        <v>28.239101211711638</v>
      </c>
      <c r="AC72" s="10">
        <f t="shared" si="110"/>
        <v>27.973530612635905</v>
      </c>
      <c r="AD72" s="10">
        <f t="shared" si="110"/>
        <v>27.544004051535293</v>
      </c>
      <c r="AE72" s="10">
        <f t="shared" si="110"/>
        <v>27.097799826734501</v>
      </c>
      <c r="AF72" s="10">
        <f t="shared" si="110"/>
        <v>25.102867243643992</v>
      </c>
      <c r="AG72" s="10">
        <f t="shared" si="110"/>
        <v>23.994770747586838</v>
      </c>
      <c r="AH72" s="10"/>
      <c r="AI72" s="10"/>
      <c r="AJ72" s="10"/>
      <c r="AK72" s="10"/>
      <c r="AL72" s="10"/>
      <c r="AM72" s="10"/>
    </row>
    <row r="73" spans="1:39" s="337" customFormat="1">
      <c r="A73" s="337" t="s">
        <v>400</v>
      </c>
      <c r="B73" s="337">
        <f t="shared" si="83"/>
        <v>27</v>
      </c>
      <c r="C73" s="330">
        <f t="shared" ref="C73:I74" si="111">C70*C$68</f>
        <v>15.697629864621025</v>
      </c>
      <c r="D73" s="330">
        <f t="shared" si="111"/>
        <v>15.931315937527001</v>
      </c>
      <c r="E73" s="330">
        <f t="shared" si="111"/>
        <v>16.173709707428781</v>
      </c>
      <c r="F73" s="330">
        <f t="shared" si="111"/>
        <v>16.425147437196333</v>
      </c>
      <c r="G73" s="330">
        <f t="shared" si="111"/>
        <v>16.685982140947448</v>
      </c>
      <c r="H73" s="330">
        <f t="shared" si="111"/>
        <v>16.956584412494429</v>
      </c>
      <c r="I73" s="330">
        <f t="shared" si="111"/>
        <v>17.230800185189896</v>
      </c>
      <c r="J73" s="10">
        <f t="shared" ref="J73:K73" si="112">J70*J$30</f>
        <v>17.509450476545833</v>
      </c>
      <c r="K73" s="10">
        <f t="shared" si="112"/>
        <v>16.962285340000001</v>
      </c>
      <c r="L73" s="10">
        <f t="shared" si="109"/>
        <v>16.7874678611037</v>
      </c>
      <c r="M73" s="10">
        <f t="shared" ref="M73:AG73" si="113">M70*M$30</f>
        <v>17.792224413455106</v>
      </c>
      <c r="N73" s="10">
        <f t="shared" si="113"/>
        <v>18.575699763052953</v>
      </c>
      <c r="O73" s="10">
        <f t="shared" si="113"/>
        <v>19.064159970712836</v>
      </c>
      <c r="P73" s="10">
        <f t="shared" si="113"/>
        <v>19.563533842134024</v>
      </c>
      <c r="Q73" s="10">
        <f t="shared" si="113"/>
        <v>19.990529191263413</v>
      </c>
      <c r="R73" s="10">
        <f t="shared" si="113"/>
        <v>20.473279031851366</v>
      </c>
      <c r="S73" s="10">
        <f t="shared" si="113"/>
        <v>20.879547523460545</v>
      </c>
      <c r="T73" s="10">
        <f t="shared" si="113"/>
        <v>21.205680697796321</v>
      </c>
      <c r="U73" s="10">
        <f t="shared" si="113"/>
        <v>21.653923624848083</v>
      </c>
      <c r="V73" s="10">
        <f t="shared" si="113"/>
        <v>22.033071534387425</v>
      </c>
      <c r="W73" s="10">
        <f t="shared" si="113"/>
        <v>22.410576602183394</v>
      </c>
      <c r="X73" s="10">
        <f t="shared" si="113"/>
        <v>22.856902546086573</v>
      </c>
      <c r="Y73" s="10">
        <f t="shared" si="113"/>
        <v>23.302412350563223</v>
      </c>
      <c r="Z73" s="10">
        <f t="shared" si="113"/>
        <v>23.81892906784244</v>
      </c>
      <c r="AA73" s="10">
        <f t="shared" si="113"/>
        <v>24.191260914536908</v>
      </c>
      <c r="AB73" s="10">
        <f t="shared" si="113"/>
        <v>24.562134908103353</v>
      </c>
      <c r="AC73" s="10">
        <f t="shared" si="113"/>
        <v>25.005516754531303</v>
      </c>
      <c r="AD73" s="10">
        <f t="shared" si="113"/>
        <v>25.223721101541834</v>
      </c>
      <c r="AE73" s="10">
        <f t="shared" si="113"/>
        <v>25.739135768569543</v>
      </c>
      <c r="AF73" s="10">
        <f t="shared" si="113"/>
        <v>27.456261047735612</v>
      </c>
      <c r="AG73" s="10">
        <f t="shared" si="113"/>
        <v>29.101765872917817</v>
      </c>
      <c r="AH73" s="10"/>
      <c r="AI73" s="10"/>
      <c r="AJ73" s="10"/>
      <c r="AK73" s="10"/>
      <c r="AL73" s="10"/>
      <c r="AM73" s="10"/>
    </row>
    <row r="74" spans="1:39" s="337" customFormat="1">
      <c r="A74" s="337" t="s">
        <v>401</v>
      </c>
      <c r="B74" s="337">
        <f t="shared" si="83"/>
        <v>28</v>
      </c>
      <c r="C74" s="330">
        <f t="shared" si="111"/>
        <v>10.465086576414015</v>
      </c>
      <c r="D74" s="330">
        <f t="shared" si="111"/>
        <v>10.620877291684666</v>
      </c>
      <c r="E74" s="330">
        <f t="shared" si="111"/>
        <v>10.782473138285852</v>
      </c>
      <c r="F74" s="330">
        <f t="shared" si="111"/>
        <v>10.95009829146422</v>
      </c>
      <c r="G74" s="330">
        <f t="shared" si="111"/>
        <v>11.123988093964963</v>
      </c>
      <c r="H74" s="330">
        <f t="shared" si="111"/>
        <v>11.304389608329616</v>
      </c>
      <c r="I74" s="330">
        <f t="shared" si="111"/>
        <v>11.487200123459928</v>
      </c>
      <c r="J74" s="10">
        <f t="shared" ref="J74:K74" si="114">J71*J$30</f>
        <v>11.672966984363889</v>
      </c>
      <c r="K74" s="10">
        <f t="shared" si="114"/>
        <v>11.861738000000003</v>
      </c>
      <c r="L74" s="10">
        <f t="shared" si="109"/>
        <v>12.034027140576129</v>
      </c>
      <c r="M74" s="10">
        <f t="shared" ref="M74:AG74" si="115">M71*M$30</f>
        <v>12.228332930209696</v>
      </c>
      <c r="N74" s="10">
        <f t="shared" si="115"/>
        <v>12.487343318975396</v>
      </c>
      <c r="O74" s="10">
        <f t="shared" si="115"/>
        <v>13.067156006415752</v>
      </c>
      <c r="P74" s="10">
        <f t="shared" si="115"/>
        <v>13.662402322539499</v>
      </c>
      <c r="Q74" s="10">
        <f t="shared" si="115"/>
        <v>14.195229197704963</v>
      </c>
      <c r="R74" s="10">
        <f t="shared" si="115"/>
        <v>14.661509500229045</v>
      </c>
      <c r="S74" s="10">
        <f t="shared" si="115"/>
        <v>14.990444375817827</v>
      </c>
      <c r="T74" s="10">
        <f t="shared" si="115"/>
        <v>15.582449075058001</v>
      </c>
      <c r="U74" s="10">
        <f t="shared" si="115"/>
        <v>16.171917643873886</v>
      </c>
      <c r="V74" s="10">
        <f t="shared" si="115"/>
        <v>16.905878787391607</v>
      </c>
      <c r="W74" s="10">
        <f t="shared" si="115"/>
        <v>17.578296022337597</v>
      </c>
      <c r="X74" s="10">
        <f t="shared" si="115"/>
        <v>18.398745083537179</v>
      </c>
      <c r="Y74" s="10">
        <f t="shared" si="115"/>
        <v>19.228064178838981</v>
      </c>
      <c r="Z74" s="10">
        <f t="shared" si="115"/>
        <v>19.77692898360251</v>
      </c>
      <c r="AA74" s="10">
        <f t="shared" si="115"/>
        <v>20.183672510020255</v>
      </c>
      <c r="AB74" s="10">
        <f t="shared" si="115"/>
        <v>20.73808995235073</v>
      </c>
      <c r="AC74" s="10">
        <f t="shared" si="115"/>
        <v>21.295499431900542</v>
      </c>
      <c r="AD74" s="10">
        <f t="shared" si="115"/>
        <v>22.005264106389607</v>
      </c>
      <c r="AE74" s="10">
        <f t="shared" si="115"/>
        <v>22.568919632851298</v>
      </c>
      <c r="AF74" s="10">
        <f t="shared" si="115"/>
        <v>25.887331845007868</v>
      </c>
      <c r="AG74" s="10">
        <f t="shared" si="115"/>
        <v>27.966878067288711</v>
      </c>
      <c r="AH74" s="10"/>
      <c r="AI74" s="10"/>
      <c r="AJ74" s="10"/>
      <c r="AK74" s="10"/>
      <c r="AL74" s="10"/>
      <c r="AM74" s="10"/>
    </row>
    <row r="75" spans="1:39" s="337" customFormat="1">
      <c r="A75" s="337" t="s">
        <v>402</v>
      </c>
      <c r="B75" s="337">
        <f t="shared" si="83"/>
        <v>29</v>
      </c>
      <c r="C75" s="334">
        <v>0.33936777226430637</v>
      </c>
      <c r="D75" s="333">
        <v>0.34922378908645002</v>
      </c>
      <c r="E75" s="333">
        <v>0.35473666462293074</v>
      </c>
      <c r="F75" s="333">
        <v>0.35856192519926422</v>
      </c>
      <c r="G75" s="333">
        <v>0.35979950950337214</v>
      </c>
      <c r="H75" s="333">
        <v>0.36519987737584303</v>
      </c>
      <c r="I75" s="333">
        <v>0.36857510729613735</v>
      </c>
      <c r="J75" s="337">
        <f>INDEX(DriversGams!$A72:$AN72,1,MATCH(Drivers!J$3,DriversGams!$A$71:$AN$71,0))</f>
        <v>0.36699999999999999</v>
      </c>
      <c r="K75" s="337">
        <f>INDEX(DriversGams!$A72:$AN72,1,MATCH(Drivers!K$3,DriversGams!$A$71:$AN$71,0))</f>
        <v>0.34200000000000003</v>
      </c>
      <c r="L75" s="213">
        <f>(K75+M75)/2</f>
        <v>0.35150000000000003</v>
      </c>
      <c r="M75" s="337">
        <f>INDEX(DriversGams!$A72:$AN72,1,MATCH(Drivers!M$3,DriversGams!$A$71:$AN$71,0))</f>
        <v>0.36099999999999999</v>
      </c>
      <c r="N75" s="337">
        <f>INDEX(DriversGams!$A72:$AN72,1,MATCH(Drivers!N$3,DriversGams!$A$71:$AN$71,0))</f>
        <v>0.42599999999999999</v>
      </c>
      <c r="O75" s="337">
        <f>INDEX(DriversGams!$A72:$AN72,1,MATCH(Drivers!O$3,DriversGams!$A$71:$AN$71,0))</f>
        <v>0.432</v>
      </c>
      <c r="P75" s="213">
        <f>(O75+Q75)/2</f>
        <v>0.437</v>
      </c>
      <c r="Q75" s="337">
        <f>INDEX(DriversGams!$A72:$AN72,1,MATCH(Drivers!Q$3,DriversGams!$A$71:$AN$71,0))</f>
        <v>0.442</v>
      </c>
      <c r="R75" s="337">
        <f>INDEX(DriversGams!$A72:$AN72,1,MATCH(Drivers!R$3,DriversGams!$A$71:$AN$71,0))</f>
        <v>0.44700000000000001</v>
      </c>
      <c r="S75" s="337">
        <f>INDEX(DriversGams!$A72:$AN72,1,MATCH(Drivers!S$3,DriversGams!$A$71:$AN$71,0))</f>
        <v>0.44800000000000001</v>
      </c>
      <c r="T75" s="337">
        <f>INDEX(DriversGams!$A72:$AN72,1,MATCH(Drivers!T$3,DriversGams!$A$71:$AN$71,0))</f>
        <v>0.45600000000000002</v>
      </c>
      <c r="U75" s="337">
        <f>INDEX(DriversGams!$A72:$AN72,1,MATCH(Drivers!U$3,DriversGams!$A$71:$AN$71,0))</f>
        <v>0.46300000000000002</v>
      </c>
      <c r="V75" s="337">
        <f>INDEX(DriversGams!$A72:$AN72,1,MATCH(Drivers!V$3,DriversGams!$A$71:$AN$71,0))</f>
        <v>0.47299999999999998</v>
      </c>
      <c r="W75" s="337">
        <f>INDEX(DriversGams!$A72:$AN72,1,MATCH(Drivers!W$3,DriversGams!$A$71:$AN$71,0))</f>
        <v>0.48299999999999998</v>
      </c>
      <c r="X75" s="337">
        <f>INDEX(DriversGams!$A72:$AN72,1,MATCH(Drivers!X$3,DriversGams!$A$71:$AN$71,0))</f>
        <v>0.496</v>
      </c>
      <c r="Y75" s="337">
        <f>INDEX(DriversGams!$A72:$AN72,1,MATCH(Drivers!Y$3,DriversGams!$A$71:$AN$71,0))</f>
        <v>0.50900000000000001</v>
      </c>
      <c r="Z75" s="337">
        <f>INDEX(DriversGams!$A72:$AN72,1,MATCH(Drivers!Z$3,DriversGams!$A$71:$AN$71,0))</f>
        <v>0.51400000000000001</v>
      </c>
      <c r="AA75" s="337">
        <f>INDEX(DriversGams!$A72:$AN72,1,MATCH(Drivers!AA$3,DriversGams!$A$71:$AN$71,0))</f>
        <v>0.51800000000000002</v>
      </c>
      <c r="AB75" s="337">
        <f>INDEX(DriversGams!$A72:$AN72,1,MATCH(Drivers!AB$3,DriversGams!$A$71:$AN$71,0))</f>
        <v>0.52500000000000002</v>
      </c>
      <c r="AC75" s="337">
        <f>INDEX(DriversGams!$A72:$AN72,1,MATCH(Drivers!AC$3,DriversGams!$A$71:$AN$71,0))</f>
        <v>0.53300000000000003</v>
      </c>
      <c r="AD75" s="337">
        <f>INDEX(DriversGams!$A72:$AN72,1,MATCH(Drivers!AD$3,DriversGams!$A$71:$AN$71,0))</f>
        <v>0.54800000000000004</v>
      </c>
      <c r="AE75" s="337">
        <f>INDEX(DriversGams!$A72:$AN72,1,MATCH(Drivers!AE$3,DriversGams!$A$71:$AN$71,0))</f>
        <v>0.55400000000000005</v>
      </c>
      <c r="AF75" s="337">
        <f>INDEX(DriversGams!$A72:$AN72,1,MATCH(Drivers!AF$3,DriversGams!$A$71:$AN$71,0))</f>
        <v>0.67600000000000005</v>
      </c>
      <c r="AG75" s="337">
        <f>INDEX(DriversGams!$A72:$AN72,1,MATCH(Drivers!AG$3,DriversGams!$A$71:$AN$71,0))</f>
        <v>0.70599999999999996</v>
      </c>
      <c r="AH75" s="126"/>
      <c r="AI75" s="126"/>
      <c r="AJ75" s="126"/>
      <c r="AK75" s="126"/>
      <c r="AL75" s="126"/>
      <c r="AM75" s="126"/>
    </row>
    <row r="76" spans="1:39" s="337" customFormat="1">
      <c r="A76" s="337" t="s">
        <v>279</v>
      </c>
      <c r="C76" s="109"/>
      <c r="D76" s="340">
        <f>(D75/C75)^(1/(D$5-C$5))-1</f>
        <v>2.9042288713459818E-2</v>
      </c>
      <c r="E76" s="340">
        <f t="shared" ref="E76" si="116">(E75/D75)^(1/(E$5-D$5))-1</f>
        <v>1.5786082474226859E-2</v>
      </c>
      <c r="F76" s="340">
        <f t="shared" ref="F76" si="117">(F75/E75)^(1/(F$5-E$5))-1</f>
        <v>1.0783380907072537E-2</v>
      </c>
      <c r="G76" s="340">
        <f t="shared" ref="G76" si="118">(G75/F75)^(1/(G$5-F$5))-1</f>
        <v>3.4515218073423171E-3</v>
      </c>
      <c r="H76" s="340">
        <f t="shared" ref="H76" si="119">(H75/G75)^(1/(H$5-G$5))-1</f>
        <v>1.5009380863039379E-2</v>
      </c>
      <c r="I76" s="340">
        <f t="shared" ref="I76" si="120">(I75/H75)^(1/(I$5-H$5))-1</f>
        <v>9.2421441774492852E-3</v>
      </c>
      <c r="J76" s="109">
        <f t="shared" ref="J76" si="121">(J75/I75)^(1/(J$5-I$5))-1</f>
        <v>-4.2735042735043693E-3</v>
      </c>
      <c r="K76" s="109">
        <f t="shared" ref="K76" si="122">(K75/J75)^(1/(K$5-J$5))-1</f>
        <v>-6.8119891008174283E-2</v>
      </c>
      <c r="L76" s="109">
        <f t="shared" ref="L76" si="123">(L75/K75)^(1/(L$5-K$5))-1</f>
        <v>2.7777777777777901E-2</v>
      </c>
      <c r="M76" s="109">
        <f t="shared" ref="M76" si="124">(M75/L75)^(1/(M$5-L$5))-1</f>
        <v>2.7027027027026973E-2</v>
      </c>
      <c r="N76" s="109">
        <f t="shared" ref="N76" si="125">(N75/M75)^(1/(N$5-M$5))-1</f>
        <v>0.18005540166204992</v>
      </c>
      <c r="O76" s="109">
        <f t="shared" ref="O76" si="126">(O75/N75)^(1/(O$5-N$5))-1</f>
        <v>1.4084507042253502E-2</v>
      </c>
      <c r="P76" s="109">
        <f t="shared" ref="P76" si="127">(P75/O75)^(1/(P$5-O$5))-1</f>
        <v>1.1574074074074181E-2</v>
      </c>
      <c r="Q76" s="109">
        <f t="shared" ref="Q76" si="128">(Q75/P75)^(1/(Q$5-P$5))-1</f>
        <v>1.1441647597254079E-2</v>
      </c>
      <c r="R76" s="109">
        <f t="shared" ref="R76" si="129">(R75/Q75)^(1/(R$5-Q$5))-1</f>
        <v>1.1312217194570096E-2</v>
      </c>
      <c r="S76" s="109">
        <f t="shared" ref="S76" si="130">(S75/R75)^(1/(S$5-R$5))-1</f>
        <v>2.2371364653244186E-3</v>
      </c>
      <c r="T76" s="109">
        <f t="shared" ref="T76" si="131">(T75/S75)^(1/(T$5-S$5))-1</f>
        <v>1.7857142857142794E-2</v>
      </c>
      <c r="U76" s="109">
        <f t="shared" ref="U76" si="132">(U75/T75)^(1/(U$5-T$5))-1</f>
        <v>1.5350877192982448E-2</v>
      </c>
      <c r="V76" s="109">
        <f t="shared" ref="V76" si="133">(V75/U75)^(1/(V$5-U$5))-1</f>
        <v>2.1598272138228847E-2</v>
      </c>
      <c r="W76" s="109">
        <f t="shared" ref="W76" si="134">(W75/V75)^(1/(W$5-V$5))-1</f>
        <v>2.114164904862581E-2</v>
      </c>
      <c r="X76" s="109">
        <f t="shared" ref="X76" si="135">(X75/W75)^(1/(X$5-W$5))-1</f>
        <v>2.6915113871635699E-2</v>
      </c>
      <c r="Y76" s="109">
        <f t="shared" ref="Y76" si="136">(Y75/X75)^(1/(Y$5-X$5))-1</f>
        <v>2.620967741935476E-2</v>
      </c>
      <c r="Z76" s="109">
        <f t="shared" ref="Z76" si="137">(Z75/Y75)^(1/(Z$5-Y$5))-1</f>
        <v>9.8231827111985304E-3</v>
      </c>
      <c r="AA76" s="109">
        <f t="shared" ref="AA76" si="138">(AA75/Z75)^(1/(AA$5-Z$5))-1</f>
        <v>7.7821011673151474E-3</v>
      </c>
      <c r="AB76" s="109">
        <f t="shared" ref="AB76" si="139">(AB75/AA75)^(1/(AB$5-AA$5))-1</f>
        <v>1.3513513513513598E-2</v>
      </c>
      <c r="AC76" s="109">
        <f t="shared" ref="AC76" si="140">(AC75/AB75)^(1/(AC$5-AB$5))-1</f>
        <v>1.5238095238095273E-2</v>
      </c>
      <c r="AD76" s="109">
        <f t="shared" ref="AD76" si="141">(AD75/AC75)^(1/(AD$5-AC$5))-1</f>
        <v>2.8142589118199002E-2</v>
      </c>
      <c r="AE76" s="109">
        <f t="shared" ref="AE76" si="142">(AE75/AD75)^(1/(AE$5-AD$5))-1</f>
        <v>1.0948905109489093E-2</v>
      </c>
      <c r="AF76" s="109">
        <f t="shared" ref="AF76" si="143">(AF75/AE75)^(1/(AF$5-AE$5))-1</f>
        <v>4.0608541264317122E-2</v>
      </c>
      <c r="AG76" s="109">
        <f t="shared" ref="AG76" si="144">(AG75/AF75)^(1/(AG$5-AF$5))-1</f>
        <v>8.7222513719651396E-3</v>
      </c>
      <c r="AH76" s="109"/>
      <c r="AI76" s="109"/>
      <c r="AJ76" s="109"/>
      <c r="AK76" s="109"/>
      <c r="AL76" s="109"/>
      <c r="AM76" s="109"/>
    </row>
    <row r="78" spans="1:39">
      <c r="A78" s="337" t="s">
        <v>655</v>
      </c>
      <c r="L78">
        <f>L69/K69</f>
        <v>1.0136186770428015</v>
      </c>
      <c r="M78" s="337">
        <f t="shared" ref="M78:AG80" si="145">M69/L69</f>
        <v>0.97696737044145876</v>
      </c>
      <c r="N78" s="337">
        <f t="shared" si="145"/>
        <v>0.98231827111984282</v>
      </c>
      <c r="O78" s="337">
        <f t="shared" si="145"/>
        <v>0.98199999999999998</v>
      </c>
      <c r="P78" s="337">
        <f t="shared" si="145"/>
        <v>0.98167006109979627</v>
      </c>
      <c r="Q78" s="337">
        <f t="shared" si="145"/>
        <v>0.98547717842323646</v>
      </c>
      <c r="R78" s="337">
        <f t="shared" si="145"/>
        <v>0.98526315789473695</v>
      </c>
      <c r="S78" s="337">
        <f t="shared" si="145"/>
        <v>0.99145299145299148</v>
      </c>
      <c r="T78" s="337">
        <f t="shared" si="145"/>
        <v>0.98491379310344829</v>
      </c>
      <c r="U78" s="337">
        <f t="shared" si="145"/>
        <v>0.98249452954048133</v>
      </c>
      <c r="V78" s="337">
        <f t="shared" si="145"/>
        <v>0.97772828507795095</v>
      </c>
      <c r="W78" s="337">
        <f t="shared" si="145"/>
        <v>0.97494305239179957</v>
      </c>
      <c r="X78" s="337">
        <f t="shared" si="145"/>
        <v>0.97429906542056077</v>
      </c>
      <c r="Y78" s="337">
        <f t="shared" si="145"/>
        <v>0.97122302158273388</v>
      </c>
      <c r="Z78" s="337">
        <f t="shared" si="145"/>
        <v>0.97777777777777775</v>
      </c>
      <c r="AA78" s="337">
        <f t="shared" si="145"/>
        <v>0.98737373737373735</v>
      </c>
      <c r="AB78" s="337">
        <f t="shared" si="145"/>
        <v>0.98209718670076729</v>
      </c>
      <c r="AC78" s="337">
        <f t="shared" si="145"/>
        <v>0.98177083333333337</v>
      </c>
      <c r="AD78" s="337">
        <f t="shared" si="145"/>
        <v>0.97612732095490717</v>
      </c>
      <c r="AE78" s="337">
        <f t="shared" si="145"/>
        <v>0.97554347826086951</v>
      </c>
      <c r="AF78" s="337">
        <f t="shared" si="145"/>
        <v>0.89136490250696387</v>
      </c>
      <c r="AG78" s="337">
        <f t="shared" si="145"/>
        <v>0.92499999999999993</v>
      </c>
    </row>
    <row r="79" spans="1:39">
      <c r="A79" s="337" t="s">
        <v>656</v>
      </c>
      <c r="L79" s="337">
        <f t="shared" ref="L79:AA80" si="146">L70/K70</f>
        <v>0.97552447552447574</v>
      </c>
      <c r="M79" s="337">
        <f t="shared" si="146"/>
        <v>1.0430107526881718</v>
      </c>
      <c r="N79" s="337">
        <f t="shared" si="146"/>
        <v>1.027491408934708</v>
      </c>
      <c r="O79" s="337">
        <f t="shared" si="146"/>
        <v>1.0100334448160535</v>
      </c>
      <c r="P79" s="337">
        <f t="shared" si="146"/>
        <v>1.009933774834437</v>
      </c>
      <c r="Q79" s="337">
        <f t="shared" si="146"/>
        <v>1.0065573770491802</v>
      </c>
      <c r="R79" s="337">
        <f t="shared" si="146"/>
        <v>1.009771986970684</v>
      </c>
      <c r="S79" s="337">
        <f t="shared" si="146"/>
        <v>1.0064516129032257</v>
      </c>
      <c r="T79" s="337">
        <f t="shared" si="146"/>
        <v>1.0032051282051282</v>
      </c>
      <c r="U79" s="337">
        <f t="shared" si="146"/>
        <v>1.0095846645367412</v>
      </c>
      <c r="V79" s="337">
        <f t="shared" si="146"/>
        <v>1.0063291139240507</v>
      </c>
      <c r="W79" s="337">
        <f t="shared" si="146"/>
        <v>1.0062893081761006</v>
      </c>
      <c r="X79" s="337">
        <f t="shared" si="146"/>
        <v>1.0093749999999999</v>
      </c>
      <c r="Y79" s="337">
        <f t="shared" si="146"/>
        <v>1.0092879256965945</v>
      </c>
      <c r="Z79" s="337">
        <f t="shared" si="146"/>
        <v>1.0122699386503067</v>
      </c>
      <c r="AA79" s="337">
        <f t="shared" si="146"/>
        <v>1.0060606060606061</v>
      </c>
      <c r="AB79" s="337">
        <f t="shared" si="145"/>
        <v>1.0060240963855422</v>
      </c>
      <c r="AC79" s="337">
        <f t="shared" si="145"/>
        <v>1.0089820359281436</v>
      </c>
      <c r="AD79" s="337">
        <f t="shared" si="145"/>
        <v>1</v>
      </c>
      <c r="AE79" s="337">
        <f t="shared" si="145"/>
        <v>1.0118694362017804</v>
      </c>
      <c r="AF79" s="337">
        <f t="shared" si="145"/>
        <v>1.0263929618768326</v>
      </c>
      <c r="AG79" s="337">
        <f t="shared" si="145"/>
        <v>1.0257142857142858</v>
      </c>
    </row>
    <row r="80" spans="1:39">
      <c r="A80" s="337" t="s">
        <v>657</v>
      </c>
      <c r="L80" s="337">
        <f t="shared" si="146"/>
        <v>1</v>
      </c>
      <c r="M80" s="337">
        <f t="shared" si="145"/>
        <v>1</v>
      </c>
      <c r="N80" s="337">
        <f t="shared" si="145"/>
        <v>1.0049999999999999</v>
      </c>
      <c r="O80" s="337">
        <f t="shared" si="145"/>
        <v>1.0298507462686566</v>
      </c>
      <c r="P80" s="337">
        <f t="shared" si="145"/>
        <v>1.0289855072463769</v>
      </c>
      <c r="Q80" s="337">
        <f t="shared" si="145"/>
        <v>1.023474178403756</v>
      </c>
      <c r="R80" s="337">
        <f t="shared" si="145"/>
        <v>1.0183486238532111</v>
      </c>
      <c r="S80" s="337">
        <f t="shared" si="145"/>
        <v>1.0090090090090089</v>
      </c>
      <c r="T80" s="337">
        <f t="shared" si="145"/>
        <v>1.0267857142857144</v>
      </c>
      <c r="U80" s="337">
        <f t="shared" si="145"/>
        <v>1.026086956521739</v>
      </c>
      <c r="V80" s="337">
        <f t="shared" si="145"/>
        <v>1.0338983050847459</v>
      </c>
      <c r="W80" s="337">
        <f t="shared" si="145"/>
        <v>1.028688524590164</v>
      </c>
      <c r="X80" s="337">
        <f t="shared" si="145"/>
        <v>1.0358565737051793</v>
      </c>
      <c r="Y80" s="337">
        <f t="shared" si="145"/>
        <v>1.0346153846153847</v>
      </c>
      <c r="Z80" s="337">
        <f t="shared" si="145"/>
        <v>1.0185873605947955</v>
      </c>
      <c r="AA80" s="337">
        <f t="shared" si="145"/>
        <v>1.0109489051094891</v>
      </c>
      <c r="AB80" s="337">
        <f t="shared" si="145"/>
        <v>1.0180505415162453</v>
      </c>
      <c r="AC80" s="337">
        <f t="shared" si="145"/>
        <v>1.0177304964539007</v>
      </c>
      <c r="AD80" s="337">
        <f t="shared" si="145"/>
        <v>1.024390243902439</v>
      </c>
      <c r="AE80" s="337">
        <f t="shared" si="145"/>
        <v>1.0170068027210883</v>
      </c>
      <c r="AF80" s="337">
        <f t="shared" si="145"/>
        <v>1.1036789297658864</v>
      </c>
      <c r="AG80" s="337">
        <f t="shared" si="145"/>
        <v>1.0454545454545454</v>
      </c>
    </row>
    <row r="81" spans="1:33">
      <c r="A81" s="337" t="s">
        <v>396</v>
      </c>
      <c r="K81" s="24">
        <f>K69</f>
        <v>0.51400000000000001</v>
      </c>
      <c r="L81">
        <f>K81*L78</f>
        <v>0.52100000000000002</v>
      </c>
      <c r="M81" s="337">
        <f t="shared" ref="M81:AG83" si="147">L81*M78</f>
        <v>0.50900000000000001</v>
      </c>
      <c r="N81" s="337">
        <f t="shared" si="147"/>
        <v>0.5</v>
      </c>
      <c r="O81" s="337">
        <f t="shared" si="147"/>
        <v>0.49099999999999999</v>
      </c>
      <c r="P81" s="337">
        <f t="shared" si="147"/>
        <v>0.48199999999999998</v>
      </c>
      <c r="Q81" s="337">
        <f t="shared" si="147"/>
        <v>0.47499999999999998</v>
      </c>
      <c r="R81" s="337">
        <f t="shared" si="147"/>
        <v>0.46800000000000003</v>
      </c>
      <c r="S81" s="337">
        <f t="shared" si="147"/>
        <v>0.46400000000000002</v>
      </c>
      <c r="T81" s="337">
        <f t="shared" si="147"/>
        <v>0.45700000000000002</v>
      </c>
      <c r="U81" s="337">
        <f t="shared" si="147"/>
        <v>0.44900000000000001</v>
      </c>
      <c r="V81" s="337">
        <f t="shared" si="147"/>
        <v>0.439</v>
      </c>
      <c r="W81" s="337">
        <f t="shared" si="147"/>
        <v>0.42799999999999999</v>
      </c>
      <c r="X81" s="337">
        <f t="shared" si="147"/>
        <v>0.41699999999999998</v>
      </c>
      <c r="Y81" s="337">
        <f t="shared" si="147"/>
        <v>0.40500000000000003</v>
      </c>
      <c r="Z81" s="337">
        <f t="shared" si="147"/>
        <v>0.39600000000000002</v>
      </c>
      <c r="AA81" s="337">
        <f t="shared" si="147"/>
        <v>0.39100000000000001</v>
      </c>
      <c r="AB81" s="337">
        <f t="shared" si="147"/>
        <v>0.38400000000000001</v>
      </c>
      <c r="AC81" s="337">
        <f t="shared" si="147"/>
        <v>0.377</v>
      </c>
      <c r="AD81" s="337">
        <f t="shared" si="147"/>
        <v>0.36799999999999999</v>
      </c>
      <c r="AE81" s="337">
        <f t="shared" si="147"/>
        <v>0.35899999999999999</v>
      </c>
      <c r="AF81" s="337">
        <f t="shared" si="147"/>
        <v>0.32</v>
      </c>
      <c r="AG81" s="337">
        <f t="shared" si="147"/>
        <v>0.29599999999999999</v>
      </c>
    </row>
    <row r="82" spans="1:33">
      <c r="A82" s="337" t="s">
        <v>397</v>
      </c>
      <c r="K82" s="24">
        <f t="shared" ref="K82:K83" si="148">K70</f>
        <v>0.28599999999999998</v>
      </c>
      <c r="L82" s="337">
        <f t="shared" ref="L82:AA83" si="149">K82*L79</f>
        <v>0.27900000000000003</v>
      </c>
      <c r="M82" s="337">
        <f t="shared" si="149"/>
        <v>0.29099999999999998</v>
      </c>
      <c r="N82" s="337">
        <f t="shared" si="149"/>
        <v>0.29900000000000004</v>
      </c>
      <c r="O82" s="337">
        <f t="shared" si="149"/>
        <v>0.30200000000000005</v>
      </c>
      <c r="P82" s="337">
        <f t="shared" si="149"/>
        <v>0.30500000000000005</v>
      </c>
      <c r="Q82" s="337">
        <f t="shared" si="149"/>
        <v>0.30700000000000005</v>
      </c>
      <c r="R82" s="337">
        <f t="shared" si="149"/>
        <v>0.31000000000000005</v>
      </c>
      <c r="S82" s="337">
        <f t="shared" si="149"/>
        <v>0.312</v>
      </c>
      <c r="T82" s="337">
        <f t="shared" si="149"/>
        <v>0.313</v>
      </c>
      <c r="U82" s="337">
        <f t="shared" si="149"/>
        <v>0.316</v>
      </c>
      <c r="V82" s="337">
        <f t="shared" si="149"/>
        <v>0.318</v>
      </c>
      <c r="W82" s="337">
        <f t="shared" si="149"/>
        <v>0.32</v>
      </c>
      <c r="X82" s="337">
        <f t="shared" si="149"/>
        <v>0.32299999999999995</v>
      </c>
      <c r="Y82" s="337">
        <f t="shared" si="149"/>
        <v>0.32600000000000001</v>
      </c>
      <c r="Z82" s="337">
        <f t="shared" si="149"/>
        <v>0.33</v>
      </c>
      <c r="AA82" s="337">
        <f t="shared" si="149"/>
        <v>0.33200000000000002</v>
      </c>
      <c r="AB82" s="337">
        <f t="shared" si="147"/>
        <v>0.33400000000000002</v>
      </c>
      <c r="AC82" s="337">
        <f t="shared" si="147"/>
        <v>0.33699999999999997</v>
      </c>
      <c r="AD82" s="337">
        <f t="shared" si="147"/>
        <v>0.33699999999999997</v>
      </c>
      <c r="AE82" s="337">
        <f t="shared" si="147"/>
        <v>0.34099999999999997</v>
      </c>
      <c r="AF82" s="337">
        <f t="shared" si="147"/>
        <v>0.34999999999999987</v>
      </c>
      <c r="AG82" s="337">
        <f t="shared" si="147"/>
        <v>0.35899999999999987</v>
      </c>
    </row>
    <row r="83" spans="1:33">
      <c r="A83" s="337" t="s">
        <v>398</v>
      </c>
      <c r="K83" s="24">
        <f t="shared" si="148"/>
        <v>0.2</v>
      </c>
      <c r="L83" s="337">
        <f t="shared" si="149"/>
        <v>0.2</v>
      </c>
      <c r="M83" s="337">
        <f t="shared" si="147"/>
        <v>0.2</v>
      </c>
      <c r="N83" s="337">
        <f t="shared" si="147"/>
        <v>0.20099999999999998</v>
      </c>
      <c r="O83" s="337">
        <f t="shared" si="147"/>
        <v>0.20699999999999996</v>
      </c>
      <c r="P83" s="337">
        <f t="shared" si="147"/>
        <v>0.21299999999999999</v>
      </c>
      <c r="Q83" s="337">
        <f t="shared" si="147"/>
        <v>0.21800000000000003</v>
      </c>
      <c r="R83" s="337">
        <f t="shared" si="147"/>
        <v>0.22200000000000006</v>
      </c>
      <c r="S83" s="337">
        <f t="shared" si="147"/>
        <v>0.22400000000000003</v>
      </c>
      <c r="T83" s="337">
        <f t="shared" si="147"/>
        <v>0.23000000000000007</v>
      </c>
      <c r="U83" s="337">
        <f t="shared" si="147"/>
        <v>0.23600000000000004</v>
      </c>
      <c r="V83" s="337">
        <f t="shared" si="147"/>
        <v>0.24400000000000008</v>
      </c>
      <c r="W83" s="337">
        <f t="shared" si="147"/>
        <v>0.25100000000000011</v>
      </c>
      <c r="X83" s="337">
        <f t="shared" si="147"/>
        <v>0.26000000000000012</v>
      </c>
      <c r="Y83" s="337">
        <f t="shared" si="147"/>
        <v>0.26900000000000013</v>
      </c>
      <c r="Z83" s="337">
        <f t="shared" si="147"/>
        <v>0.27400000000000013</v>
      </c>
      <c r="AA83" s="337">
        <f t="shared" si="147"/>
        <v>0.27700000000000014</v>
      </c>
      <c r="AB83" s="337">
        <f t="shared" si="147"/>
        <v>0.28200000000000008</v>
      </c>
      <c r="AC83" s="337">
        <f t="shared" si="147"/>
        <v>0.28700000000000009</v>
      </c>
      <c r="AD83" s="337">
        <f t="shared" si="147"/>
        <v>0.29400000000000009</v>
      </c>
      <c r="AE83" s="337">
        <f t="shared" si="147"/>
        <v>0.29900000000000004</v>
      </c>
      <c r="AF83" s="337">
        <f t="shared" si="147"/>
        <v>0.33000000000000007</v>
      </c>
      <c r="AG83" s="337">
        <f t="shared" si="147"/>
        <v>0.34500000000000008</v>
      </c>
    </row>
    <row r="86" spans="1:33">
      <c r="A86" t="s">
        <v>714</v>
      </c>
    </row>
    <row r="87" spans="1:33">
      <c r="C87">
        <f>C5</f>
        <v>2012</v>
      </c>
      <c r="D87" s="365">
        <f>D5</f>
        <v>2013</v>
      </c>
      <c r="E87" s="365">
        <f t="shared" ref="E87:AG87" si="150">E5</f>
        <v>2014</v>
      </c>
      <c r="F87" s="365">
        <f t="shared" si="150"/>
        <v>2015</v>
      </c>
      <c r="G87" s="365">
        <f t="shared" si="150"/>
        <v>2016</v>
      </c>
      <c r="H87" s="365">
        <f t="shared" si="150"/>
        <v>2017</v>
      </c>
      <c r="I87" s="365">
        <f t="shared" si="150"/>
        <v>2018</v>
      </c>
      <c r="J87" s="365">
        <f t="shared" si="150"/>
        <v>2019</v>
      </c>
      <c r="K87" s="365">
        <f t="shared" si="150"/>
        <v>2020</v>
      </c>
      <c r="L87" s="365">
        <f t="shared" si="150"/>
        <v>2021</v>
      </c>
      <c r="M87" s="365">
        <f t="shared" si="150"/>
        <v>2022</v>
      </c>
      <c r="N87" s="365">
        <f t="shared" si="150"/>
        <v>2023</v>
      </c>
      <c r="O87" s="365">
        <f t="shared" si="150"/>
        <v>2024</v>
      </c>
      <c r="P87" s="365">
        <f t="shared" si="150"/>
        <v>2025</v>
      </c>
      <c r="Q87" s="365">
        <f t="shared" si="150"/>
        <v>2026</v>
      </c>
      <c r="R87" s="365">
        <f t="shared" si="150"/>
        <v>2027</v>
      </c>
      <c r="S87" s="365">
        <f t="shared" si="150"/>
        <v>2028</v>
      </c>
      <c r="T87" s="365">
        <f t="shared" si="150"/>
        <v>2029</v>
      </c>
      <c r="U87" s="365">
        <f t="shared" si="150"/>
        <v>2030</v>
      </c>
      <c r="V87" s="365">
        <f t="shared" si="150"/>
        <v>2031</v>
      </c>
      <c r="W87" s="365">
        <f t="shared" si="150"/>
        <v>2032</v>
      </c>
      <c r="X87" s="365">
        <f t="shared" si="150"/>
        <v>2033</v>
      </c>
      <c r="Y87" s="365">
        <f t="shared" si="150"/>
        <v>2034</v>
      </c>
      <c r="Z87" s="365">
        <f t="shared" si="150"/>
        <v>2035</v>
      </c>
      <c r="AA87" s="365">
        <f t="shared" si="150"/>
        <v>2036</v>
      </c>
      <c r="AB87" s="365">
        <f t="shared" si="150"/>
        <v>2037</v>
      </c>
      <c r="AC87" s="365">
        <f t="shared" si="150"/>
        <v>2038</v>
      </c>
      <c r="AD87" s="365">
        <f t="shared" si="150"/>
        <v>2039</v>
      </c>
      <c r="AE87" s="365">
        <f t="shared" si="150"/>
        <v>2040</v>
      </c>
      <c r="AF87" s="365">
        <f t="shared" si="150"/>
        <v>2045</v>
      </c>
      <c r="AG87" s="365">
        <f t="shared" si="150"/>
        <v>2050</v>
      </c>
    </row>
    <row r="88" spans="1:33">
      <c r="A88" t="s">
        <v>388</v>
      </c>
      <c r="C88" s="186">
        <v>117.12281075206418</v>
      </c>
      <c r="D88" s="186">
        <v>119.07275947417872</v>
      </c>
      <c r="E88" s="186">
        <v>120.12173328694826</v>
      </c>
      <c r="F88" s="186">
        <v>120.67779367214723</v>
      </c>
      <c r="G88" s="186">
        <v>119.95882677975034</v>
      </c>
      <c r="H88" s="186">
        <v>120.88915701956363</v>
      </c>
      <c r="I88" s="186">
        <v>121.14044942310186</v>
      </c>
      <c r="J88" s="186">
        <f>INDEX(DriversGams!$A$130:$AN$140,MATCH(Drivers!$A88,DriversGams!$A$130:$A$140,0),MATCH(Drivers!J$3,DriversGams!$A$130:$AN$130,0))</f>
        <v>118.318</v>
      </c>
      <c r="K88" s="186">
        <f>INDEX(DriversGams!$A$130:$AN$140,MATCH(Drivers!$A88,DriversGams!$A$130:$A$140,0),MATCH(Drivers!K$3,DriversGams!$A$130:$AN$130,0))</f>
        <v>107.464</v>
      </c>
      <c r="L88" s="186">
        <f>INDEX(DriversGams!$A$130:$AN$140,MATCH(Drivers!$A88,DriversGams!$A$130:$A$140,0),MATCH(Drivers!L$3,DriversGams!$A$130:$AN$130,0))</f>
        <v>109.577</v>
      </c>
      <c r="M88" s="186">
        <f>INDEX(DriversGams!$A$130:$AN$140,MATCH(Drivers!$A88,DriversGams!$A$130:$A$140,0),MATCH(Drivers!M$3,DriversGams!$A$130:$AN$130,0))</f>
        <v>110.503</v>
      </c>
      <c r="N88" s="186">
        <f>INDEX(DriversGams!$A$130:$AN$140,MATCH(Drivers!$A88,DriversGams!$A$130:$A$140,0),MATCH(Drivers!N$3,DriversGams!$A$130:$AN$130,0))</f>
        <v>112.52</v>
      </c>
      <c r="O88" s="186">
        <f>INDEX(DriversGams!$A$130:$AN$140,MATCH(Drivers!$A88,DriversGams!$A$130:$A$140,0),MATCH(Drivers!O$3,DriversGams!$A$130:$AN$130,0))</f>
        <v>115.176</v>
      </c>
      <c r="P88" s="186">
        <f>INDEX(DriversGams!$A$130:$AN$140,MATCH(Drivers!$A88,DriversGams!$A$130:$A$140,0),MATCH(Drivers!P$3,DriversGams!$A$130:$AN$130,0))</f>
        <v>118.041</v>
      </c>
      <c r="Q88" s="186">
        <f>INDEX(DriversGams!$A$130:$AN$140,MATCH(Drivers!$A88,DriversGams!$A$130:$A$140,0),MATCH(Drivers!Q$3,DriversGams!$A$130:$AN$130,0))</f>
        <v>121.706</v>
      </c>
      <c r="R88" s="186">
        <f>INDEX(DriversGams!$A$130:$AN$140,MATCH(Drivers!$A88,DriversGams!$A$130:$A$140,0),MATCH(Drivers!R$3,DriversGams!$A$130:$AN$130,0))</f>
        <v>124.937</v>
      </c>
      <c r="S88" s="186">
        <f>INDEX(DriversGams!$A$130:$AN$140,MATCH(Drivers!$A88,DriversGams!$A$130:$A$140,0),MATCH(Drivers!S$3,DriversGams!$A$130:$AN$130,0))</f>
        <v>131.876</v>
      </c>
      <c r="T88" s="186">
        <f>INDEX(DriversGams!$A$130:$AN$140,MATCH(Drivers!$A88,DriversGams!$A$130:$A$140,0),MATCH(Drivers!T$3,DriversGams!$A$130:$AN$130,0))</f>
        <v>137.161</v>
      </c>
      <c r="U88" s="186">
        <f>INDEX(DriversGams!$A$130:$AN$140,MATCH(Drivers!$A88,DriversGams!$A$130:$A$140,0),MATCH(Drivers!U$3,DriversGams!$A$130:$AN$130,0))</f>
        <v>140.69499999999999</v>
      </c>
      <c r="V88" s="186">
        <f>INDEX(DriversGams!$A$130:$AN$140,MATCH(Drivers!$A88,DriversGams!$A$130:$A$140,0),MATCH(Drivers!V$3,DriversGams!$A$130:$AN$130,0))</f>
        <v>143.66999999999999</v>
      </c>
      <c r="W88" s="186">
        <f>INDEX(DriversGams!$A$130:$AN$140,MATCH(Drivers!$A88,DriversGams!$A$130:$A$140,0),MATCH(Drivers!W$3,DriversGams!$A$130:$AN$130,0))</f>
        <v>146.92400000000001</v>
      </c>
      <c r="X88" s="186">
        <f>INDEX(DriversGams!$A$130:$AN$140,MATCH(Drivers!$A88,DriversGams!$A$130:$A$140,0),MATCH(Drivers!X$3,DriversGams!$A$130:$AN$130,0))</f>
        <v>151</v>
      </c>
      <c r="Y88" s="186">
        <f>INDEX(DriversGams!$A$130:$AN$140,MATCH(Drivers!$A88,DriversGams!$A$130:$A$140,0),MATCH(Drivers!Y$3,DriversGams!$A$130:$AN$130,0))</f>
        <v>155.93299999999999</v>
      </c>
      <c r="Z88" s="186">
        <f>INDEX(DriversGams!$A$130:$AN$140,MATCH(Drivers!$A88,DriversGams!$A$130:$A$140,0),MATCH(Drivers!Z$3,DriversGams!$A$130:$AN$130,0))</f>
        <v>166.673</v>
      </c>
      <c r="AA88" s="186">
        <f>INDEX(DriversGams!$A$130:$AN$140,MATCH(Drivers!$A88,DriversGams!$A$130:$A$140,0),MATCH(Drivers!AA$3,DriversGams!$A$130:$AN$130,0))</f>
        <v>175.935</v>
      </c>
      <c r="AB88" s="186">
        <f>INDEX(DriversGams!$A$130:$AN$140,MATCH(Drivers!$A88,DriversGams!$A$130:$A$140,0),MATCH(Drivers!AB$3,DriversGams!$A$130:$AN$130,0))</f>
        <v>179.65</v>
      </c>
      <c r="AC88" s="186">
        <f>INDEX(DriversGams!$A$130:$AN$140,MATCH(Drivers!$A88,DriversGams!$A$130:$A$140,0),MATCH(Drivers!AC$3,DriversGams!$A$130:$AN$130,0))</f>
        <v>183.81800000000001</v>
      </c>
      <c r="AD88" s="186">
        <f>INDEX(DriversGams!$A$130:$AN$140,MATCH(Drivers!$A88,DriversGams!$A$130:$A$140,0),MATCH(Drivers!AD$3,DriversGams!$A$130:$AN$130,0))</f>
        <v>186.33199999999999</v>
      </c>
      <c r="AE88" s="186">
        <f>INDEX(DriversGams!$A$130:$AN$140,MATCH(Drivers!$A88,DriversGams!$A$130:$A$140,0),MATCH(Drivers!AE$3,DriversGams!$A$130:$AN$130,0))</f>
        <v>193.435</v>
      </c>
      <c r="AF88" s="186">
        <f>INDEX(DriversGams!$A$130:$AN$140,MATCH(Drivers!$A88,DriversGams!$A$130:$A$140,0),MATCH(Drivers!AF$3,DriversGams!$A$130:$AN$130,0))</f>
        <v>213.45</v>
      </c>
      <c r="AG88" s="186">
        <f>INDEX(DriversGams!$A$130:$AN$140,MATCH(Drivers!$A88,DriversGams!$A$130:$A$140,0),MATCH(Drivers!AG$3,DriversGams!$A$130:$AN$130,0))</f>
        <v>228.876</v>
      </c>
    </row>
    <row r="89" spans="1:33">
      <c r="A89" t="s">
        <v>712</v>
      </c>
      <c r="C89" s="186">
        <v>8.9365799535127532</v>
      </c>
      <c r="D89" s="186">
        <v>9.0598644843951579</v>
      </c>
      <c r="E89" s="186">
        <v>9.1538107433496982</v>
      </c>
      <c r="F89" s="186">
        <v>9.1222677109859784</v>
      </c>
      <c r="G89" s="186">
        <v>9.1065639127530105</v>
      </c>
      <c r="H89" s="186">
        <v>9.1664973983391231</v>
      </c>
      <c r="I89" s="186">
        <v>9.2089562288318536</v>
      </c>
      <c r="J89" s="186">
        <f>INDEX(DriversGams!$A$130:$AN$140,MATCH(Drivers!$A89,DriversGams!$A$130:$A$140,0),MATCH(Drivers!J$3,DriversGams!$A$130:$AN$130,0))</f>
        <v>9.1050000000000004</v>
      </c>
      <c r="K89" s="186">
        <f>INDEX(DriversGams!$A$130:$AN$140,MATCH(Drivers!$A89,DriversGams!$A$130:$A$140,0),MATCH(Drivers!K$3,DriversGams!$A$130:$AN$130,0))</f>
        <v>8.6709999999999994</v>
      </c>
      <c r="L89" s="186">
        <f>INDEX(DriversGams!$A$130:$AN$140,MATCH(Drivers!$A89,DriversGams!$A$130:$A$140,0),MATCH(Drivers!L$3,DriversGams!$A$130:$AN$130,0))</f>
        <v>8.7420000000000009</v>
      </c>
      <c r="M89" s="186">
        <f>INDEX(DriversGams!$A$130:$AN$140,MATCH(Drivers!$A89,DriversGams!$A$130:$A$140,0),MATCH(Drivers!M$3,DriversGams!$A$130:$AN$130,0))</f>
        <v>8.8580000000000005</v>
      </c>
      <c r="N89" s="186">
        <f>INDEX(DriversGams!$A$130:$AN$140,MATCH(Drivers!$A89,DriversGams!$A$130:$A$140,0),MATCH(Drivers!N$3,DriversGams!$A$130:$AN$130,0))</f>
        <v>8.9559999999999995</v>
      </c>
      <c r="O89" s="186">
        <f>INDEX(DriversGams!$A$130:$AN$140,MATCH(Drivers!$A89,DriversGams!$A$130:$A$140,0),MATCH(Drivers!O$3,DriversGams!$A$130:$AN$130,0))</f>
        <v>9.0570000000000004</v>
      </c>
      <c r="P89" s="186">
        <f>INDEX(DriversGams!$A$130:$AN$140,MATCH(Drivers!$A89,DriversGams!$A$130:$A$140,0),MATCH(Drivers!P$3,DriversGams!$A$130:$AN$130,0))</f>
        <v>9.157</v>
      </c>
      <c r="Q89" s="186">
        <f>INDEX(DriversGams!$A$130:$AN$140,MATCH(Drivers!$A89,DriversGams!$A$130:$A$140,0),MATCH(Drivers!Q$3,DriversGams!$A$130:$AN$130,0))</f>
        <v>9.2420000000000009</v>
      </c>
      <c r="R89" s="186">
        <f>INDEX(DriversGams!$A$130:$AN$140,MATCH(Drivers!$A89,DriversGams!$A$130:$A$140,0),MATCH(Drivers!R$3,DriversGams!$A$130:$AN$130,0))</f>
        <v>9.3409999999999993</v>
      </c>
      <c r="S89" s="186">
        <f>INDEX(DriversGams!$A$130:$AN$140,MATCH(Drivers!$A89,DriversGams!$A$130:$A$140,0),MATCH(Drivers!S$3,DriversGams!$A$130:$AN$130,0))</f>
        <v>9.3659999999999997</v>
      </c>
      <c r="T89" s="186">
        <f>INDEX(DriversGams!$A$130:$AN$140,MATCH(Drivers!$A89,DriversGams!$A$130:$A$140,0),MATCH(Drivers!T$3,DriversGams!$A$130:$AN$130,0))</f>
        <v>9.4169999999999998</v>
      </c>
      <c r="U89" s="186">
        <f>INDEX(DriversGams!$A$130:$AN$140,MATCH(Drivers!$A89,DriversGams!$A$130:$A$140,0),MATCH(Drivers!U$3,DriversGams!$A$130:$AN$130,0))</f>
        <v>9.51</v>
      </c>
      <c r="V89" s="186">
        <f>INDEX(DriversGams!$A$130:$AN$140,MATCH(Drivers!$A89,DriversGams!$A$130:$A$140,0),MATCH(Drivers!V$3,DriversGams!$A$130:$AN$130,0))</f>
        <v>8.3460000000000001</v>
      </c>
      <c r="W89" s="186">
        <f>INDEX(DriversGams!$A$130:$AN$140,MATCH(Drivers!$A89,DriversGams!$A$130:$A$140,0),MATCH(Drivers!W$3,DriversGams!$A$130:$AN$130,0))</f>
        <v>7.7060000000000004</v>
      </c>
      <c r="X89" s="186">
        <f>INDEX(DriversGams!$A$130:$AN$140,MATCH(Drivers!$A89,DriversGams!$A$130:$A$140,0),MATCH(Drivers!X$3,DriversGams!$A$130:$AN$130,0))</f>
        <v>7.6909999999999998</v>
      </c>
      <c r="Y89" s="186">
        <f>INDEX(DriversGams!$A$130:$AN$140,MATCH(Drivers!$A89,DriversGams!$A$130:$A$140,0),MATCH(Drivers!Y$3,DriversGams!$A$130:$AN$130,0))</f>
        <v>7.83</v>
      </c>
      <c r="Z89" s="186">
        <f>INDEX(DriversGams!$A$130:$AN$140,MATCH(Drivers!$A89,DriversGams!$A$130:$A$140,0),MATCH(Drivers!Z$3,DriversGams!$A$130:$AN$130,0))</f>
        <v>8.0020000000000007</v>
      </c>
      <c r="AA89" s="186">
        <f>INDEX(DriversGams!$A$130:$AN$140,MATCH(Drivers!$A89,DriversGams!$A$130:$A$140,0),MATCH(Drivers!AA$3,DriversGams!$A$130:$AN$130,0))</f>
        <v>8.1920000000000002</v>
      </c>
      <c r="AB89" s="186">
        <f>INDEX(DriversGams!$A$130:$AN$140,MATCH(Drivers!$A89,DriversGams!$A$130:$A$140,0),MATCH(Drivers!AB$3,DriversGams!$A$130:$AN$130,0))</f>
        <v>8.4</v>
      </c>
      <c r="AC89" s="186">
        <f>INDEX(DriversGams!$A$130:$AN$140,MATCH(Drivers!$A89,DriversGams!$A$130:$A$140,0),MATCH(Drivers!AC$3,DriversGams!$A$130:$AN$130,0))</f>
        <v>8.6069999999999993</v>
      </c>
      <c r="AD89" s="186">
        <f>INDEX(DriversGams!$A$130:$AN$140,MATCH(Drivers!$A89,DriversGams!$A$130:$A$140,0),MATCH(Drivers!AD$3,DriversGams!$A$130:$AN$130,0))</f>
        <v>8.8249999999999993</v>
      </c>
      <c r="AE89" s="186">
        <f>INDEX(DriversGams!$A$130:$AN$140,MATCH(Drivers!$A89,DriversGams!$A$130:$A$140,0),MATCH(Drivers!AE$3,DriversGams!$A$130:$AN$130,0))</f>
        <v>9.0540000000000003</v>
      </c>
      <c r="AF89" s="186">
        <f>INDEX(DriversGams!$A$130:$AN$140,MATCH(Drivers!$A89,DriversGams!$A$130:$A$140,0),MATCH(Drivers!AF$3,DriversGams!$A$130:$AN$130,0))</f>
        <v>10.702999999999999</v>
      </c>
      <c r="AG89" s="186">
        <f>INDEX(DriversGams!$A$130:$AN$140,MATCH(Drivers!$A89,DriversGams!$A$130:$A$140,0),MATCH(Drivers!AG$3,DriversGams!$A$130:$AN$130,0))</f>
        <v>16.475000000000001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121" workbookViewId="0">
      <selection activeCell="M130" sqref="M130"/>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2.8392531836346362</v>
      </c>
      <c r="O5" s="202">
        <f ca="1">OFFSET(AGR!R$21,$E5,0)</f>
        <v>2.7947566681861411</v>
      </c>
      <c r="P5" s="126">
        <f ca="1">OFFSET(AGR!S$21,$E5,0)</f>
        <v>2.7619855123715737</v>
      </c>
      <c r="Q5" s="126">
        <f ca="1">OFFSET(AGR!T$21,$E5,0)</f>
        <v>2.8387299306338378</v>
      </c>
      <c r="R5" s="126">
        <f ca="1">OFFSET(AGR!U$21,$E5,0)</f>
        <v>2.9062541714370305</v>
      </c>
      <c r="S5" s="126">
        <f ca="1">OFFSET(AGR!V$21,$E5,0)</f>
        <v>2.9653717798510706</v>
      </c>
      <c r="T5" s="202">
        <f ca="1">OFFSET(AGR!W$21,$E5,0)</f>
        <v>3.0261164784049472</v>
      </c>
      <c r="U5" s="126">
        <f ca="1">OFFSET(AGR!X$21,$E5,0)</f>
        <v>3.0808951797794251</v>
      </c>
      <c r="V5" s="126">
        <f ca="1">OFFSET(AGR!Y$21,$E5,0)</f>
        <v>3.1267248853848049</v>
      </c>
      <c r="W5" s="126">
        <f ca="1">OFFSET(AGR!Z$21,$E5,0)</f>
        <v>3.1711986825403216</v>
      </c>
      <c r="X5" s="126">
        <f ca="1">OFFSET(AGR!AA$21,$E5,0)</f>
        <v>3.2631292754410541</v>
      </c>
      <c r="Y5" s="204">
        <f ca="1">OFFSET(AGR!AB$21,$E5,0)</f>
        <v>3.3545175049618421</v>
      </c>
      <c r="Z5" s="126">
        <f ca="1">OFFSET(AGR!AC$21,$E5,0)</f>
        <v>3.4177028387254724</v>
      </c>
      <c r="AA5" s="126">
        <f ca="1">OFFSET(AGR!AD$21,$E5,0)</f>
        <v>3.4865829879785286</v>
      </c>
      <c r="AB5" s="126">
        <f ca="1">OFFSET(AGR!AE$21,$E5,0)</f>
        <v>3.5454294147025971</v>
      </c>
      <c r="AC5" s="126">
        <f ca="1">OFFSET(AGR!AF$21,$E5,0)</f>
        <v>3.6197331977551057</v>
      </c>
      <c r="AD5" s="126">
        <f ca="1">OFFSET(AGR!AG$21,$E5,0)</f>
        <v>3.6894268920780808</v>
      </c>
      <c r="AE5" s="126">
        <f ca="1">OFFSET(AGR!AH$21,$E5,0)</f>
        <v>3.8128145610156419</v>
      </c>
      <c r="AF5" s="126">
        <f ca="1">OFFSET(AGR!AI$21,$E5,0)</f>
        <v>3.9459647707922199</v>
      </c>
      <c r="AG5" s="126">
        <f ca="1">OFFSET(AGR!AJ$21,$E5,0)</f>
        <v>3.9977604735769989</v>
      </c>
      <c r="AH5" s="126">
        <f ca="1">OFFSET(AGR!AK$21,$E5,0)</f>
        <v>4.0604034439606842</v>
      </c>
      <c r="AI5" s="126">
        <f ca="1">OFFSET(AGR!AL$21,$E5,0)</f>
        <v>4.1092161481557632</v>
      </c>
      <c r="AJ5" s="126">
        <f ca="1">OFFSET(AGR!AM$21,$E5,0)</f>
        <v>4.1832487495182997</v>
      </c>
      <c r="AK5" s="126">
        <f ca="1">OFFSET(AGR!AN$21,$E5,0)</f>
        <v>4.5119209577651676</v>
      </c>
      <c r="AL5" s="126">
        <f ca="1">OFFSET(AGR!AO$21,$E5,0)</f>
        <v>4.6149699999547806</v>
      </c>
      <c r="AM5" s="126">
        <f ca="1">OFFSET(AGR!AP$21,$E5,0)</f>
        <v>4.6149699999547806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5.6915599391793839</v>
      </c>
      <c r="O6" s="202">
        <f ca="1">OFFSET(AGR!R$21,$E6,0)</f>
        <v>5.6023623339008255</v>
      </c>
      <c r="P6" s="126">
        <f ca="1">OFFSET(AGR!S$21,$E6,0)</f>
        <v>5.5366693556663069</v>
      </c>
      <c r="Q6" s="126">
        <f ca="1">OFFSET(AGR!T$21,$E6,0)</f>
        <v>5.6905110275026907</v>
      </c>
      <c r="R6" s="126">
        <f ca="1">OFFSET(AGR!U$21,$E6,0)</f>
        <v>5.8258699543127941</v>
      </c>
      <c r="S6" s="126">
        <f ca="1">OFFSET(AGR!V$21,$E6,0)</f>
        <v>5.9443769665401129</v>
      </c>
      <c r="T6" s="202">
        <f ca="1">OFFSET(AGR!W$21,$E6,0)</f>
        <v>6.0661456396544233</v>
      </c>
      <c r="U6" s="126">
        <f ca="1">OFFSET(AGR!X$21,$E6,0)</f>
        <v>6.1759548895164356</v>
      </c>
      <c r="V6" s="126">
        <f ca="1">OFFSET(AGR!Y$21,$E6,0)</f>
        <v>6.2678250044999997</v>
      </c>
      <c r="W6" s="126">
        <f ca="1">OFFSET(AGR!Z$21,$E6,0)</f>
        <v>6.3569770687444054</v>
      </c>
      <c r="X6" s="126">
        <f ca="1">OFFSET(AGR!AA$21,$E6,0)</f>
        <v>6.5412609088593667</v>
      </c>
      <c r="Y6" s="204">
        <f ca="1">OFFSET(AGR!AB$21,$E6,0)</f>
        <v>6.7244575286786645</v>
      </c>
      <c r="Z6" s="126">
        <f ca="1">OFFSET(AGR!AC$21,$E6,0)</f>
        <v>6.8511186931234604</v>
      </c>
      <c r="AA6" s="126">
        <f ca="1">OFFSET(AGR!AD$21,$E6,0)</f>
        <v>6.9891956706727223</v>
      </c>
      <c r="AB6" s="126">
        <f ca="1">OFFSET(AGR!AE$21,$E6,0)</f>
        <v>7.1071590727522116</v>
      </c>
      <c r="AC6" s="126">
        <f ca="1">OFFSET(AGR!AF$21,$E6,0)</f>
        <v>7.2561082532581072</v>
      </c>
      <c r="AD6" s="126">
        <f ca="1">OFFSET(AGR!AG$21,$E6,0)</f>
        <v>7.3958160612508665</v>
      </c>
      <c r="AE6" s="126">
        <f ca="1">OFFSET(AGR!AH$21,$E6,0)</f>
        <v>7.6431586785143084</v>
      </c>
      <c r="AF6" s="126">
        <f ca="1">OFFSET(AGR!AI$21,$E6,0)</f>
        <v>7.9100712610996951</v>
      </c>
      <c r="AG6" s="126">
        <f ca="1">OFFSET(AGR!AJ$21,$E6,0)</f>
        <v>8.0139007993355591</v>
      </c>
      <c r="AH6" s="126">
        <f ca="1">OFFSET(AGR!AK$21,$E6,0)</f>
        <v>8.1394747434846924</v>
      </c>
      <c r="AI6" s="126">
        <f ca="1">OFFSET(AGR!AL$21,$E6,0)</f>
        <v>8.2373245700944064</v>
      </c>
      <c r="AJ6" s="126">
        <f ca="1">OFFSET(AGR!AM$21,$E6,0)</f>
        <v>8.3857301404524716</v>
      </c>
      <c r="AK6" s="126">
        <f ca="1">OFFSET(AGR!AN$21,$E6,0)</f>
        <v>9.044585639624545</v>
      </c>
      <c r="AL6" s="126">
        <f ca="1">OFFSET(AGR!AO$21,$E6,0)</f>
        <v>9.2511574958006086</v>
      </c>
      <c r="AM6" s="126">
        <f ca="1">OFFSET(AGR!AP$21,$E6,0)</f>
        <v>9.2511574958006086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2">
        <f ca="1">OFFSET(AGR!R$21,$E7,0)</f>
        <v>9.4085550588661881</v>
      </c>
      <c r="P7" s="126">
        <f ca="1">OFFSET(AGR!S$21,$E7,0)</f>
        <v>9.2982308838373289</v>
      </c>
      <c r="Q7" s="126">
        <f ca="1">OFFSET(AGR!T$21,$E7,0)</f>
        <v>9.5565911528727714</v>
      </c>
      <c r="R7" s="126">
        <f ca="1">OFFSET(AGR!U$21,$E7,0)</f>
        <v>9.7839116722714436</v>
      </c>
      <c r="S7" s="126">
        <f ca="1">OFFSET(AGR!V$21,$E7,0)</f>
        <v>9.9829312434718869</v>
      </c>
      <c r="T7" s="202">
        <f ca="1">OFFSET(AGR!W$21,$E7,0)</f>
        <v>10.187428417549409</v>
      </c>
      <c r="U7" s="126">
        <f ca="1">OFFSET(AGR!X$21,$E7,0)</f>
        <v>10.371841047744317</v>
      </c>
      <c r="V7" s="126">
        <f ca="1">OFFSET(AGR!Y$21,$E7,0)</f>
        <v>10.526126862115305</v>
      </c>
      <c r="W7" s="126">
        <f ca="1">OFFSET(AGR!Z$21,$E7,0)</f>
        <v>10.675848007422061</v>
      </c>
      <c r="X7" s="126">
        <f ca="1">OFFSET(AGR!AA$21,$E7,0)</f>
        <v>10.985332569976883</v>
      </c>
      <c r="Y7" s="204">
        <f ca="1">OFFSET(AGR!AB$21,$E7,0)</f>
        <v>11.292991264906014</v>
      </c>
      <c r="Z7" s="126">
        <f ca="1">OFFSET(AGR!AC$21,$E7,0)</f>
        <v>11.505704843299149</v>
      </c>
      <c r="AA7" s="126">
        <f ca="1">OFFSET(AGR!AD$21,$E7,0)</f>
        <v>11.737590031762053</v>
      </c>
      <c r="AB7" s="126">
        <f ca="1">OFFSET(AGR!AE$21,$E7,0)</f>
        <v>11.935696669149655</v>
      </c>
      <c r="AC7" s="126">
        <f ca="1">OFFSET(AGR!AF$21,$E7,0)</f>
        <v>12.185840533869477</v>
      </c>
      <c r="AD7" s="126">
        <f ca="1">OFFSET(AGR!AG$21,$E7,0)</f>
        <v>12.420464523770923</v>
      </c>
      <c r="AE7" s="126">
        <f ca="1">OFFSET(AGR!AH$21,$E7,0)</f>
        <v>12.835849408615886</v>
      </c>
      <c r="AF7" s="126">
        <f ca="1">OFFSET(AGR!AI$21,$E7,0)</f>
        <v>13.284099910723311</v>
      </c>
      <c r="AG7" s="126">
        <f ca="1">OFFSET(AGR!AJ$21,$E7,0)</f>
        <v>13.458470268976914</v>
      </c>
      <c r="AH7" s="126">
        <f ca="1">OFFSET(AGR!AK$21,$E7,0)</f>
        <v>13.669357979744358</v>
      </c>
      <c r="AI7" s="126">
        <f ca="1">OFFSET(AGR!AL$21,$E7,0)</f>
        <v>13.833686066056654</v>
      </c>
      <c r="AJ7" s="126">
        <f ca="1">OFFSET(AGR!AM$21,$E7,0)</f>
        <v>14.082916996963631</v>
      </c>
      <c r="AK7" s="126">
        <f ca="1">OFFSET(AGR!AN$21,$E7,0)</f>
        <v>15.18939277813308</v>
      </c>
      <c r="AL7" s="126">
        <f ca="1">OFFSET(AGR!AO$21,$E7,0)</f>
        <v>15.536307627014592</v>
      </c>
      <c r="AM7" s="126">
        <f ca="1">OFFSET(AGR!AP$21,$E7,0)</f>
        <v>15.536307627014592</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4.3477315855894236</v>
      </c>
      <c r="O8" s="202">
        <f ca="1">OFFSET(AGR!R$21,$E8,0)</f>
        <v>4.2795943349986061</v>
      </c>
      <c r="P8" s="126">
        <f ca="1">OFFSET(AGR!S$21,$E8,0)</f>
        <v>4.2294120581757717</v>
      </c>
      <c r="Q8" s="126">
        <f ca="1">OFFSET(AGR!T$21,$E8,0)</f>
        <v>4.3469303313680889</v>
      </c>
      <c r="R8" s="126">
        <f ca="1">OFFSET(AGR!U$21,$E8,0)</f>
        <v>4.4503298014206916</v>
      </c>
      <c r="S8" s="126">
        <f ca="1">OFFSET(AGR!V$21,$E8,0)</f>
        <v>4.5408562450812031</v>
      </c>
      <c r="T8" s="202">
        <f ca="1">OFFSET(AGR!W$21,$E8,0)</f>
        <v>4.633874242236959</v>
      </c>
      <c r="U8" s="126">
        <f ca="1">OFFSET(AGR!X$21,$E8,0)</f>
        <v>4.7177565432434889</v>
      </c>
      <c r="V8" s="126">
        <f ca="1">OFFSET(AGR!Y$21,$E8,0)</f>
        <v>4.78793530002618</v>
      </c>
      <c r="W8" s="126">
        <f ca="1">OFFSET(AGR!Z$21,$E8,0)</f>
        <v>4.8560377622295006</v>
      </c>
      <c r="X8" s="126">
        <f ca="1">OFFSET(AGR!AA$21,$E8,0)</f>
        <v>4.9968105347107556</v>
      </c>
      <c r="Y8" s="204">
        <f ca="1">OFFSET(AGR!AB$21,$E8,0)</f>
        <v>5.1367527893602638</v>
      </c>
      <c r="Z8" s="126">
        <f ca="1">OFFSET(AGR!AC$21,$E8,0)</f>
        <v>5.2335081167588839</v>
      </c>
      <c r="AA8" s="126">
        <f ca="1">OFFSET(AGR!AD$21,$E8,0)</f>
        <v>5.3389838813908561</v>
      </c>
      <c r="AB8" s="126">
        <f ca="1">OFFSET(AGR!AE$21,$E8,0)</f>
        <v>5.4290950661354955</v>
      </c>
      <c r="AC8" s="126">
        <f ca="1">OFFSET(AGR!AF$21,$E8,0)</f>
        <v>5.5428760090849458</v>
      </c>
      <c r="AD8" s="126">
        <f ca="1">OFFSET(AGR!AG$21,$E8,0)</f>
        <v>5.6495975504645415</v>
      </c>
      <c r="AE8" s="126">
        <f ca="1">OFFSET(AGR!AH$21,$E8,0)</f>
        <v>5.8385403571871688</v>
      </c>
      <c r="AF8" s="126">
        <f ca="1">OFFSET(AGR!AI$21,$E8,0)</f>
        <v>6.0424324848812585</v>
      </c>
      <c r="AG8" s="126">
        <f ca="1">OFFSET(AGR!AJ$21,$E8,0)</f>
        <v>6.1217469378131755</v>
      </c>
      <c r="AH8" s="126">
        <f ca="1">OFFSET(AGR!AK$21,$E8,0)</f>
        <v>6.2176717473800487</v>
      </c>
      <c r="AI8" s="126">
        <f ca="1">OFFSET(AGR!AL$21,$E8,0)</f>
        <v>6.2924183522373527</v>
      </c>
      <c r="AJ8" s="126">
        <f ca="1">OFFSET(AGR!AM$21,$E8,0)</f>
        <v>6.4057840362709291</v>
      </c>
      <c r="AK8" s="126">
        <f ca="1">OFFSET(AGR!AN$21,$E8,0)</f>
        <v>6.9090778423101078</v>
      </c>
      <c r="AL8" s="126">
        <f ca="1">OFFSET(AGR!AO$21,$E8,0)</f>
        <v>7.0668762303421948</v>
      </c>
      <c r="AM8" s="126">
        <f ca="1">OFFSET(AGR!AP$21,$E8,0)</f>
        <v>7.0668762303421948</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16.518557926690885</v>
      </c>
      <c r="O9" s="202">
        <f ca="1">OFFSET(AGR!R$21,$E9,0)</f>
        <v>16.259680602115363</v>
      </c>
      <c r="P9" s="126">
        <f ca="1">OFFSET(AGR!S$21,$E9,0)</f>
        <v>16.069020523342619</v>
      </c>
      <c r="Q9" s="126">
        <f ca="1">OFFSET(AGR!T$21,$E9,0)</f>
        <v>16.515513680741339</v>
      </c>
      <c r="R9" s="126">
        <f ca="1">OFFSET(AGR!U$21,$E9,0)</f>
        <v>16.908364550678726</v>
      </c>
      <c r="S9" s="126">
        <f ca="1">OFFSET(AGR!V$21,$E9,0)</f>
        <v>17.252306276166077</v>
      </c>
      <c r="T9" s="202">
        <f ca="1">OFFSET(AGR!W$21,$E9,0)</f>
        <v>17.605714287676019</v>
      </c>
      <c r="U9" s="126">
        <f ca="1">OFFSET(AGR!X$21,$E9,0)</f>
        <v>17.924412583769804</v>
      </c>
      <c r="V9" s="126">
        <f ca="1">OFFSET(AGR!Y$21,$E9,0)</f>
        <v>18.191046306739359</v>
      </c>
      <c r="W9" s="126">
        <f ca="1">OFFSET(AGR!Z$21,$E9,0)</f>
        <v>18.449791458023423</v>
      </c>
      <c r="X9" s="126">
        <f ca="1">OFFSET(AGR!AA$21,$E9,0)</f>
        <v>18.984636618299628</v>
      </c>
      <c r="Y9" s="204">
        <f ca="1">OFFSET(AGR!AB$21,$E9,0)</f>
        <v>19.51632634990164</v>
      </c>
      <c r="Z9" s="126">
        <f ca="1">OFFSET(AGR!AC$21,$E9,0)</f>
        <v>19.883933790445461</v>
      </c>
      <c r="AA9" s="126">
        <f ca="1">OFFSET(AGR!AD$21,$E9,0)</f>
        <v>20.284673232068339</v>
      </c>
      <c r="AB9" s="126">
        <f ca="1">OFFSET(AGR!AE$21,$E9,0)</f>
        <v>20.627037243218599</v>
      </c>
      <c r="AC9" s="126">
        <f ca="1">OFFSET(AGR!AF$21,$E9,0)</f>
        <v>21.059330971583432</v>
      </c>
      <c r="AD9" s="126">
        <f ca="1">OFFSET(AGR!AG$21,$E9,0)</f>
        <v>21.464803556217607</v>
      </c>
      <c r="AE9" s="126">
        <f ca="1">OFFSET(AGR!AH$21,$E9,0)</f>
        <v>22.182663579597168</v>
      </c>
      <c r="AF9" s="126">
        <f ca="1">OFFSET(AGR!AI$21,$E9,0)</f>
        <v>22.957321319112264</v>
      </c>
      <c r="AG9" s="126">
        <f ca="1">OFFSET(AGR!AJ$21,$E9,0)</f>
        <v>23.258664757497975</v>
      </c>
      <c r="AH9" s="126">
        <f ca="1">OFFSET(AGR!AK$21,$E9,0)</f>
        <v>23.623116769367602</v>
      </c>
      <c r="AI9" s="126">
        <f ca="1">OFFSET(AGR!AL$21,$E9,0)</f>
        <v>23.907105350045235</v>
      </c>
      <c r="AJ9" s="126">
        <f ca="1">OFFSET(AGR!AM$21,$E9,0)</f>
        <v>24.337821364072973</v>
      </c>
      <c r="AK9" s="126">
        <f ca="1">OFFSET(AGR!AN$21,$E9,0)</f>
        <v>26.250011140635689</v>
      </c>
      <c r="AL9" s="126">
        <f ca="1">OFFSET(AGR!AO$21,$E9,0)</f>
        <v>26.849542588732913</v>
      </c>
      <c r="AM9" s="126">
        <f ca="1">OFFSET(AGR!AP$21,$E9,0)</f>
        <v>26.849542588732913</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2">
        <f ca="1">OFFSET(IND!R$28,$E10,0)</f>
        <v>0.30176553966133579</v>
      </c>
      <c r="P10" s="126">
        <f ca="1">OFFSET(IND!S$28,$E10,0)</f>
        <v>0.31412863870451696</v>
      </c>
      <c r="Q10" s="126">
        <f ca="1">OFFSET(IND!T$28,$E10,0)</f>
        <v>0.3122078514951761</v>
      </c>
      <c r="R10" s="126">
        <f ca="1">OFFSET(IND!U$28,$E10,0)</f>
        <v>0.31174914067130066</v>
      </c>
      <c r="S10" s="126">
        <f ca="1">OFFSET(IND!V$28,$E10,0)</f>
        <v>0.3107627384913027</v>
      </c>
      <c r="T10" s="202">
        <f ca="1">OFFSET(IND!W$28,$E10,0)</f>
        <v>0.30949913172735055</v>
      </c>
      <c r="U10" s="126">
        <f ca="1">OFFSET(IND!X$28,$E10,0)</f>
        <v>0.31214176620216966</v>
      </c>
      <c r="V10" s="126">
        <f ca="1">OFFSET(IND!Y$28,$E10,0)</f>
        <v>0.31478440067698887</v>
      </c>
      <c r="W10" s="126">
        <f ca="1">OFFSET(IND!Z$28,$E10,0)</f>
        <v>0.31870949011752908</v>
      </c>
      <c r="X10" s="126">
        <f ca="1">OFFSET(IND!AA$28,$E10,0)</f>
        <v>0.32045829234351231</v>
      </c>
      <c r="Y10" s="204">
        <f ca="1">OFFSET(IND!AB$28,$E10,0)</f>
        <v>0.32271230410144636</v>
      </c>
      <c r="Z10" s="126">
        <f ca="1">OFFSET(IND!AC$28,$E10,0)</f>
        <v>0.32578242356483916</v>
      </c>
      <c r="AA10" s="126">
        <f ca="1">OFFSET(IND!AD$28,$E10,0)</f>
        <v>0.32904685438667464</v>
      </c>
      <c r="AB10" s="126">
        <f ca="1">OFFSET(IND!AE$28,$E10,0)</f>
        <v>0.33363260244591969</v>
      </c>
      <c r="AC10" s="126">
        <f ca="1">OFFSET(IND!AF$28,$E10,0)</f>
        <v>0.3384126618636073</v>
      </c>
      <c r="AD10" s="126">
        <f ca="1">OFFSET(IND!AG$28,$E10,0)</f>
        <v>0.26605111197958831</v>
      </c>
      <c r="AE10" s="126">
        <f ca="1">OFFSET(IND!AH$28,$E10,0)</f>
        <v>0.20558141723225565</v>
      </c>
      <c r="AF10" s="126">
        <f ca="1">OFFSET(IND!AI$28,$E10,0)</f>
        <v>0.19656537020051965</v>
      </c>
      <c r="AG10" s="126">
        <f ca="1">OFFSET(IND!AJ$28,$E10,0)</f>
        <v>0.21078896163851693</v>
      </c>
      <c r="AH10" s="126">
        <f ca="1">OFFSET(IND!AK$28,$E10,0)</f>
        <v>0.2209320145492199</v>
      </c>
      <c r="AI10" s="126">
        <f ca="1">OFFSET(IND!AL$28,$E10,0)</f>
        <v>0.19831417242650293</v>
      </c>
      <c r="AJ10" s="126">
        <f ca="1">OFFSET(IND!AM$28,$E10,0)</f>
        <v>0.21288752430969685</v>
      </c>
      <c r="AK10" s="126">
        <f ca="1">OFFSET(IND!AN$28,$E10,0)</f>
        <v>0.22816039708328406</v>
      </c>
      <c r="AL10" s="126">
        <f ca="1">OFFSET(IND!AO$28,$E10,0)</f>
        <v>0.25789003492499984</v>
      </c>
      <c r="AM10" s="126">
        <f ca="1">OFFSET(IND!AP$28,$E10,0)</f>
        <v>0.28773625958178112</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2">
        <f ca="1">OFFSET(IND!R$28,$E11,0)</f>
        <v>4.0235405288178114</v>
      </c>
      <c r="P11" s="126">
        <f ca="1">OFFSET(IND!S$28,$E11,0)</f>
        <v>4.1883818493935605</v>
      </c>
      <c r="Q11" s="126">
        <f ca="1">OFFSET(IND!T$28,$E11,0)</f>
        <v>4.162771353269016</v>
      </c>
      <c r="R11" s="126">
        <f ca="1">OFFSET(IND!U$28,$E11,0)</f>
        <v>4.156655208950677</v>
      </c>
      <c r="S11" s="126">
        <f ca="1">OFFSET(IND!V$28,$E11,0)</f>
        <v>4.1435031798840374</v>
      </c>
      <c r="T11" s="202">
        <f ca="1">OFFSET(IND!W$28,$E11,0)</f>
        <v>4.1266550896980085</v>
      </c>
      <c r="U11" s="126">
        <f ca="1">OFFSET(IND!X$28,$E11,0)</f>
        <v>4.1618902160289304</v>
      </c>
      <c r="V11" s="126">
        <f ca="1">OFFSET(IND!Y$28,$E11,0)</f>
        <v>4.1971253423598531</v>
      </c>
      <c r="W11" s="126">
        <f ca="1">OFFSET(IND!Z$28,$E11,0)</f>
        <v>4.249459868233723</v>
      </c>
      <c r="X11" s="126">
        <f ca="1">OFFSET(IND!AA$28,$E11,0)</f>
        <v>4.272777231246832</v>
      </c>
      <c r="Y11" s="204">
        <f ca="1">OFFSET(IND!AB$28,$E11,0)</f>
        <v>4.3028307213526196</v>
      </c>
      <c r="Z11" s="126">
        <f ca="1">OFFSET(IND!AC$28,$E11,0)</f>
        <v>4.3437656475311908</v>
      </c>
      <c r="AA11" s="126">
        <f ca="1">OFFSET(IND!AD$28,$E11,0)</f>
        <v>4.3872913918223304</v>
      </c>
      <c r="AB11" s="126">
        <f ca="1">OFFSET(IND!AE$28,$E11,0)</f>
        <v>4.4484346992789305</v>
      </c>
      <c r="AC11" s="126">
        <f ca="1">OFFSET(IND!AF$28,$E11,0)</f>
        <v>4.5121688248480991</v>
      </c>
      <c r="AD11" s="126">
        <f ca="1">OFFSET(IND!AG$28,$E11,0)</f>
        <v>3.5473481597278456</v>
      </c>
      <c r="AE11" s="126">
        <f ca="1">OFFSET(IND!AH$28,$E11,0)</f>
        <v>2.741085563096743</v>
      </c>
      <c r="AF11" s="126">
        <f ca="1">OFFSET(IND!AI$28,$E11,0)</f>
        <v>2.6208716026735961</v>
      </c>
      <c r="AG11" s="126">
        <f ca="1">OFFSET(IND!AJ$28,$E11,0)</f>
        <v>2.81051948851356</v>
      </c>
      <c r="AH11" s="126">
        <f ca="1">OFFSET(IND!AK$28,$E11,0)</f>
        <v>2.9457601939895999</v>
      </c>
      <c r="AI11" s="126">
        <f ca="1">OFFSET(IND!AL$28,$E11,0)</f>
        <v>2.6441889656867068</v>
      </c>
      <c r="AJ11" s="126">
        <f ca="1">OFFSET(IND!AM$28,$E11,0)</f>
        <v>2.8385003241292921</v>
      </c>
      <c r="AK11" s="126">
        <f ca="1">OFFSET(IND!AN$28,$E11,0)</f>
        <v>3.0421386277771214</v>
      </c>
      <c r="AL11" s="126">
        <f ca="1">OFFSET(IND!AO$28,$E11,0)</f>
        <v>3.4385337989999987</v>
      </c>
      <c r="AM11" s="126">
        <f ca="1">OFFSET(IND!AP$28,$E11,0)</f>
        <v>3.8364834610904159</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2">
        <f ca="1">OFFSET(IND!R$28,$E12,0)</f>
        <v>2.4463126415212293</v>
      </c>
      <c r="P12" s="126">
        <f ca="1">OFFSET(IND!S$28,$E12,0)</f>
        <v>2.5465361644312847</v>
      </c>
      <c r="Q12" s="126">
        <f ca="1">OFFSET(IND!T$28,$E12,0)</f>
        <v>2.5309649827875615</v>
      </c>
      <c r="R12" s="126">
        <f ca="1">OFFSET(IND!U$28,$E12,0)</f>
        <v>2.5272463670420113</v>
      </c>
      <c r="S12" s="126">
        <f ca="1">OFFSET(IND!V$28,$E12,0)</f>
        <v>2.5192499333694944</v>
      </c>
      <c r="T12" s="202">
        <f ca="1">OFFSET(IND!W$28,$E12,0)</f>
        <v>2.5090062945363889</v>
      </c>
      <c r="U12" s="126">
        <f ca="1">OFFSET(IND!X$28,$E12,0)</f>
        <v>2.530429251345589</v>
      </c>
      <c r="V12" s="126">
        <f ca="1">OFFSET(IND!Y$28,$E12,0)</f>
        <v>2.5518522081547901</v>
      </c>
      <c r="W12" s="126">
        <f ca="1">OFFSET(IND!Z$28,$E12,0)</f>
        <v>2.5836715998861028</v>
      </c>
      <c r="X12" s="126">
        <f ca="1">OFFSET(IND!AA$28,$E12,0)</f>
        <v>2.5978485565980733</v>
      </c>
      <c r="Y12" s="204">
        <f ca="1">OFFSET(IND!AB$28,$E12,0)</f>
        <v>2.6161210785823923</v>
      </c>
      <c r="Z12" s="126">
        <f ca="1">OFFSET(IND!AC$28,$E12,0)</f>
        <v>2.6410095136989633</v>
      </c>
      <c r="AA12" s="126">
        <f ca="1">OFFSET(IND!AD$28,$E12,0)</f>
        <v>2.6674731662279765</v>
      </c>
      <c r="AB12" s="126">
        <f ca="1">OFFSET(IND!AE$28,$E12,0)</f>
        <v>2.7046482971615897</v>
      </c>
      <c r="AC12" s="126">
        <f ca="1">OFFSET(IND!AF$28,$E12,0)</f>
        <v>2.7433986455076438</v>
      </c>
      <c r="AD12" s="126">
        <f ca="1">OFFSET(IND!AG$28,$E12,0)</f>
        <v>2.1567876811145297</v>
      </c>
      <c r="AE12" s="126">
        <f ca="1">OFFSET(IND!AH$28,$E12,0)</f>
        <v>1.6665800223628195</v>
      </c>
      <c r="AF12" s="126">
        <f ca="1">OFFSET(IND!AI$28,$E12,0)</f>
        <v>1.5934899344255462</v>
      </c>
      <c r="AG12" s="126">
        <f ca="1">OFFSET(IND!AJ$28,$E12,0)</f>
        <v>1.7087958490162443</v>
      </c>
      <c r="AH12" s="126">
        <f ca="1">OFFSET(IND!AK$28,$E12,0)</f>
        <v>1.7910221979456764</v>
      </c>
      <c r="AI12" s="126">
        <f ca="1">OFFSET(IND!AL$28,$E12,0)</f>
        <v>1.6076668911375174</v>
      </c>
      <c r="AJ12" s="126">
        <f ca="1">OFFSET(IND!AM$28,$E12,0)</f>
        <v>1.7258081970706094</v>
      </c>
      <c r="AK12" s="126">
        <f ca="1">OFFSET(IND!AN$28,$E12,0)</f>
        <v>1.8496202856884898</v>
      </c>
      <c r="AL12" s="126">
        <f ca="1">OFFSET(IND!AO$28,$E12,0)</f>
        <v>2.0906285497919992</v>
      </c>
      <c r="AM12" s="126">
        <f ca="1">OFFSET(IND!AP$28,$E12,0)</f>
        <v>2.3325819443429729</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2">
        <f ca="1">OFFSET(IND!R$28,$E13,0)</f>
        <v>2.5750659384433994</v>
      </c>
      <c r="P13" s="126">
        <f ca="1">OFFSET(IND!S$28,$E13,0)</f>
        <v>2.6805643836118791</v>
      </c>
      <c r="Q13" s="126">
        <f ca="1">OFFSET(IND!T$28,$E13,0)</f>
        <v>2.6641736660921707</v>
      </c>
      <c r="R13" s="126">
        <f ca="1">OFFSET(IND!U$28,$E13,0)</f>
        <v>2.6602593337284337</v>
      </c>
      <c r="S13" s="126">
        <f ca="1">OFFSET(IND!V$28,$E13,0)</f>
        <v>2.6518420351257843</v>
      </c>
      <c r="T13" s="202">
        <f ca="1">OFFSET(IND!W$28,$E13,0)</f>
        <v>2.641059257406726</v>
      </c>
      <c r="U13" s="126">
        <f ca="1">OFFSET(IND!X$28,$E13,0)</f>
        <v>2.6636097382585158</v>
      </c>
      <c r="V13" s="126">
        <f ca="1">OFFSET(IND!Y$28,$E13,0)</f>
        <v>2.6861602191103064</v>
      </c>
      <c r="W13" s="126">
        <f ca="1">OFFSET(IND!Z$28,$E13,0)</f>
        <v>2.7196543156695832</v>
      </c>
      <c r="X13" s="126">
        <f ca="1">OFFSET(IND!AA$28,$E13,0)</f>
        <v>2.7345774279979733</v>
      </c>
      <c r="Y13" s="204">
        <f ca="1">OFFSET(IND!AB$28,$E13,0)</f>
        <v>2.7538116616656771</v>
      </c>
      <c r="Z13" s="126">
        <f ca="1">OFFSET(IND!AC$28,$E13,0)</f>
        <v>2.7800100144199624</v>
      </c>
      <c r="AA13" s="126">
        <f ca="1">OFFSET(IND!AD$28,$E13,0)</f>
        <v>2.8078664907662918</v>
      </c>
      <c r="AB13" s="126">
        <f ca="1">OFFSET(IND!AE$28,$E13,0)</f>
        <v>2.8469982075385158</v>
      </c>
      <c r="AC13" s="126">
        <f ca="1">OFFSET(IND!AF$28,$E13,0)</f>
        <v>2.8877880479027835</v>
      </c>
      <c r="AD13" s="126">
        <f ca="1">OFFSET(IND!AG$28,$E13,0)</f>
        <v>2.2703028222258212</v>
      </c>
      <c r="AE13" s="126">
        <f ca="1">OFFSET(IND!AH$28,$E13,0)</f>
        <v>1.7542947603819157</v>
      </c>
      <c r="AF13" s="126">
        <f ca="1">OFFSET(IND!AI$28,$E13,0)</f>
        <v>1.6773578257111017</v>
      </c>
      <c r="AG13" s="126">
        <f ca="1">OFFSET(IND!AJ$28,$E13,0)</f>
        <v>1.7987324726486786</v>
      </c>
      <c r="AH13" s="126">
        <f ca="1">OFFSET(IND!AK$28,$E13,0)</f>
        <v>1.8852865241533441</v>
      </c>
      <c r="AI13" s="126">
        <f ca="1">OFFSET(IND!AL$28,$E13,0)</f>
        <v>1.6922809380394925</v>
      </c>
      <c r="AJ13" s="126">
        <f ca="1">OFFSET(IND!AM$28,$E13,0)</f>
        <v>1.8166402074427472</v>
      </c>
      <c r="AK13" s="126">
        <f ca="1">OFFSET(IND!AN$28,$E13,0)</f>
        <v>1.9469687217773581</v>
      </c>
      <c r="AL13" s="126">
        <f ca="1">OFFSET(IND!AO$28,$E13,0)</f>
        <v>2.2006616313599996</v>
      </c>
      <c r="AM13" s="126">
        <f ca="1">OFFSET(IND!AP$28,$E13,0)</f>
        <v>2.4553494150978667</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2">
        <f ca="1">OFFSET(IND!R$28,$E14,0)</f>
        <v>0.72423729518720592</v>
      </c>
      <c r="P14" s="126">
        <f ca="1">OFFSET(IND!S$28,$E14,0)</f>
        <v>0.75390873289084082</v>
      </c>
      <c r="Q14" s="126">
        <f ca="1">OFFSET(IND!T$28,$E14,0)</f>
        <v>0.7492988435884228</v>
      </c>
      <c r="R14" s="126">
        <f ca="1">OFFSET(IND!U$28,$E14,0)</f>
        <v>0.74819793761112174</v>
      </c>
      <c r="S14" s="126">
        <f ca="1">OFFSET(IND!V$28,$E14,0)</f>
        <v>0.74583057237912664</v>
      </c>
      <c r="T14" s="202">
        <f ca="1">OFFSET(IND!W$28,$E14,0)</f>
        <v>0.74279791614564139</v>
      </c>
      <c r="U14" s="126">
        <f ca="1">OFFSET(IND!X$28,$E14,0)</f>
        <v>0.74914023888520731</v>
      </c>
      <c r="V14" s="126">
        <f ca="1">OFFSET(IND!Y$28,$E14,0)</f>
        <v>0.75548256162477334</v>
      </c>
      <c r="W14" s="126">
        <f ca="1">OFFSET(IND!Z$28,$E14,0)</f>
        <v>0.76490277628206993</v>
      </c>
      <c r="X14" s="126">
        <f ca="1">OFFSET(IND!AA$28,$E14,0)</f>
        <v>0.76909990162442965</v>
      </c>
      <c r="Y14" s="204">
        <f ca="1">OFFSET(IND!AB$28,$E14,0)</f>
        <v>0.77450952984347143</v>
      </c>
      <c r="Z14" s="126">
        <f ca="1">OFFSET(IND!AC$28,$E14,0)</f>
        <v>0.78187781655561417</v>
      </c>
      <c r="AA14" s="126">
        <f ca="1">OFFSET(IND!AD$28,$E14,0)</f>
        <v>0.78971245052801931</v>
      </c>
      <c r="AB14" s="126">
        <f ca="1">OFFSET(IND!AE$28,$E14,0)</f>
        <v>0.80071824587020735</v>
      </c>
      <c r="AC14" s="126">
        <f ca="1">OFFSET(IND!AF$28,$E14,0)</f>
        <v>0.81219038847265757</v>
      </c>
      <c r="AD14" s="126">
        <f ca="1">OFFSET(IND!AG$28,$E14,0)</f>
        <v>0.63852266875101193</v>
      </c>
      <c r="AE14" s="126">
        <f ca="1">OFFSET(IND!AH$28,$E14,0)</f>
        <v>0.49339540135741355</v>
      </c>
      <c r="AF14" s="126">
        <f ca="1">OFFSET(IND!AI$28,$E14,0)</f>
        <v>0.47175688848124714</v>
      </c>
      <c r="AG14" s="126">
        <f ca="1">OFFSET(IND!AJ$28,$E14,0)</f>
        <v>0.50589350793244059</v>
      </c>
      <c r="AH14" s="126">
        <f ca="1">OFFSET(IND!AK$28,$E14,0)</f>
        <v>0.53023683491812779</v>
      </c>
      <c r="AI14" s="126">
        <f ca="1">OFFSET(IND!AL$28,$E14,0)</f>
        <v>0.47595401382360703</v>
      </c>
      <c r="AJ14" s="126">
        <f ca="1">OFFSET(IND!AM$28,$E14,0)</f>
        <v>0.51093005834327243</v>
      </c>
      <c r="AK14" s="126">
        <f ca="1">OFFSET(IND!AN$28,$E14,0)</f>
        <v>0.54758495299988175</v>
      </c>
      <c r="AL14" s="126">
        <f ca="1">OFFSET(IND!AO$28,$E14,0)</f>
        <v>0.61893608381999965</v>
      </c>
      <c r="AM14" s="126">
        <f ca="1">OFFSET(IND!AP$28,$E14,0)</f>
        <v>0.6905670229962747</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2">
        <f ca="1">OFFSET(IND!R$28,$E15,0)</f>
        <v>0.80470810576356211</v>
      </c>
      <c r="P15" s="126">
        <f ca="1">OFFSET(IND!S$28,$E15,0)</f>
        <v>0.83767636987871197</v>
      </c>
      <c r="Q15" s="126">
        <f ca="1">OFFSET(IND!T$28,$E15,0)</f>
        <v>0.83255427065380305</v>
      </c>
      <c r="R15" s="126">
        <f ca="1">OFFSET(IND!U$28,$E15,0)</f>
        <v>0.83133104179013517</v>
      </c>
      <c r="S15" s="126">
        <f ca="1">OFFSET(IND!V$28,$E15,0)</f>
        <v>0.82870063597680721</v>
      </c>
      <c r="T15" s="202">
        <f ca="1">OFFSET(IND!W$28,$E15,0)</f>
        <v>0.8253310179396014</v>
      </c>
      <c r="U15" s="126">
        <f ca="1">OFFSET(IND!X$28,$E15,0)</f>
        <v>0.83237804320578568</v>
      </c>
      <c r="V15" s="126">
        <f ca="1">OFFSET(IND!Y$28,$E15,0)</f>
        <v>0.83942506847197018</v>
      </c>
      <c r="W15" s="126">
        <f ca="1">OFFSET(IND!Z$28,$E15,0)</f>
        <v>0.84989197364674407</v>
      </c>
      <c r="X15" s="126">
        <f ca="1">OFFSET(IND!AA$28,$E15,0)</f>
        <v>0.85455544624936597</v>
      </c>
      <c r="Y15" s="204">
        <f ca="1">OFFSET(IND!AB$28,$E15,0)</f>
        <v>0.86056614427052347</v>
      </c>
      <c r="Z15" s="126">
        <f ca="1">OFFSET(IND!AC$28,$E15,0)</f>
        <v>0.86875312950623762</v>
      </c>
      <c r="AA15" s="126">
        <f ca="1">OFFSET(IND!AD$28,$E15,0)</f>
        <v>0.87745827836446555</v>
      </c>
      <c r="AB15" s="126">
        <f ca="1">OFFSET(IND!AE$28,$E15,0)</f>
        <v>0.88968693985578562</v>
      </c>
      <c r="AC15" s="126">
        <f ca="1">OFFSET(IND!AF$28,$E15,0)</f>
        <v>0.90243376496961925</v>
      </c>
      <c r="AD15" s="126">
        <f ca="1">OFFSET(IND!AG$28,$E15,0)</f>
        <v>0.70946963194556867</v>
      </c>
      <c r="AE15" s="126">
        <f ca="1">OFFSET(IND!AH$28,$E15,0)</f>
        <v>0.54821711261934825</v>
      </c>
      <c r="AF15" s="126">
        <f ca="1">OFFSET(IND!AI$28,$E15,0)</f>
        <v>0.52417432053471891</v>
      </c>
      <c r="AG15" s="126">
        <f ca="1">OFFSET(IND!AJ$28,$E15,0)</f>
        <v>0.56210389770271163</v>
      </c>
      <c r="AH15" s="126">
        <f ca="1">OFFSET(IND!AK$28,$E15,0)</f>
        <v>0.58915203879791955</v>
      </c>
      <c r="AI15" s="126">
        <f ca="1">OFFSET(IND!AL$28,$E15,0)</f>
        <v>0.52883779313734092</v>
      </c>
      <c r="AJ15" s="126">
        <f ca="1">OFFSET(IND!AM$28,$E15,0)</f>
        <v>0.567700064825858</v>
      </c>
      <c r="AK15" s="126">
        <f ca="1">OFFSET(IND!AN$28,$E15,0)</f>
        <v>0.6084277255554239</v>
      </c>
      <c r="AL15" s="126">
        <f ca="1">OFFSET(IND!AO$28,$E15,0)</f>
        <v>0.68770675979999929</v>
      </c>
      <c r="AM15" s="126">
        <f ca="1">OFFSET(IND!AP$28,$E15,0)</f>
        <v>0.76729669221808272</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2">
        <f ca="1">OFFSET(IND!R$28,$E16,0)</f>
        <v>0.48282486345813724</v>
      </c>
      <c r="P16" s="126">
        <f ca="1">OFFSET(IND!S$28,$E16,0)</f>
        <v>0.50260582192722714</v>
      </c>
      <c r="Q16" s="126">
        <f ca="1">OFFSET(IND!T$28,$E16,0)</f>
        <v>0.49953256239228178</v>
      </c>
      <c r="R16" s="126">
        <f ca="1">OFFSET(IND!U$28,$E16,0)</f>
        <v>0.49879862507408107</v>
      </c>
      <c r="S16" s="126">
        <f ca="1">OFFSET(IND!V$28,$E16,0)</f>
        <v>0.49722038158608428</v>
      </c>
      <c r="T16" s="202">
        <f ca="1">OFFSET(IND!W$28,$E16,0)</f>
        <v>0.49519861076376082</v>
      </c>
      <c r="U16" s="126">
        <f ca="1">OFFSET(IND!X$28,$E16,0)</f>
        <v>0.49942682592347137</v>
      </c>
      <c r="V16" s="126">
        <f ca="1">OFFSET(IND!Y$28,$E16,0)</f>
        <v>0.50365504108318204</v>
      </c>
      <c r="W16" s="126">
        <f ca="1">OFFSET(IND!Z$28,$E16,0)</f>
        <v>0.5099351841880464</v>
      </c>
      <c r="X16" s="126">
        <f ca="1">OFFSET(IND!AA$28,$E16,0)</f>
        <v>0.51273326774961947</v>
      </c>
      <c r="Y16" s="204">
        <f ca="1">OFFSET(IND!AB$28,$E16,0)</f>
        <v>0.51633968656231399</v>
      </c>
      <c r="Z16" s="126">
        <f ca="1">OFFSET(IND!AC$28,$E16,0)</f>
        <v>0.52125187770374248</v>
      </c>
      <c r="AA16" s="126">
        <f ca="1">OFFSET(IND!AD$28,$E16,0)</f>
        <v>0.52647496701867924</v>
      </c>
      <c r="AB16" s="126">
        <f ca="1">OFFSET(IND!AE$28,$E16,0)</f>
        <v>0.5338121639134713</v>
      </c>
      <c r="AC16" s="126">
        <f ca="1">OFFSET(IND!AF$28,$E16,0)</f>
        <v>0.54146025898177153</v>
      </c>
      <c r="AD16" s="126">
        <f ca="1">OFFSET(IND!AG$28,$E16,0)</f>
        <v>0.42568177916734118</v>
      </c>
      <c r="AE16" s="126">
        <f ca="1">OFFSET(IND!AH$28,$E16,0)</f>
        <v>0.32893026757160893</v>
      </c>
      <c r="AF16" s="126">
        <f ca="1">OFFSET(IND!AI$28,$E16,0)</f>
        <v>0.31450459232083133</v>
      </c>
      <c r="AG16" s="126">
        <f ca="1">OFFSET(IND!AJ$28,$E16,0)</f>
        <v>0.33726233862162697</v>
      </c>
      <c r="AH16" s="126">
        <f ca="1">OFFSET(IND!AK$28,$E16,0)</f>
        <v>0.35349122327875171</v>
      </c>
      <c r="AI16" s="126">
        <f ca="1">OFFSET(IND!AL$28,$E16,0)</f>
        <v>0.31730267588240457</v>
      </c>
      <c r="AJ16" s="126">
        <f ca="1">OFFSET(IND!AM$28,$E16,0)</f>
        <v>0.34062003889551479</v>
      </c>
      <c r="AK16" s="126">
        <f ca="1">OFFSET(IND!AN$28,$E16,0)</f>
        <v>0.36505663533325433</v>
      </c>
      <c r="AL16" s="126">
        <f ca="1">OFFSET(IND!AO$28,$E16,0)</f>
        <v>0.41262405587999956</v>
      </c>
      <c r="AM16" s="126">
        <f ca="1">OFFSET(IND!AP$28,$E16,0)</f>
        <v>0.4603780153308496</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2">
        <f ca="1">OFFSET(IND!R$28,$E17,0)</f>
        <v>6.4376648461084969</v>
      </c>
      <c r="P17" s="126">
        <f ca="1">OFFSET(IND!S$28,$E17,0)</f>
        <v>6.7014109590296957</v>
      </c>
      <c r="Q17" s="126">
        <f ca="1">OFFSET(IND!T$28,$E17,0)</f>
        <v>6.6604341652304244</v>
      </c>
      <c r="R17" s="126">
        <f ca="1">OFFSET(IND!U$28,$E17,0)</f>
        <v>6.6506483343210814</v>
      </c>
      <c r="S17" s="126">
        <f ca="1">OFFSET(IND!V$28,$E17,0)</f>
        <v>6.6296050878144577</v>
      </c>
      <c r="T17" s="202">
        <f ca="1">OFFSET(IND!W$28,$E17,0)</f>
        <v>6.6026481435168112</v>
      </c>
      <c r="U17" s="126">
        <f ca="1">OFFSET(IND!X$28,$E17,0)</f>
        <v>6.6590243456462854</v>
      </c>
      <c r="V17" s="126">
        <f ca="1">OFFSET(IND!Y$28,$E17,0)</f>
        <v>6.7154005477757615</v>
      </c>
      <c r="W17" s="126">
        <f ca="1">OFFSET(IND!Z$28,$E17,0)</f>
        <v>6.7991357891739526</v>
      </c>
      <c r="X17" s="126">
        <f ca="1">OFFSET(IND!AA$28,$E17,0)</f>
        <v>6.8364435699949277</v>
      </c>
      <c r="Y17" s="204">
        <f ca="1">OFFSET(IND!AB$28,$E17,0)</f>
        <v>6.8845291541641878</v>
      </c>
      <c r="Z17" s="126">
        <f ca="1">OFFSET(IND!AC$28,$E17,0)</f>
        <v>6.950025036049901</v>
      </c>
      <c r="AA17" s="126">
        <f ca="1">OFFSET(IND!AD$28,$E17,0)</f>
        <v>7.0196662269157244</v>
      </c>
      <c r="AB17" s="126">
        <f ca="1">OFFSET(IND!AE$28,$E17,0)</f>
        <v>7.117495518846285</v>
      </c>
      <c r="AC17" s="126">
        <f ca="1">OFFSET(IND!AF$28,$E17,0)</f>
        <v>7.219470119756954</v>
      </c>
      <c r="AD17" s="126">
        <f ca="1">OFFSET(IND!AG$28,$E17,0)</f>
        <v>5.6757570555645493</v>
      </c>
      <c r="AE17" s="126">
        <f ca="1">OFFSET(IND!AH$28,$E17,0)</f>
        <v>4.385736900954786</v>
      </c>
      <c r="AF17" s="126">
        <f ca="1">OFFSET(IND!AI$28,$E17,0)</f>
        <v>4.1933945642777513</v>
      </c>
      <c r="AG17" s="126">
        <f ca="1">OFFSET(IND!AJ$28,$E17,0)</f>
        <v>4.496831181621693</v>
      </c>
      <c r="AH17" s="126">
        <f ca="1">OFFSET(IND!AK$28,$E17,0)</f>
        <v>4.7132163103833564</v>
      </c>
      <c r="AI17" s="126">
        <f ca="1">OFFSET(IND!AL$28,$E17,0)</f>
        <v>4.2307023450987273</v>
      </c>
      <c r="AJ17" s="126">
        <f ca="1">OFFSET(IND!AM$28,$E17,0)</f>
        <v>4.541600518606864</v>
      </c>
      <c r="AK17" s="126">
        <f ca="1">OFFSET(IND!AN$28,$E17,0)</f>
        <v>4.8674218044433912</v>
      </c>
      <c r="AL17" s="126">
        <f ca="1">OFFSET(IND!AO$28,$E17,0)</f>
        <v>5.5016540783999943</v>
      </c>
      <c r="AM17" s="126">
        <f ca="1">OFFSET(IND!AP$28,$E17,0)</f>
        <v>6.1383735377446618</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2">
        <f ca="1">OFFSET(IND!R$28,$E18,0)</f>
        <v>11.265913480689868</v>
      </c>
      <c r="P18" s="126">
        <f ca="1">OFFSET(IND!S$28,$E18,0)</f>
        <v>11.727469178301966</v>
      </c>
      <c r="Q18" s="126">
        <f ca="1">OFFSET(IND!T$28,$E18,0)</f>
        <v>11.655759789153242</v>
      </c>
      <c r="R18" s="126">
        <f ca="1">OFFSET(IND!U$28,$E18,0)</f>
        <v>11.638634585061892</v>
      </c>
      <c r="S18" s="126">
        <f ca="1">OFFSET(IND!V$28,$E18,0)</f>
        <v>11.6018089036753</v>
      </c>
      <c r="T18" s="202">
        <f ca="1">OFFSET(IND!W$28,$E18,0)</f>
        <v>11.554634251154418</v>
      </c>
      <c r="U18" s="126">
        <f ca="1">OFFSET(IND!X$28,$E18,0)</f>
        <v>11.653292604880999</v>
      </c>
      <c r="V18" s="126">
        <f ca="1">OFFSET(IND!Y$28,$E18,0)</f>
        <v>11.751950958607582</v>
      </c>
      <c r="W18" s="126">
        <f ca="1">OFFSET(IND!Z$28,$E18,0)</f>
        <v>11.898487631054417</v>
      </c>
      <c r="X18" s="126">
        <f ca="1">OFFSET(IND!AA$28,$E18,0)</f>
        <v>11.963776247491124</v>
      </c>
      <c r="Y18" s="204">
        <f ca="1">OFFSET(IND!AB$28,$E18,0)</f>
        <v>12.047926019787329</v>
      </c>
      <c r="Z18" s="126">
        <f ca="1">OFFSET(IND!AC$28,$E18,0)</f>
        <v>12.162543813087327</v>
      </c>
      <c r="AA18" s="126">
        <f ca="1">OFFSET(IND!AD$28,$E18,0)</f>
        <v>12.284415897102518</v>
      </c>
      <c r="AB18" s="126">
        <f ca="1">OFFSET(IND!AE$28,$E18,0)</f>
        <v>12.455617157980999</v>
      </c>
      <c r="AC18" s="126">
        <f ca="1">OFFSET(IND!AF$28,$E18,0)</f>
        <v>12.634072709574669</v>
      </c>
      <c r="AD18" s="126">
        <f ca="1">OFFSET(IND!AG$28,$E18,0)</f>
        <v>9.9325748472379605</v>
      </c>
      <c r="AE18" s="126">
        <f ca="1">OFFSET(IND!AH$28,$E18,0)</f>
        <v>7.6750395766708754</v>
      </c>
      <c r="AF18" s="126">
        <f ca="1">OFFSET(IND!AI$28,$E18,0)</f>
        <v>7.3384404874860643</v>
      </c>
      <c r="AG18" s="126">
        <f ca="1">OFFSET(IND!AJ$28,$E18,0)</f>
        <v>7.8694545678379626</v>
      </c>
      <c r="AH18" s="126">
        <f ca="1">OFFSET(IND!AK$28,$E18,0)</f>
        <v>8.2481285431708731</v>
      </c>
      <c r="AI18" s="126">
        <f ca="1">OFFSET(IND!AL$28,$E18,0)</f>
        <v>7.4037291039227728</v>
      </c>
      <c r="AJ18" s="126">
        <f ca="1">OFFSET(IND!AM$28,$E18,0)</f>
        <v>7.9478009075620122</v>
      </c>
      <c r="AK18" s="126">
        <f ca="1">OFFSET(IND!AN$28,$E18,0)</f>
        <v>8.5179881577759335</v>
      </c>
      <c r="AL18" s="126">
        <f ca="1">OFFSET(IND!AO$28,$E18,0)</f>
        <v>9.6278946371999883</v>
      </c>
      <c r="AM18" s="126">
        <f ca="1">OFFSET(IND!AP$28,$E18,0)</f>
        <v>10.742153691053156</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2">
        <f ca="1">OFFSET(IND!R$28,$E19,0)</f>
        <v>19.200468265184636</v>
      </c>
      <c r="P19" s="126">
        <f ca="1">OFFSET(IND!S$28,$E19,0)</f>
        <v>19.987096490211052</v>
      </c>
      <c r="Q19" s="126">
        <f ca="1">OFFSET(IND!T$28,$E19,0)</f>
        <v>19.864882357018406</v>
      </c>
      <c r="R19" s="126">
        <f ca="1">OFFSET(IND!U$28,$E19,0)</f>
        <v>19.83569591436958</v>
      </c>
      <c r="S19" s="126">
        <f ca="1">OFFSET(IND!V$28,$E19,0)</f>
        <v>19.772933997369332</v>
      </c>
      <c r="T19" s="202">
        <f ca="1">OFFSET(IND!W$28,$E19,0)</f>
        <v>19.692534354659415</v>
      </c>
      <c r="U19" s="126">
        <f ca="1">OFFSET(IND!X$28,$E19,0)</f>
        <v>19.860677541012606</v>
      </c>
      <c r="V19" s="126">
        <f ca="1">OFFSET(IND!Y$28,$E19,0)</f>
        <v>20.028820727365801</v>
      </c>
      <c r="W19" s="126">
        <f ca="1">OFFSET(IND!Z$28,$E19,0)</f>
        <v>20.278562812978635</v>
      </c>
      <c r="X19" s="126">
        <f ca="1">OFFSET(IND!AA$28,$E19,0)</f>
        <v>20.389834039241773</v>
      </c>
      <c r="Y19" s="204">
        <f ca="1">OFFSET(IND!AB$28,$E19,0)</f>
        <v>20.533250286425385</v>
      </c>
      <c r="Z19" s="126">
        <f ca="1">OFFSET(IND!AC$28,$E19,0)</f>
        <v>20.728593105865123</v>
      </c>
      <c r="AA19" s="126">
        <f ca="1">OFFSET(IND!AD$28,$E19,0)</f>
        <v>20.936299394889659</v>
      </c>
      <c r="AB19" s="126">
        <f ca="1">OFFSET(IND!AE$28,$E19,0)</f>
        <v>21.22807727709079</v>
      </c>
      <c r="AC19" s="126">
        <f ca="1">OFFSET(IND!AF$28,$E19,0)</f>
        <v>21.532218628876716</v>
      </c>
      <c r="AD19" s="126">
        <f ca="1">OFFSET(IND!AG$28,$E19,0)</f>
        <v>16.928062555499537</v>
      </c>
      <c r="AE19" s="126">
        <f ca="1">OFFSET(IND!AH$28,$E19,0)</f>
        <v>13.080550820711737</v>
      </c>
      <c r="AF19" s="126">
        <f ca="1">OFFSET(IND!AI$28,$E19,0)</f>
        <v>12.506885831977307</v>
      </c>
      <c r="AG19" s="126">
        <f ca="1">OFFSET(IND!AJ$28,$E19,0)</f>
        <v>13.411891805584208</v>
      </c>
      <c r="AH19" s="126">
        <f ca="1">OFFSET(IND!AK$28,$E19,0)</f>
        <v>14.057264917910439</v>
      </c>
      <c r="AI19" s="126">
        <f ca="1">OFFSET(IND!AL$28,$E19,0)</f>
        <v>12.618157058240453</v>
      </c>
      <c r="AJ19" s="126">
        <f ca="1">OFFSET(IND!AM$28,$E19,0)</f>
        <v>13.545417277099979</v>
      </c>
      <c r="AK19" s="126">
        <f ca="1">OFFSET(IND!AN$28,$E19,0)</f>
        <v>14.517185986464762</v>
      </c>
      <c r="AL19" s="126">
        <f ca="1">OFFSET(IND!AO$28,$E19,0)</f>
        <v>16.408796832938208</v>
      </c>
      <c r="AM19" s="126">
        <f ca="1">OFFSET(IND!AP$28,$E19,0)</f>
        <v>18.30782576116253</v>
      </c>
      <c r="AQ19" s="4"/>
    </row>
    <row r="20" spans="1:43">
      <c r="A20" s="35" t="s">
        <v>320</v>
      </c>
      <c r="B20">
        <v>39.685391397639997</v>
      </c>
      <c r="E20" s="129">
        <f ca="1">MATCH(F20,IND!$D$29:$D$264,0)</f>
        <v>132</v>
      </c>
      <c r="F20" s="4" t="str">
        <f t="shared" si="0"/>
        <v>ICPT</v>
      </c>
      <c r="G20" s="126">
        <f ca="1">OFFSET(IND!J$28,$E20,0)</f>
        <v>26.6</v>
      </c>
      <c r="H20" s="126">
        <f ca="1">OFFSET(IND!K$28,$E20,0)</f>
        <v>27.396218001518768</v>
      </c>
      <c r="I20" s="126">
        <f ca="1">OFFSET(IND!L$28,$E20,0)</f>
        <v>27.962365875867597</v>
      </c>
      <c r="J20" s="126">
        <f ca="1">OFFSET(IND!M$28,$E20,0)</f>
        <v>26.6</v>
      </c>
      <c r="K20" s="126">
        <f ca="1">OFFSET(IND!N$28,$E20,0)</f>
        <v>26.6</v>
      </c>
      <c r="L20" s="126">
        <f ca="1">OFFSET(IND!O$28,$E20,0)</f>
        <v>26.6</v>
      </c>
      <c r="M20" s="126">
        <f ca="1">OFFSET(IND!P$28,$E20,0)</f>
        <v>26.901226800880782</v>
      </c>
      <c r="N20" s="126">
        <f ca="1">OFFSET(IND!Q$28,$E20,0)</f>
        <v>26.844514347628536</v>
      </c>
      <c r="O20" s="202">
        <f ca="1">OFFSET(IND!R$28,$E20,0)</f>
        <v>26.452996383141883</v>
      </c>
      <c r="P20" s="126">
        <f ca="1">OFFSET(IND!S$28,$E20,0)</f>
        <v>27.536755034446891</v>
      </c>
      <c r="Q20" s="126">
        <f ca="1">OFFSET(IND!T$28,$E20,0)</f>
        <v>27.368377368930471</v>
      </c>
      <c r="R20" s="126">
        <f ca="1">OFFSET(IND!U$28,$E20,0)</f>
        <v>27.328166429740715</v>
      </c>
      <c r="S20" s="126">
        <f ca="1">OFFSET(IND!V$28,$E20,0)</f>
        <v>27.241697665517027</v>
      </c>
      <c r="T20" s="202">
        <f ca="1">OFFSET(IND!W$28,$E20,0)</f>
        <v>27.13092893694035</v>
      </c>
      <c r="U20" s="126">
        <f ca="1">OFFSET(IND!X$28,$E20,0)</f>
        <v>27.362584281956913</v>
      </c>
      <c r="V20" s="126">
        <f ca="1">OFFSET(IND!Y$28,$E20,0)</f>
        <v>27.594239626973483</v>
      </c>
      <c r="W20" s="126">
        <f ca="1">OFFSET(IND!Z$28,$E20,0)</f>
        <v>27.938315948248089</v>
      </c>
      <c r="X20" s="126">
        <f ca="1">OFFSET(IND!AA$28,$E20,0)</f>
        <v>28.091617279509048</v>
      </c>
      <c r="Y20" s="204">
        <f ca="1">OFFSET(IND!AB$28,$E20,0)</f>
        <v>28.289205662023186</v>
      </c>
      <c r="Z20" s="126">
        <f ca="1">OFFSET(IND!AC$28,$E20,0)</f>
        <v>28.55833466579243</v>
      </c>
      <c r="AA20" s="126">
        <f ca="1">OFFSET(IND!AD$28,$E20,0)</f>
        <v>28.844497150812899</v>
      </c>
      <c r="AB20" s="126">
        <f ca="1">OFFSET(IND!AE$28,$E20,0)</f>
        <v>29.246487308341649</v>
      </c>
      <c r="AC20" s="126">
        <f ca="1">OFFSET(IND!AF$28,$E20,0)</f>
        <v>29.665510947121618</v>
      </c>
      <c r="AD20" s="126">
        <f ca="1">OFFSET(IND!AG$28,$E20,0)</f>
        <v>23.322242529167955</v>
      </c>
      <c r="AE20" s="126">
        <f ca="1">OFFSET(IND!AH$28,$E20,0)</f>
        <v>18.021423163788853</v>
      </c>
      <c r="AF20" s="126">
        <f ca="1">OFFSET(IND!AI$28,$E20,0)</f>
        <v>17.231069633732325</v>
      </c>
      <c r="AG20" s="126">
        <f ca="1">OFFSET(IND!AJ$28,$E20,0)</f>
        <v>18.477920461321499</v>
      </c>
      <c r="AH20" s="126">
        <f ca="1">OFFSET(IND!AK$28,$E20,0)</f>
        <v>19.367068182635091</v>
      </c>
      <c r="AI20" s="126">
        <f ca="1">OFFSET(IND!AL$28,$E20,0)</f>
        <v>17.384370964993291</v>
      </c>
      <c r="AJ20" s="126">
        <f ca="1">OFFSET(IND!AM$28,$E20,0)</f>
        <v>18.661882058834653</v>
      </c>
      <c r="AK20" s="126">
        <f ca="1">OFFSET(IND!AN$28,$E20,0)</f>
        <v>20.000713685180401</v>
      </c>
      <c r="AL20" s="126">
        <f ca="1">OFFSET(IND!AO$28,$E20,0)</f>
        <v>22.6068363166168</v>
      </c>
      <c r="AM20" s="126">
        <f ca="1">OFFSET(IND!AP$28,$E20,0)</f>
        <v>25.223179036803927</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3.0329173986535431E-2</v>
      </c>
      <c r="N21" s="126">
        <f ca="1">OFFSET(IND!Q$28,$E21,0)</f>
        <v>3.0231256879581961E-2</v>
      </c>
      <c r="O21" s="202">
        <f ca="1">OFFSET(IND!R$28,$E21,0)</f>
        <v>2.9773620615300728E-2</v>
      </c>
      <c r="P21" s="126">
        <f ca="1">OFFSET(IND!S$28,$E21,0)</f>
        <v>3.1804805494299981E-2</v>
      </c>
      <c r="Q21" s="126">
        <f ca="1">OFFSET(IND!T$28,$E21,0)</f>
        <v>3.2806086324174998E-2</v>
      </c>
      <c r="R21" s="126">
        <f ca="1">OFFSET(IND!U$28,$E21,0)</f>
        <v>3.3684875422663511E-2</v>
      </c>
      <c r="S21" s="126">
        <f ca="1">OFFSET(IND!V$28,$E21,0)</f>
        <v>3.4567069477959178E-2</v>
      </c>
      <c r="T21" s="202">
        <f ca="1">OFFSET(IND!W$28,$E21,0)</f>
        <v>3.5319441606229178E-2</v>
      </c>
      <c r="U21" s="126">
        <f ca="1">OFFSET(IND!X$28,$E21,0)</f>
        <v>3.6113353436758193E-2</v>
      </c>
      <c r="V21" s="126">
        <f ca="1">OFFSET(IND!Y$28,$E21,0)</f>
        <v>3.6905338296824769E-2</v>
      </c>
      <c r="W21" s="126">
        <f ca="1">OFFSET(IND!Z$28,$E21,0)</f>
        <v>3.8315880675337498E-2</v>
      </c>
      <c r="X21" s="126">
        <f ca="1">OFFSET(IND!AA$28,$E21,0)</f>
        <v>3.9537579948530216E-2</v>
      </c>
      <c r="Y21" s="204">
        <f ca="1">OFFSET(IND!AB$28,$E21,0)</f>
        <v>4.0418205449869439E-2</v>
      </c>
      <c r="Z21" s="126">
        <f ca="1">OFFSET(IND!AC$28,$E21,0)</f>
        <v>4.1410595238030722E-2</v>
      </c>
      <c r="AA21" s="126">
        <f ca="1">OFFSET(IND!AD$28,$E21,0)</f>
        <v>4.2291220739369945E-2</v>
      </c>
      <c r="AB21" s="126">
        <f ca="1">OFFSET(IND!AE$28,$E21,0)</f>
        <v>4.3370324198341428E-2</v>
      </c>
      <c r="AC21" s="126">
        <f ca="1">OFFSET(IND!AF$28,$E21,0)</f>
        <v>4.4414742188988839E-2</v>
      </c>
      <c r="AD21" s="126">
        <f ca="1">OFFSET(IND!AG$28,$E21,0)</f>
        <v>4.6455403908722416E-2</v>
      </c>
      <c r="AE21" s="126">
        <f ca="1">OFFSET(IND!AH$28,$E21,0)</f>
        <v>4.8544239890017216E-2</v>
      </c>
      <c r="AF21" s="126">
        <f ca="1">OFFSET(IND!AI$28,$E21,0)</f>
        <v>4.9224460463261746E-2</v>
      </c>
      <c r="AG21" s="126">
        <f ca="1">OFFSET(IND!AJ$28,$E21,0)</f>
        <v>4.9945147416217701E-2</v>
      </c>
      <c r="AH21" s="126">
        <f ca="1">OFFSET(IND!AK$28,$E21,0)</f>
        <v>5.0382569711193641E-2</v>
      </c>
      <c r="AI21" s="126">
        <f ca="1">OFFSET(IND!AL$28,$E21,0)</f>
        <v>5.1436622554153294E-2</v>
      </c>
      <c r="AJ21" s="126">
        <f ca="1">OFFSET(IND!AM$28,$E21,0)</f>
        <v>5.5490968407146159E-2</v>
      </c>
      <c r="AK21" s="126">
        <f ca="1">OFFSET(IND!AN$28,$E21,0)</f>
        <v>5.6641369773228256E-2</v>
      </c>
      <c r="AL21" s="126">
        <f ca="1">OFFSET(IND!AO$28,$E21,0)</f>
        <v>6.2330107740121848E-2</v>
      </c>
      <c r="AM21" s="126">
        <f ca="1">OFFSET(IND!AP$28,$E21,0)</f>
        <v>6.7534854959196824E-2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6.9757100169031494</v>
      </c>
      <c r="N22" s="126">
        <f ca="1">OFFSET(IND!Q$28,$E22,0)</f>
        <v>6.9531890823038509</v>
      </c>
      <c r="O22" s="202">
        <f ca="1">OFFSET(IND!R$28,$E22,0)</f>
        <v>6.847932741519168</v>
      </c>
      <c r="P22" s="126">
        <f ca="1">OFFSET(IND!S$28,$E22,0)</f>
        <v>7.3151052636889959</v>
      </c>
      <c r="Q22" s="126">
        <f ca="1">OFFSET(IND!T$28,$E22,0)</f>
        <v>7.5453998545602499</v>
      </c>
      <c r="R22" s="126">
        <f ca="1">OFFSET(IND!U$28,$E22,0)</f>
        <v>7.7475213472126088</v>
      </c>
      <c r="S22" s="126">
        <f ca="1">OFFSET(IND!V$28,$E22,0)</f>
        <v>7.9504259799306123</v>
      </c>
      <c r="T22" s="202">
        <f ca="1">OFFSET(IND!W$28,$E22,0)</f>
        <v>8.1234715694327129</v>
      </c>
      <c r="U22" s="126">
        <f ca="1">OFFSET(IND!X$28,$E22,0)</f>
        <v>8.306071290454387</v>
      </c>
      <c r="V22" s="126">
        <f ca="1">OFFSET(IND!Y$28,$E22,0)</f>
        <v>8.4882278082696985</v>
      </c>
      <c r="W22" s="126">
        <f ca="1">OFFSET(IND!Z$28,$E22,0)</f>
        <v>8.8126525553276256</v>
      </c>
      <c r="X22" s="126">
        <f ca="1">OFFSET(IND!AA$28,$E22,0)</f>
        <v>9.0936433881619507</v>
      </c>
      <c r="Y22" s="204">
        <f ca="1">OFFSET(IND!AB$28,$E22,0)</f>
        <v>9.2961872534699719</v>
      </c>
      <c r="Z22" s="126">
        <f ca="1">OFFSET(IND!AC$28,$E22,0)</f>
        <v>9.5244369047470663</v>
      </c>
      <c r="AA22" s="126">
        <f ca="1">OFFSET(IND!AD$28,$E22,0)</f>
        <v>9.7269807700550874</v>
      </c>
      <c r="AB22" s="126">
        <f ca="1">OFFSET(IND!AE$28,$E22,0)</f>
        <v>9.9751745656185271</v>
      </c>
      <c r="AC22" s="126">
        <f ca="1">OFFSET(IND!AF$28,$E22,0)</f>
        <v>10.215390703467431</v>
      </c>
      <c r="AD22" s="126">
        <f ca="1">OFFSET(IND!AG$28,$E22,0)</f>
        <v>10.684742899006153</v>
      </c>
      <c r="AE22" s="126">
        <f ca="1">OFFSET(IND!AH$28,$E22,0)</f>
        <v>11.165175174703958</v>
      </c>
      <c r="AF22" s="126">
        <f ca="1">OFFSET(IND!AI$28,$E22,0)</f>
        <v>11.321625906550199</v>
      </c>
      <c r="AG22" s="126">
        <f ca="1">OFFSET(IND!AJ$28,$E22,0)</f>
        <v>11.487383905730068</v>
      </c>
      <c r="AH22" s="126">
        <f ca="1">OFFSET(IND!AK$28,$E22,0)</f>
        <v>11.587991033574534</v>
      </c>
      <c r="AI22" s="126">
        <f ca="1">OFFSET(IND!AL$28,$E22,0)</f>
        <v>11.830423187455255</v>
      </c>
      <c r="AJ22" s="126">
        <f ca="1">OFFSET(IND!AM$28,$E22,0)</f>
        <v>12.762922733643613</v>
      </c>
      <c r="AK22" s="126">
        <f ca="1">OFFSET(IND!AN$28,$E22,0)</f>
        <v>13.027515047842495</v>
      </c>
      <c r="AL22" s="126">
        <f ca="1">OFFSET(IND!AO$28,$E22,0)</f>
        <v>14.335924780228021</v>
      </c>
      <c r="AM22" s="126">
        <f ca="1">OFFSET(IND!AP$28,$E22,0)</f>
        <v>15.533016640615266</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2">
        <f ca="1">OFFSET(IND!R$28,$E23,0)</f>
        <v>0</v>
      </c>
      <c r="P23" s="126">
        <f ca="1">OFFSET(IND!S$28,$E23,0)</f>
        <v>0</v>
      </c>
      <c r="Q23" s="126">
        <f ca="1">OFFSET(IND!T$28,$E23,0)</f>
        <v>0</v>
      </c>
      <c r="R23" s="126">
        <f ca="1">OFFSET(IND!U$28,$E23,0)</f>
        <v>0</v>
      </c>
      <c r="S23" s="126">
        <f ca="1">OFFSET(IND!V$28,$E23,0)</f>
        <v>0</v>
      </c>
      <c r="T23" s="202">
        <f ca="1">OFFSET(IND!W$28,$E23,0)</f>
        <v>0</v>
      </c>
      <c r="U23" s="126">
        <f ca="1">OFFSET(IND!X$28,$E23,0)</f>
        <v>0</v>
      </c>
      <c r="V23" s="126">
        <f ca="1">OFFSET(IND!Y$28,$E23,0)</f>
        <v>0</v>
      </c>
      <c r="W23" s="126">
        <f ca="1">OFFSET(IND!Z$28,$E23,0)</f>
        <v>0</v>
      </c>
      <c r="X23" s="126">
        <f ca="1">OFFSET(IND!AA$28,$E23,0)</f>
        <v>0</v>
      </c>
      <c r="Y23" s="204">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0.48526678378456689</v>
      </c>
      <c r="N24" s="126">
        <f ca="1">OFFSET(IND!Q$28,$E24,0)</f>
        <v>0.48370011007331137</v>
      </c>
      <c r="O24" s="202">
        <f ca="1">OFFSET(IND!R$28,$E24,0)</f>
        <v>0.47637792984481164</v>
      </c>
      <c r="P24" s="126">
        <f ca="1">OFFSET(IND!S$28,$E24,0)</f>
        <v>0.5088768879087997</v>
      </c>
      <c r="Q24" s="126">
        <f ca="1">OFFSET(IND!T$28,$E24,0)</f>
        <v>0.52489738118679996</v>
      </c>
      <c r="R24" s="126">
        <f ca="1">OFFSET(IND!U$28,$E24,0)</f>
        <v>0.53895800676261618</v>
      </c>
      <c r="S24" s="126">
        <f ca="1">OFFSET(IND!V$28,$E24,0)</f>
        <v>0.55307311164734685</v>
      </c>
      <c r="T24" s="202">
        <f ca="1">OFFSET(IND!W$28,$E24,0)</f>
        <v>0.56511106569966685</v>
      </c>
      <c r="U24" s="126">
        <f ca="1">OFFSET(IND!X$28,$E24,0)</f>
        <v>0.57781365498813109</v>
      </c>
      <c r="V24" s="126">
        <f ca="1">OFFSET(IND!Y$28,$E24,0)</f>
        <v>0.5904854127491963</v>
      </c>
      <c r="W24" s="126">
        <f ca="1">OFFSET(IND!Z$28,$E24,0)</f>
        <v>0.61305409080539996</v>
      </c>
      <c r="X24" s="126">
        <f ca="1">OFFSET(IND!AA$28,$E24,0)</f>
        <v>0.63260127917648346</v>
      </c>
      <c r="Y24" s="204">
        <f ca="1">OFFSET(IND!AB$28,$E24,0)</f>
        <v>0.64669128719791102</v>
      </c>
      <c r="Z24" s="126">
        <f ca="1">OFFSET(IND!AC$28,$E24,0)</f>
        <v>0.66256952380849155</v>
      </c>
      <c r="AA24" s="126">
        <f ca="1">OFFSET(IND!AD$28,$E24,0)</f>
        <v>0.67665953182991911</v>
      </c>
      <c r="AB24" s="126">
        <f ca="1">OFFSET(IND!AE$28,$E24,0)</f>
        <v>0.69392518717346285</v>
      </c>
      <c r="AC24" s="126">
        <f ca="1">OFFSET(IND!AF$28,$E24,0)</f>
        <v>0.71063587502382142</v>
      </c>
      <c r="AD24" s="126">
        <f ca="1">OFFSET(IND!AG$28,$E24,0)</f>
        <v>0.74328646253955866</v>
      </c>
      <c r="AE24" s="126">
        <f ca="1">OFFSET(IND!AH$28,$E24,0)</f>
        <v>0.77670783824027545</v>
      </c>
      <c r="AF24" s="126">
        <f ca="1">OFFSET(IND!AI$28,$E24,0)</f>
        <v>0.78759136741218794</v>
      </c>
      <c r="AG24" s="126">
        <f ca="1">OFFSET(IND!AJ$28,$E24,0)</f>
        <v>0.79912235865948322</v>
      </c>
      <c r="AH24" s="126">
        <f ca="1">OFFSET(IND!AK$28,$E24,0)</f>
        <v>0.80612111537909825</v>
      </c>
      <c r="AI24" s="126">
        <f ca="1">OFFSET(IND!AL$28,$E24,0)</f>
        <v>0.8229859608664527</v>
      </c>
      <c r="AJ24" s="126">
        <f ca="1">OFFSET(IND!AM$28,$E24,0)</f>
        <v>0.88785549451433854</v>
      </c>
      <c r="AK24" s="126">
        <f ca="1">OFFSET(IND!AN$28,$E24,0)</f>
        <v>0.9062619163716521</v>
      </c>
      <c r="AL24" s="126">
        <f ca="1">OFFSET(IND!AO$28,$E24,0)</f>
        <v>0.99728172384194957</v>
      </c>
      <c r="AM24" s="126">
        <f ca="1">OFFSET(IND!AP$28,$E24,0)</f>
        <v>1.0805576793471492</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0.81888769763645652</v>
      </c>
      <c r="N25" s="126">
        <f ca="1">OFFSET(IND!Q$28,$E25,0)</f>
        <v>0.81624393574871279</v>
      </c>
      <c r="O25" s="202">
        <f ca="1">OFFSET(IND!R$28,$E25,0)</f>
        <v>0.80388775661311951</v>
      </c>
      <c r="P25" s="126">
        <f ca="1">OFFSET(IND!S$28,$E25,0)</f>
        <v>0.85872974834609928</v>
      </c>
      <c r="Q25" s="126">
        <f ca="1">OFFSET(IND!T$28,$E25,0)</f>
        <v>0.88576433075272476</v>
      </c>
      <c r="R25" s="126">
        <f ca="1">OFFSET(IND!U$28,$E25,0)</f>
        <v>0.90949163641191466</v>
      </c>
      <c r="S25" s="126">
        <f ca="1">OFFSET(IND!V$28,$E25,0)</f>
        <v>0.9333108759048977</v>
      </c>
      <c r="T25" s="202">
        <f ca="1">OFFSET(IND!W$28,$E25,0)</f>
        <v>0.95362492336818772</v>
      </c>
      <c r="U25" s="126">
        <f ca="1">OFFSET(IND!X$28,$E25,0)</f>
        <v>0.97506054279247112</v>
      </c>
      <c r="V25" s="126">
        <f ca="1">OFFSET(IND!Y$28,$E25,0)</f>
        <v>0.99644413401426857</v>
      </c>
      <c r="W25" s="126">
        <f ca="1">OFFSET(IND!Z$28,$E25,0)</f>
        <v>1.0345287782341122</v>
      </c>
      <c r="X25" s="126">
        <f ca="1">OFFSET(IND!AA$28,$E25,0)</f>
        <v>1.0675146586103155</v>
      </c>
      <c r="Y25" s="204">
        <f ca="1">OFFSET(IND!AB$28,$E25,0)</f>
        <v>1.0912915471464746</v>
      </c>
      <c r="Z25" s="126">
        <f ca="1">OFFSET(IND!AC$28,$E25,0)</f>
        <v>1.118086071426829</v>
      </c>
      <c r="AA25" s="126">
        <f ca="1">OFFSET(IND!AD$28,$E25,0)</f>
        <v>1.1418629599629881</v>
      </c>
      <c r="AB25" s="126">
        <f ca="1">OFFSET(IND!AE$28,$E25,0)</f>
        <v>1.1709987533552182</v>
      </c>
      <c r="AC25" s="126">
        <f ca="1">OFFSET(IND!AF$28,$E25,0)</f>
        <v>1.1991980391026982</v>
      </c>
      <c r="AD25" s="126">
        <f ca="1">OFFSET(IND!AG$28,$E25,0)</f>
        <v>1.2542959055355047</v>
      </c>
      <c r="AE25" s="126">
        <f ca="1">OFFSET(IND!AH$28,$E25,0)</f>
        <v>1.3106944770304643</v>
      </c>
      <c r="AF25" s="126">
        <f ca="1">OFFSET(IND!AI$28,$E25,0)</f>
        <v>1.3290604325080666</v>
      </c>
      <c r="AG25" s="126">
        <f ca="1">OFFSET(IND!AJ$28,$E25,0)</f>
        <v>1.3485189802378774</v>
      </c>
      <c r="AH25" s="126">
        <f ca="1">OFFSET(IND!AK$28,$E25,0)</f>
        <v>1.3603293822022278</v>
      </c>
      <c r="AI25" s="126">
        <f ca="1">OFFSET(IND!AL$28,$E25,0)</f>
        <v>1.3887888089621385</v>
      </c>
      <c r="AJ25" s="126">
        <f ca="1">OFFSET(IND!AM$28,$E25,0)</f>
        <v>1.4982561469929458</v>
      </c>
      <c r="AK25" s="126">
        <f ca="1">OFFSET(IND!AN$28,$E25,0)</f>
        <v>1.5293169838771625</v>
      </c>
      <c r="AL25" s="126">
        <f ca="1">OFFSET(IND!AO$28,$E25,0)</f>
        <v>1.6829129089832895</v>
      </c>
      <c r="AM25" s="126">
        <f ca="1">OFFSET(IND!AP$28,$E25,0)</f>
        <v>1.8234410838983139</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1.0615210895287399</v>
      </c>
      <c r="N26" s="126">
        <f ca="1">OFFSET(IND!Q$28,$E26,0)</f>
        <v>1.0580939907853684</v>
      </c>
      <c r="O26" s="202">
        <f ca="1">OFFSET(IND!R$28,$E26,0)</f>
        <v>1.0420767215355253</v>
      </c>
      <c r="P26" s="126">
        <f ca="1">OFFSET(IND!S$28,$E26,0)</f>
        <v>1.113168192300499</v>
      </c>
      <c r="Q26" s="126">
        <f ca="1">OFFSET(IND!T$28,$E26,0)</f>
        <v>1.1482130213461246</v>
      </c>
      <c r="R26" s="126">
        <f ca="1">OFFSET(IND!U$28,$E26,0)</f>
        <v>1.1789706397932227</v>
      </c>
      <c r="S26" s="126">
        <f ca="1">OFFSET(IND!V$28,$E26,0)</f>
        <v>1.209847431728571</v>
      </c>
      <c r="T26" s="202">
        <f ca="1">OFFSET(IND!W$28,$E26,0)</f>
        <v>1.236180456218021</v>
      </c>
      <c r="U26" s="126">
        <f ca="1">OFFSET(IND!X$28,$E26,0)</f>
        <v>1.2639673702865366</v>
      </c>
      <c r="V26" s="126">
        <f ca="1">OFFSET(IND!Y$28,$E26,0)</f>
        <v>1.2916868403888666</v>
      </c>
      <c r="W26" s="126">
        <f ca="1">OFFSET(IND!Z$28,$E26,0)</f>
        <v>1.341055823636812</v>
      </c>
      <c r="X26" s="126">
        <f ca="1">OFFSET(IND!AA$28,$E26,0)</f>
        <v>1.3838152981985572</v>
      </c>
      <c r="Y26" s="204">
        <f ca="1">OFFSET(IND!AB$28,$E26,0)</f>
        <v>1.41463719074543</v>
      </c>
      <c r="Z26" s="126">
        <f ca="1">OFFSET(IND!AC$28,$E26,0)</f>
        <v>1.4493708333310749</v>
      </c>
      <c r="AA26" s="126">
        <f ca="1">OFFSET(IND!AD$28,$E26,0)</f>
        <v>1.4801927258779477</v>
      </c>
      <c r="AB26" s="126">
        <f ca="1">OFFSET(IND!AE$28,$E26,0)</f>
        <v>1.5179613469419495</v>
      </c>
      <c r="AC26" s="126">
        <f ca="1">OFFSET(IND!AF$28,$E26,0)</f>
        <v>1.5545159766146088</v>
      </c>
      <c r="AD26" s="126">
        <f ca="1">OFFSET(IND!AG$28,$E26,0)</f>
        <v>1.6259391368052838</v>
      </c>
      <c r="AE26" s="126">
        <f ca="1">OFFSET(IND!AH$28,$E26,0)</f>
        <v>1.6990483961506018</v>
      </c>
      <c r="AF26" s="126">
        <f ca="1">OFFSET(IND!AI$28,$E26,0)</f>
        <v>1.7228561162141602</v>
      </c>
      <c r="AG26" s="126">
        <f ca="1">OFFSET(IND!AJ$28,$E26,0)</f>
        <v>1.7480801595676185</v>
      </c>
      <c r="AH26" s="126">
        <f ca="1">OFFSET(IND!AK$28,$E26,0)</f>
        <v>1.7633899398917763</v>
      </c>
      <c r="AI26" s="126">
        <f ca="1">OFFSET(IND!AL$28,$E26,0)</f>
        <v>1.8002817893953642</v>
      </c>
      <c r="AJ26" s="126">
        <f ca="1">OFFSET(IND!AM$28,$E26,0)</f>
        <v>1.9421838942501144</v>
      </c>
      <c r="AK26" s="126">
        <f ca="1">OFFSET(IND!AN$28,$E26,0)</f>
        <v>1.9824479420629877</v>
      </c>
      <c r="AL26" s="126">
        <f ca="1">OFFSET(IND!AO$28,$E26,0)</f>
        <v>2.1815537709042632</v>
      </c>
      <c r="AM26" s="126">
        <f ca="1">OFFSET(IND!AP$28,$E26,0)</f>
        <v>2.3637199235718875</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0.22746880489901572</v>
      </c>
      <c r="N27" s="126">
        <f ca="1">OFFSET(IND!Q$28,$E27,0)</f>
        <v>0.22673442659686469</v>
      </c>
      <c r="O27" s="202">
        <f ca="1">OFFSET(IND!R$28,$E27,0)</f>
        <v>0.22330215461475544</v>
      </c>
      <c r="P27" s="126">
        <f ca="1">OFFSET(IND!S$28,$E27,0)</f>
        <v>0.23853604120724983</v>
      </c>
      <c r="Q27" s="126">
        <f ca="1">OFFSET(IND!T$28,$E27,0)</f>
        <v>0.24604564743131246</v>
      </c>
      <c r="R27" s="126">
        <f ca="1">OFFSET(IND!U$28,$E27,0)</f>
        <v>0.25263656566997633</v>
      </c>
      <c r="S27" s="126">
        <f ca="1">OFFSET(IND!V$28,$E27,0)</f>
        <v>0.25925302108469384</v>
      </c>
      <c r="T27" s="202">
        <f ca="1">OFFSET(IND!W$28,$E27,0)</f>
        <v>0.26489581204671886</v>
      </c>
      <c r="U27" s="126">
        <f ca="1">OFFSET(IND!X$28,$E27,0)</f>
        <v>0.27085015077568647</v>
      </c>
      <c r="V27" s="126">
        <f ca="1">OFFSET(IND!Y$28,$E27,0)</f>
        <v>0.27679003722618578</v>
      </c>
      <c r="W27" s="126">
        <f ca="1">OFFSET(IND!Z$28,$E27,0)</f>
        <v>0.28736910506503122</v>
      </c>
      <c r="X27" s="126">
        <f ca="1">OFFSET(IND!AA$28,$E27,0)</f>
        <v>0.29653184961397661</v>
      </c>
      <c r="Y27" s="204">
        <f ca="1">OFFSET(IND!AB$28,$E27,0)</f>
        <v>0.30313654087402081</v>
      </c>
      <c r="Z27" s="126">
        <f ca="1">OFFSET(IND!AC$28,$E27,0)</f>
        <v>0.31057946428523042</v>
      </c>
      <c r="AA27" s="126">
        <f ca="1">OFFSET(IND!AD$28,$E27,0)</f>
        <v>0.31718415554527457</v>
      </c>
      <c r="AB27" s="126">
        <f ca="1">OFFSET(IND!AE$28,$E27,0)</f>
        <v>0.32527743148756066</v>
      </c>
      <c r="AC27" s="126">
        <f ca="1">OFFSET(IND!AF$28,$E27,0)</f>
        <v>0.33311056641741621</v>
      </c>
      <c r="AD27" s="126">
        <f ca="1">OFFSET(IND!AG$28,$E27,0)</f>
        <v>0.34841552931541803</v>
      </c>
      <c r="AE27" s="126">
        <f ca="1">OFFSET(IND!AH$28,$E27,0)</f>
        <v>0.36408179917512906</v>
      </c>
      <c r="AF27" s="126">
        <f ca="1">OFFSET(IND!AI$28,$E27,0)</f>
        <v>0.36918345347446302</v>
      </c>
      <c r="AG27" s="126">
        <f ca="1">OFFSET(IND!AJ$28,$E27,0)</f>
        <v>0.37458860562163265</v>
      </c>
      <c r="AH27" s="126">
        <f ca="1">OFFSET(IND!AK$28,$E27,0)</f>
        <v>0.37786927283395216</v>
      </c>
      <c r="AI27" s="126">
        <f ca="1">OFFSET(IND!AL$28,$E27,0)</f>
        <v>0.38577466915614955</v>
      </c>
      <c r="AJ27" s="126">
        <f ca="1">OFFSET(IND!AM$28,$E27,0)</f>
        <v>0.41618226305359601</v>
      </c>
      <c r="AK27" s="126">
        <f ca="1">OFFSET(IND!AN$28,$E27,0)</f>
        <v>0.42481027329921173</v>
      </c>
      <c r="AL27" s="126">
        <f ca="1">OFFSET(IND!AO$28,$E27,0)</f>
        <v>0.46747580805091365</v>
      </c>
      <c r="AM27" s="126">
        <f ca="1">OFFSET(IND!AP$28,$E27,0)</f>
        <v>0.506511412193976</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2.5476506148689766</v>
      </c>
      <c r="N28" s="126">
        <f ca="1">OFFSET(IND!Q$28,$E28,0)</f>
        <v>2.5394255778848853</v>
      </c>
      <c r="O28" s="202">
        <f ca="1">OFFSET(IND!R$28,$E28,0)</f>
        <v>2.5009841316852617</v>
      </c>
      <c r="P28" s="126">
        <f ca="1">OFFSET(IND!S$28,$E28,0)</f>
        <v>2.6716036615211989</v>
      </c>
      <c r="Q28" s="126">
        <f ca="1">OFFSET(IND!T$28,$E28,0)</f>
        <v>2.7557112512307005</v>
      </c>
      <c r="R28" s="126">
        <f ca="1">OFFSET(IND!U$28,$E28,0)</f>
        <v>2.829529535503736</v>
      </c>
      <c r="S28" s="126">
        <f ca="1">OFFSET(IND!V$28,$E28,0)</f>
        <v>2.9036338361485723</v>
      </c>
      <c r="T28" s="202">
        <f ca="1">OFFSET(IND!W$28,$E28,0)</f>
        <v>2.9668330949232522</v>
      </c>
      <c r="U28" s="126">
        <f ca="1">OFFSET(IND!X$28,$E28,0)</f>
        <v>3.0335216886876895</v>
      </c>
      <c r="V28" s="126">
        <f ca="1">OFFSET(IND!Y$28,$E28,0)</f>
        <v>3.1000484169332818</v>
      </c>
      <c r="W28" s="126">
        <f ca="1">OFFSET(IND!Z$28,$E28,0)</f>
        <v>3.218533976728351</v>
      </c>
      <c r="X28" s="126">
        <f ca="1">OFFSET(IND!AA$28,$E28,0)</f>
        <v>3.3211567156765396</v>
      </c>
      <c r="Y28" s="204">
        <f ca="1">OFFSET(IND!AB$28,$E28,0)</f>
        <v>3.3951292577890344</v>
      </c>
      <c r="Z28" s="126">
        <f ca="1">OFFSET(IND!AC$28,$E28,0)</f>
        <v>3.478489999994582</v>
      </c>
      <c r="AA28" s="126">
        <f ca="1">OFFSET(IND!AD$28,$E28,0)</f>
        <v>3.5524625421070768</v>
      </c>
      <c r="AB28" s="126">
        <f ca="1">OFFSET(IND!AE$28,$E28,0)</f>
        <v>3.643107232660681</v>
      </c>
      <c r="AC28" s="126">
        <f ca="1">OFFSET(IND!AF$28,$E28,0)</f>
        <v>3.7308383438750634</v>
      </c>
      <c r="AD28" s="126">
        <f ca="1">OFFSET(IND!AG$28,$E28,0)</f>
        <v>3.9022539283326836</v>
      </c>
      <c r="AE28" s="126">
        <f ca="1">OFFSET(IND!AH$28,$E28,0)</f>
        <v>4.0777161507614466</v>
      </c>
      <c r="AF28" s="126">
        <f ca="1">OFFSET(IND!AI$28,$E28,0)</f>
        <v>4.1348546789139871</v>
      </c>
      <c r="AG28" s="126">
        <f ca="1">OFFSET(IND!AJ$28,$E28,0)</f>
        <v>4.1953923829622868</v>
      </c>
      <c r="AH28" s="126">
        <f ca="1">OFFSET(IND!AK$28,$E28,0)</f>
        <v>4.2321358557402657</v>
      </c>
      <c r="AI28" s="126">
        <f ca="1">OFFSET(IND!AL$28,$E28,0)</f>
        <v>4.3206762945488766</v>
      </c>
      <c r="AJ28" s="126">
        <f ca="1">OFFSET(IND!AM$28,$E28,0)</f>
        <v>4.6612413462002769</v>
      </c>
      <c r="AK28" s="126">
        <f ca="1">OFFSET(IND!AN$28,$E28,0)</f>
        <v>4.7578750609511733</v>
      </c>
      <c r="AL28" s="126">
        <f ca="1">OFFSET(IND!AO$28,$E28,0)</f>
        <v>5.2357290501702352</v>
      </c>
      <c r="AM28" s="126">
        <f ca="1">OFFSET(IND!AP$28,$E28,0)</f>
        <v>5.6729278165725336</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3.3968674864919683</v>
      </c>
      <c r="N29" s="126">
        <f ca="1">OFFSET(IND!Q$28,$E29,0)</f>
        <v>3.3859007705131798</v>
      </c>
      <c r="O29" s="202">
        <f ca="1">OFFSET(IND!R$28,$E29,0)</f>
        <v>3.3346455089136819</v>
      </c>
      <c r="P29" s="126">
        <f ca="1">OFFSET(IND!S$28,$E29,0)</f>
        <v>3.5621382153615979</v>
      </c>
      <c r="Q29" s="126">
        <f ca="1">OFFSET(IND!T$28,$E29,0)</f>
        <v>3.6742816683076001</v>
      </c>
      <c r="R29" s="126">
        <f ca="1">OFFSET(IND!U$28,$E29,0)</f>
        <v>3.7727060473383136</v>
      </c>
      <c r="S29" s="126">
        <f ca="1">OFFSET(IND!V$28,$E29,0)</f>
        <v>3.8715117815314284</v>
      </c>
      <c r="T29" s="202">
        <f ca="1">OFFSET(IND!W$28,$E29,0)</f>
        <v>3.9557774598976687</v>
      </c>
      <c r="U29" s="126">
        <f ca="1">OFFSET(IND!X$28,$E29,0)</f>
        <v>4.0446955849169184</v>
      </c>
      <c r="V29" s="126">
        <f ca="1">OFFSET(IND!Y$28,$E29,0)</f>
        <v>4.1333978892443746</v>
      </c>
      <c r="W29" s="126">
        <f ca="1">OFFSET(IND!Z$28,$E29,0)</f>
        <v>4.2913786356378001</v>
      </c>
      <c r="X29" s="126">
        <f ca="1">OFFSET(IND!AA$28,$E29,0)</f>
        <v>4.4282089542353846</v>
      </c>
      <c r="Y29" s="204">
        <f ca="1">OFFSET(IND!AB$28,$E29,0)</f>
        <v>4.5268390103853777</v>
      </c>
      <c r="Z29" s="126">
        <f ca="1">OFFSET(IND!AC$28,$E29,0)</f>
        <v>4.6379866666594411</v>
      </c>
      <c r="AA29" s="126">
        <f ca="1">OFFSET(IND!AD$28,$E29,0)</f>
        <v>4.7366167228094342</v>
      </c>
      <c r="AB29" s="126">
        <f ca="1">OFFSET(IND!AE$28,$E29,0)</f>
        <v>4.8574763102142402</v>
      </c>
      <c r="AC29" s="126">
        <f ca="1">OFFSET(IND!AF$28,$E29,0)</f>
        <v>4.97445112516675</v>
      </c>
      <c r="AD29" s="126">
        <f ca="1">OFFSET(IND!AG$28,$E29,0)</f>
        <v>5.2030052377769103</v>
      </c>
      <c r="AE29" s="126">
        <f ca="1">OFFSET(IND!AH$28,$E29,0)</f>
        <v>5.4369548676819281</v>
      </c>
      <c r="AF29" s="126">
        <f ca="1">OFFSET(IND!AI$28,$E29,0)</f>
        <v>5.5131395718853158</v>
      </c>
      <c r="AG29" s="126">
        <f ca="1">OFFSET(IND!AJ$28,$E29,0)</f>
        <v>5.5938565106163827</v>
      </c>
      <c r="AH29" s="126">
        <f ca="1">OFFSET(IND!AK$28,$E29,0)</f>
        <v>5.6428478076536877</v>
      </c>
      <c r="AI29" s="126">
        <f ca="1">OFFSET(IND!AL$28,$E29,0)</f>
        <v>5.7609017260651694</v>
      </c>
      <c r="AJ29" s="126">
        <f ca="1">OFFSET(IND!AM$28,$E29,0)</f>
        <v>6.2149884616003703</v>
      </c>
      <c r="AK29" s="126">
        <f ca="1">OFFSET(IND!AN$28,$E29,0)</f>
        <v>6.3438334146015656</v>
      </c>
      <c r="AL29" s="126">
        <f ca="1">OFFSET(IND!AO$28,$E29,0)</f>
        <v>6.9809720668936484</v>
      </c>
      <c r="AM29" s="126">
        <f ca="1">OFFSET(IND!AP$28,$E29,0)</f>
        <v>7.5639037554300463</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40.544747177343751</v>
      </c>
      <c r="K30" s="126">
        <f ca="1">OFFSET(IND!N$28,$E30,0)</f>
        <v>40.544747177343751</v>
      </c>
      <c r="L30" s="126">
        <f ca="1">OFFSET(IND!O$28,$E30,0)</f>
        <v>40.544747177343751</v>
      </c>
      <c r="M30" s="126">
        <f ca="1">OFFSET(IND!P$28,$E30,0)</f>
        <v>41.121210921005549</v>
      </c>
      <c r="N30" s="126">
        <f ca="1">OFFSET(IND!Q$28,$E30,0)</f>
        <v>40.988451947431265</v>
      </c>
      <c r="O30" s="202">
        <f ca="1">OFFSET(IND!R$28,$E30,0)</f>
        <v>40.367974866289394</v>
      </c>
      <c r="P30" s="126">
        <f ca="1">OFFSET(IND!S$28,$E30,0)</f>
        <v>43.121916726557856</v>
      </c>
      <c r="Q30" s="126">
        <f ca="1">OFFSET(IND!T$28,$E30,0)</f>
        <v>44.479483543732933</v>
      </c>
      <c r="R30" s="126">
        <f ca="1">OFFSET(IND!U$28,$E30,0)</f>
        <v>45.670972368653437</v>
      </c>
      <c r="S30" s="126">
        <f ca="1">OFFSET(IND!V$28,$E30,0)</f>
        <v>46.867077736942576</v>
      </c>
      <c r="T30" s="202">
        <f ca="1">OFFSET(IND!W$28,$E30,0)</f>
        <v>47.887166612142792</v>
      </c>
      <c r="U30" s="126">
        <f ca="1">OFFSET(IND!X$28,$E30,0)</f>
        <v>48.963576271382401</v>
      </c>
      <c r="V30" s="126">
        <f ca="1">OFFSET(IND!Y$28,$E30,0)</f>
        <v>50.037373285818035</v>
      </c>
      <c r="W30" s="126">
        <f ca="1">OFFSET(IND!Z$28,$E30,0)</f>
        <v>51.94982928233113</v>
      </c>
      <c r="X30" s="126">
        <f ca="1">OFFSET(IND!AA$28,$E30,0)</f>
        <v>53.606246088054228</v>
      </c>
      <c r="Y30" s="204">
        <f ca="1">OFFSET(IND!AB$28,$E30,0)</f>
        <v>54.800224763472919</v>
      </c>
      <c r="Z30" s="126">
        <f ca="1">OFFSET(IND!AC$28,$E30,0)</f>
        <v>56.145736837522435</v>
      </c>
      <c r="AA30" s="126">
        <f ca="1">OFFSET(IND!AD$28,$E30,0)</f>
        <v>57.339715512941119</v>
      </c>
      <c r="AB30" s="126">
        <f ca="1">OFFSET(IND!AE$28,$E30,0)</f>
        <v>58.80279660316971</v>
      </c>
      <c r="AC30" s="126">
        <f ca="1">OFFSET(IND!AF$28,$E30,0)</f>
        <v>60.218850086926686</v>
      </c>
      <c r="AD30" s="126">
        <f ca="1">OFFSET(IND!AG$28,$E30,0)</f>
        <v>62.98564093434112</v>
      </c>
      <c r="AE30" s="126">
        <f ca="1">OFFSET(IND!AH$28,$E30,0)</f>
        <v>65.817747901855043</v>
      </c>
      <c r="AF30" s="126">
        <f ca="1">OFFSET(IND!AI$28,$E30,0)</f>
        <v>66.740011517659866</v>
      </c>
      <c r="AG30" s="126">
        <f ca="1">OFFSET(IND!AJ$28,$E30,0)</f>
        <v>67.717140674348244</v>
      </c>
      <c r="AH30" s="126">
        <f ca="1">OFFSET(IND!AK$28,$E30,0)</f>
        <v>68.310211044851613</v>
      </c>
      <c r="AI30" s="126">
        <f ca="1">OFFSET(IND!AL$28,$E30,0)</f>
        <v>69.739327752628483</v>
      </c>
      <c r="AJ30" s="126">
        <f ca="1">OFFSET(IND!AM$28,$E30,0)</f>
        <v>75.236332420201634</v>
      </c>
      <c r="AK30" s="126">
        <f ca="1">OFFSET(IND!AN$28,$E30,0)</f>
        <v>76.796081368177468</v>
      </c>
      <c r="AL30" s="126">
        <f ca="1">OFFSET(IND!AO$28,$E30,0)</f>
        <v>84.509044270326257</v>
      </c>
      <c r="AM30" s="126">
        <f ca="1">OFFSET(IND!AP$28,$E30,0)</f>
        <v>91.565797885875284</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0.71721143396735509</v>
      </c>
      <c r="N31" s="126">
        <f ca="1">OFFSET(IND!Q$28,$E31,0)</f>
        <v>0.70991521323736095</v>
      </c>
      <c r="O31" s="202">
        <f ca="1">OFFSET(IND!R$28,$E31,0)</f>
        <v>0.68333358670962907</v>
      </c>
      <c r="P31" s="126">
        <f ca="1">OFFSET(IND!S$28,$E31,0)</f>
        <v>0.74620846618303138</v>
      </c>
      <c r="Q31" s="126">
        <f ca="1">OFFSET(IND!T$28,$E31,0)</f>
        <v>0.75420004174394573</v>
      </c>
      <c r="R31" s="126">
        <f ca="1">OFFSET(IND!U$28,$E31,0)</f>
        <v>0.7621520620084582</v>
      </c>
      <c r="S31" s="126">
        <f ca="1">OFFSET(IND!V$28,$E31,0)</f>
        <v>0.77029160540729247</v>
      </c>
      <c r="T31" s="202">
        <f ca="1">OFFSET(IND!W$28,$E31,0)</f>
        <v>0.77713808274578045</v>
      </c>
      <c r="U31" s="126">
        <f ca="1">OFFSET(IND!X$28,$E31,0)</f>
        <v>0.7868646088617669</v>
      </c>
      <c r="V31" s="126">
        <f ca="1">OFFSET(IND!Y$28,$E31,0)</f>
        <v>0.79625051733166818</v>
      </c>
      <c r="W31" s="126">
        <f ca="1">OFFSET(IND!Z$28,$E31,0)</f>
        <v>0.81994236693714506</v>
      </c>
      <c r="X31" s="126">
        <f ca="1">OFFSET(IND!AA$28,$E31,0)</f>
        <v>0.83958465119472081</v>
      </c>
      <c r="Y31" s="204">
        <f ca="1">OFFSET(IND!AB$28,$E31,0)</f>
        <v>0.85127919037697697</v>
      </c>
      <c r="Z31" s="126">
        <f ca="1">OFFSET(IND!AC$28,$E31,0)</f>
        <v>0.86210326224145983</v>
      </c>
      <c r="AA31" s="126">
        <f ca="1">OFFSET(IND!AD$28,$E31,0)</f>
        <v>0.87046731777310582</v>
      </c>
      <c r="AB31" s="126">
        <f ca="1">OFFSET(IND!AE$28,$E31,0)</f>
        <v>0.88102646480174462</v>
      </c>
      <c r="AC31" s="126">
        <f ca="1">OFFSET(IND!AF$28,$E31,0)</f>
        <v>0.89075299091773108</v>
      </c>
      <c r="AD31" s="126">
        <f ca="1">OFFSET(IND!AG$28,$E31,0)</f>
        <v>0.91769963136357646</v>
      </c>
      <c r="AE31" s="126">
        <f ca="1">OFFSET(IND!AH$28,$E31,0)</f>
        <v>0.94627366722960682</v>
      </c>
      <c r="AF31" s="126">
        <f ca="1">OFFSET(IND!AI$28,$E31,0)</f>
        <v>0.95422141230492674</v>
      </c>
      <c r="AG31" s="126">
        <f ca="1">OFFSET(IND!AJ$28,$E31,0)</f>
        <v>0.96436424887723937</v>
      </c>
      <c r="AH31" s="126">
        <f ca="1">OFFSET(IND!AK$28,$E31,0)</f>
        <v>0.96447778809260121</v>
      </c>
      <c r="AI31" s="126">
        <f ca="1">OFFSET(IND!AL$28,$E31,0)</f>
        <v>0.97651294492094232</v>
      </c>
      <c r="AJ31" s="126">
        <f ca="1">OFFSET(IND!AM$28,$E31,0)</f>
        <v>1.0014915723005184</v>
      </c>
      <c r="AK31" s="126">
        <f ca="1">OFFSET(IND!AN$28,$E31,0)</f>
        <v>0.9903647291950709</v>
      </c>
      <c r="AL31" s="126">
        <f ca="1">OFFSET(IND!AO$28,$E31,0)</f>
        <v>1.0102340918833701</v>
      </c>
      <c r="AM31" s="126">
        <f ca="1">OFFSET(IND!AP$28,$E31,0)</f>
        <v>1.0240858761574989</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12.531399189637963</v>
      </c>
      <c r="N32" s="126">
        <f ca="1">OFFSET(IND!Q$28,$E32,0)</f>
        <v>12.403916762262956</v>
      </c>
      <c r="O32" s="202">
        <f ca="1">OFFSET(IND!R$28,$E32,0)</f>
        <v>11.939472168447347</v>
      </c>
      <c r="P32" s="126">
        <f ca="1">OFFSET(IND!S$28,$E32,0)</f>
        <v>13.038046698029431</v>
      </c>
      <c r="Q32" s="126">
        <f ca="1">OFFSET(IND!T$28,$E32,0)</f>
        <v>13.177678637461856</v>
      </c>
      <c r="R32" s="126">
        <f ca="1">OFFSET(IND!U$28,$E32,0)</f>
        <v>13.316619451257125</v>
      </c>
      <c r="S32" s="126">
        <f ca="1">OFFSET(IND!V$28,$E32,0)</f>
        <v>13.458836742729945</v>
      </c>
      <c r="T32" s="202">
        <f ca="1">OFFSET(IND!W$28,$E32,0)</f>
        <v>13.578461077351621</v>
      </c>
      <c r="U32" s="126">
        <f ca="1">OFFSET(IND!X$28,$E32,0)</f>
        <v>13.74840675266473</v>
      </c>
      <c r="V32" s="126">
        <f ca="1">OFFSET(IND!Y$28,$E32,0)</f>
        <v>13.912401023005783</v>
      </c>
      <c r="W32" s="126">
        <f ca="1">OFFSET(IND!Z$28,$E32,0)</f>
        <v>14.326354302173124</v>
      </c>
      <c r="X32" s="126">
        <f ca="1">OFFSET(IND!AA$28,$E32,0)</f>
        <v>14.669551988894927</v>
      </c>
      <c r="Y32" s="204">
        <f ca="1">OFFSET(IND!AB$28,$E32,0)</f>
        <v>14.873883559602129</v>
      </c>
      <c r="Z32" s="126">
        <f ca="1">OFFSET(IND!AC$28,$E32,0)</f>
        <v>15.063005984269633</v>
      </c>
      <c r="AA32" s="126">
        <f ca="1">OFFSET(IND!AD$28,$E32,0)</f>
        <v>15.209146039694525</v>
      </c>
      <c r="AB32" s="126">
        <f ca="1">OFFSET(IND!AE$28,$E32,0)</f>
        <v>15.39363959382821</v>
      </c>
      <c r="AC32" s="126">
        <f ca="1">OFFSET(IND!AF$28,$E32,0)</f>
        <v>15.563585269141319</v>
      </c>
      <c r="AD32" s="126">
        <f ca="1">OFFSET(IND!AG$28,$E32,0)</f>
        <v>16.034407529152727</v>
      </c>
      <c r="AE32" s="126">
        <f ca="1">OFFSET(IND!AH$28,$E32,0)</f>
        <v>16.53366427958618</v>
      </c>
      <c r="AF32" s="126">
        <f ca="1">OFFSET(IND!AI$28,$E32,0)</f>
        <v>16.672530395600788</v>
      </c>
      <c r="AG32" s="126">
        <f ca="1">OFFSET(IND!AJ$28,$E32,0)</f>
        <v>16.849750010324183</v>
      </c>
      <c r="AH32" s="126">
        <f ca="1">OFFSET(IND!AK$28,$E32,0)</f>
        <v>16.851733811981536</v>
      </c>
      <c r="AI32" s="126">
        <f ca="1">OFFSET(IND!AL$28,$E32,0)</f>
        <v>17.062016787660788</v>
      </c>
      <c r="AJ32" s="126">
        <f ca="1">OFFSET(IND!AM$28,$E32,0)</f>
        <v>17.49845315227811</v>
      </c>
      <c r="AK32" s="126">
        <f ca="1">OFFSET(IND!AN$28,$E32,0)</f>
        <v>17.304040589857667</v>
      </c>
      <c r="AL32" s="126">
        <f ca="1">OFFSET(IND!AO$28,$E32,0)</f>
        <v>17.651205879894174</v>
      </c>
      <c r="AM32" s="126">
        <f ca="1">OFFSET(IND!AP$28,$E32,0)</f>
        <v>17.893229682091057</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2">
        <f ca="1">OFFSET(IND!R$28,$E33,0)</f>
        <v>0.12854355715003829</v>
      </c>
      <c r="P33" s="126">
        <f ca="1">OFFSET(IND!S$28,$E33,0)</f>
        <v>0.14037110495404437</v>
      </c>
      <c r="Q33" s="126">
        <f ca="1">OFFSET(IND!T$28,$E33,0)</f>
        <v>0.14187441983540372</v>
      </c>
      <c r="R33" s="126">
        <f ca="1">OFFSET(IND!U$28,$E33,0)</f>
        <v>0.14337029387293143</v>
      </c>
      <c r="S33" s="126">
        <f ca="1">OFFSET(IND!V$28,$E33,0)</f>
        <v>0.14490144334723332</v>
      </c>
      <c r="T33" s="202">
        <f ca="1">OFFSET(IND!W$28,$E33,0)</f>
        <v>0.146189350993152</v>
      </c>
      <c r="U33" s="126">
        <f ca="1">OFFSET(IND!X$28,$E33,0)</f>
        <v>0.14801903167909922</v>
      </c>
      <c r="V33" s="126">
        <f ca="1">OFFSET(IND!Y$28,$E33,0)</f>
        <v>0.14978463794413777</v>
      </c>
      <c r="W33" s="126">
        <f ca="1">OFFSET(IND!Z$28,$E33,0)</f>
        <v>0.15424136988733994</v>
      </c>
      <c r="X33" s="126">
        <f ca="1">OFFSET(IND!AA$28,$E33,0)</f>
        <v>0.15793632815973918</v>
      </c>
      <c r="Y33" s="204">
        <f ca="1">OFFSET(IND!AB$28,$E33,0)</f>
        <v>0.16013621661093644</v>
      </c>
      <c r="Z33" s="126">
        <f ca="1">OFFSET(IND!AC$28,$E33,0)</f>
        <v>0.16217235931981153</v>
      </c>
      <c r="AA33" s="126">
        <f ca="1">OFFSET(IND!AD$28,$E33,0)</f>
        <v>0.16374574232212413</v>
      </c>
      <c r="AB33" s="126">
        <f ca="1">OFFSET(IND!AE$28,$E33,0)</f>
        <v>0.16573204937029248</v>
      </c>
      <c r="AC33" s="126">
        <f ca="1">OFFSET(IND!AF$28,$E33,0)</f>
        <v>0.1675617300562397</v>
      </c>
      <c r="AD33" s="126">
        <f ca="1">OFFSET(IND!AG$28,$E33,0)</f>
        <v>0.17263072868812454</v>
      </c>
      <c r="AE33" s="126">
        <f ca="1">OFFSET(IND!AH$28,$E33,0)</f>
        <v>0.17800586066435081</v>
      </c>
      <c r="AF33" s="126">
        <f ca="1">OFFSET(IND!AI$28,$E33,0)</f>
        <v>0.17950093048555285</v>
      </c>
      <c r="AG33" s="126">
        <f ca="1">OFFSET(IND!AJ$28,$E33,0)</f>
        <v>0.18140892435261063</v>
      </c>
      <c r="AH33" s="126">
        <f ca="1">OFFSET(IND!AK$28,$E33,0)</f>
        <v>0.18143028249291354</v>
      </c>
      <c r="AI33" s="126">
        <f ca="1">OFFSET(IND!AL$28,$E33,0)</f>
        <v>0.18369424536501941</v>
      </c>
      <c r="AJ33" s="126">
        <f ca="1">OFFSET(IND!AM$28,$E33,0)</f>
        <v>0.18839303623165429</v>
      </c>
      <c r="AK33" s="126">
        <f ca="1">OFFSET(IND!AN$28,$E33,0)</f>
        <v>0.18629993848197149</v>
      </c>
      <c r="AL33" s="126">
        <f ca="1">OFFSET(IND!AO$28,$E33,0)</f>
        <v>0.19003761303497649</v>
      </c>
      <c r="AM33" s="126">
        <f ca="1">OFFSET(IND!AP$28,$E33,0)</f>
        <v>0.19264330615192859</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2">
        <f ca="1">OFFSET(IND!R$28,$E34,0)</f>
        <v>4.051717853098677</v>
      </c>
      <c r="P34" s="126">
        <f ca="1">OFFSET(IND!S$28,$E34,0)</f>
        <v>4.4245244538988571</v>
      </c>
      <c r="Q34" s="126">
        <f ca="1">OFFSET(IND!T$28,$E34,0)</f>
        <v>4.4719092305354877</v>
      </c>
      <c r="R34" s="126">
        <f ca="1">OFFSET(IND!U$28,$E34,0)</f>
        <v>4.5190594703313529</v>
      </c>
      <c r="S34" s="126">
        <f ca="1">OFFSET(IND!V$28,$E34,0)</f>
        <v>4.5673215987362052</v>
      </c>
      <c r="T34" s="202">
        <f ca="1">OFFSET(IND!W$28,$E34,0)</f>
        <v>4.6079166975323291</v>
      </c>
      <c r="U34" s="126">
        <f ca="1">OFFSET(IND!X$28,$E34,0)</f>
        <v>4.6655885876300118</v>
      </c>
      <c r="V34" s="126">
        <f ca="1">OFFSET(IND!Y$28,$E34,0)</f>
        <v>4.7212408395530669</v>
      </c>
      <c r="W34" s="126">
        <f ca="1">OFFSET(IND!Z$28,$E34,0)</f>
        <v>4.8617178948104574</v>
      </c>
      <c r="X34" s="126">
        <f ca="1">OFFSET(IND!AA$28,$E34,0)</f>
        <v>4.9781836962139483</v>
      </c>
      <c r="Y34" s="204">
        <f ca="1">OFFSET(IND!AB$28,$E34,0)</f>
        <v>5.0475246068761424</v>
      </c>
      <c r="Z34" s="126">
        <f ca="1">OFFSET(IND!AC$28,$E34,0)</f>
        <v>5.1117042199809557</v>
      </c>
      <c r="AA34" s="126">
        <f ca="1">OFFSET(IND!AD$28,$E34,0)</f>
        <v>5.1612975573801307</v>
      </c>
      <c r="AB34" s="126">
        <f ca="1">OFFSET(IND!AE$28,$E34,0)</f>
        <v>5.2239063407935671</v>
      </c>
      <c r="AC34" s="126">
        <f ca="1">OFFSET(IND!AF$28,$E34,0)</f>
        <v>5.2815782308912498</v>
      </c>
      <c r="AD34" s="126">
        <f ca="1">OFFSET(IND!AG$28,$E34,0)</f>
        <v>5.4413540509284068</v>
      </c>
      <c r="AE34" s="126">
        <f ca="1">OFFSET(IND!AH$28,$E34,0)</f>
        <v>5.6107792533554512</v>
      </c>
      <c r="AF34" s="126">
        <f ca="1">OFFSET(IND!AI$28,$E34,0)</f>
        <v>5.6579041440967499</v>
      </c>
      <c r="AG34" s="126">
        <f ca="1">OFFSET(IND!AJ$28,$E34,0)</f>
        <v>5.718044480852309</v>
      </c>
      <c r="AH34" s="126">
        <f ca="1">OFFSET(IND!AK$28,$E34,0)</f>
        <v>5.7187176935771848</v>
      </c>
      <c r="AI34" s="126">
        <f ca="1">OFFSET(IND!AL$28,$E34,0)</f>
        <v>5.7900782424140056</v>
      </c>
      <c r="AJ34" s="126">
        <f ca="1">OFFSET(IND!AM$28,$E34,0)</f>
        <v>5.9381850418866531</v>
      </c>
      <c r="AK34" s="126">
        <f ca="1">OFFSET(IND!AN$28,$E34,0)</f>
        <v>5.8722101948488374</v>
      </c>
      <c r="AL34" s="126">
        <f ca="1">OFFSET(IND!AO$28,$E34,0)</f>
        <v>5.9900224217020801</v>
      </c>
      <c r="AM34" s="126">
        <f ca="1">OFFSET(IND!AP$28,$E34,0)</f>
        <v>6.0721543741369137</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5.5571973403763719</v>
      </c>
      <c r="N35" s="126">
        <f ca="1">OFFSET(IND!Q$28,$E35,0)</f>
        <v>5.5006637485856871</v>
      </c>
      <c r="O35" s="202">
        <f ca="1">OFFSET(IND!R$28,$E35,0)</f>
        <v>5.2947002945095862</v>
      </c>
      <c r="P35" s="126">
        <f ca="1">OFFSET(IND!S$28,$E35,0)</f>
        <v>5.7818761765967928</v>
      </c>
      <c r="Q35" s="126">
        <f ca="1">OFFSET(IND!T$28,$E35,0)</f>
        <v>5.8437976133575891</v>
      </c>
      <c r="R35" s="126">
        <f ca="1">OFFSET(IND!U$28,$E35,0)</f>
        <v>5.9054125622717741</v>
      </c>
      <c r="S35" s="126">
        <f ca="1">OFFSET(IND!V$28,$E35,0)</f>
        <v>5.9684805040050319</v>
      </c>
      <c r="T35" s="202">
        <f ca="1">OFFSET(IND!W$28,$E35,0)</f>
        <v>6.0215293315257101</v>
      </c>
      <c r="U35" s="126">
        <f ca="1">OFFSET(IND!X$28,$E35,0)</f>
        <v>6.0968937533725063</v>
      </c>
      <c r="V35" s="126">
        <f ca="1">OFFSET(IND!Y$28,$E35,0)</f>
        <v>6.169618954220776</v>
      </c>
      <c r="W35" s="126">
        <f ca="1">OFFSET(IND!Z$28,$E35,0)</f>
        <v>6.3531914370071361</v>
      </c>
      <c r="X35" s="126">
        <f ca="1">OFFSET(IND!AA$28,$E35,0)</f>
        <v>6.5053865145887979</v>
      </c>
      <c r="Y35" s="204">
        <f ca="1">OFFSET(IND!AB$28,$E35,0)</f>
        <v>6.595999768871522</v>
      </c>
      <c r="Z35" s="126">
        <f ca="1">OFFSET(IND!AC$28,$E35,0)</f>
        <v>6.6798683472691227</v>
      </c>
      <c r="AA35" s="126">
        <f ca="1">OFFSET(IND!AD$28,$E35,0)</f>
        <v>6.7446758851218158</v>
      </c>
      <c r="AB35" s="126">
        <f ca="1">OFFSET(IND!AE$28,$E35,0)</f>
        <v>6.826491736076119</v>
      </c>
      <c r="AC35" s="126">
        <f ca="1">OFFSET(IND!AF$28,$E35,0)</f>
        <v>6.9018561579229152</v>
      </c>
      <c r="AD35" s="126">
        <f ca="1">OFFSET(IND!AG$28,$E35,0)</f>
        <v>7.1106478635840755</v>
      </c>
      <c r="AE35" s="126">
        <f ca="1">OFFSET(IND!AH$28,$E35,0)</f>
        <v>7.3320491806826409</v>
      </c>
      <c r="AF35" s="126">
        <f ca="1">OFFSET(IND!AI$28,$E35,0)</f>
        <v>7.3936310039815814</v>
      </c>
      <c r="AG35" s="126">
        <f ca="1">OFFSET(IND!AJ$28,$E35,0)</f>
        <v>7.4722211403821301</v>
      </c>
      <c r="AH35" s="126">
        <f ca="1">OFFSET(IND!AK$28,$E35,0)</f>
        <v>7.4731008807149726</v>
      </c>
      <c r="AI35" s="126">
        <f ca="1">OFFSET(IND!AL$28,$E35,0)</f>
        <v>7.5663533559962213</v>
      </c>
      <c r="AJ35" s="126">
        <f ca="1">OFFSET(IND!AM$28,$E35,0)</f>
        <v>7.7598962292214564</v>
      </c>
      <c r="AK35" s="126">
        <f ca="1">OFFSET(IND!AN$28,$E35,0)</f>
        <v>7.6736816766029428</v>
      </c>
      <c r="AL35" s="126">
        <f ca="1">OFFSET(IND!AO$28,$E35,0)</f>
        <v>7.8276362348502886</v>
      </c>
      <c r="AM35" s="126">
        <f ca="1">OFFSET(IND!AP$28,$E35,0)</f>
        <v>7.9349645554570118</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1.5436659278823255</v>
      </c>
      <c r="N36" s="126">
        <f ca="1">OFFSET(IND!Q$28,$E36,0)</f>
        <v>1.527962152384913</v>
      </c>
      <c r="O36" s="202">
        <f ca="1">OFFSET(IND!R$28,$E36,0)</f>
        <v>1.4707500818082182</v>
      </c>
      <c r="P36" s="126">
        <f ca="1">OFFSET(IND!S$28,$E36,0)</f>
        <v>1.6060767157213311</v>
      </c>
      <c r="Q36" s="126">
        <f ca="1">OFFSET(IND!T$28,$E36,0)</f>
        <v>1.6232771148215523</v>
      </c>
      <c r="R36" s="126">
        <f ca="1">OFFSET(IND!U$28,$E36,0)</f>
        <v>1.6403923784088259</v>
      </c>
      <c r="S36" s="126">
        <f ca="1">OFFSET(IND!V$28,$E36,0)</f>
        <v>1.6579112511125087</v>
      </c>
      <c r="T36" s="202">
        <f ca="1">OFFSET(IND!W$28,$E36,0)</f>
        <v>1.6726470365349193</v>
      </c>
      <c r="U36" s="126">
        <f ca="1">OFFSET(IND!X$28,$E36,0)</f>
        <v>1.6935815981590294</v>
      </c>
      <c r="V36" s="126">
        <f ca="1">OFFSET(IND!Y$28,$E36,0)</f>
        <v>1.7137830428391043</v>
      </c>
      <c r="W36" s="126">
        <f ca="1">OFFSET(IND!Z$28,$E36,0)</f>
        <v>1.7647753991686488</v>
      </c>
      <c r="X36" s="126">
        <f ca="1">OFFSET(IND!AA$28,$E36,0)</f>
        <v>1.8070518096079993</v>
      </c>
      <c r="Y36" s="204">
        <f ca="1">OFFSET(IND!AB$28,$E36,0)</f>
        <v>1.832222158019867</v>
      </c>
      <c r="Z36" s="126">
        <f ca="1">OFFSET(IND!AC$28,$E36,0)</f>
        <v>1.855518985352534</v>
      </c>
      <c r="AA36" s="126">
        <f ca="1">OFFSET(IND!AD$28,$E36,0)</f>
        <v>1.8735210792005041</v>
      </c>
      <c r="AB36" s="126">
        <f ca="1">OFFSET(IND!AE$28,$E36,0)</f>
        <v>1.8962477044655883</v>
      </c>
      <c r="AC36" s="126">
        <f ca="1">OFFSET(IND!AF$28,$E36,0)</f>
        <v>1.9171822660896984</v>
      </c>
      <c r="AD36" s="126">
        <f ca="1">OFFSET(IND!AG$28,$E36,0)</f>
        <v>1.9751799621066874</v>
      </c>
      <c r="AE36" s="126">
        <f ca="1">OFFSET(IND!AH$28,$E36,0)</f>
        <v>2.0366803279674</v>
      </c>
      <c r="AF36" s="126">
        <f ca="1">OFFSET(IND!AI$28,$E36,0)</f>
        <v>2.0537863899948832</v>
      </c>
      <c r="AG36" s="126">
        <f ca="1">OFFSET(IND!AJ$28,$E36,0)</f>
        <v>2.0756169834394802</v>
      </c>
      <c r="AH36" s="126">
        <f ca="1">OFFSET(IND!AK$28,$E36,0)</f>
        <v>2.0758613557541588</v>
      </c>
      <c r="AI36" s="126">
        <f ca="1">OFFSET(IND!AL$28,$E36,0)</f>
        <v>2.1017648211100615</v>
      </c>
      <c r="AJ36" s="126">
        <f ca="1">OFFSET(IND!AM$28,$E36,0)</f>
        <v>2.1555267303392935</v>
      </c>
      <c r="AK36" s="126">
        <f ca="1">OFFSET(IND!AN$28,$E36,0)</f>
        <v>2.1315782435008175</v>
      </c>
      <c r="AL36" s="126">
        <f ca="1">OFFSET(IND!AO$28,$E36,0)</f>
        <v>2.1743433985695249</v>
      </c>
      <c r="AM36" s="126">
        <f ca="1">OFFSET(IND!AP$28,$E36,0)</f>
        <v>2.2041568209602813</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1.0419745013205697</v>
      </c>
      <c r="N37" s="126">
        <f ca="1">OFFSET(IND!Q$28,$E37,0)</f>
        <v>1.0313744528598161</v>
      </c>
      <c r="O37" s="202">
        <f ca="1">OFFSET(IND!R$28,$E37,0)</f>
        <v>0.99275630522054714</v>
      </c>
      <c r="P37" s="126">
        <f ca="1">OFFSET(IND!S$28,$E37,0)</f>
        <v>1.0841017831118982</v>
      </c>
      <c r="Q37" s="126">
        <f ca="1">OFFSET(IND!T$28,$E37,0)</f>
        <v>1.0957120525045476</v>
      </c>
      <c r="R37" s="126">
        <f ca="1">OFFSET(IND!U$28,$E37,0)</f>
        <v>1.1072648554259572</v>
      </c>
      <c r="S37" s="126">
        <f ca="1">OFFSET(IND!V$28,$E37,0)</f>
        <v>1.119090094500943</v>
      </c>
      <c r="T37" s="202">
        <f ca="1">OFFSET(IND!W$28,$E37,0)</f>
        <v>1.12903674966107</v>
      </c>
      <c r="U37" s="126">
        <f ca="1">OFFSET(IND!X$28,$E37,0)</f>
        <v>1.1431675787573443</v>
      </c>
      <c r="V37" s="126">
        <f ca="1">OFFSET(IND!Y$28,$E37,0)</f>
        <v>1.1568035539163948</v>
      </c>
      <c r="W37" s="126">
        <f ca="1">OFFSET(IND!Z$28,$E37,0)</f>
        <v>1.1912233944388373</v>
      </c>
      <c r="X37" s="126">
        <f ca="1">OFFSET(IND!AA$28,$E37,0)</f>
        <v>1.2197599714853988</v>
      </c>
      <c r="Y37" s="204">
        <f ca="1">OFFSET(IND!AB$28,$E37,0)</f>
        <v>1.2367499566634095</v>
      </c>
      <c r="Z37" s="126">
        <f ca="1">OFFSET(IND!AC$28,$E37,0)</f>
        <v>1.2524753151129597</v>
      </c>
      <c r="AA37" s="126">
        <f ca="1">OFFSET(IND!AD$28,$E37,0)</f>
        <v>1.2646267284603396</v>
      </c>
      <c r="AB37" s="126">
        <f ca="1">OFFSET(IND!AE$28,$E37,0)</f>
        <v>1.2799672005142715</v>
      </c>
      <c r="AC37" s="126">
        <f ca="1">OFFSET(IND!AF$28,$E37,0)</f>
        <v>1.2940980296105458</v>
      </c>
      <c r="AD37" s="126">
        <f ca="1">OFFSET(IND!AG$28,$E37,0)</f>
        <v>1.3332464744220134</v>
      </c>
      <c r="AE37" s="126">
        <f ca="1">OFFSET(IND!AH$28,$E37,0)</f>
        <v>1.3747592213779944</v>
      </c>
      <c r="AF37" s="126">
        <f ca="1">OFFSET(IND!AI$28,$E37,0)</f>
        <v>1.3863058132465458</v>
      </c>
      <c r="AG37" s="126">
        <f ca="1">OFFSET(IND!AJ$28,$E37,0)</f>
        <v>1.4010414638216488</v>
      </c>
      <c r="AH37" s="126">
        <f ca="1">OFFSET(IND!AK$28,$E37,0)</f>
        <v>1.4012064151340569</v>
      </c>
      <c r="AI37" s="126">
        <f ca="1">OFFSET(IND!AL$28,$E37,0)</f>
        <v>1.4186912542492911</v>
      </c>
      <c r="AJ37" s="126">
        <f ca="1">OFFSET(IND!AM$28,$E37,0)</f>
        <v>1.4549805429790228</v>
      </c>
      <c r="AK37" s="126">
        <f ca="1">OFFSET(IND!AN$28,$E37,0)</f>
        <v>1.4388153143630515</v>
      </c>
      <c r="AL37" s="126">
        <f ca="1">OFFSET(IND!AO$28,$E37,0)</f>
        <v>1.4676817940344289</v>
      </c>
      <c r="AM37" s="126">
        <f ca="1">OFFSET(IND!AP$28,$E37,0)</f>
        <v>1.4878058541481896</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2">
        <f ca="1">OFFSET(IND!R$28,$E38,0)</f>
        <v>19.880481469428194</v>
      </c>
      <c r="P38" s="126">
        <f ca="1">OFFSET(IND!S$28,$E38,0)</f>
        <v>21.709724024711321</v>
      </c>
      <c r="Q38" s="126">
        <f ca="1">OFFSET(IND!T$28,$E38,0)</f>
        <v>21.942225943159833</v>
      </c>
      <c r="R38" s="126">
        <f ca="1">OFFSET(IND!U$28,$E38,0)</f>
        <v>22.173577064468518</v>
      </c>
      <c r="S38" s="126">
        <f ca="1">OFFSET(IND!V$28,$E38,0)</f>
        <v>22.410383866969347</v>
      </c>
      <c r="T38" s="202">
        <f ca="1">OFFSET(IND!W$28,$E38,0)</f>
        <v>22.609571011441595</v>
      </c>
      <c r="U38" s="126">
        <f ca="1">OFFSET(IND!X$28,$E38,0)</f>
        <v>22.892548499994266</v>
      </c>
      <c r="V38" s="126">
        <f ca="1">OFFSET(IND!Y$28,$E38,0)</f>
        <v>23.165616271048979</v>
      </c>
      <c r="W38" s="126">
        <f ca="1">OFFSET(IND!Z$28,$E38,0)</f>
        <v>23.854892177017739</v>
      </c>
      <c r="X38" s="126">
        <f ca="1">OFFSET(IND!AA$28,$E38,0)</f>
        <v>24.42635255273305</v>
      </c>
      <c r="Y38" s="204">
        <f ca="1">OFFSET(IND!AB$28,$E38,0)</f>
        <v>24.76658618682945</v>
      </c>
      <c r="Z38" s="126">
        <f ca="1">OFFSET(IND!AC$28,$E38,0)</f>
        <v>25.081494987319964</v>
      </c>
      <c r="AA38" s="126">
        <f ca="1">OFFSET(IND!AD$28,$E38,0)</f>
        <v>25.324833605880819</v>
      </c>
      <c r="AB38" s="126">
        <f ca="1">OFFSET(IND!AE$28,$E38,0)</f>
        <v>25.632034848317371</v>
      </c>
      <c r="AC38" s="126">
        <f ca="1">OFFSET(IND!AF$28,$E38,0)</f>
        <v>25.915012336870038</v>
      </c>
      <c r="AD38" s="126">
        <f ca="1">OFFSET(IND!AG$28,$E38,0)</f>
        <v>26.698981098930339</v>
      </c>
      <c r="AE38" s="126">
        <f ca="1">OFFSET(IND!AH$28,$E38,0)</f>
        <v>27.530296289036432</v>
      </c>
      <c r="AF38" s="126">
        <f ca="1">OFFSET(IND!AI$28,$E38,0)</f>
        <v>27.761523030655351</v>
      </c>
      <c r="AG38" s="126">
        <f ca="1">OFFSET(IND!AJ$28,$E38,0)</f>
        <v>28.056612396149958</v>
      </c>
      <c r="AH38" s="126">
        <f ca="1">OFFSET(IND!AK$28,$E38,0)</f>
        <v>28.059915635315946</v>
      </c>
      <c r="AI38" s="126">
        <f ca="1">OFFSET(IND!AL$28,$E38,0)</f>
        <v>28.410058986910297</v>
      </c>
      <c r="AJ38" s="126">
        <f ca="1">OFFSET(IND!AM$28,$E38,0)</f>
        <v>29.13677160342688</v>
      </c>
      <c r="AK38" s="126">
        <f ca="1">OFFSET(IND!AN$28,$E38,0)</f>
        <v>28.813054165160402</v>
      </c>
      <c r="AL38" s="126">
        <f ca="1">OFFSET(IND!AO$28,$E38,0)</f>
        <v>29.391121019207681</v>
      </c>
      <c r="AM38" s="126">
        <f ca="1">OFFSET(IND!AP$28,$E38,0)</f>
        <v>29.794116197457793</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11.044721244554777</v>
      </c>
      <c r="N39" s="126">
        <f ca="1">OFFSET(IND!Q$28,$E39,0)</f>
        <v>10.932362851638812</v>
      </c>
      <c r="O39" s="202">
        <f ca="1">OFFSET(IND!R$28,$E39,0)</f>
        <v>10.523018213054836</v>
      </c>
      <c r="P39" s="126">
        <f ca="1">OFFSET(IND!S$28,$E39,0)</f>
        <v>11.491262003072713</v>
      </c>
      <c r="Q39" s="126">
        <f ca="1">OFFSET(IND!T$28,$E39,0)</f>
        <v>11.614328535750317</v>
      </c>
      <c r="R39" s="126">
        <f ca="1">OFFSET(IND!U$28,$E39,0)</f>
        <v>11.736785935330186</v>
      </c>
      <c r="S39" s="126">
        <f ca="1">OFFSET(IND!V$28,$E39,0)</f>
        <v>11.862131103631242</v>
      </c>
      <c r="T39" s="202">
        <f ca="1">OFFSET(IND!W$28,$E39,0)</f>
        <v>11.967563658285972</v>
      </c>
      <c r="U39" s="126">
        <f ca="1">OFFSET(IND!X$28,$E39,0)</f>
        <v>12.117347619529738</v>
      </c>
      <c r="V39" s="126">
        <f ca="1">OFFSET(IND!Y$28,$E39,0)</f>
        <v>12.261886228045123</v>
      </c>
      <c r="W39" s="126">
        <f ca="1">OFFSET(IND!Z$28,$E39,0)</f>
        <v>12.626729651152509</v>
      </c>
      <c r="X39" s="126">
        <f ca="1">OFFSET(IND!AA$28,$E39,0)</f>
        <v>12.929211658489143</v>
      </c>
      <c r="Y39" s="204">
        <f ca="1">OFFSET(IND!AB$28,$E39,0)</f>
        <v>13.109302102163555</v>
      </c>
      <c r="Z39" s="126">
        <f ca="1">OFFSET(IND!AC$28,$E39,0)</f>
        <v>13.275987755532103</v>
      </c>
      <c r="AA39" s="126">
        <f ca="1">OFFSET(IND!AD$28,$E39,0)</f>
        <v>13.404790305862347</v>
      </c>
      <c r="AB39" s="126">
        <f ca="1">OFFSET(IND!AE$28,$E39,0)</f>
        <v>13.567396240442154</v>
      </c>
      <c r="AC39" s="126">
        <f ca="1">OFFSET(IND!AF$28,$E39,0)</f>
        <v>13.71718020168592</v>
      </c>
      <c r="AD39" s="126">
        <f ca="1">OFFSET(IND!AG$28,$E39,0)</f>
        <v>14.132145884197829</v>
      </c>
      <c r="AE39" s="126">
        <f ca="1">OFFSET(IND!AH$28,$E39,0)</f>
        <v>14.572172696412009</v>
      </c>
      <c r="AF39" s="126">
        <f ca="1">OFFSET(IND!AI$28,$E39,0)</f>
        <v>14.694564260074234</v>
      </c>
      <c r="AG39" s="126">
        <f ca="1">OFFSET(IND!AJ$28,$E39,0)</f>
        <v>14.85075920798602</v>
      </c>
      <c r="AH39" s="126">
        <f ca="1">OFFSET(IND!AK$28,$E39,0)</f>
        <v>14.852507658895481</v>
      </c>
      <c r="AI39" s="126">
        <f ca="1">OFFSET(IND!AL$28,$E39,0)</f>
        <v>15.037843455298272</v>
      </c>
      <c r="AJ39" s="126">
        <f ca="1">OFFSET(IND!AM$28,$E39,0)</f>
        <v>15.422502655379541</v>
      </c>
      <c r="AK39" s="126">
        <f ca="1">OFFSET(IND!AN$28,$E39,0)</f>
        <v>15.25115446625243</v>
      </c>
      <c r="AL39" s="126">
        <f ca="1">OFFSET(IND!AO$28,$E39,0)</f>
        <v>15.557133375407984</v>
      </c>
      <c r="AM39" s="126">
        <f ca="1">OFFSET(IND!AP$28,$E39,0)</f>
        <v>15.770444386362145</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2">
        <f ca="1">OFFSET(IND!R$28,$E40,0)</f>
        <v>24.132772779317964</v>
      </c>
      <c r="P40" s="126">
        <f ca="1">OFFSET(IND!S$28,$E40,0)</f>
        <v>26.353277097223518</v>
      </c>
      <c r="Q40" s="126">
        <f ca="1">OFFSET(IND!T$28,$E40,0)</f>
        <v>26.635509495734684</v>
      </c>
      <c r="R40" s="126">
        <f ca="1">OFFSET(IND!U$28,$E40,0)</f>
        <v>26.916344949914635</v>
      </c>
      <c r="S40" s="126">
        <f ca="1">OFFSET(IND!V$28,$E40,0)</f>
        <v>27.203803016065468</v>
      </c>
      <c r="T40" s="202">
        <f ca="1">OFFSET(IND!W$28,$E40,0)</f>
        <v>27.44559485121302</v>
      </c>
      <c r="U40" s="126">
        <f ca="1">OFFSET(IND!X$28,$E40,0)</f>
        <v>27.789099179486215</v>
      </c>
      <c r="V40" s="126">
        <f ca="1">OFFSET(IND!Y$28,$E40,0)</f>
        <v>28.12057417330626</v>
      </c>
      <c r="W40" s="126">
        <f ca="1">OFFSET(IND!Z$28,$E40,0)</f>
        <v>28.957281214158478</v>
      </c>
      <c r="X40" s="126">
        <f ca="1">OFFSET(IND!AA$28,$E40,0)</f>
        <v>29.650972834289945</v>
      </c>
      <c r="Y40" s="204">
        <f ca="1">OFFSET(IND!AB$28,$E40,0)</f>
        <v>30.06397998384799</v>
      </c>
      <c r="Z40" s="126">
        <f ca="1">OFFSET(IND!AC$28,$E40,0)</f>
        <v>30.446245500914653</v>
      </c>
      <c r="AA40" s="126">
        <f ca="1">OFFSET(IND!AD$28,$E40,0)</f>
        <v>30.74163249137526</v>
      </c>
      <c r="AB40" s="126">
        <f ca="1">OFFSET(IND!AE$28,$E40,0)</f>
        <v>31.114541859422808</v>
      </c>
      <c r="AC40" s="126">
        <f ca="1">OFFSET(IND!AF$28,$E40,0)</f>
        <v>31.458046187696002</v>
      </c>
      <c r="AD40" s="126">
        <f ca="1">OFFSET(IND!AG$28,$E40,0)</f>
        <v>32.40970020221161</v>
      </c>
      <c r="AE40" s="126">
        <f ca="1">OFFSET(IND!AH$28,$E40,0)</f>
        <v>33.418827703558932</v>
      </c>
      <c r="AF40" s="126">
        <f ca="1">OFFSET(IND!AI$28,$E40,0)</f>
        <v>33.699512174132366</v>
      </c>
      <c r="AG40" s="126">
        <f ca="1">OFFSET(IND!AJ$28,$E40,0)</f>
        <v>34.057719022292737</v>
      </c>
      <c r="AH40" s="126">
        <f ca="1">OFFSET(IND!AK$28,$E40,0)</f>
        <v>34.061728800443788</v>
      </c>
      <c r="AI40" s="126">
        <f ca="1">OFFSET(IND!AL$28,$E40,0)</f>
        <v>34.486765284454975</v>
      </c>
      <c r="AJ40" s="126">
        <f ca="1">OFFSET(IND!AM$28,$E40,0)</f>
        <v>35.368916477685744</v>
      </c>
      <c r="AK40" s="126">
        <f ca="1">OFFSET(IND!AN$28,$E40,0)</f>
        <v>34.975958218882944</v>
      </c>
      <c r="AL40" s="126">
        <f ca="1">OFFSET(IND!AO$28,$E40,0)</f>
        <v>35.677669395316514</v>
      </c>
      <c r="AM40" s="126">
        <f ca="1">OFFSET(IND!AP$28,$E40,0)</f>
        <v>36.166862329744497</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25.233177191199999</v>
      </c>
      <c r="K41" s="126">
        <f ca="1">OFFSET(IND!N$28,$E41,0)</f>
        <v>25.233177191199999</v>
      </c>
      <c r="L41" s="126">
        <f ca="1">OFFSET(IND!O$28,$E41,0)</f>
        <v>25.233177191199999</v>
      </c>
      <c r="M41" s="126">
        <f ca="1">OFFSET(IND!P$28,$E41,0)</f>
        <v>25.156562920629973</v>
      </c>
      <c r="N41" s="126">
        <f ca="1">OFFSET(IND!Q$28,$E41,0)</f>
        <v>24.900644195433998</v>
      </c>
      <c r="O41" s="202">
        <f ca="1">OFFSET(IND!R$28,$E41,0)</f>
        <v>23.968279862396869</v>
      </c>
      <c r="P41" s="126">
        <f ca="1">OFFSET(IND!S$28,$E41,0)</f>
        <v>26.173648860559922</v>
      </c>
      <c r="Q41" s="126">
        <f ca="1">OFFSET(IND!T$28,$E41,0)</f>
        <v>26.453957516991995</v>
      </c>
      <c r="R41" s="126">
        <f ca="1">OFFSET(IND!U$28,$E41,0)</f>
        <v>26.732878750893349</v>
      </c>
      <c r="S41" s="126">
        <f ca="1">OFFSET(IND!V$28,$E41,0)</f>
        <v>27.018377455961808</v>
      </c>
      <c r="T41" s="202">
        <f ca="1">OFFSET(IND!W$28,$E41,0)</f>
        <v>27.258521198508692</v>
      </c>
      <c r="U41" s="126">
        <f ca="1">OFFSET(IND!X$28,$E41,0)</f>
        <v>27.599684145232018</v>
      </c>
      <c r="V41" s="126">
        <f ca="1">OFFSET(IND!Y$28,$E41,0)</f>
        <v>27.928899751408611</v>
      </c>
      <c r="W41" s="126">
        <f ca="1">OFFSET(IND!Z$28,$E41,0)</f>
        <v>28.75990366054792</v>
      </c>
      <c r="X41" s="126">
        <f ca="1">OFFSET(IND!AA$28,$E41,0)</f>
        <v>29.448866965409419</v>
      </c>
      <c r="Y41" s="204">
        <f ca="1">OFFSET(IND!AB$28,$E41,0)</f>
        <v>29.859058990847192</v>
      </c>
      <c r="Z41" s="126">
        <f ca="1">OFFSET(IND!AC$28,$E41,0)</f>
        <v>30.238718923776648</v>
      </c>
      <c r="AA41" s="126">
        <f ca="1">OFFSET(IND!AD$28,$E41,0)</f>
        <v>30.532092508313049</v>
      </c>
      <c r="AB41" s="126">
        <f ca="1">OFFSET(IND!AE$28,$E41,0)</f>
        <v>30.90246006526171</v>
      </c>
      <c r="AC41" s="126">
        <f ca="1">OFFSET(IND!AF$28,$E41,0)</f>
        <v>31.243623011985036</v>
      </c>
      <c r="AD41" s="126">
        <f ca="1">OFFSET(IND!AG$28,$E41,0)</f>
        <v>32.188790397459762</v>
      </c>
      <c r="AE41" s="126">
        <f ca="1">OFFSET(IND!AH$28,$E41,0)</f>
        <v>33.191039521102219</v>
      </c>
      <c r="AF41" s="126">
        <f ca="1">OFFSET(IND!AI$28,$E41,0)</f>
        <v>33.469810800525956</v>
      </c>
      <c r="AG41" s="126">
        <f ca="1">OFFSET(IND!AJ$28,$E41,0)</f>
        <v>33.825576052361946</v>
      </c>
      <c r="AH41" s="126">
        <f ca="1">OFFSET(IND!AK$28,$E41,0)</f>
        <v>33.829558499210862</v>
      </c>
      <c r="AI41" s="126">
        <f ca="1">OFFSET(IND!AL$28,$E41,0)</f>
        <v>34.251697865195361</v>
      </c>
      <c r="AJ41" s="126">
        <f ca="1">OFFSET(IND!AM$28,$E41,0)</f>
        <v>35.12783617195565</v>
      </c>
      <c r="AK41" s="126">
        <f ca="1">OFFSET(IND!AN$28,$E41,0)</f>
        <v>34.737556380762427</v>
      </c>
      <c r="AL41" s="126">
        <f ca="1">OFFSET(IND!AO$28,$E41,0)</f>
        <v>35.434484579321747</v>
      </c>
      <c r="AM41" s="126">
        <f ca="1">OFFSET(IND!AP$28,$E41,0)</f>
        <v>35.920343094888828</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2">
        <f ca="1">OFFSET(IND!R$28,$E42,0)</f>
        <v>0</v>
      </c>
      <c r="P42" s="126">
        <f ca="1">OFFSET(IND!S$28,$E42,0)</f>
        <v>0</v>
      </c>
      <c r="Q42" s="126">
        <f ca="1">OFFSET(IND!T$28,$E42,0)</f>
        <v>0</v>
      </c>
      <c r="R42" s="126">
        <f ca="1">OFFSET(IND!U$28,$E42,0)</f>
        <v>0</v>
      </c>
      <c r="S42" s="126">
        <f ca="1">OFFSET(IND!V$28,$E42,0)</f>
        <v>0</v>
      </c>
      <c r="T42" s="202">
        <f ca="1">OFFSET(IND!W$28,$E42,0)</f>
        <v>0</v>
      </c>
      <c r="U42" s="126">
        <f ca="1">OFFSET(IND!X$28,$E42,0)</f>
        <v>0</v>
      </c>
      <c r="V42" s="126">
        <f ca="1">OFFSET(IND!Y$28,$E42,0)</f>
        <v>0</v>
      </c>
      <c r="W42" s="126">
        <f ca="1">OFFSET(IND!Z$28,$E42,0)</f>
        <v>0</v>
      </c>
      <c r="X42" s="126">
        <f ca="1">OFFSET(IND!AA$28,$E42,0)</f>
        <v>0</v>
      </c>
      <c r="Y42" s="204">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2">
        <f ca="1">OFFSET(IND!R$28,$E43,0)</f>
        <v>0</v>
      </c>
      <c r="P43" s="126">
        <f ca="1">OFFSET(IND!S$28,$E43,0)</f>
        <v>0</v>
      </c>
      <c r="Q43" s="126">
        <f ca="1">OFFSET(IND!T$28,$E43,0)</f>
        <v>0</v>
      </c>
      <c r="R43" s="126">
        <f ca="1">OFFSET(IND!U$28,$E43,0)</f>
        <v>0</v>
      </c>
      <c r="S43" s="126">
        <f ca="1">OFFSET(IND!V$28,$E43,0)</f>
        <v>0</v>
      </c>
      <c r="T43" s="202">
        <f ca="1">OFFSET(IND!W$28,$E43,0)</f>
        <v>0</v>
      </c>
      <c r="U43" s="126">
        <f ca="1">OFFSET(IND!X$28,$E43,0)</f>
        <v>0</v>
      </c>
      <c r="V43" s="126">
        <f ca="1">OFFSET(IND!Y$28,$E43,0)</f>
        <v>0</v>
      </c>
      <c r="W43" s="126">
        <f ca="1">OFFSET(IND!Z$28,$E43,0)</f>
        <v>0</v>
      </c>
      <c r="X43" s="126">
        <f ca="1">OFFSET(IND!AA$28,$E43,0)</f>
        <v>0</v>
      </c>
      <c r="Y43" s="204">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6.4876332638678731</v>
      </c>
      <c r="O44" s="202">
        <f ca="1">OFFSET(IND!R$28,$E44,0)</f>
        <v>6.115635943691963</v>
      </c>
      <c r="P44" s="126">
        <f ca="1">OFFSET(IND!S$28,$E44,0)</f>
        <v>6.3796275619280003</v>
      </c>
      <c r="Q44" s="126">
        <f ca="1">OFFSET(IND!T$28,$E44,0)</f>
        <v>5.8456560985943957</v>
      </c>
      <c r="R44" s="126">
        <f ca="1">OFFSET(IND!U$28,$E44,0)</f>
        <v>5.597335797464071</v>
      </c>
      <c r="S44" s="126">
        <f ca="1">OFFSET(IND!V$28,$E44,0)</f>
        <v>5.46406589752445</v>
      </c>
      <c r="T44" s="202">
        <f ca="1">OFFSET(IND!W$28,$E44,0)</f>
        <v>5.4072414468809793</v>
      </c>
      <c r="U44" s="126">
        <f ca="1">OFFSET(IND!X$28,$E44,0)</f>
        <v>5.7385050604976255</v>
      </c>
      <c r="V44" s="126">
        <f ca="1">OFFSET(IND!Y$28,$E44,0)</f>
        <v>5.9780341349588948</v>
      </c>
      <c r="W44" s="126">
        <f ca="1">OFFSET(IND!Z$28,$E44,0)</f>
        <v>6.8495122569349993</v>
      </c>
      <c r="X44" s="126">
        <f ca="1">OFFSET(IND!AA$28,$E44,0)</f>
        <v>7.379534038721637</v>
      </c>
      <c r="Y44" s="204">
        <f ca="1">OFFSET(IND!AB$28,$E44,0)</f>
        <v>7.5273285740275258</v>
      </c>
      <c r="Z44" s="126">
        <f ca="1">OFFSET(IND!AC$28,$E44,0)</f>
        <v>7.5069431208818864</v>
      </c>
      <c r="AA44" s="126">
        <f ca="1">OFFSET(IND!AD$28,$E44,0)</f>
        <v>7.4712685778770167</v>
      </c>
      <c r="AB44" s="126">
        <f ca="1">OFFSET(IND!AE$28,$E44,0)</f>
        <v>7.5120394841682963</v>
      </c>
      <c r="AC44" s="126">
        <f ca="1">OFFSET(IND!AF$28,$E44,0)</f>
        <v>7.6649303827605957</v>
      </c>
      <c r="AD44" s="126">
        <f ca="1">OFFSET(IND!AG$28,$E44,0)</f>
        <v>9.1275866459602586</v>
      </c>
      <c r="AE44" s="126">
        <f ca="1">OFFSET(IND!AH$28,$E44,0)</f>
        <v>10.534182913009412</v>
      </c>
      <c r="AF44" s="126">
        <f ca="1">OFFSET(IND!AI$28,$E44,0)</f>
        <v>10.320135654980191</v>
      </c>
      <c r="AG44" s="126">
        <f ca="1">OFFSET(IND!AJ$28,$E44,0)</f>
        <v>10.376195651130702</v>
      </c>
      <c r="AH44" s="126">
        <f ca="1">OFFSET(IND!AK$28,$E44,0)</f>
        <v>9.9837756780771354</v>
      </c>
      <c r="AI44" s="126">
        <f ca="1">OFFSET(IND!AL$28,$E44,0)</f>
        <v>10.585146545873512</v>
      </c>
      <c r="AJ44" s="126">
        <f ca="1">OFFSET(IND!AM$28,$E44,0)</f>
        <v>9.168357552251539</v>
      </c>
      <c r="AK44" s="126">
        <f ca="1">OFFSET(IND!AN$28,$E44,0)</f>
        <v>8.5058303250182448</v>
      </c>
      <c r="AL44" s="126">
        <f ca="1">OFFSET(IND!AO$28,$E44,0)</f>
        <v>6.3008038097648926</v>
      </c>
      <c r="AM44" s="126">
        <f ca="1">OFFSET(IND!AP$28,$E44,0)</f>
        <v>4.2214875889095893</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2">
        <f ca="1">OFFSET(IND!R$28,$E45,0)</f>
        <v>0</v>
      </c>
      <c r="P45" s="126">
        <f ca="1">OFFSET(IND!S$28,$E45,0)</f>
        <v>0</v>
      </c>
      <c r="Q45" s="126">
        <f ca="1">OFFSET(IND!T$28,$E45,0)</f>
        <v>0</v>
      </c>
      <c r="R45" s="126">
        <f ca="1">OFFSET(IND!U$28,$E45,0)</f>
        <v>0</v>
      </c>
      <c r="S45" s="126">
        <f ca="1">OFFSET(IND!V$28,$E45,0)</f>
        <v>0</v>
      </c>
      <c r="T45" s="202">
        <f ca="1">OFFSET(IND!W$28,$E45,0)</f>
        <v>0</v>
      </c>
      <c r="U45" s="126">
        <f ca="1">OFFSET(IND!X$28,$E45,0)</f>
        <v>0</v>
      </c>
      <c r="V45" s="126">
        <f ca="1">OFFSET(IND!Y$28,$E45,0)</f>
        <v>0</v>
      </c>
      <c r="W45" s="126">
        <f ca="1">OFFSET(IND!Z$28,$E45,0)</f>
        <v>0</v>
      </c>
      <c r="X45" s="126">
        <f ca="1">OFFSET(IND!AA$28,$E45,0)</f>
        <v>0</v>
      </c>
      <c r="Y45" s="204">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8.5363595577208864E-2</v>
      </c>
      <c r="O46" s="202">
        <f ca="1">OFFSET(IND!R$28,$E46,0)</f>
        <v>8.046889399594688E-2</v>
      </c>
      <c r="P46" s="126">
        <f ca="1">OFFSET(IND!S$28,$E46,0)</f>
        <v>8.3942467920105263E-2</v>
      </c>
      <c r="Q46" s="126">
        <f ca="1">OFFSET(IND!T$28,$E46,0)</f>
        <v>7.6916527613084151E-2</v>
      </c>
      <c r="R46" s="126">
        <f ca="1">OFFSET(IND!U$28,$E46,0)</f>
        <v>7.3649155229790403E-2</v>
      </c>
      <c r="S46" s="126">
        <f ca="1">OFFSET(IND!V$28,$E46,0)</f>
        <v>7.1895603914795395E-2</v>
      </c>
      <c r="T46" s="202">
        <f ca="1">OFFSET(IND!W$28,$E46,0)</f>
        <v>7.114791377474973E-2</v>
      </c>
      <c r="U46" s="126">
        <f ca="1">OFFSET(IND!X$28,$E46,0)</f>
        <v>7.5506645532863487E-2</v>
      </c>
      <c r="V46" s="126">
        <f ca="1">OFFSET(IND!Y$28,$E46,0)</f>
        <v>7.8658343881038081E-2</v>
      </c>
      <c r="W46" s="126">
        <f ca="1">OFFSET(IND!Z$28,$E46,0)</f>
        <v>9.0125161275460511E-2</v>
      </c>
      <c r="X46" s="126">
        <f ca="1">OFFSET(IND!AA$28,$E46,0)</f>
        <v>9.7099132088442591E-2</v>
      </c>
      <c r="Y46" s="204">
        <f ca="1">OFFSET(IND!AB$28,$E46,0)</f>
        <v>9.9043797026677968E-2</v>
      </c>
      <c r="Z46" s="126">
        <f ca="1">OFFSET(IND!AC$28,$E46,0)</f>
        <v>9.8775567380024812E-2</v>
      </c>
      <c r="AA46" s="126">
        <f ca="1">OFFSET(IND!AD$28,$E46,0)</f>
        <v>9.8306165498381795E-2</v>
      </c>
      <c r="AB46" s="126">
        <f ca="1">OFFSET(IND!AE$28,$E46,0)</f>
        <v>9.8842624791688094E-2</v>
      </c>
      <c r="AC46" s="126">
        <f ca="1">OFFSET(IND!AF$28,$E46,0)</f>
        <v>0.10085434714158677</v>
      </c>
      <c r="AD46" s="126">
        <f ca="1">OFFSET(IND!AG$28,$E46,0)</f>
        <v>0.12009982428895075</v>
      </c>
      <c r="AE46" s="126">
        <f ca="1">OFFSET(IND!AH$28,$E46,0)</f>
        <v>0.13860766990801854</v>
      </c>
      <c r="AF46" s="126">
        <f ca="1">OFFSET(IND!AI$28,$E46,0)</f>
        <v>0.13579125861816038</v>
      </c>
      <c r="AG46" s="126">
        <f ca="1">OFFSET(IND!AJ$28,$E46,0)</f>
        <v>0.13652889014645658</v>
      </c>
      <c r="AH46" s="126">
        <f ca="1">OFFSET(IND!AK$28,$E46,0)</f>
        <v>0.13136546944838334</v>
      </c>
      <c r="AI46" s="126">
        <f ca="1">OFFSET(IND!AL$28,$E46,0)</f>
        <v>0.13927824402465144</v>
      </c>
      <c r="AJ46" s="126">
        <f ca="1">OFFSET(IND!AM$28,$E46,0)</f>
        <v>0.12063628358225706</v>
      </c>
      <c r="AK46" s="126">
        <f ca="1">OFFSET(IND!AN$28,$E46,0)</f>
        <v>0.11191882006602949</v>
      </c>
      <c r="AL46" s="126">
        <f ca="1">OFFSET(IND!AO$28,$E46,0)</f>
        <v>8.2905313286380136E-2</v>
      </c>
      <c r="AM46" s="126">
        <f ca="1">OFFSET(IND!AP$28,$E46,0)</f>
        <v>5.5545889327757732E-2</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9.4848439530232059E-2</v>
      </c>
      <c r="O47" s="202">
        <f ca="1">OFFSET(IND!R$28,$E47,0)</f>
        <v>8.9409882217718756E-2</v>
      </c>
      <c r="P47" s="126">
        <f ca="1">OFFSET(IND!S$28,$E47,0)</f>
        <v>9.3269408800116957E-2</v>
      </c>
      <c r="Q47" s="126">
        <f ca="1">OFFSET(IND!T$28,$E47,0)</f>
        <v>8.5462808458982381E-2</v>
      </c>
      <c r="R47" s="126">
        <f ca="1">OFFSET(IND!U$28,$E47,0)</f>
        <v>8.1832394699767108E-2</v>
      </c>
      <c r="S47" s="126">
        <f ca="1">OFFSET(IND!V$28,$E47,0)</f>
        <v>7.988400434977265E-2</v>
      </c>
      <c r="T47" s="202">
        <f ca="1">OFFSET(IND!W$28,$E47,0)</f>
        <v>7.9053237527499681E-2</v>
      </c>
      <c r="U47" s="126">
        <f ca="1">OFFSET(IND!X$28,$E47,0)</f>
        <v>8.3896272814292752E-2</v>
      </c>
      <c r="V47" s="126">
        <f ca="1">OFFSET(IND!Y$28,$E47,0)</f>
        <v>8.7398159867820069E-2</v>
      </c>
      <c r="W47" s="126">
        <f ca="1">OFFSET(IND!Z$28,$E47,0)</f>
        <v>0.10013906808384498</v>
      </c>
      <c r="X47" s="126">
        <f ca="1">OFFSET(IND!AA$28,$E47,0)</f>
        <v>0.10788792454271395</v>
      </c>
      <c r="Y47" s="204">
        <f ca="1">OFFSET(IND!AB$28,$E47,0)</f>
        <v>0.11004866336297549</v>
      </c>
      <c r="Z47" s="126">
        <f ca="1">OFFSET(IND!AC$28,$E47,0)</f>
        <v>0.10975063042224976</v>
      </c>
      <c r="AA47" s="126">
        <f ca="1">OFFSET(IND!AD$28,$E47,0)</f>
        <v>0.10922907277597974</v>
      </c>
      <c r="AB47" s="126">
        <f ca="1">OFFSET(IND!AE$28,$E47,0)</f>
        <v>0.10982513865743118</v>
      </c>
      <c r="AC47" s="126">
        <f ca="1">OFFSET(IND!AF$28,$E47,0)</f>
        <v>0.11206038571287415</v>
      </c>
      <c r="AD47" s="126">
        <f ca="1">OFFSET(IND!AG$28,$E47,0)</f>
        <v>0.13344424920994524</v>
      </c>
      <c r="AE47" s="126">
        <f ca="1">OFFSET(IND!AH$28,$E47,0)</f>
        <v>0.15400852212002056</v>
      </c>
      <c r="AF47" s="126">
        <f ca="1">OFFSET(IND!AI$28,$E47,0)</f>
        <v>0.15087917624240038</v>
      </c>
      <c r="AG47" s="126">
        <f ca="1">OFFSET(IND!AJ$28,$E47,0)</f>
        <v>0.15169876682939615</v>
      </c>
      <c r="AH47" s="126">
        <f ca="1">OFFSET(IND!AK$28,$E47,0)</f>
        <v>0.14596163272042587</v>
      </c>
      <c r="AI47" s="126">
        <f ca="1">OFFSET(IND!AL$28,$E47,0)</f>
        <v>0.15475360447183487</v>
      </c>
      <c r="AJ47" s="126">
        <f ca="1">OFFSET(IND!AM$28,$E47,0)</f>
        <v>0.13404031509139666</v>
      </c>
      <c r="AK47" s="126">
        <f ca="1">OFFSET(IND!AN$28,$E47,0)</f>
        <v>0.12435424451781049</v>
      </c>
      <c r="AL47" s="126">
        <f ca="1">OFFSET(IND!AO$28,$E47,0)</f>
        <v>9.2117014762644556E-2</v>
      </c>
      <c r="AM47" s="126">
        <f ca="1">OFFSET(IND!AP$28,$E47,0)</f>
        <v>6.1717654808619675E-2</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2.8454531859069619E-2</v>
      </c>
      <c r="O48" s="202">
        <f ca="1">OFFSET(IND!R$28,$E48,0)</f>
        <v>2.6822964665315627E-2</v>
      </c>
      <c r="P48" s="126">
        <f ca="1">OFFSET(IND!S$28,$E48,0)</f>
        <v>2.798082264003509E-2</v>
      </c>
      <c r="Q48" s="126">
        <f ca="1">OFFSET(IND!T$28,$E48,0)</f>
        <v>2.5638842537694717E-2</v>
      </c>
      <c r="R48" s="126">
        <f ca="1">OFFSET(IND!U$28,$E48,0)</f>
        <v>2.4549718409930133E-2</v>
      </c>
      <c r="S48" s="126">
        <f ca="1">OFFSET(IND!V$28,$E48,0)</f>
        <v>2.3965201304931797E-2</v>
      </c>
      <c r="T48" s="202">
        <f ca="1">OFFSET(IND!W$28,$E48,0)</f>
        <v>2.3715971258249906E-2</v>
      </c>
      <c r="U48" s="126">
        <f ca="1">OFFSET(IND!X$28,$E48,0)</f>
        <v>2.5168881844287828E-2</v>
      </c>
      <c r="V48" s="126">
        <f ca="1">OFFSET(IND!Y$28,$E48,0)</f>
        <v>2.6219447960346025E-2</v>
      </c>
      <c r="W48" s="126">
        <f ca="1">OFFSET(IND!Z$28,$E48,0)</f>
        <v>3.00417204251535E-2</v>
      </c>
      <c r="X48" s="126">
        <f ca="1">OFFSET(IND!AA$28,$E48,0)</f>
        <v>3.236637736281419E-2</v>
      </c>
      <c r="Y48" s="204">
        <f ca="1">OFFSET(IND!AB$28,$E48,0)</f>
        <v>3.3014599008892649E-2</v>
      </c>
      <c r="Z48" s="126">
        <f ca="1">OFFSET(IND!AC$28,$E48,0)</f>
        <v>3.2925189126674928E-2</v>
      </c>
      <c r="AA48" s="126">
        <f ca="1">OFFSET(IND!AD$28,$E48,0)</f>
        <v>3.2768721832793918E-2</v>
      </c>
      <c r="AB48" s="126">
        <f ca="1">OFFSET(IND!AE$28,$E48,0)</f>
        <v>3.2947541597229353E-2</v>
      </c>
      <c r="AC48" s="126">
        <f ca="1">OFFSET(IND!AF$28,$E48,0)</f>
        <v>3.3618115713862244E-2</v>
      </c>
      <c r="AD48" s="126">
        <f ca="1">OFFSET(IND!AG$28,$E48,0)</f>
        <v>4.0033274762983566E-2</v>
      </c>
      <c r="AE48" s="126">
        <f ca="1">OFFSET(IND!AH$28,$E48,0)</f>
        <v>4.6202556636006163E-2</v>
      </c>
      <c r="AF48" s="126">
        <f ca="1">OFFSET(IND!AI$28,$E48,0)</f>
        <v>4.5263752872720116E-2</v>
      </c>
      <c r="AG48" s="126">
        <f ca="1">OFFSET(IND!AJ$28,$E48,0)</f>
        <v>4.5509630048818847E-2</v>
      </c>
      <c r="AH48" s="126">
        <f ca="1">OFFSET(IND!AK$28,$E48,0)</f>
        <v>4.3788489816127762E-2</v>
      </c>
      <c r="AI48" s="126">
        <f ca="1">OFFSET(IND!AL$28,$E48,0)</f>
        <v>4.6426081341550463E-2</v>
      </c>
      <c r="AJ48" s="126">
        <f ca="1">OFFSET(IND!AM$28,$E48,0)</f>
        <v>4.0212094527419001E-2</v>
      </c>
      <c r="AK48" s="126">
        <f ca="1">OFFSET(IND!AN$28,$E48,0)</f>
        <v>3.7306273355343145E-2</v>
      </c>
      <c r="AL48" s="126">
        <f ca="1">OFFSET(IND!AO$28,$E48,0)</f>
        <v>2.7635104428793366E-2</v>
      </c>
      <c r="AM48" s="126">
        <f ca="1">OFFSET(IND!AP$28,$E48,0)</f>
        <v>1.8515296442585902E-2</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2">
        <f ca="1">OFFSET(IND!R$28,$E49,0)</f>
        <v>0.50069534041922514</v>
      </c>
      <c r="P49" s="126">
        <f ca="1">OFFSET(IND!S$28,$E49,0)</f>
        <v>0.5223086892806551</v>
      </c>
      <c r="Q49" s="126">
        <f ca="1">OFFSET(IND!T$28,$E49,0)</f>
        <v>0.47859172737030148</v>
      </c>
      <c r="R49" s="126">
        <f ca="1">OFFSET(IND!U$28,$E49,0)</f>
        <v>0.45826141031869594</v>
      </c>
      <c r="S49" s="126">
        <f ca="1">OFFSET(IND!V$28,$E49,0)</f>
        <v>0.44735042435872696</v>
      </c>
      <c r="T49" s="202">
        <f ca="1">OFFSET(IND!W$28,$E49,0)</f>
        <v>0.44269813015399834</v>
      </c>
      <c r="U49" s="126">
        <f ca="1">OFFSET(IND!X$28,$E49,0)</f>
        <v>0.46981912776003953</v>
      </c>
      <c r="V49" s="126">
        <f ca="1">OFFSET(IND!Y$28,$E49,0)</f>
        <v>0.48942969525979252</v>
      </c>
      <c r="W49" s="126">
        <f ca="1">OFFSET(IND!Z$28,$E49,0)</f>
        <v>0.56077878126953207</v>
      </c>
      <c r="X49" s="126">
        <f ca="1">OFFSET(IND!AA$28,$E49,0)</f>
        <v>0.60417237743919838</v>
      </c>
      <c r="Y49" s="204">
        <f ca="1">OFFSET(IND!AB$28,$E49,0)</f>
        <v>0.61627251483266299</v>
      </c>
      <c r="Z49" s="126">
        <f ca="1">OFFSET(IND!AC$28,$E49,0)</f>
        <v>0.61460353036459892</v>
      </c>
      <c r="AA49" s="126">
        <f ca="1">OFFSET(IND!AD$28,$E49,0)</f>
        <v>0.61168280754548676</v>
      </c>
      <c r="AB49" s="126">
        <f ca="1">OFFSET(IND!AE$28,$E49,0)</f>
        <v>0.61502077648161491</v>
      </c>
      <c r="AC49" s="126">
        <f ca="1">OFFSET(IND!AF$28,$E49,0)</f>
        <v>0.6275381599920955</v>
      </c>
      <c r="AD49" s="126">
        <f ca="1">OFFSET(IND!AG$28,$E49,0)</f>
        <v>0.74728779557569358</v>
      </c>
      <c r="AE49" s="126">
        <f ca="1">OFFSET(IND!AH$28,$E49,0)</f>
        <v>0.86244772387211543</v>
      </c>
      <c r="AF49" s="126">
        <f ca="1">OFFSET(IND!AI$28,$E49,0)</f>
        <v>0.84492338695744251</v>
      </c>
      <c r="AG49" s="126">
        <f ca="1">OFFSET(IND!AJ$28,$E49,0)</f>
        <v>0.84951309424461885</v>
      </c>
      <c r="AH49" s="126">
        <f ca="1">OFFSET(IND!AK$28,$E49,0)</f>
        <v>0.81738514323438527</v>
      </c>
      <c r="AI49" s="126">
        <f ca="1">OFFSET(IND!AL$28,$E49,0)</f>
        <v>0.86662018504227567</v>
      </c>
      <c r="AJ49" s="126">
        <f ca="1">OFFSET(IND!AM$28,$E49,0)</f>
        <v>0.75062576451182172</v>
      </c>
      <c r="AK49" s="126">
        <f ca="1">OFFSET(IND!AN$28,$E49,0)</f>
        <v>0.69638376929973911</v>
      </c>
      <c r="AL49" s="126">
        <f ca="1">OFFSET(IND!AO$28,$E49,0)</f>
        <v>0.51585528267080982</v>
      </c>
      <c r="AM49" s="126">
        <f ca="1">OFFSET(IND!AP$28,$E49,0)</f>
        <v>0.34561886692827037</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2">
        <f ca="1">OFFSET(IND!R$28,$E50,0)</f>
        <v>0</v>
      </c>
      <c r="P50" s="126">
        <f ca="1">OFFSET(IND!S$28,$E50,0)</f>
        <v>0</v>
      </c>
      <c r="Q50" s="126">
        <f ca="1">OFFSET(IND!T$28,$E50,0)</f>
        <v>0</v>
      </c>
      <c r="R50" s="126">
        <f ca="1">OFFSET(IND!U$28,$E50,0)</f>
        <v>0</v>
      </c>
      <c r="S50" s="126">
        <f ca="1">OFFSET(IND!V$28,$E50,0)</f>
        <v>0</v>
      </c>
      <c r="T50" s="202">
        <f ca="1">OFFSET(IND!W$28,$E50,0)</f>
        <v>0</v>
      </c>
      <c r="U50" s="126">
        <f ca="1">OFFSET(IND!X$28,$E50,0)</f>
        <v>0</v>
      </c>
      <c r="V50" s="126">
        <f ca="1">OFFSET(IND!Y$28,$E50,0)</f>
        <v>0</v>
      </c>
      <c r="W50" s="126">
        <f ca="1">OFFSET(IND!Z$28,$E50,0)</f>
        <v>0</v>
      </c>
      <c r="X50" s="126">
        <f ca="1">OFFSET(IND!AA$28,$E50,0)</f>
        <v>0</v>
      </c>
      <c r="Y50" s="204">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1.9115199999999999</v>
      </c>
      <c r="K51" s="126">
        <f ca="1">OFFSET(IND!N$28,$E51,0)</f>
        <v>1.9115199999999999</v>
      </c>
      <c r="L51" s="126">
        <f ca="1">OFFSET(IND!O$28,$E51,0)</f>
        <v>1.9115199999999999</v>
      </c>
      <c r="M51" s="126">
        <f ca="1">OFFSET(IND!P$28,$E51,0)</f>
        <v>1.8762775470941881</v>
      </c>
      <c r="N51" s="126">
        <f ca="1">OFFSET(IND!Q$28,$E51,0)</f>
        <v>1.8017065597862387</v>
      </c>
      <c r="O51" s="202">
        <f ca="1">OFFSET(IND!R$28,$E51,0)</f>
        <v>1.6983976974131745</v>
      </c>
      <c r="P51" s="126">
        <f ca="1">OFFSET(IND!S$28,$E51,0)</f>
        <v>1.7717118646848433</v>
      </c>
      <c r="Q51" s="126">
        <f ca="1">OFFSET(IND!T$28,$E51,0)</f>
        <v>1.6234205157294554</v>
      </c>
      <c r="R51" s="126">
        <f ca="1">OFFSET(IND!U$28,$E51,0)</f>
        <v>1.5544584925574083</v>
      </c>
      <c r="S51" s="126">
        <f ca="1">OFFSET(IND!V$28,$E51,0)</f>
        <v>1.5174475760679462</v>
      </c>
      <c r="T51" s="202">
        <f ca="1">OFFSET(IND!W$28,$E51,0)</f>
        <v>1.5016666307961488</v>
      </c>
      <c r="U51" s="126">
        <f ca="1">OFFSET(IND!X$28,$E51,0)</f>
        <v>1.5936631727393618</v>
      </c>
      <c r="V51" s="126">
        <f ca="1">OFFSET(IND!Y$28,$E51,0)</f>
        <v>1.6601837492213778</v>
      </c>
      <c r="W51" s="126">
        <f ca="1">OFFSET(IND!Z$28,$E51,0)</f>
        <v>1.902205421102755</v>
      </c>
      <c r="X51" s="126">
        <f ca="1">OFFSET(IND!AA$28,$E51,0)</f>
        <v>2.0493998882118971</v>
      </c>
      <c r="Y51" s="204">
        <f ca="1">OFFSET(IND!AB$28,$E51,0)</f>
        <v>2.0904444992327154</v>
      </c>
      <c r="Z51" s="126">
        <f ca="1">OFFSET(IND!AC$28,$E51,0)</f>
        <v>2.0847831735746714</v>
      </c>
      <c r="AA51" s="126">
        <f ca="1">OFFSET(IND!AD$28,$E51,0)</f>
        <v>2.0748758536730945</v>
      </c>
      <c r="AB51" s="126">
        <f ca="1">OFFSET(IND!AE$28,$E51,0)</f>
        <v>2.086198504989182</v>
      </c>
      <c r="AC51" s="126">
        <f ca="1">OFFSET(IND!AF$28,$E51,0)</f>
        <v>2.1286584474245114</v>
      </c>
      <c r="AD51" s="126">
        <f ca="1">OFFSET(IND!AG$28,$E51,0)</f>
        <v>2.5348585633891627</v>
      </c>
      <c r="AE51" s="126">
        <f ca="1">OFFSET(IND!AH$28,$E51,0)</f>
        <v>2.9254900337941931</v>
      </c>
      <c r="AF51" s="126">
        <f ca="1">OFFSET(IND!AI$28,$E51,0)</f>
        <v>2.8660461143847318</v>
      </c>
      <c r="AG51" s="126">
        <f ca="1">OFFSET(IND!AJ$28,$E51,0)</f>
        <v>2.8816147599443527</v>
      </c>
      <c r="AH51" s="126">
        <f ca="1">OFFSET(IND!AK$28,$E51,0)</f>
        <v>2.7726342410270077</v>
      </c>
      <c r="AI51" s="126">
        <f ca="1">OFFSET(IND!AL$28,$E51,0)</f>
        <v>2.9396433479393029</v>
      </c>
      <c r="AJ51" s="126">
        <f ca="1">OFFSET(IND!AM$28,$E51,0)</f>
        <v>2.5461812147052507</v>
      </c>
      <c r="AK51" s="126">
        <f ca="1">OFFSET(IND!AN$28,$E51,0)</f>
        <v>2.362188130818824</v>
      </c>
      <c r="AL51" s="126">
        <f ca="1">OFFSET(IND!AO$28,$E51,0)</f>
        <v>1.7498214054737486</v>
      </c>
      <c r="AM51" s="126">
        <f ca="1">OFFSET(IND!AP$28,$E51,0)</f>
        <v>1.1723661883532595</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0.12484234548501866</v>
      </c>
      <c r="O52" s="202">
        <f ca="1">OFFSET(IND!R$28,$E52,0)</f>
        <v>0.11580423199500285</v>
      </c>
      <c r="P52" s="126">
        <f ca="1">OFFSET(IND!S$28,$E52,0)</f>
        <v>0.11942151311120816</v>
      </c>
      <c r="Q52" s="126">
        <f ca="1">OFFSET(IND!T$28,$E52,0)</f>
        <v>0.12193209065644979</v>
      </c>
      <c r="R52" s="126">
        <f ca="1">OFFSET(IND!U$28,$E52,0)</f>
        <v>0.12467493932152331</v>
      </c>
      <c r="S52" s="126">
        <f ca="1">OFFSET(IND!V$28,$E52,0)</f>
        <v>0.12776961041810686</v>
      </c>
      <c r="T52" s="202">
        <f ca="1">OFFSET(IND!W$28,$E52,0)</f>
        <v>0.13075839321006119</v>
      </c>
      <c r="U52" s="126">
        <f ca="1">OFFSET(IND!X$28,$E52,0)</f>
        <v>0.13379499652668678</v>
      </c>
      <c r="V52" s="126">
        <f ca="1">OFFSET(IND!Y$28,$E52,0)</f>
        <v>0.13670180127634748</v>
      </c>
      <c r="W52" s="126">
        <f ca="1">OFFSET(IND!Z$28,$E52,0)</f>
        <v>0.14139504419765636</v>
      </c>
      <c r="X52" s="126">
        <f ca="1">OFFSET(IND!AA$28,$E52,0)</f>
        <v>0.1457501276945041</v>
      </c>
      <c r="Y52" s="204">
        <f ca="1">OFFSET(IND!AB$28,$E52,0)</f>
        <v>0.14910439592501742</v>
      </c>
      <c r="Z52" s="126">
        <f ca="1">OFFSET(IND!AC$28,$E52,0)</f>
        <v>0.15268068802007592</v>
      </c>
      <c r="AA52" s="126">
        <f ca="1">OFFSET(IND!AD$28,$E52,0)</f>
        <v>0.15639019443386154</v>
      </c>
      <c r="AB52" s="126">
        <f ca="1">OFFSET(IND!AE$28,$E52,0)</f>
        <v>0.16101853807168795</v>
      </c>
      <c r="AC52" s="126">
        <f ca="1">OFFSET(IND!AF$28,$E52,0)</f>
        <v>0.16583816380819946</v>
      </c>
      <c r="AD52" s="126">
        <f ca="1">OFFSET(IND!AG$28,$E52,0)</f>
        <v>0.17264234131856865</v>
      </c>
      <c r="AE52" s="126">
        <f ca="1">OFFSET(IND!AH$28,$E52,0)</f>
        <v>0.17861990690247731</v>
      </c>
      <c r="AF52" s="126">
        <f ca="1">OFFSET(IND!AI$28,$E52,0)</f>
        <v>0.18112706869595671</v>
      </c>
      <c r="AG52" s="126">
        <f ca="1">OFFSET(IND!AJ$28,$E52,0)</f>
        <v>0.18437544862184077</v>
      </c>
      <c r="AH52" s="126">
        <f ca="1">OFFSET(IND!AK$28,$E52,0)</f>
        <v>0.18817718033320666</v>
      </c>
      <c r="AI52" s="126">
        <f ca="1">OFFSET(IND!AL$28,$E52,0)</f>
        <v>0.19261424187234802</v>
      </c>
      <c r="AJ52" s="126">
        <f ca="1">OFFSET(IND!AM$28,$E52,0)</f>
        <v>0.21404466842860112</v>
      </c>
      <c r="AK52" s="126">
        <f ca="1">OFFSET(IND!AN$28,$E52,0)</f>
        <v>0.22913545971414884</v>
      </c>
      <c r="AL52" s="126">
        <f ca="1">OFFSET(IND!AO$28,$E52,0)</f>
        <v>0.26671328343440065</v>
      </c>
      <c r="AM52" s="126">
        <f ca="1">OFFSET(IND!AP$28,$E52,0)</f>
        <v>0.3032345012762015</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2">
        <f ca="1">OFFSET(IND!R$28,$E53,0)</f>
        <v>2.1783485908666598</v>
      </c>
      <c r="P53" s="126">
        <f ca="1">OFFSET(IND!S$28,$E53,0)</f>
        <v>2.2463918660260203</v>
      </c>
      <c r="Q53" s="126">
        <f ca="1">OFFSET(IND!T$28,$E53,0)</f>
        <v>2.293617368615378</v>
      </c>
      <c r="R53" s="126">
        <f ca="1">OFFSET(IND!U$28,$E53,0)</f>
        <v>2.3452120333490574</v>
      </c>
      <c r="S53" s="126">
        <f ca="1">OFFSET(IND!V$28,$E53,0)</f>
        <v>2.4034246936836943</v>
      </c>
      <c r="T53" s="202">
        <f ca="1">OFFSET(IND!W$28,$E53,0)</f>
        <v>2.4596455300995963</v>
      </c>
      <c r="U53" s="126">
        <f ca="1">OFFSET(IND!X$28,$E53,0)</f>
        <v>2.5167658998981528</v>
      </c>
      <c r="V53" s="126">
        <f ca="1">OFFSET(IND!Y$28,$E53,0)</f>
        <v>2.571444679086647</v>
      </c>
      <c r="W53" s="126">
        <f ca="1">OFFSET(IND!Z$28,$E53,0)</f>
        <v>2.6597274553557324</v>
      </c>
      <c r="X53" s="126">
        <f ca="1">OFFSET(IND!AA$28,$E53,0)</f>
        <v>2.7416492455617614</v>
      </c>
      <c r="Y53" s="204">
        <f ca="1">OFFSET(IND!AB$28,$E53,0)</f>
        <v>2.8047450871165225</v>
      </c>
      <c r="Z53" s="126">
        <f ca="1">OFFSET(IND!AC$28,$E53,0)</f>
        <v>2.8720173336621793</v>
      </c>
      <c r="AA53" s="126">
        <f ca="1">OFFSET(IND!AD$28,$E53,0)</f>
        <v>2.9417954232023735</v>
      </c>
      <c r="AB53" s="126">
        <f ca="1">OFFSET(IND!AE$28,$E53,0)</f>
        <v>3.0288574041664273</v>
      </c>
      <c r="AC53" s="126">
        <f ca="1">OFFSET(IND!AF$28,$E53,0)</f>
        <v>3.1195175186610995</v>
      </c>
      <c r="AD53" s="126">
        <f ca="1">OFFSET(IND!AG$28,$E53,0)</f>
        <v>3.2475082685359307</v>
      </c>
      <c r="AE53" s="126">
        <f ca="1">OFFSET(IND!AH$28,$E53,0)</f>
        <v>3.3599499413677347</v>
      </c>
      <c r="AF53" s="126">
        <f ca="1">OFFSET(IND!AI$28,$E53,0)</f>
        <v>3.4071111915726173</v>
      </c>
      <c r="AG53" s="126">
        <f ca="1">OFFSET(IND!AJ$28,$E53,0)</f>
        <v>3.4682152092086431</v>
      </c>
      <c r="AH53" s="126">
        <f ca="1">OFFSET(IND!AK$28,$E53,0)</f>
        <v>3.5397281131296703</v>
      </c>
      <c r="AI53" s="126">
        <f ca="1">OFFSET(IND!AL$28,$E53,0)</f>
        <v>3.6231919605631067</v>
      </c>
      <c r="AJ53" s="126">
        <f ca="1">OFFSET(IND!AM$28,$E53,0)</f>
        <v>4.0263114207612434</v>
      </c>
      <c r="AK53" s="126">
        <f ca="1">OFFSET(IND!AN$28,$E53,0)</f>
        <v>4.310178455373193</v>
      </c>
      <c r="AL53" s="126">
        <f ca="1">OFFSET(IND!AO$28,$E53,0)</f>
        <v>5.0170403544476461</v>
      </c>
      <c r="AM53" s="126">
        <f ca="1">OFFSET(IND!AP$28,$E53,0)</f>
        <v>5.7040268492577333</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0.22604574145349618</v>
      </c>
      <c r="O54" s="202">
        <f ca="1">OFFSET(IND!R$28,$E54,0)</f>
        <v>0.20968088498388879</v>
      </c>
      <c r="P54" s="126">
        <f ca="1">OFFSET(IND!S$28,$E54,0)</f>
        <v>0.21623051354767192</v>
      </c>
      <c r="Q54" s="126">
        <f ca="1">OFFSET(IND!T$28,$E54,0)</f>
        <v>0.22077628974633157</v>
      </c>
      <c r="R54" s="126">
        <f ca="1">OFFSET(IND!U$28,$E54,0)</f>
        <v>0.22574262755248628</v>
      </c>
      <c r="S54" s="126">
        <f ca="1">OFFSET(IND!V$28,$E54,0)</f>
        <v>0.23134599249940552</v>
      </c>
      <c r="T54" s="202">
        <f ca="1">OFFSET(IND!W$28,$E54,0)</f>
        <v>0.23675763083114321</v>
      </c>
      <c r="U54" s="126">
        <f ca="1">OFFSET(IND!X$28,$E54,0)</f>
        <v>0.24225585537618868</v>
      </c>
      <c r="V54" s="126">
        <f ca="1">OFFSET(IND!Y$28,$E54,0)</f>
        <v>0.2475190601993987</v>
      </c>
      <c r="W54" s="126">
        <f ca="1">OFFSET(IND!Z$28,$E54,0)</f>
        <v>0.25601687856260741</v>
      </c>
      <c r="X54" s="126">
        <f ca="1">OFFSET(IND!AA$28,$E54,0)</f>
        <v>0.26390240870313947</v>
      </c>
      <c r="Y54" s="204">
        <f ca="1">OFFSET(IND!AB$28,$E54,0)</f>
        <v>0.26997581309372964</v>
      </c>
      <c r="Z54" s="126">
        <f ca="1">OFFSET(IND!AC$28,$E54,0)</f>
        <v>0.27645122490324892</v>
      </c>
      <c r="AA54" s="126">
        <f ca="1">OFFSET(IND!AD$28,$E54,0)</f>
        <v>0.28316784116412563</v>
      </c>
      <c r="AB54" s="126">
        <f ca="1">OFFSET(IND!AE$28,$E54,0)</f>
        <v>0.29154814966641657</v>
      </c>
      <c r="AC54" s="126">
        <f ca="1">OFFSET(IND!AF$28,$E54,0)</f>
        <v>0.30027480302193871</v>
      </c>
      <c r="AD54" s="126">
        <f ca="1">OFFSET(IND!AG$28,$E54,0)</f>
        <v>0.31259478422973469</v>
      </c>
      <c r="AE54" s="126">
        <f ca="1">OFFSET(IND!AH$28,$E54,0)</f>
        <v>0.32341806089321007</v>
      </c>
      <c r="AF54" s="126">
        <f ca="1">OFFSET(IND!AI$28,$E54,0)</f>
        <v>0.32795765236234775</v>
      </c>
      <c r="AG54" s="126">
        <f ca="1">OFFSET(IND!AJ$28,$E54,0)</f>
        <v>0.33383933013775635</v>
      </c>
      <c r="AH54" s="126">
        <f ca="1">OFFSET(IND!AK$28,$E54,0)</f>
        <v>0.34072293409572668</v>
      </c>
      <c r="AI54" s="126">
        <f ca="1">OFFSET(IND!AL$28,$E54,0)</f>
        <v>0.34875689774478641</v>
      </c>
      <c r="AJ54" s="126">
        <f ca="1">OFFSET(IND!AM$28,$E54,0)</f>
        <v>0.38755989076572611</v>
      </c>
      <c r="AK54" s="126">
        <f ca="1">OFFSET(IND!AN$28,$E54,0)</f>
        <v>0.41488402579386002</v>
      </c>
      <c r="AL54" s="126">
        <f ca="1">OFFSET(IND!AO$28,$E54,0)</f>
        <v>0.48292429684173477</v>
      </c>
      <c r="AM54" s="126">
        <f ca="1">OFFSET(IND!AP$28,$E54,0)</f>
        <v>0.54905142489080838</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2">
        <f ca="1">OFFSET(IND!R$28,$E55,0)</f>
        <v>0.93830034633828496</v>
      </c>
      <c r="P55" s="126">
        <f ca="1">OFFSET(IND!S$28,$E55,0)</f>
        <v>0.96760925902365935</v>
      </c>
      <c r="Q55" s="126">
        <f ca="1">OFFSET(IND!T$28,$E55,0)</f>
        <v>0.98795113893277176</v>
      </c>
      <c r="R55" s="126">
        <f ca="1">OFFSET(IND!U$28,$E55,0)</f>
        <v>1.0101749886838156</v>
      </c>
      <c r="S55" s="126">
        <f ca="1">OFFSET(IND!V$28,$E55,0)</f>
        <v>1.035249469224844</v>
      </c>
      <c r="T55" s="202">
        <f ca="1">OFFSET(IND!W$28,$E55,0)</f>
        <v>1.0594659929261683</v>
      </c>
      <c r="U55" s="126">
        <f ca="1">OFFSET(IND!X$28,$E55,0)</f>
        <v>1.0840699810067138</v>
      </c>
      <c r="V55" s="126">
        <f ca="1">OFFSET(IND!Y$28,$E55,0)</f>
        <v>1.1076222800579447</v>
      </c>
      <c r="W55" s="126">
        <f ca="1">OFFSET(IND!Z$28,$E55,0)</f>
        <v>1.1456491412757959</v>
      </c>
      <c r="X55" s="126">
        <f ca="1">OFFSET(IND!AA$28,$E55,0)</f>
        <v>1.1809360758120113</v>
      </c>
      <c r="Y55" s="204">
        <f ca="1">OFFSET(IND!AB$28,$E55,0)</f>
        <v>1.2081139344116691</v>
      </c>
      <c r="Z55" s="126">
        <f ca="1">OFFSET(IND!AC$28,$E55,0)</f>
        <v>1.2370907347719968</v>
      </c>
      <c r="AA55" s="126">
        <f ca="1">OFFSET(IND!AD$28,$E55,0)</f>
        <v>1.2671469001887263</v>
      </c>
      <c r="AB55" s="126">
        <f ca="1">OFFSET(IND!AE$28,$E55,0)</f>
        <v>1.3046479168919201</v>
      </c>
      <c r="AC55" s="126">
        <f ca="1">OFFSET(IND!AF$28,$E55,0)</f>
        <v>1.3436987911119986</v>
      </c>
      <c r="AD55" s="126">
        <f ca="1">OFFSET(IND!AG$28,$E55,0)</f>
        <v>1.3988294370697567</v>
      </c>
      <c r="AE55" s="126">
        <f ca="1">OFFSET(IND!AH$28,$E55,0)</f>
        <v>1.4472624844724054</v>
      </c>
      <c r="AF55" s="126">
        <f ca="1">OFFSET(IND!AI$28,$E55,0)</f>
        <v>1.4675766883544306</v>
      </c>
      <c r="AG55" s="126">
        <f ca="1">OFFSET(IND!AJ$28,$E55,0)</f>
        <v>1.4938965901143841</v>
      </c>
      <c r="AH55" s="126">
        <f ca="1">OFFSET(IND!AK$28,$E55,0)</f>
        <v>1.5247000082624687</v>
      </c>
      <c r="AI55" s="126">
        <f ca="1">OFFSET(IND!AL$28,$E55,0)</f>
        <v>1.5606511674487777</v>
      </c>
      <c r="AJ55" s="126">
        <f ca="1">OFFSET(IND!AM$28,$E55,0)</f>
        <v>1.7342905613940454</v>
      </c>
      <c r="AK55" s="126">
        <f ca="1">OFFSET(IND!AN$28,$E55,0)</f>
        <v>1.8565632490654183</v>
      </c>
      <c r="AL55" s="126">
        <f ca="1">OFFSET(IND!AO$28,$E55,0)</f>
        <v>2.1610364483943751</v>
      </c>
      <c r="AM55" s="126">
        <f ca="1">OFFSET(IND!AP$28,$E55,0)</f>
        <v>2.4569485300110157</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1.7455084388856865</v>
      </c>
      <c r="O56" s="202">
        <f ca="1">OFFSET(IND!R$28,$E56,0)</f>
        <v>1.6191402317910648</v>
      </c>
      <c r="P56" s="126">
        <f ca="1">OFFSET(IND!S$28,$E56,0)</f>
        <v>1.6697159774615584</v>
      </c>
      <c r="Q56" s="126">
        <f ca="1">OFFSET(IND!T$28,$E56,0)</f>
        <v>1.7048181238900879</v>
      </c>
      <c r="R56" s="126">
        <f ca="1">OFFSET(IND!U$28,$E56,0)</f>
        <v>1.7431678158385358</v>
      </c>
      <c r="S56" s="126">
        <f ca="1">OFFSET(IND!V$28,$E56,0)</f>
        <v>1.7864365840892129</v>
      </c>
      <c r="T56" s="202">
        <f ca="1">OFFSET(IND!W$28,$E56,0)</f>
        <v>1.8282248536469861</v>
      </c>
      <c r="U56" s="126">
        <f ca="1">OFFSET(IND!X$28,$E56,0)</f>
        <v>1.8706817355176835</v>
      </c>
      <c r="V56" s="126">
        <f ca="1">OFFSET(IND!Y$28,$E56,0)</f>
        <v>1.9113238125390148</v>
      </c>
      <c r="W56" s="126">
        <f ca="1">OFFSET(IND!Z$28,$E56,0)</f>
        <v>1.9769433352503067</v>
      </c>
      <c r="X56" s="126">
        <f ca="1">OFFSET(IND!AA$28,$E56,0)</f>
        <v>2.0378348137487761</v>
      </c>
      <c r="Y56" s="204">
        <f ca="1">OFFSET(IND!AB$28,$E56,0)</f>
        <v>2.0847331916981857</v>
      </c>
      <c r="Z56" s="126">
        <f ca="1">OFFSET(IND!AC$28,$E56,0)</f>
        <v>2.1347358411004582</v>
      </c>
      <c r="AA56" s="126">
        <f ca="1">OFFSET(IND!AD$28,$E56,0)</f>
        <v>2.1866010533744489</v>
      </c>
      <c r="AB56" s="126">
        <f ca="1">OFFSET(IND!AE$28,$E56,0)</f>
        <v>2.2513131736610577</v>
      </c>
      <c r="AC56" s="126">
        <f ca="1">OFFSET(IND!AF$28,$E56,0)</f>
        <v>2.3186997431993639</v>
      </c>
      <c r="AD56" s="126">
        <f ca="1">OFFSET(IND!AG$28,$E56,0)</f>
        <v>2.4138337237240317</v>
      </c>
      <c r="AE56" s="126">
        <f ca="1">OFFSET(IND!AH$28,$E56,0)</f>
        <v>2.497410262839578</v>
      </c>
      <c r="AF56" s="126">
        <f ca="1">OFFSET(IND!AI$28,$E56,0)</f>
        <v>2.5324646512457556</v>
      </c>
      <c r="AG56" s="126">
        <f ca="1">OFFSET(IND!AJ$28,$E56,0)</f>
        <v>2.5778825305022606</v>
      </c>
      <c r="AH56" s="126">
        <f ca="1">OFFSET(IND!AK$28,$E56,0)</f>
        <v>2.6310372093797478</v>
      </c>
      <c r="AI56" s="126">
        <f ca="1">OFFSET(IND!AL$28,$E56,0)</f>
        <v>2.6930748804146591</v>
      </c>
      <c r="AJ56" s="126">
        <f ca="1">OFFSET(IND!AM$28,$E56,0)</f>
        <v>2.9927087126494807</v>
      </c>
      <c r="AK56" s="126">
        <f ca="1">OFFSET(IND!AN$28,$E56,0)</f>
        <v>3.2037036553994716</v>
      </c>
      <c r="AL56" s="126">
        <f ca="1">OFFSET(IND!AO$28,$E56,0)</f>
        <v>3.7291055786317568</v>
      </c>
      <c r="AM56" s="126">
        <f ca="1">OFFSET(IND!AP$28,$E56,0)</f>
        <v>4.2397343536165693</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2.2044439779147855</v>
      </c>
      <c r="O57" s="202">
        <f ca="1">OFFSET(IND!R$28,$E57,0)</f>
        <v>2.0448505741112126</v>
      </c>
      <c r="P57" s="126">
        <f ca="1">OFFSET(IND!S$28,$E57,0)</f>
        <v>2.1087238820185892</v>
      </c>
      <c r="Q57" s="126">
        <f ca="1">OFFSET(IND!T$28,$E57,0)</f>
        <v>2.1530552147021789</v>
      </c>
      <c r="R57" s="126">
        <f ca="1">OFFSET(IND!U$28,$E57,0)</f>
        <v>2.20148794959323</v>
      </c>
      <c r="S57" s="126">
        <f ca="1">OFFSET(IND!V$28,$E57,0)</f>
        <v>2.256133102533818</v>
      </c>
      <c r="T57" s="202">
        <f ca="1">OFFSET(IND!W$28,$E57,0)</f>
        <v>2.3089084985857107</v>
      </c>
      <c r="U57" s="126">
        <f ca="1">OFFSET(IND!X$28,$E57,0)</f>
        <v>2.3625283009744331</v>
      </c>
      <c r="V57" s="126">
        <f ca="1">OFFSET(IND!Y$28,$E57,0)</f>
        <v>2.4138561433060453</v>
      </c>
      <c r="W57" s="126">
        <f ca="1">OFFSET(IND!Z$28,$E57,0)</f>
        <v>2.4967285937921031</v>
      </c>
      <c r="X57" s="126">
        <f ca="1">OFFSET(IND!AA$28,$E57,0)</f>
        <v>2.5736298851820036</v>
      </c>
      <c r="Y57" s="204">
        <f ca="1">OFFSET(IND!AB$28,$E57,0)</f>
        <v>2.6328589582368136</v>
      </c>
      <c r="Z57" s="126">
        <f ca="1">OFFSET(IND!AC$28,$E57,0)</f>
        <v>2.6960084892840497</v>
      </c>
      <c r="AA57" s="126">
        <f ca="1">OFFSET(IND!AD$28,$E57,0)</f>
        <v>2.7615102951267416</v>
      </c>
      <c r="AB57" s="126">
        <f ca="1">OFFSET(IND!AE$28,$E57,0)</f>
        <v>2.8432367655842437</v>
      </c>
      <c r="AC57" s="126">
        <f ca="1">OFFSET(IND!AF$28,$E57,0)</f>
        <v>2.9283408613890671</v>
      </c>
      <c r="AD57" s="126">
        <f ca="1">OFFSET(IND!AG$28,$E57,0)</f>
        <v>3.0484878201723471</v>
      </c>
      <c r="AE57" s="126">
        <f ca="1">OFFSET(IND!AH$28,$E57,0)</f>
        <v>3.1540386122761319</v>
      </c>
      <c r="AF57" s="126">
        <f ca="1">OFFSET(IND!AI$28,$E57,0)</f>
        <v>3.1983096302213765</v>
      </c>
      <c r="AG57" s="126">
        <f ca="1">OFFSET(IND!AJ$28,$E57,0)</f>
        <v>3.2556689463874902</v>
      </c>
      <c r="AH57" s="126">
        <f ca="1">OFFSET(IND!AK$28,$E57,0)</f>
        <v>3.322799250165497</v>
      </c>
      <c r="AI57" s="126">
        <f ca="1">OFFSET(IND!AL$28,$E57,0)</f>
        <v>3.4011480952756781</v>
      </c>
      <c r="AJ57" s="126">
        <f ca="1">OFFSET(IND!AM$28,$E57,0)</f>
        <v>3.7795627636523337</v>
      </c>
      <c r="AK57" s="126">
        <f ca="1">OFFSET(IND!AN$28,$E57,0)</f>
        <v>4.0460332776606327</v>
      </c>
      <c r="AL57" s="126">
        <f ca="1">OFFSET(IND!AO$28,$E57,0)</f>
        <v>4.7095758191069814</v>
      </c>
      <c r="AM57" s="126">
        <f ca="1">OFFSET(IND!AP$28,$E57,0)</f>
        <v>5.354461001491936</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2">
        <f ca="1">OFFSET(IND!R$28,$E58,0)</f>
        <v>0.51301380724593215</v>
      </c>
      <c r="P58" s="126">
        <f ca="1">OFFSET(IND!S$28,$E58,0)</f>
        <v>0.52903839568569988</v>
      </c>
      <c r="Q58" s="126">
        <f ca="1">OFFSET(IND!T$28,$E58,0)</f>
        <v>0.54016027718072279</v>
      </c>
      <c r="R58" s="126">
        <f ca="1">OFFSET(IND!U$28,$E58,0)</f>
        <v>0.55231112186167974</v>
      </c>
      <c r="S58" s="126">
        <f ca="1">OFFSET(IND!V$28,$E58,0)</f>
        <v>0.56602054313309569</v>
      </c>
      <c r="T58" s="202">
        <f ca="1">OFFSET(IND!W$28,$E58,0)</f>
        <v>0.57926087824621819</v>
      </c>
      <c r="U58" s="126">
        <f ca="1">OFFSET(IND!X$28,$E58,0)</f>
        <v>0.59271305872115054</v>
      </c>
      <c r="V58" s="126">
        <f ca="1">OFFSET(IND!Y$28,$E58,0)</f>
        <v>0.60559023035688453</v>
      </c>
      <c r="W58" s="126">
        <f ca="1">OFFSET(IND!Z$28,$E58,0)</f>
        <v>0.62638133943737628</v>
      </c>
      <c r="X58" s="126">
        <f ca="1">OFFSET(IND!AA$28,$E58,0)</f>
        <v>0.64567439917364045</v>
      </c>
      <c r="Y58" s="204">
        <f ca="1">OFFSET(IND!AB$28,$E58,0)</f>
        <v>0.66053383812345334</v>
      </c>
      <c r="Z58" s="126">
        <f ca="1">OFFSET(IND!AC$28,$E58,0)</f>
        <v>0.67637684482452676</v>
      </c>
      <c r="AA58" s="126">
        <f ca="1">OFFSET(IND!AD$28,$E58,0)</f>
        <v>0.69280999217635653</v>
      </c>
      <c r="AB58" s="126">
        <f ca="1">OFFSET(IND!AE$28,$E58,0)</f>
        <v>0.71331359683724904</v>
      </c>
      <c r="AC58" s="126">
        <f ca="1">OFFSET(IND!AF$28,$E58,0)</f>
        <v>0.73466458294538139</v>
      </c>
      <c r="AD58" s="126">
        <f ca="1">OFFSET(IND!AG$28,$E58,0)</f>
        <v>0.76480715156862711</v>
      </c>
      <c r="AE58" s="126">
        <f ca="1">OFFSET(IND!AH$28,$E58,0)</f>
        <v>0.791287821794872</v>
      </c>
      <c r="AF58" s="126">
        <f ca="1">OFFSET(IND!AI$28,$E58,0)</f>
        <v>0.80239457147833704</v>
      </c>
      <c r="AG58" s="126">
        <f ca="1">OFFSET(IND!AJ$28,$E58,0)</f>
        <v>0.81678492426985638</v>
      </c>
      <c r="AH58" s="126">
        <f ca="1">OFFSET(IND!AK$28,$E58,0)</f>
        <v>0.83362663053374808</v>
      </c>
      <c r="AI58" s="126">
        <f ca="1">OFFSET(IND!AL$28,$E58,0)</f>
        <v>0.85328285374740076</v>
      </c>
      <c r="AJ58" s="126">
        <f ca="1">OFFSET(IND!AM$28,$E58,0)</f>
        <v>0.94821983946137833</v>
      </c>
      <c r="AK58" s="126">
        <f ca="1">OFFSET(IND!AN$28,$E58,0)</f>
        <v>1.0150721829239786</v>
      </c>
      <c r="AL58" s="126">
        <f ca="1">OFFSET(IND!AO$28,$E58,0)</f>
        <v>1.1815422858091196</v>
      </c>
      <c r="AM58" s="126">
        <f ca="1">OFFSET(IND!AP$28,$E58,0)</f>
        <v>1.3433316149856975</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6.7404358331549039</v>
      </c>
      <c r="O59" s="202">
        <f ca="1">OFFSET(IND!R$28,$E59,0)</f>
        <v>6.2524537803062268</v>
      </c>
      <c r="P59" s="126">
        <f ca="1">OFFSET(IND!S$28,$E59,0)</f>
        <v>6.4477565132013783</v>
      </c>
      <c r="Q59" s="126">
        <f ca="1">OFFSET(IND!T$28,$E59,0)</f>
        <v>6.5833065686101939</v>
      </c>
      <c r="R59" s="126">
        <f ca="1">OFFSET(IND!U$28,$E59,0)</f>
        <v>6.7313973094173765</v>
      </c>
      <c r="S59" s="126">
        <f ca="1">OFFSET(IND!V$28,$E59,0)</f>
        <v>6.8984835001662024</v>
      </c>
      <c r="T59" s="202">
        <f ca="1">OFFSET(IND!W$28,$E59,0)</f>
        <v>7.0598526137481263</v>
      </c>
      <c r="U59" s="126">
        <f ca="1">OFFSET(IND!X$28,$E59,0)</f>
        <v>7.2238036331473596</v>
      </c>
      <c r="V59" s="126">
        <f ca="1">OFFSET(IND!Y$28,$E59,0)</f>
        <v>7.3807466224710359</v>
      </c>
      <c r="W59" s="126">
        <f ca="1">OFFSET(IND!Z$28,$E59,0)</f>
        <v>7.6341422362556797</v>
      </c>
      <c r="X59" s="126">
        <f ca="1">OFFSET(IND!AA$28,$E59,0)</f>
        <v>7.8692800874750546</v>
      </c>
      <c r="Y59" s="204">
        <f ca="1">OFFSET(IND!AB$28,$E59,0)</f>
        <v>8.0503823383749964</v>
      </c>
      <c r="Z59" s="126">
        <f ca="1">OFFSET(IND!AC$28,$E59,0)</f>
        <v>8.2434720091410245</v>
      </c>
      <c r="AA59" s="126">
        <f ca="1">OFFSET(IND!AD$28,$E59,0)</f>
        <v>8.4437541318267044</v>
      </c>
      <c r="AB59" s="126">
        <f ca="1">OFFSET(IND!AE$28,$E59,0)</f>
        <v>8.6936457305735679</v>
      </c>
      <c r="AC59" s="126">
        <f ca="1">OFFSET(IND!AF$28,$E59,0)</f>
        <v>8.9538649525896759</v>
      </c>
      <c r="AD59" s="126">
        <f ca="1">OFFSET(IND!AG$28,$E59,0)</f>
        <v>9.3212332660241817</v>
      </c>
      <c r="AE59" s="126">
        <f ca="1">OFFSET(IND!AH$28,$E59,0)</f>
        <v>9.6439714931880278</v>
      </c>
      <c r="AF59" s="126">
        <f ca="1">OFFSET(IND!AI$28,$E59,0)</f>
        <v>9.7793371267527505</v>
      </c>
      <c r="AG59" s="126">
        <f ca="1">OFFSET(IND!AJ$28,$E59,0)</f>
        <v>9.9547223004857894</v>
      </c>
      <c r="AH59" s="126">
        <f ca="1">OFFSET(IND!AK$28,$E59,0)</f>
        <v>10.159983812961995</v>
      </c>
      <c r="AI59" s="126">
        <f ca="1">OFFSET(IND!AL$28,$E59,0)</f>
        <v>10.399547788439618</v>
      </c>
      <c r="AJ59" s="126">
        <f ca="1">OFFSET(IND!AM$28,$E59,0)</f>
        <v>11.556610438283034</v>
      </c>
      <c r="AK59" s="126">
        <f ca="1">OFFSET(IND!AN$28,$E59,0)</f>
        <v>12.37138614548868</v>
      </c>
      <c r="AL59" s="126">
        <f ca="1">OFFSET(IND!AO$28,$E59,0)</f>
        <v>14.400272326310708</v>
      </c>
      <c r="AM59" s="126">
        <f ca="1">OFFSET(IND!AP$28,$E59,0)</f>
        <v>16.372110683359768</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2.3757738207579036</v>
      </c>
      <c r="O60" s="202">
        <f ca="1">OFFSET(IND!R$28,$E60,0)</f>
        <v>2.2037767845343641</v>
      </c>
      <c r="P60" s="126">
        <f ca="1">OFFSET(IND!S$28,$E60,0)</f>
        <v>2.2726143391702931</v>
      </c>
      <c r="Q60" s="126">
        <f ca="1">OFFSET(IND!T$28,$E60,0)</f>
        <v>2.3203911122178922</v>
      </c>
      <c r="R60" s="126">
        <f ca="1">OFFSET(IND!U$28,$E60,0)</f>
        <v>2.3725880493025482</v>
      </c>
      <c r="S60" s="126">
        <f ca="1">OFFSET(IND!V$28,$E60,0)</f>
        <v>2.431480234855099</v>
      </c>
      <c r="T60" s="202">
        <f ca="1">OFFSET(IND!W$28,$E60,0)</f>
        <v>2.4883573456260506</v>
      </c>
      <c r="U60" s="126">
        <f ca="1">OFFSET(IND!X$28,$E60,0)</f>
        <v>2.5461444901693371</v>
      </c>
      <c r="V60" s="126">
        <f ca="1">OFFSET(IND!Y$28,$E60,0)</f>
        <v>2.6014615430448567</v>
      </c>
      <c r="W60" s="126">
        <f ca="1">OFFSET(IND!Z$28,$E60,0)</f>
        <v>2.6907748575583281</v>
      </c>
      <c r="X60" s="126">
        <f ca="1">OFFSET(IND!AA$28,$E60,0)</f>
        <v>2.7736529332531434</v>
      </c>
      <c r="Y60" s="204">
        <f ca="1">OFFSET(IND!AB$28,$E60,0)</f>
        <v>2.8374853021412285</v>
      </c>
      <c r="Z60" s="126">
        <f ca="1">OFFSET(IND!AC$28,$E60,0)</f>
        <v>2.9055428278294415</v>
      </c>
      <c r="AA60" s="126">
        <f ca="1">OFFSET(IND!AD$28,$E60,0)</f>
        <v>2.9761354475977311</v>
      </c>
      <c r="AB60" s="126">
        <f ca="1">OFFSET(IND!AE$28,$E60,0)</f>
        <v>3.0642137162773189</v>
      </c>
      <c r="AC60" s="126">
        <f ca="1">OFFSET(IND!AF$28,$E60,0)</f>
        <v>3.155932120046248</v>
      </c>
      <c r="AD60" s="126">
        <f ca="1">OFFSET(IND!AG$28,$E60,0)</f>
        <v>3.2854169253670888</v>
      </c>
      <c r="AE60" s="126">
        <f ca="1">OFFSET(IND!AH$28,$E60,0)</f>
        <v>3.399171146908992</v>
      </c>
      <c r="AF60" s="126">
        <f ca="1">OFFSET(IND!AI$28,$E60,0)</f>
        <v>3.4468829175442814</v>
      </c>
      <c r="AG60" s="126">
        <f ca="1">OFFSET(IND!AJ$28,$E60,0)</f>
        <v>3.5087002116507668</v>
      </c>
      <c r="AH60" s="126">
        <f ca="1">OFFSET(IND!AK$28,$E60,0)</f>
        <v>3.581047896551417</v>
      </c>
      <c r="AI60" s="126">
        <f ca="1">OFFSET(IND!AL$28,$E60,0)</f>
        <v>3.6654860301416643</v>
      </c>
      <c r="AJ60" s="126">
        <f ca="1">OFFSET(IND!AM$28,$E60,0)</f>
        <v>4.0733111649724645</v>
      </c>
      <c r="AK60" s="126">
        <f ca="1">OFFSET(IND!AN$28,$E60,0)</f>
        <v>4.3604918225565381</v>
      </c>
      <c r="AL60" s="126">
        <f ca="1">OFFSET(IND!AO$28,$E60,0)</f>
        <v>5.0756050278458673</v>
      </c>
      <c r="AM60" s="126">
        <f ca="1">OFFSET(IND!AP$28,$E60,0)</f>
        <v>5.7706108202607416</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68.533420800000002</v>
      </c>
      <c r="K61" s="126">
        <f ca="1">OFFSET(IND!N$28,$E61,0)</f>
        <v>68.533420800000002</v>
      </c>
      <c r="L61" s="126">
        <f ca="1">OFFSET(IND!O$28,$E61,0)</f>
        <v>68.533420800000002</v>
      </c>
      <c r="M61" s="126">
        <f ca="1">OFFSET(IND!P$28,$E61,0)</f>
        <v>69.323042070870599</v>
      </c>
      <c r="N61" s="126">
        <f ca="1">OFFSET(IND!Q$28,$E61,0)</f>
        <v>69.248762769316315</v>
      </c>
      <c r="O61" s="202">
        <f ca="1">OFFSET(IND!R$28,$E61,0)</f>
        <v>64.23541433757471</v>
      </c>
      <c r="P61" s="126">
        <f ca="1">OFFSET(IND!S$28,$E61,0)</f>
        <v>66.241882903291369</v>
      </c>
      <c r="Q61" s="126">
        <f ca="1">OFFSET(IND!T$28,$E61,0)</f>
        <v>67.634474400743429</v>
      </c>
      <c r="R61" s="126">
        <f ca="1">OFFSET(IND!U$28,$E61,0)</f>
        <v>69.155904295238685</v>
      </c>
      <c r="S61" s="126">
        <f ca="1">OFFSET(IND!V$28,$E61,0)</f>
        <v>70.872486467608169</v>
      </c>
      <c r="T61" s="202">
        <f ca="1">OFFSET(IND!W$28,$E61,0)</f>
        <v>72.530333488384443</v>
      </c>
      <c r="U61" s="126">
        <f ca="1">OFFSET(IND!X$28,$E61,0)</f>
        <v>74.214706061493132</v>
      </c>
      <c r="V61" s="126">
        <f ca="1">OFFSET(IND!Y$28,$E61,0)</f>
        <v>75.827080706842395</v>
      </c>
      <c r="W61" s="126">
        <f ca="1">OFFSET(IND!Z$28,$E61,0)</f>
        <v>78.430374200038514</v>
      </c>
      <c r="X61" s="126">
        <f ca="1">OFFSET(IND!AA$28,$E61,0)</f>
        <v>80.846094144598226</v>
      </c>
      <c r="Y61" s="204">
        <f ca="1">OFFSET(IND!AB$28,$E61,0)</f>
        <v>82.706672172486563</v>
      </c>
      <c r="Z61" s="126">
        <f ca="1">OFFSET(IND!AC$28,$E61,0)</f>
        <v>84.690404550489717</v>
      </c>
      <c r="AA61" s="126">
        <f ca="1">OFFSET(IND!AD$28,$E61,0)</f>
        <v>86.748029538561752</v>
      </c>
      <c r="AB61" s="126">
        <f ca="1">OFFSET(IND!AE$28,$E61,0)</f>
        <v>89.315324067878151</v>
      </c>
      <c r="AC61" s="126">
        <f ca="1">OFFSET(IND!AF$28,$E61,0)</f>
        <v>91.988720806524242</v>
      </c>
      <c r="AD61" s="126">
        <f ca="1">OFFSET(IND!AG$28,$E61,0)</f>
        <v>95.762927966965776</v>
      </c>
      <c r="AE61" s="126">
        <f ca="1">OFFSET(IND!AH$28,$E61,0)</f>
        <v>99.078622008518309</v>
      </c>
      <c r="AF61" s="126">
        <f ca="1">OFFSET(IND!AI$28,$E61,0)</f>
        <v>100.46931882366091</v>
      </c>
      <c r="AG61" s="126">
        <f ca="1">OFFSET(IND!AJ$28,$E61,0)</f>
        <v>102.27116169995602</v>
      </c>
      <c r="AH61" s="126">
        <f ca="1">OFFSET(IND!AK$28,$E61,0)</f>
        <v>104.37994311038344</v>
      </c>
      <c r="AI61" s="126">
        <f ca="1">OFFSET(IND!AL$28,$E61,0)</f>
        <v>106.84113543037016</v>
      </c>
      <c r="AJ61" s="126">
        <f ca="1">OFFSET(IND!AM$28,$E61,0)</f>
        <v>118.72837223991338</v>
      </c>
      <c r="AK61" s="126">
        <f ca="1">OFFSET(IND!AN$28,$E61,0)</f>
        <v>127.09907868310148</v>
      </c>
      <c r="AL61" s="126">
        <f ca="1">OFFSET(IND!AO$28,$E61,0)</f>
        <v>147.94311033022538</v>
      </c>
      <c r="AM61" s="126">
        <f ca="1">OFFSET(IND!AP$28,$E61,0)</f>
        <v>168.20105358295672</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2">
        <f ca="1">OFFSET(RES!R$95,$E62,0)</f>
        <v>3.9219471003616979</v>
      </c>
      <c r="P62" s="126">
        <f ca="1">OFFSET(RES!S$95,$E62,0)</f>
        <v>3.979931340006968</v>
      </c>
      <c r="Q62" s="126">
        <f ca="1">OFFSET(RES!T$95,$E62,0)</f>
        <v>4.0441927624446787</v>
      </c>
      <c r="R62" s="126">
        <f ca="1">OFFSET(RES!U$95,$E62,0)</f>
        <v>4.1298534936025977</v>
      </c>
      <c r="S62" s="126">
        <f ca="1">OFFSET(RES!V$95,$E62,0)</f>
        <v>4.3216109708893793</v>
      </c>
      <c r="T62" s="202">
        <f ca="1">OFFSET(RES!W$95,$E62,0)</f>
        <v>4.5184727064406243</v>
      </c>
      <c r="U62" s="126">
        <f ca="1">OFFSET(RES!X$95,$E62,0)</f>
        <v>4.6946908879767753</v>
      </c>
      <c r="V62" s="126">
        <f ca="1">OFFSET(RES!Y$95,$E62,0)</f>
        <v>4.8489005775150593</v>
      </c>
      <c r="W62" s="126">
        <f ca="1">OFFSET(RES!Z$95,$E62,0)</f>
        <v>4.9576869550829601</v>
      </c>
      <c r="X62" s="126">
        <f ca="1">OFFSET(RES!AA$95,$E62,0)</f>
        <v>5.153476612893602</v>
      </c>
      <c r="Y62" s="204">
        <f ca="1">OFFSET(RES!AB$95,$E62,0)</f>
        <v>5.3430844292371438</v>
      </c>
      <c r="Z62" s="126">
        <f ca="1">OFFSET(RES!AC$95,$E62,0)</f>
        <v>5.5855798737449396</v>
      </c>
      <c r="AA62" s="126">
        <f ca="1">OFFSET(RES!AD$95,$E62,0)</f>
        <v>5.819368767150169</v>
      </c>
      <c r="AB62" s="126">
        <f ca="1">OFFSET(RES!AE$95,$E62,0)</f>
        <v>6.0848908947419167</v>
      </c>
      <c r="AC62" s="126">
        <f ca="1">OFFSET(RES!AF$95,$E62,0)</f>
        <v>6.359165916702672</v>
      </c>
      <c r="AD62" s="126">
        <f ca="1">OFFSET(RES!AG$95,$E62,0)</f>
        <v>6.5406882128041754</v>
      </c>
      <c r="AE62" s="126">
        <f ca="1">OFFSET(RES!AH$95,$E62,0)</f>
        <v>6.6752077123220595</v>
      </c>
      <c r="AF62" s="126">
        <f ca="1">OFFSET(RES!AI$95,$E62,0)</f>
        <v>6.8585663941998494</v>
      </c>
      <c r="AG62" s="126">
        <f ca="1">OFFSET(RES!AJ$95,$E62,0)</f>
        <v>7.0358787333126731</v>
      </c>
      <c r="AH62" s="126">
        <f ca="1">OFFSET(RES!AK$95,$E62,0)</f>
        <v>7.2849351547434624</v>
      </c>
      <c r="AI62" s="126">
        <f ca="1">OFFSET(RES!AL$95,$E62,0)</f>
        <v>7.4715356854180248</v>
      </c>
      <c r="AJ62" s="126">
        <f ca="1">OFFSET(RES!AM$95,$E62,0)</f>
        <v>8.5615398831628955</v>
      </c>
      <c r="AK62" s="126">
        <f ca="1">OFFSET(RES!AN$95,$E62,0)</f>
        <v>9.2492939563727088</v>
      </c>
      <c r="AL62" s="126">
        <f ca="1">OFFSET(RES!AO$95,$E62,0)</f>
        <v>9.2492939563727088</v>
      </c>
      <c r="AM62" s="126">
        <f ca="1">OFFSET(RES!AP$95,$E62,0)</f>
        <v>9.2492939563727088</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2">
        <f ca="1">OFFSET(RES!R$95,$E63,0)</f>
        <v>6.1874153084479353</v>
      </c>
      <c r="P63" s="126">
        <f ca="1">OFFSET(RES!S$95,$E63,0)</f>
        <v>6.2788934857024854</v>
      </c>
      <c r="Q63" s="126">
        <f ca="1">OFFSET(RES!T$95,$E63,0)</f>
        <v>6.3802747891109526</v>
      </c>
      <c r="R63" s="126">
        <f ca="1">OFFSET(RES!U$95,$E63,0)</f>
        <v>6.5154164689287324</v>
      </c>
      <c r="S63" s="126">
        <f ca="1">OFFSET(RES!V$95,$E63,0)</f>
        <v>6.8179404755284558</v>
      </c>
      <c r="T63" s="202">
        <f ca="1">OFFSET(RES!W$95,$E63,0)</f>
        <v>7.1285171572193091</v>
      </c>
      <c r="U63" s="126">
        <f ca="1">OFFSET(RES!X$95,$E63,0)</f>
        <v>7.4065257703296394</v>
      </c>
      <c r="V63" s="126">
        <f ca="1">OFFSET(RES!Y$95,$E63,0)</f>
        <v>7.6498129359500497</v>
      </c>
      <c r="W63" s="126">
        <f ca="1">OFFSET(RES!Z$95,$E63,0)</f>
        <v>7.8214385292305275</v>
      </c>
      <c r="X63" s="126">
        <f ca="1">OFFSET(RES!AA$95,$E63,0)</f>
        <v>8.1303238596475609</v>
      </c>
      <c r="Y63" s="204">
        <f ca="1">OFFSET(RES!AB$95,$E63,0)</f>
        <v>8.4294564780699801</v>
      </c>
      <c r="Z63" s="126">
        <f ca="1">OFFSET(RES!AC$95,$E63,0)</f>
        <v>8.8120266625168959</v>
      </c>
      <c r="AA63" s="126">
        <f ca="1">OFFSET(RES!AD$95,$E63,0)</f>
        <v>9.180861055481353</v>
      </c>
      <c r="AB63" s="126">
        <f ca="1">OFFSET(RES!AE$95,$E63,0)</f>
        <v>9.5997590250234026</v>
      </c>
      <c r="AC63" s="126">
        <f ca="1">OFFSET(RES!AF$95,$E63,0)</f>
        <v>10.032465898975977</v>
      </c>
      <c r="AD63" s="126">
        <f ca="1">OFFSET(RES!AG$95,$E63,0)</f>
        <v>10.318842488201129</v>
      </c>
      <c r="AE63" s="126">
        <f ca="1">OFFSET(RES!AH$95,$E63,0)</f>
        <v>10.531065649121619</v>
      </c>
      <c r="AF63" s="126">
        <f ca="1">OFFSET(RES!AI$95,$E63,0)</f>
        <v>10.820339391514228</v>
      </c>
      <c r="AG63" s="126">
        <f ca="1">OFFSET(RES!AJ$95,$E63,0)</f>
        <v>11.100074189901035</v>
      </c>
      <c r="AH63" s="126">
        <f ca="1">OFFSET(RES!AK$95,$E63,0)</f>
        <v>11.4929952250894</v>
      </c>
      <c r="AI63" s="126">
        <f ca="1">OFFSET(RES!AL$95,$E63,0)</f>
        <v>11.787383433424443</v>
      </c>
      <c r="AJ63" s="126">
        <f ca="1">OFFSET(RES!AM$95,$E63,0)</f>
        <v>13.507016178796539</v>
      </c>
      <c r="AK63" s="126">
        <f ca="1">OFFSET(RES!AN$95,$E63,0)</f>
        <v>14.59204358282077</v>
      </c>
      <c r="AL63" s="126">
        <f ca="1">OFFSET(RES!AO$95,$E63,0)</f>
        <v>14.59204358282077</v>
      </c>
      <c r="AM63" s="126">
        <f ca="1">OFFSET(RES!AP$95,$E63,0)</f>
        <v>14.59204358282077</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2">
        <f ca="1">OFFSET(RES!R$95,$E64,0)</f>
        <v>17.418889821575398</v>
      </c>
      <c r="P64" s="126">
        <f ca="1">OFFSET(RES!S$95,$E64,0)</f>
        <v>17.676420343003297</v>
      </c>
      <c r="Q64" s="126">
        <f ca="1">OFFSET(RES!T$95,$E64,0)</f>
        <v>17.961830270413323</v>
      </c>
      <c r="R64" s="126">
        <f ca="1">OFFSET(RES!U$95,$E64,0)</f>
        <v>18.342282836420083</v>
      </c>
      <c r="S64" s="126">
        <f ca="1">OFFSET(RES!V$95,$E64,0)</f>
        <v>19.193952245478059</v>
      </c>
      <c r="T64" s="202">
        <f ca="1">OFFSET(RES!W$95,$E64,0)</f>
        <v>20.068291647285644</v>
      </c>
      <c r="U64" s="126">
        <f ca="1">OFFSET(RES!X$95,$E64,0)</f>
        <v>20.85094501057387</v>
      </c>
      <c r="V64" s="126">
        <f ca="1">OFFSET(RES!Y$95,$E64,0)</f>
        <v>21.535850115805655</v>
      </c>
      <c r="W64" s="126">
        <f ca="1">OFFSET(RES!Z$95,$E64,0)</f>
        <v>22.01901265636333</v>
      </c>
      <c r="X64" s="126">
        <f ca="1">OFFSET(RES!AA$95,$E64,0)</f>
        <v>22.888590544676255</v>
      </c>
      <c r="Y64" s="204">
        <f ca="1">OFFSET(RES!AB$95,$E64,0)</f>
        <v>23.730712474850442</v>
      </c>
      <c r="Z64" s="126">
        <f ca="1">OFFSET(RES!AC$95,$E64,0)</f>
        <v>24.807728896037176</v>
      </c>
      <c r="AA64" s="126">
        <f ca="1">OFFSET(RES!AD$95,$E64,0)</f>
        <v>25.846076143341499</v>
      </c>
      <c r="AB64" s="126">
        <f ca="1">OFFSET(RES!AE$95,$E64,0)</f>
        <v>27.025363004524404</v>
      </c>
      <c r="AC64" s="126">
        <f ca="1">OFFSET(RES!AF$95,$E64,0)</f>
        <v>28.243524868029386</v>
      </c>
      <c r="AD64" s="126">
        <f ca="1">OFFSET(RES!AG$95,$E64,0)</f>
        <v>29.049735863496377</v>
      </c>
      <c r="AE64" s="126">
        <f ca="1">OFFSET(RES!AH$95,$E64,0)</f>
        <v>29.647189189865664</v>
      </c>
      <c r="AF64" s="126">
        <f ca="1">OFFSET(RES!AI$95,$E64,0)</f>
        <v>30.46155628756669</v>
      </c>
      <c r="AG64" s="126">
        <f ca="1">OFFSET(RES!AJ$95,$E64,0)</f>
        <v>31.249069229474362</v>
      </c>
      <c r="AH64" s="126">
        <f ca="1">OFFSET(RES!AK$95,$E64,0)</f>
        <v>32.355225496563904</v>
      </c>
      <c r="AI64" s="126">
        <f ca="1">OFFSET(RES!AL$95,$E64,0)</f>
        <v>33.183990903462927</v>
      </c>
      <c r="AJ64" s="126">
        <f ca="1">OFFSET(RES!AM$95,$E64,0)</f>
        <v>38.025122754481913</v>
      </c>
      <c r="AK64" s="126">
        <f ca="1">OFFSET(RES!AN$95,$E64,0)</f>
        <v>41.07970562340347</v>
      </c>
      <c r="AL64" s="126">
        <f ca="1">OFFSET(RES!AO$95,$E64,0)</f>
        <v>41.07970562340347</v>
      </c>
      <c r="AM64" s="126">
        <f ca="1">OFFSET(RES!AP$95,$E64,0)</f>
        <v>41.07970562340347</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2">
        <f ca="1">OFFSET(RES!R$95,$E65,0)</f>
        <v>11.176113370113184</v>
      </c>
      <c r="P65" s="126">
        <f ca="1">OFFSET(RES!S$95,$E65,0)</f>
        <v>11.341347224464657</v>
      </c>
      <c r="Q65" s="126">
        <f ca="1">OFFSET(RES!T$95,$E65,0)</f>
        <v>11.52446875163221</v>
      </c>
      <c r="R65" s="126">
        <f ca="1">OFFSET(RES!U$95,$E65,0)</f>
        <v>11.768570474141265</v>
      </c>
      <c r="S65" s="126">
        <f ca="1">OFFSET(RES!V$95,$E65,0)</f>
        <v>12.315009079987409</v>
      </c>
      <c r="T65" s="202">
        <f ca="1">OFFSET(RES!W$95,$E65,0)</f>
        <v>12.875992953164852</v>
      </c>
      <c r="U65" s="126">
        <f ca="1">OFFSET(RES!X$95,$E65,0)</f>
        <v>13.378150255220655</v>
      </c>
      <c r="V65" s="126">
        <f ca="1">OFFSET(RES!Y$95,$E65,0)</f>
        <v>13.817591412622008</v>
      </c>
      <c r="W65" s="126">
        <f ca="1">OFFSET(RES!Z$95,$E65,0)</f>
        <v>14.127592760858109</v>
      </c>
      <c r="X65" s="126">
        <f ca="1">OFFSET(RES!AA$95,$E65,0)</f>
        <v>14.685521604973726</v>
      </c>
      <c r="Y65" s="204">
        <f ca="1">OFFSET(RES!AB$95,$E65,0)</f>
        <v>15.225834464145025</v>
      </c>
      <c r="Z65" s="126">
        <f ca="1">OFFSET(RES!AC$95,$E65,0)</f>
        <v>15.916857700869757</v>
      </c>
      <c r="AA65" s="126">
        <f ca="1">OFFSET(RES!AD$95,$E65,0)</f>
        <v>16.583070454511738</v>
      </c>
      <c r="AB65" s="126">
        <f ca="1">OFFSET(RES!AE$95,$E65,0)</f>
        <v>17.339711307715842</v>
      </c>
      <c r="AC65" s="126">
        <f ca="1">OFFSET(RES!AF$95,$E65,0)</f>
        <v>18.121294705345296</v>
      </c>
      <c r="AD65" s="126">
        <f ca="1">OFFSET(RES!AG$95,$E65,0)</f>
        <v>18.638566792020448</v>
      </c>
      <c r="AE65" s="126">
        <f ca="1">OFFSET(RES!AH$95,$E65,0)</f>
        <v>19.02189811664849</v>
      </c>
      <c r="AF65" s="126">
        <f ca="1">OFFSET(RES!AI$95,$E65,0)</f>
        <v>19.544403230465988</v>
      </c>
      <c r="AG65" s="126">
        <f ca="1">OFFSET(RES!AJ$95,$E65,0)</f>
        <v>20.04967848103276</v>
      </c>
      <c r="AH65" s="126">
        <f ca="1">OFFSET(RES!AK$95,$E65,0)</f>
        <v>20.759398099945642</v>
      </c>
      <c r="AI65" s="126">
        <f ca="1">OFFSET(RES!AL$95,$E65,0)</f>
        <v>21.29114129595914</v>
      </c>
      <c r="AJ65" s="126">
        <f ca="1">OFFSET(RES!AM$95,$E65,0)</f>
        <v>24.397254197576924</v>
      </c>
      <c r="AK65" s="126">
        <f ca="1">OFFSET(RES!AN$95,$E65,0)</f>
        <v>26.357101512254143</v>
      </c>
      <c r="AL65" s="126">
        <f ca="1">OFFSET(RES!AO$95,$E65,0)</f>
        <v>26.357101512254143</v>
      </c>
      <c r="AM65" s="126">
        <f ca="1">OFFSET(RES!AP$95,$E65,0)</f>
        <v>26.357101512254143</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2">
        <f ca="1">OFFSET(RES!R$95,$E66,0)</f>
        <v>6.9027493293839806</v>
      </c>
      <c r="P66" s="126">
        <f ca="1">OFFSET(RES!S$95,$E66,0)</f>
        <v>7.004803401273251</v>
      </c>
      <c r="Q66" s="126">
        <f ca="1">OFFSET(RES!T$95,$E66,0)</f>
        <v>7.1179055108341514</v>
      </c>
      <c r="R66" s="126">
        <f ca="1">OFFSET(RES!U$95,$E66,0)</f>
        <v>7.2686710717720677</v>
      </c>
      <c r="S66" s="126">
        <f ca="1">OFFSET(RES!V$95,$E66,0)</f>
        <v>7.6061702179547437</v>
      </c>
      <c r="T66" s="202">
        <f ca="1">OFFSET(RES!W$95,$E66,0)</f>
        <v>7.952653018024229</v>
      </c>
      <c r="U66" s="126">
        <f ca="1">OFFSET(RES!X$95,$E66,0)</f>
        <v>8.2628025185903518</v>
      </c>
      <c r="V66" s="126">
        <f ca="1">OFFSET(RES!Y$95,$E66,0)</f>
        <v>8.5342163861936999</v>
      </c>
      <c r="W66" s="126">
        <f ca="1">OFFSET(RES!Z$95,$E66,0)</f>
        <v>8.725683806734299</v>
      </c>
      <c r="X66" s="126">
        <f ca="1">OFFSET(RES!AA$95,$E66,0)</f>
        <v>9.0702797165129105</v>
      </c>
      <c r="Y66" s="204">
        <f ca="1">OFFSET(RES!AB$95,$E66,0)</f>
        <v>9.4039953923287918</v>
      </c>
      <c r="Z66" s="126">
        <f ca="1">OFFSET(RES!AC$95,$E66,0)</f>
        <v>9.8307949447247136</v>
      </c>
      <c r="AA66" s="126">
        <f ca="1">OFFSET(RES!AD$95,$E66,0)</f>
        <v>10.242270695384773</v>
      </c>
      <c r="AB66" s="126">
        <f ca="1">OFFSET(RES!AE$95,$E66,0)</f>
        <v>10.709597928840195</v>
      </c>
      <c r="AC66" s="126">
        <f ca="1">OFFSET(RES!AF$95,$E66,0)</f>
        <v>11.19233052962713</v>
      </c>
      <c r="AD66" s="126">
        <f ca="1">OFFSET(RES!AG$95,$E66,0)</f>
        <v>11.511815437408607</v>
      </c>
      <c r="AE66" s="126">
        <f ca="1">OFFSET(RES!AH$95,$E66,0)</f>
        <v>11.748573955900737</v>
      </c>
      <c r="AF66" s="126">
        <f ca="1">OFFSET(RES!AI$95,$E66,0)</f>
        <v>12.071290959975554</v>
      </c>
      <c r="AG66" s="126">
        <f ca="1">OFFSET(RES!AJ$95,$E66,0)</f>
        <v>12.383366212033307</v>
      </c>
      <c r="AH66" s="126">
        <f ca="1">OFFSET(RES!AK$95,$E66,0)</f>
        <v>12.82171328862993</v>
      </c>
      <c r="AI66" s="126">
        <f ca="1">OFFSET(RES!AL$95,$E66,0)</f>
        <v>13.150136047788957</v>
      </c>
      <c r="AJ66" s="126">
        <f ca="1">OFFSET(RES!AM$95,$E66,0)</f>
        <v>15.06857746284915</v>
      </c>
      <c r="AK66" s="126">
        <f ca="1">OFFSET(RES!AN$95,$E66,0)</f>
        <v>16.279046101549635</v>
      </c>
      <c r="AL66" s="126">
        <f ca="1">OFFSET(RES!AO$95,$E66,0)</f>
        <v>16.279046101549635</v>
      </c>
      <c r="AM66" s="126">
        <f ca="1">OFFSET(RES!AP$95,$E66,0)</f>
        <v>16.279046101549635</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2">
        <f ca="1">OFFSET(RES!R$95,$E67,0)</f>
        <v>26.577193898501932</v>
      </c>
      <c r="P67" s="126">
        <f ca="1">OFFSET(RES!S$95,$E67,0)</f>
        <v>26.970125863333234</v>
      </c>
      <c r="Q67" s="126">
        <f ca="1">OFFSET(RES!T$95,$E67,0)</f>
        <v>27.405595348417073</v>
      </c>
      <c r="R67" s="126">
        <f ca="1">OFFSET(RES!U$95,$E67,0)</f>
        <v>27.986077900377424</v>
      </c>
      <c r="S67" s="126">
        <f ca="1">OFFSET(RES!V$95,$E67,0)</f>
        <v>29.285528281762822</v>
      </c>
      <c r="T67" s="202">
        <f ca="1">OFFSET(RES!W$95,$E67,0)</f>
        <v>30.619567824636441</v>
      </c>
      <c r="U67" s="126">
        <f ca="1">OFFSET(RES!X$95,$E67,0)</f>
        <v>31.813715695395782</v>
      </c>
      <c r="V67" s="126">
        <f ca="1">OFFSET(RES!Y$95,$E67,0)</f>
        <v>32.858722350255761</v>
      </c>
      <c r="W67" s="126">
        <f ca="1">OFFSET(RES!Z$95,$E67,0)</f>
        <v>33.595916548992172</v>
      </c>
      <c r="X67" s="126">
        <f ca="1">OFFSET(RES!AA$95,$E67,0)</f>
        <v>34.922691124425604</v>
      </c>
      <c r="Y67" s="204">
        <f ca="1">OFFSET(RES!AB$95,$E67,0)</f>
        <v>36.207574262999579</v>
      </c>
      <c r="Z67" s="126">
        <f ca="1">OFFSET(RES!AC$95,$E67,0)</f>
        <v>37.85085202357741</v>
      </c>
      <c r="AA67" s="126">
        <f ca="1">OFFSET(RES!AD$95,$E67,0)</f>
        <v>39.435129575606084</v>
      </c>
      <c r="AB67" s="126">
        <f ca="1">OFFSET(RES!AE$95,$E67,0)</f>
        <v>41.234448354968976</v>
      </c>
      <c r="AC67" s="126">
        <f ca="1">OFFSET(RES!AF$95,$E67,0)</f>
        <v>43.093081389436627</v>
      </c>
      <c r="AD67" s="126">
        <f ca="1">OFFSET(RES!AG$95,$E67,0)</f>
        <v>44.323172753990221</v>
      </c>
      <c r="AE67" s="126">
        <f ca="1">OFFSET(RES!AH$95,$E67,0)</f>
        <v>45.234748236863645</v>
      </c>
      <c r="AF67" s="126">
        <f ca="1">OFFSET(RES!AI$95,$E67,0)</f>
        <v>46.477283925524596</v>
      </c>
      <c r="AG67" s="126">
        <f ca="1">OFFSET(RES!AJ$95,$E67,0)</f>
        <v>47.678846388405304</v>
      </c>
      <c r="AH67" s="126">
        <f ca="1">OFFSET(RES!AK$95,$E67,0)</f>
        <v>49.366584808799253</v>
      </c>
      <c r="AI67" s="126">
        <f ca="1">OFFSET(RES!AL$95,$E67,0)</f>
        <v>50.631088984504181</v>
      </c>
      <c r="AJ67" s="126">
        <f ca="1">OFFSET(RES!AM$95,$E67,0)</f>
        <v>58.017535607145973</v>
      </c>
      <c r="AK67" s="126">
        <f ca="1">OFFSET(RES!AN$95,$E67,0)</f>
        <v>62.678122017527677</v>
      </c>
      <c r="AL67" s="126">
        <f ca="1">OFFSET(RES!AO$95,$E67,0)</f>
        <v>62.678122017527677</v>
      </c>
      <c r="AM67" s="126">
        <f ca="1">OFFSET(RES!AP$95,$E67,0)</f>
        <v>62.678122017527677</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2">
        <f ca="1">OFFSET(RES!R$95,$E68,0)</f>
        <v>10.140651174998371</v>
      </c>
      <c r="P68" s="126">
        <f ca="1">OFFSET(RES!S$95,$E68,0)</f>
        <v>11.774668586251817</v>
      </c>
      <c r="Q68" s="126">
        <f ca="1">OFFSET(RES!T$95,$E68,0)</f>
        <v>11.689206178805257</v>
      </c>
      <c r="R68" s="126">
        <f ca="1">OFFSET(RES!U$95,$E68,0)</f>
        <v>11.667397035091723</v>
      </c>
      <c r="S68" s="126">
        <f ca="1">OFFSET(RES!V$95,$E68,0)</f>
        <v>11.641855398141161</v>
      </c>
      <c r="T68" s="202">
        <f ca="1">OFFSET(RES!W$95,$E68,0)</f>
        <v>11.612466730316426</v>
      </c>
      <c r="U68" s="126">
        <f ca="1">OFFSET(RES!X$95,$E68,0)</f>
        <v>11.617414984277094</v>
      </c>
      <c r="V68" s="126">
        <f ca="1">OFFSET(RES!Y$95,$E68,0)</f>
        <v>11.609179938111588</v>
      </c>
      <c r="W68" s="126">
        <f ca="1">OFFSET(RES!Z$95,$E68,0)</f>
        <v>11.663112032922221</v>
      </c>
      <c r="X68" s="126">
        <f ca="1">OFFSET(RES!AA$95,$E68,0)</f>
        <v>11.629312962809733</v>
      </c>
      <c r="Y68" s="204">
        <f ca="1">OFFSET(RES!AB$95,$E68,0)</f>
        <v>11.5449421073836</v>
      </c>
      <c r="Z68" s="126">
        <f ca="1">OFFSET(RES!AC$95,$E68,0)</f>
        <v>11.41322411014931</v>
      </c>
      <c r="AA68" s="126">
        <f ca="1">OFFSET(RES!AD$95,$E68,0)</f>
        <v>11.269672902844558</v>
      </c>
      <c r="AB68" s="126">
        <f ca="1">OFFSET(RES!AE$95,$E68,0)</f>
        <v>11.083601102104392</v>
      </c>
      <c r="AC68" s="126">
        <f ca="1">OFFSET(RES!AF$95,$E68,0)</f>
        <v>10.873473093816433</v>
      </c>
      <c r="AD68" s="126">
        <f ca="1">OFFSET(RES!AG$95,$E68,0)</f>
        <v>10.735776336581321</v>
      </c>
      <c r="AE68" s="126">
        <f ca="1">OFFSET(RES!AH$95,$E68,0)</f>
        <v>10.701068822343709</v>
      </c>
      <c r="AF68" s="126">
        <f ca="1">OFFSET(RES!AI$95,$E68,0)</f>
        <v>10.606713736356363</v>
      </c>
      <c r="AG68" s="126">
        <f ca="1">OFFSET(RES!AJ$95,$E68,0)</f>
        <v>10.496467942114135</v>
      </c>
      <c r="AH68" s="126">
        <f ca="1">OFFSET(RES!AK$95,$E68,0)</f>
        <v>10.355988589903376</v>
      </c>
      <c r="AI68" s="126">
        <f ca="1">OFFSET(RES!AL$95,$E68,0)</f>
        <v>10.188224823525843</v>
      </c>
      <c r="AJ68" s="126">
        <f ca="1">OFFSET(RES!AM$95,$E68,0)</f>
        <v>9.4287323388558519</v>
      </c>
      <c r="AK68" s="126">
        <f ca="1">OFFSET(RES!AN$95,$E68,0)</f>
        <v>9.0125270836736053</v>
      </c>
      <c r="AL68" s="126">
        <f ca="1">OFFSET(RES!AO$95,$E68,0)</f>
        <v>9.0125270836736053</v>
      </c>
      <c r="AM68" s="126">
        <f ca="1">OFFSET(RES!AP$95,$E68,0)</f>
        <v>9.0125270836736053</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2">
        <f ca="1">OFFSET(RES!R$95,$E69,0)</f>
        <v>13.261574188015592</v>
      </c>
      <c r="P69" s="126">
        <f ca="1">OFFSET(RES!S$95,$E69,0)</f>
        <v>15.39848263204855</v>
      </c>
      <c r="Q69" s="126">
        <f ca="1">OFFSET(RES!T$95,$E69,0)</f>
        <v>15.286718008940985</v>
      </c>
      <c r="R69" s="126">
        <f ca="1">OFFSET(RES!U$95,$E69,0)</f>
        <v>15.258196805288184</v>
      </c>
      <c r="S69" s="126">
        <f ca="1">OFFSET(RES!V$95,$E69,0)</f>
        <v>15.224794382952787</v>
      </c>
      <c r="T69" s="202">
        <f ca="1">OFFSET(RES!W$95,$E69,0)</f>
        <v>15.18636095378548</v>
      </c>
      <c r="U69" s="126">
        <f ca="1">OFFSET(RES!X$95,$E69,0)</f>
        <v>15.192832100052923</v>
      </c>
      <c r="V69" s="126">
        <f ca="1">OFFSET(RES!Y$95,$E69,0)</f>
        <v>15.182062606676121</v>
      </c>
      <c r="W69" s="126">
        <f ca="1">OFFSET(RES!Z$95,$E69,0)</f>
        <v>15.252593035551307</v>
      </c>
      <c r="X69" s="126">
        <f ca="1">OFFSET(RES!AA$95,$E69,0)</f>
        <v>15.208391842940738</v>
      </c>
      <c r="Y69" s="204">
        <f ca="1">OFFSET(RES!AB$95,$E69,0)</f>
        <v>15.098054711800815</v>
      </c>
      <c r="Z69" s="126">
        <f ca="1">OFFSET(RES!AC$95,$E69,0)</f>
        <v>14.925798713435931</v>
      </c>
      <c r="AA69" s="126">
        <f ca="1">OFFSET(RES!AD$95,$E69,0)</f>
        <v>14.738067674018584</v>
      </c>
      <c r="AB69" s="126">
        <f ca="1">OFFSET(RES!AE$95,$E69,0)</f>
        <v>14.494729751509505</v>
      </c>
      <c r="AC69" s="126">
        <f ca="1">OFFSET(RES!AF$95,$E69,0)</f>
        <v>14.219931997124547</v>
      </c>
      <c r="AD69" s="126">
        <f ca="1">OFFSET(RES!AG$95,$E69,0)</f>
        <v>14.039857194233704</v>
      </c>
      <c r="AE69" s="126">
        <f ca="1">OFFSET(RES!AH$95,$E69,0)</f>
        <v>13.994467971490446</v>
      </c>
      <c r="AF69" s="126">
        <f ca="1">OFFSET(RES!AI$95,$E69,0)</f>
        <v>13.871073827342896</v>
      </c>
      <c r="AG69" s="126">
        <f ca="1">OFFSET(RES!AJ$95,$E69,0)</f>
        <v>13.726898393829845</v>
      </c>
      <c r="AH69" s="126">
        <f ca="1">OFFSET(RES!AK$95,$E69,0)</f>
        <v>13.54318461459834</v>
      </c>
      <c r="AI69" s="126">
        <f ca="1">OFFSET(RES!AL$95,$E69,0)</f>
        <v>13.323789272476544</v>
      </c>
      <c r="AJ69" s="126">
        <f ca="1">OFFSET(RES!AM$95,$E69,0)</f>
        <v>12.330552668941268</v>
      </c>
      <c r="AK69" s="126">
        <f ca="1">OFFSET(RES!AN$95,$E69,0)</f>
        <v>11.786254598354867</v>
      </c>
      <c r="AL69" s="126">
        <f ca="1">OFFSET(RES!AO$95,$E69,0)</f>
        <v>11.786254598354867</v>
      </c>
      <c r="AM69" s="126">
        <f ca="1">OFFSET(RES!AP$95,$E69,0)</f>
        <v>11.786254598354867</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2">
        <f ca="1">OFFSET(RES!R$95,$E70,0)</f>
        <v>19.046278498617063</v>
      </c>
      <c r="P70" s="126">
        <f ca="1">OFFSET(RES!S$95,$E70,0)</f>
        <v>22.115307316317956</v>
      </c>
      <c r="Q70" s="126">
        <f ca="1">OFFSET(RES!T$95,$E70,0)</f>
        <v>21.954790916996121</v>
      </c>
      <c r="R70" s="126">
        <f ca="1">OFFSET(RES!U$95,$E70,0)</f>
        <v>21.913828752159166</v>
      </c>
      <c r="S70" s="126">
        <f ca="1">OFFSET(RES!V$95,$E70,0)</f>
        <v>21.865856178970734</v>
      </c>
      <c r="T70" s="202">
        <f ca="1">OFFSET(RES!W$95,$E70,0)</f>
        <v>21.810658071626968</v>
      </c>
      <c r="U70" s="126">
        <f ca="1">OFFSET(RES!X$95,$E70,0)</f>
        <v>21.819951934653155</v>
      </c>
      <c r="V70" s="126">
        <f ca="1">OFFSET(RES!Y$95,$E70,0)</f>
        <v>21.804484783677296</v>
      </c>
      <c r="W70" s="126">
        <f ca="1">OFFSET(RES!Z$95,$E70,0)</f>
        <v>21.905780615675706</v>
      </c>
      <c r="X70" s="126">
        <f ca="1">OFFSET(RES!AA$95,$E70,0)</f>
        <v>21.842298844017503</v>
      </c>
      <c r="Y70" s="204">
        <f ca="1">OFFSET(RES!AB$95,$E70,0)</f>
        <v>21.683832609267746</v>
      </c>
      <c r="Z70" s="126">
        <f ca="1">OFFSET(RES!AC$95,$E70,0)</f>
        <v>21.436438471030389</v>
      </c>
      <c r="AA70" s="126">
        <f ca="1">OFFSET(RES!AD$95,$E70,0)</f>
        <v>21.166819072240699</v>
      </c>
      <c r="AB70" s="126">
        <f ca="1">OFFSET(RES!AE$95,$E70,0)</f>
        <v>20.817337044264626</v>
      </c>
      <c r="AC70" s="126">
        <f ca="1">OFFSET(RES!AF$95,$E70,0)</f>
        <v>20.422672392345678</v>
      </c>
      <c r="AD70" s="126">
        <f ca="1">OFFSET(RES!AG$95,$E70,0)</f>
        <v>20.164048883717118</v>
      </c>
      <c r="AE70" s="126">
        <f ca="1">OFFSET(RES!AH$95,$E70,0)</f>
        <v>20.098860862676215</v>
      </c>
      <c r="AF70" s="126">
        <f ca="1">OFFSET(RES!AI$95,$E70,0)</f>
        <v>19.921642140282263</v>
      </c>
      <c r="AG70" s="126">
        <f ca="1">OFFSET(RES!AJ$95,$E70,0)</f>
        <v>19.714577321248189</v>
      </c>
      <c r="AH70" s="126">
        <f ca="1">OFFSET(RES!AK$95,$E70,0)</f>
        <v>19.450727513248864</v>
      </c>
      <c r="AI70" s="126">
        <f ca="1">OFFSET(RES!AL$95,$E70,0)</f>
        <v>19.135631829425193</v>
      </c>
      <c r="AJ70" s="126">
        <f ca="1">OFFSET(RES!AM$95,$E70,0)</f>
        <v>17.709144996282188</v>
      </c>
      <c r="AK70" s="126">
        <f ca="1">OFFSET(RES!AN$95,$E70,0)</f>
        <v>16.92742387542031</v>
      </c>
      <c r="AL70" s="126">
        <f ca="1">OFFSET(RES!AO$95,$E70,0)</f>
        <v>16.92742387542031</v>
      </c>
      <c r="AM70" s="126">
        <f ca="1">OFFSET(RES!AP$95,$E70,0)</f>
        <v>16.92742387542031</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2">
        <f ca="1">OFFSET(RES!R$95,$E71,0)</f>
        <v>6.6287723642170748</v>
      </c>
      <c r="P71" s="126">
        <f ca="1">OFFSET(RES!S$95,$E71,0)</f>
        <v>7.6969019420366278</v>
      </c>
      <c r="Q71" s="126">
        <f ca="1">OFFSET(RES!T$95,$E71,0)</f>
        <v>7.6410366100293556</v>
      </c>
      <c r="R71" s="126">
        <f ca="1">OFFSET(RES!U$95,$E71,0)</f>
        <v>7.6267803412118313</v>
      </c>
      <c r="S71" s="126">
        <f ca="1">OFFSET(RES!V$95,$E71,0)</f>
        <v>7.6100842046193229</v>
      </c>
      <c r="T71" s="202">
        <f ca="1">OFFSET(RES!W$95,$E71,0)</f>
        <v>7.5908733289333448</v>
      </c>
      <c r="U71" s="126">
        <f ca="1">OFFSET(RES!X$95,$E71,0)</f>
        <v>7.5941079189551841</v>
      </c>
      <c r="V71" s="126">
        <f ca="1">OFFSET(RES!Y$95,$E71,0)</f>
        <v>7.5887248083937493</v>
      </c>
      <c r="W71" s="126">
        <f ca="1">OFFSET(RES!Z$95,$E71,0)</f>
        <v>7.6239793076813767</v>
      </c>
      <c r="X71" s="126">
        <f ca="1">OFFSET(RES!AA$95,$E71,0)</f>
        <v>7.6018854265260645</v>
      </c>
      <c r="Y71" s="204">
        <f ca="1">OFFSET(RES!AB$95,$E71,0)</f>
        <v>7.5467336236346494</v>
      </c>
      <c r="Z71" s="126">
        <f ca="1">OFFSET(RES!AC$95,$E71,0)</f>
        <v>7.4606317939918574</v>
      </c>
      <c r="AA71" s="126">
        <f ca="1">OFFSET(RES!AD$95,$E71,0)</f>
        <v>7.3667947948277588</v>
      </c>
      <c r="AB71" s="126">
        <f ca="1">OFFSET(RES!AE$95,$E71,0)</f>
        <v>7.2451628020473038</v>
      </c>
      <c r="AC71" s="126">
        <f ca="1">OFFSET(RES!AF$95,$E71,0)</f>
        <v>7.1078056727811525</v>
      </c>
      <c r="AD71" s="126">
        <f ca="1">OFFSET(RES!AG$95,$E71,0)</f>
        <v>7.0177956287267014</v>
      </c>
      <c r="AE71" s="126">
        <f ca="1">OFFSET(RES!AH$95,$E71,0)</f>
        <v>6.9951079129933982</v>
      </c>
      <c r="AF71" s="126">
        <f ca="1">OFFSET(RES!AI$95,$E71,0)</f>
        <v>6.93342958725054</v>
      </c>
      <c r="AG71" s="126">
        <f ca="1">OFFSET(RES!AJ$95,$E71,0)</f>
        <v>6.86136377396768</v>
      </c>
      <c r="AH71" s="126">
        <f ca="1">OFFSET(RES!AK$95,$E71,0)</f>
        <v>6.7695347945848106</v>
      </c>
      <c r="AI71" s="126">
        <f ca="1">OFFSET(RES!AL$95,$E71,0)</f>
        <v>6.6598704545844223</v>
      </c>
      <c r="AJ71" s="126">
        <f ca="1">OFFSET(RES!AM$95,$E71,0)</f>
        <v>6.163403047676324</v>
      </c>
      <c r="AK71" s="126">
        <f ca="1">OFFSET(RES!AN$95,$E71,0)</f>
        <v>5.8913367034364104</v>
      </c>
      <c r="AL71" s="126">
        <f ca="1">OFFSET(RES!AO$95,$E71,0)</f>
        <v>5.8913367034364104</v>
      </c>
      <c r="AM71" s="126">
        <f ca="1">OFFSET(RES!AP$95,$E71,0)</f>
        <v>5.8913367034364104</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2">
        <f ca="1">OFFSET(RES!R$95,$E72,0)</f>
        <v>4.8743537679788052</v>
      </c>
      <c r="P72" s="126">
        <f ca="1">OFFSET(RES!S$95,$E72,0)</f>
        <v>5.6597844852017039</v>
      </c>
      <c r="Q72" s="126">
        <f ca="1">OFFSET(RES!T$95,$E72,0)</f>
        <v>5.6187048739845524</v>
      </c>
      <c r="R72" s="126">
        <f ca="1">OFFSET(RES!U$95,$E72,0)</f>
        <v>5.6082217718639953</v>
      </c>
      <c r="S72" s="126">
        <f ca="1">OFFSET(RES!V$95,$E72,0)</f>
        <v>5.5959445549316875</v>
      </c>
      <c r="T72" s="202">
        <f ca="1">OFFSET(RES!W$95,$E72,0)</f>
        <v>5.581818167851087</v>
      </c>
      <c r="U72" s="126">
        <f ca="1">OFFSET(RES!X$95,$E72,0)</f>
        <v>5.5841966680008177</v>
      </c>
      <c r="V72" s="126">
        <f ca="1">OFFSET(RES!Y$95,$E72,0)</f>
        <v>5.5802382902187988</v>
      </c>
      <c r="W72" s="126">
        <f ca="1">OFFSET(RES!Z$95,$E72,0)</f>
        <v>5.6061620800246583</v>
      </c>
      <c r="X72" s="126">
        <f ca="1">OFFSET(RES!AA$95,$E72,0)</f>
        <v>5.5899157244490745</v>
      </c>
      <c r="Y72" s="204">
        <f ca="1">OFFSET(RES!AB$95,$E72,0)</f>
        <v>5.5493607945972414</v>
      </c>
      <c r="Z72" s="126">
        <f ca="1">OFFSET(RES!AC$95,$E72,0)</f>
        <v>5.486047294798281</v>
      </c>
      <c r="AA72" s="126">
        <f ca="1">OFFSET(RES!AD$95,$E72,0)</f>
        <v>5.4170458711077618</v>
      </c>
      <c r="AB72" s="126">
        <f ca="1">OFFSET(RES!AE$95,$E72,0)</f>
        <v>5.3276058768312042</v>
      </c>
      <c r="AC72" s="126">
        <f ca="1">OFFSET(RES!AF$95,$E72,0)</f>
        <v>5.2266026738533187</v>
      </c>
      <c r="AD72" s="126">
        <f ca="1">OFFSET(RES!AG$95,$E72,0)</f>
        <v>5.16041533579339</v>
      </c>
      <c r="AE72" s="126">
        <f ca="1">OFFSET(RES!AH$95,$E72,0)</f>
        <v>5.1437323141726106</v>
      </c>
      <c r="AF72" s="126">
        <f ca="1">OFFSET(RES!AI$95,$E72,0)</f>
        <v>5.0983782179737087</v>
      </c>
      <c r="AG72" s="126">
        <f ca="1">OFFSET(RES!AJ$95,$E72,0)</f>
        <v>5.0453858614381328</v>
      </c>
      <c r="AH72" s="126">
        <f ca="1">OFFSET(RES!AK$95,$E72,0)</f>
        <v>4.9778610005633235</v>
      </c>
      <c r="AI72" s="126">
        <f ca="1">OFFSET(RES!AL$95,$E72,0)</f>
        <v>4.8972212139597993</v>
      </c>
      <c r="AJ72" s="126">
        <f ca="1">OFFSET(RES!AM$95,$E72,0)</f>
        <v>4.5321524436691822</v>
      </c>
      <c r="AK72" s="126">
        <f ca="1">OFFSET(RES!AN$95,$E72,0)</f>
        <v>4.3320931359541142</v>
      </c>
      <c r="AL72" s="126">
        <f ca="1">OFFSET(RES!AO$95,$E72,0)</f>
        <v>4.3320931359541142</v>
      </c>
      <c r="AM72" s="126">
        <f ca="1">OFFSET(RES!AP$95,$E72,0)</f>
        <v>4.3320931359541142</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2">
        <f ca="1">OFFSET(RES!R$95,$E73,0)</f>
        <v>5.3701628077072137</v>
      </c>
      <c r="P73" s="126">
        <f ca="1">OFFSET(RES!S$95,$E73,0)</f>
        <v>6.2354858897883485</v>
      </c>
      <c r="Q73" s="126">
        <f ca="1">OFFSET(RES!T$95,$E73,0)</f>
        <v>6.1902277466961015</v>
      </c>
      <c r="R73" s="126">
        <f ca="1">OFFSET(RES!U$95,$E73,0)</f>
        <v>6.1786783254195745</v>
      </c>
      <c r="S73" s="126">
        <f ca="1">OFFSET(RES!V$95,$E73,0)</f>
        <v>6.1651522957363882</v>
      </c>
      <c r="T73" s="202">
        <f ca="1">OFFSET(RES!W$95,$E73,0)</f>
        <v>6.149589002196663</v>
      </c>
      <c r="U73" s="126">
        <f ca="1">OFFSET(RES!X$95,$E73,0)</f>
        <v>6.1522094383919423</v>
      </c>
      <c r="V73" s="126">
        <f ca="1">OFFSET(RES!Y$95,$E73,0)</f>
        <v>6.1478484227259278</v>
      </c>
      <c r="W73" s="126">
        <f ca="1">OFFSET(RES!Z$95,$E73,0)</f>
        <v>6.1764091260472158</v>
      </c>
      <c r="X73" s="126">
        <f ca="1">OFFSET(RES!AA$95,$E73,0)</f>
        <v>6.158510225264525</v>
      </c>
      <c r="Y73" s="204">
        <f ca="1">OFFSET(RES!AB$95,$E73,0)</f>
        <v>6.1138301330253855</v>
      </c>
      <c r="Z73" s="126">
        <f ca="1">OFFSET(RES!AC$95,$E73,0)</f>
        <v>6.0440765168476371</v>
      </c>
      <c r="AA73" s="126">
        <f ca="1">OFFSET(RES!AD$95,$E73,0)</f>
        <v>5.9680564130923601</v>
      </c>
      <c r="AB73" s="126">
        <f ca="1">OFFSET(RES!AE$95,$E73,0)</f>
        <v>5.8695187702276153</v>
      </c>
      <c r="AC73" s="126">
        <f ca="1">OFFSET(RES!AF$95,$E73,0)</f>
        <v>5.7582417333300535</v>
      </c>
      <c r="AD73" s="126">
        <f ca="1">OFFSET(RES!AG$95,$E73,0)</f>
        <v>5.6853219580922456</v>
      </c>
      <c r="AE73" s="126">
        <f ca="1">OFFSET(RES!AH$95,$E73,0)</f>
        <v>5.6669419745102916</v>
      </c>
      <c r="AF73" s="126">
        <f ca="1">OFFSET(RES!AI$95,$E73,0)</f>
        <v>5.6169745547910797</v>
      </c>
      <c r="AG73" s="126">
        <f ca="1">OFFSET(RES!AJ$95,$E73,0)</f>
        <v>5.5585919269174955</v>
      </c>
      <c r="AH73" s="126">
        <f ca="1">OFFSET(RES!AK$95,$E73,0)</f>
        <v>5.484198578849969</v>
      </c>
      <c r="AI73" s="126">
        <f ca="1">OFFSET(RES!AL$95,$E73,0)</f>
        <v>5.3953562823214467</v>
      </c>
      <c r="AJ73" s="126">
        <f ca="1">OFFSET(RES!AM$95,$E73,0)</f>
        <v>4.9931534825679504</v>
      </c>
      <c r="AK73" s="126">
        <f ca="1">OFFSET(RES!AN$95,$E73,0)</f>
        <v>4.7727445617619013</v>
      </c>
      <c r="AL73" s="126">
        <f ca="1">OFFSET(RES!AO$95,$E73,0)</f>
        <v>4.7727445617619013</v>
      </c>
      <c r="AM73" s="126">
        <f ca="1">OFFSET(RES!AP$95,$E73,0)</f>
        <v>4.7727445617619013</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2">
        <f ca="1">OFFSET(RES!R$95,$E74,0)</f>
        <v>4.0694473554835103E-2</v>
      </c>
      <c r="P74" s="126">
        <f ca="1">OFFSET(RES!S$95,$E74,0)</f>
        <v>4.7251791934382274E-2</v>
      </c>
      <c r="Q74" s="126">
        <f ca="1">OFFSET(RES!T$95,$E74,0)</f>
        <v>4.6908830952907911E-2</v>
      </c>
      <c r="R74" s="126">
        <f ca="1">OFFSET(RES!U$95,$E74,0)</f>
        <v>4.6821310772321066E-2</v>
      </c>
      <c r="S74" s="126">
        <f ca="1">OFFSET(RES!V$95,$E74,0)</f>
        <v>4.671881208150775E-2</v>
      </c>
      <c r="T74" s="202">
        <f ca="1">OFFSET(RES!W$95,$E74,0)</f>
        <v>4.6600875240473898E-2</v>
      </c>
      <c r="U74" s="126">
        <f ca="1">OFFSET(RES!X$95,$E74,0)</f>
        <v>4.6620732603326637E-2</v>
      </c>
      <c r="V74" s="126">
        <f ca="1">OFFSET(RES!Y$95,$E74,0)</f>
        <v>4.6587685330264791E-2</v>
      </c>
      <c r="W74" s="126">
        <f ca="1">OFFSET(RES!Z$95,$E74,0)</f>
        <v>4.6804115041547953E-2</v>
      </c>
      <c r="X74" s="126">
        <f ca="1">OFFSET(RES!AA$95,$E74,0)</f>
        <v>4.6668479238566998E-2</v>
      </c>
      <c r="Y74" s="204">
        <f ca="1">OFFSET(RES!AB$95,$E74,0)</f>
        <v>4.6329898659698186E-2</v>
      </c>
      <c r="Z74" s="126">
        <f ca="1">OFFSET(RES!AC$95,$E74,0)</f>
        <v>4.5801313812172603E-2</v>
      </c>
      <c r="AA74" s="126">
        <f ca="1">OFFSET(RES!AD$95,$E74,0)</f>
        <v>4.5225242245503332E-2</v>
      </c>
      <c r="AB74" s="126">
        <f ca="1">OFFSET(RES!AE$95,$E74,0)</f>
        <v>4.447853536802094E-2</v>
      </c>
      <c r="AC74" s="126">
        <f ca="1">OFFSET(RES!AF$95,$E74,0)</f>
        <v>4.3635290833834911E-2</v>
      </c>
      <c r="AD74" s="126">
        <f ca="1">OFFSET(RES!AG$95,$E74,0)</f>
        <v>4.3082713198613003E-2</v>
      </c>
      <c r="AE74" s="126">
        <f ca="1">OFFSET(RES!AH$95,$E74,0)</f>
        <v>4.2943431805739653E-2</v>
      </c>
      <c r="AF74" s="126">
        <f ca="1">OFFSET(RES!AI$95,$E74,0)</f>
        <v>4.2564784469862144E-2</v>
      </c>
      <c r="AG74" s="126">
        <f ca="1">OFFSET(RES!AJ$95,$E74,0)</f>
        <v>4.2122367658466116E-2</v>
      </c>
      <c r="AH74" s="126">
        <f ca="1">OFFSET(RES!AK$95,$E74,0)</f>
        <v>4.1558623458524041E-2</v>
      </c>
      <c r="AI74" s="126">
        <f ca="1">OFFSET(RES!AL$95,$E74,0)</f>
        <v>4.0885386795858625E-2</v>
      </c>
      <c r="AJ74" s="126">
        <f ca="1">OFFSET(RES!AM$95,$E74,0)</f>
        <v>3.7837540429867839E-2</v>
      </c>
      <c r="AK74" s="126">
        <f ca="1">OFFSET(RES!AN$95,$E74,0)</f>
        <v>3.6167307083102507E-2</v>
      </c>
      <c r="AL74" s="126">
        <f ca="1">OFFSET(RES!AO$95,$E74,0)</f>
        <v>3.6167307083102507E-2</v>
      </c>
      <c r="AM74" s="126">
        <f ca="1">OFFSET(RES!AP$95,$E74,0)</f>
        <v>3.6167307083102507E-2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2">
        <f ca="1">OFFSET(RES!R$95,$E75,0)</f>
        <v>11.366243642428371</v>
      </c>
      <c r="P75" s="126">
        <f ca="1">OFFSET(RES!S$95,$E75,0)</f>
        <v>9.8807874456140361</v>
      </c>
      <c r="Q75" s="126">
        <f ca="1">OFFSET(RES!T$95,$E75,0)</f>
        <v>10.472168231001852</v>
      </c>
      <c r="R75" s="126">
        <f ca="1">OFFSET(RES!U$95,$E75,0)</f>
        <v>10.933307067561657</v>
      </c>
      <c r="S75" s="126">
        <f ca="1">OFFSET(RES!V$95,$E75,0)</f>
        <v>11.220805547228769</v>
      </c>
      <c r="T75" s="202">
        <f ca="1">OFFSET(RES!W$95,$E75,0)</f>
        <v>11.514727603862374</v>
      </c>
      <c r="U75" s="126">
        <f ca="1">OFFSET(RES!X$95,$E75,0)</f>
        <v>11.766049025289409</v>
      </c>
      <c r="V75" s="126">
        <f ca="1">OFFSET(RES!Y$95,$E75,0)</f>
        <v>12.050186490434202</v>
      </c>
      <c r="W75" s="126">
        <f ca="1">OFFSET(RES!Z$95,$E75,0)</f>
        <v>12.289308473847877</v>
      </c>
      <c r="X75" s="126">
        <f ca="1">OFFSET(RES!AA$95,$E75,0)</f>
        <v>12.481264318602854</v>
      </c>
      <c r="Y75" s="204">
        <f ca="1">OFFSET(RES!AB$95,$E75,0)</f>
        <v>12.732359304960918</v>
      </c>
      <c r="Z75" s="126">
        <f ca="1">OFFSET(RES!AC$95,$E75,0)</f>
        <v>12.955295688113212</v>
      </c>
      <c r="AA75" s="126">
        <f ca="1">OFFSET(RES!AD$95,$E75,0)</f>
        <v>13.203647004628845</v>
      </c>
      <c r="AB75" s="126">
        <f ca="1">OFFSET(RES!AE$95,$E75,0)</f>
        <v>13.453142403106138</v>
      </c>
      <c r="AC75" s="126">
        <f ca="1">OFFSET(RES!AF$95,$E75,0)</f>
        <v>13.71536108429094</v>
      </c>
      <c r="AD75" s="126">
        <f ca="1">OFFSET(RES!AG$95,$E75,0)</f>
        <v>14.019373097166762</v>
      </c>
      <c r="AE75" s="126">
        <f ca="1">OFFSET(RES!AH$95,$E75,0)</f>
        <v>14.238520610470122</v>
      </c>
      <c r="AF75" s="126">
        <f ca="1">OFFSET(RES!AI$95,$E75,0)</f>
        <v>14.456810058876261</v>
      </c>
      <c r="AG75" s="126">
        <f ca="1">OFFSET(RES!AJ$95,$E75,0)</f>
        <v>14.703073190835935</v>
      </c>
      <c r="AH75" s="126">
        <f ca="1">OFFSET(RES!AK$95,$E75,0)</f>
        <v>14.861068301808828</v>
      </c>
      <c r="AI75" s="126">
        <f ca="1">OFFSET(RES!AL$95,$E75,0)</f>
        <v>15.164735335694036</v>
      </c>
      <c r="AJ75" s="126">
        <f ca="1">OFFSET(RES!AM$95,$E75,0)</f>
        <v>16.160238203198062</v>
      </c>
      <c r="AK75" s="126">
        <f ca="1">OFFSET(RES!AN$95,$E75,0)</f>
        <v>17.128751355561516</v>
      </c>
      <c r="AL75" s="126">
        <f ca="1">OFFSET(RES!AO$95,$E75,0)</f>
        <v>17.128751355561516</v>
      </c>
      <c r="AM75" s="126">
        <f ca="1">OFFSET(RES!AP$95,$E75,0)</f>
        <v>17.128751355561516</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2">
        <f ca="1">OFFSET(RES!R$95,$E76,0)</f>
        <v>11.468752554112573</v>
      </c>
      <c r="P76" s="126">
        <f ca="1">OFFSET(RES!S$95,$E76,0)</f>
        <v>9.9698994512595895</v>
      </c>
      <c r="Q76" s="126">
        <f ca="1">OFFSET(RES!T$95,$E76,0)</f>
        <v>10.566613731389218</v>
      </c>
      <c r="R76" s="126">
        <f ca="1">OFFSET(RES!U$95,$E76,0)</f>
        <v>11.031911447677292</v>
      </c>
      <c r="S76" s="126">
        <f ca="1">OFFSET(RES!V$95,$E76,0)</f>
        <v>11.322002794186668</v>
      </c>
      <c r="T76" s="202">
        <f ca="1">OFFSET(RES!W$95,$E76,0)</f>
        <v>11.61857565007228</v>
      </c>
      <c r="U76" s="126">
        <f ca="1">OFFSET(RES!X$95,$E76,0)</f>
        <v>11.872163667764879</v>
      </c>
      <c r="V76" s="126">
        <f ca="1">OFFSET(RES!Y$95,$E76,0)</f>
        <v>12.158863687719949</v>
      </c>
      <c r="W76" s="126">
        <f ca="1">OFFSET(RES!Z$95,$E76,0)</f>
        <v>12.400142244144957</v>
      </c>
      <c r="X76" s="126">
        <f ca="1">OFFSET(RES!AA$95,$E76,0)</f>
        <v>12.593829283950496</v>
      </c>
      <c r="Y76" s="204">
        <f ca="1">OFFSET(RES!AB$95,$E76,0)</f>
        <v>12.847188824420778</v>
      </c>
      <c r="Z76" s="126">
        <f ca="1">OFFSET(RES!AC$95,$E76,0)</f>
        <v>13.07213580726904</v>
      </c>
      <c r="AA76" s="126">
        <f ca="1">OFFSET(RES!AD$95,$E76,0)</f>
        <v>13.322726933520611</v>
      </c>
      <c r="AB76" s="126">
        <f ca="1">OFFSET(RES!AE$95,$E76,0)</f>
        <v>13.574472459882957</v>
      </c>
      <c r="AC76" s="126">
        <f ca="1">OFFSET(RES!AF$95,$E76,0)</f>
        <v>13.839056016613025</v>
      </c>
      <c r="AD76" s="126">
        <f ca="1">OFFSET(RES!AG$95,$E76,0)</f>
        <v>14.145809827180257</v>
      </c>
      <c r="AE76" s="126">
        <f ca="1">OFFSET(RES!AH$95,$E76,0)</f>
        <v>14.36693376944236</v>
      </c>
      <c r="AF76" s="126">
        <f ca="1">OFFSET(RES!AI$95,$E76,0)</f>
        <v>14.587191908164508</v>
      </c>
      <c r="AG76" s="126">
        <f ca="1">OFFSET(RES!AJ$95,$E76,0)</f>
        <v>14.835676017118807</v>
      </c>
      <c r="AH76" s="126">
        <f ca="1">OFFSET(RES!AK$95,$E76,0)</f>
        <v>14.995096040964128</v>
      </c>
      <c r="AI76" s="126">
        <f ca="1">OFFSET(RES!AL$95,$E76,0)</f>
        <v>15.301501761273562</v>
      </c>
      <c r="AJ76" s="126">
        <f ca="1">OFFSET(RES!AM$95,$E76,0)</f>
        <v>16.30598278539086</v>
      </c>
      <c r="AK76" s="126">
        <f ca="1">OFFSET(RES!AN$95,$E76,0)</f>
        <v>17.283230681819628</v>
      </c>
      <c r="AL76" s="126">
        <f ca="1">OFFSET(RES!AO$95,$E76,0)</f>
        <v>17.283230681819628</v>
      </c>
      <c r="AM76" s="126">
        <f ca="1">OFFSET(RES!AP$95,$E76,0)</f>
        <v>17.283230681819628</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2">
        <f ca="1">OFFSET(RES!R$95,$E77,0)</f>
        <v>19.457951135767782</v>
      </c>
      <c r="P77" s="126">
        <f ca="1">OFFSET(RES!S$95,$E77,0)</f>
        <v>16.914988394405892</v>
      </c>
      <c r="Q77" s="126">
        <f ca="1">OFFSET(RES!T$95,$E77,0)</f>
        <v>17.927377252740239</v>
      </c>
      <c r="R77" s="126">
        <f ca="1">OFFSET(RES!U$95,$E77,0)</f>
        <v>18.716804017717493</v>
      </c>
      <c r="S77" s="126">
        <f ca="1">OFFSET(RES!V$95,$E77,0)</f>
        <v>19.208974654293346</v>
      </c>
      <c r="T77" s="202">
        <f ca="1">OFFSET(RES!W$95,$E77,0)</f>
        <v>19.712141856723573</v>
      </c>
      <c r="U77" s="126">
        <f ca="1">OFFSET(RES!X$95,$E77,0)</f>
        <v>20.142380736985178</v>
      </c>
      <c r="V77" s="126">
        <f ca="1">OFFSET(RES!Y$95,$E77,0)</f>
        <v>20.628797629545041</v>
      </c>
      <c r="W77" s="126">
        <f ca="1">OFFSET(RES!Z$95,$E77,0)</f>
        <v>21.038152207462314</v>
      </c>
      <c r="X77" s="126">
        <f ca="1">OFFSET(RES!AA$95,$E77,0)</f>
        <v>21.366762746262044</v>
      </c>
      <c r="Y77" s="204">
        <f ca="1">OFFSET(RES!AB$95,$E77,0)</f>
        <v>21.796613990762349</v>
      </c>
      <c r="Z77" s="126">
        <f ca="1">OFFSET(RES!AC$95,$E77,0)</f>
        <v>22.17826032760221</v>
      </c>
      <c r="AA77" s="126">
        <f ca="1">OFFSET(RES!AD$95,$E77,0)</f>
        <v>22.603414664715498</v>
      </c>
      <c r="AB77" s="126">
        <f ca="1">OFFSET(RES!AE$95,$E77,0)</f>
        <v>23.030527563654982</v>
      </c>
      <c r="AC77" s="126">
        <f ca="1">OFFSET(RES!AF$95,$E77,0)</f>
        <v>23.479421538295249</v>
      </c>
      <c r="AD77" s="126">
        <f ca="1">OFFSET(RES!AG$95,$E77,0)</f>
        <v>23.999861806630047</v>
      </c>
      <c r="AE77" s="126">
        <f ca="1">OFFSET(RES!AH$95,$E77,0)</f>
        <v>24.375021950959912</v>
      </c>
      <c r="AF77" s="126">
        <f ca="1">OFFSET(RES!AI$95,$E77,0)</f>
        <v>24.748713168055176</v>
      </c>
      <c r="AG77" s="126">
        <f ca="1">OFFSET(RES!AJ$95,$E77,0)</f>
        <v>25.17029272757874</v>
      </c>
      <c r="AH77" s="126">
        <f ca="1">OFFSET(RES!AK$95,$E77,0)</f>
        <v>25.440765651238852</v>
      </c>
      <c r="AI77" s="126">
        <f ca="1">OFFSET(RES!AL$95,$E77,0)</f>
        <v>25.960615347652674</v>
      </c>
      <c r="AJ77" s="126">
        <f ca="1">OFFSET(RES!AM$95,$E77,0)</f>
        <v>27.664823594527064</v>
      </c>
      <c r="AK77" s="126">
        <f ca="1">OFFSET(RES!AN$95,$E77,0)</f>
        <v>29.322827961307489</v>
      </c>
      <c r="AL77" s="126">
        <f ca="1">OFFSET(RES!AO$95,$E77,0)</f>
        <v>29.322827961307489</v>
      </c>
      <c r="AM77" s="126">
        <f ca="1">OFFSET(RES!AP$95,$E77,0)</f>
        <v>29.322827961307489</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2">
        <f ca="1">OFFSET(RES!R$95,$E78,0)</f>
        <v>11.699517360923819</v>
      </c>
      <c r="P78" s="126">
        <f ca="1">OFFSET(RES!S$95,$E78,0)</f>
        <v>10.17050556861561</v>
      </c>
      <c r="Q78" s="126">
        <f ca="1">OFFSET(RES!T$95,$E78,0)</f>
        <v>10.779226442742791</v>
      </c>
      <c r="R78" s="126">
        <f ca="1">OFFSET(RES!U$95,$E78,0)</f>
        <v>11.253886497009848</v>
      </c>
      <c r="S78" s="126">
        <f ca="1">OFFSET(RES!V$95,$E78,0)</f>
        <v>11.549814823017996</v>
      </c>
      <c r="T78" s="202">
        <f ca="1">OFFSET(RES!W$95,$E78,0)</f>
        <v>11.852355074003555</v>
      </c>
      <c r="U78" s="126">
        <f ca="1">OFFSET(RES!X$95,$E78,0)</f>
        <v>12.111045581233387</v>
      </c>
      <c r="V78" s="126">
        <f ca="1">OFFSET(RES!Y$95,$E78,0)</f>
        <v>12.403514343203385</v>
      </c>
      <c r="W78" s="126">
        <f ca="1">OFFSET(RES!Z$95,$E78,0)</f>
        <v>12.649647708309496</v>
      </c>
      <c r="X78" s="126">
        <f ca="1">OFFSET(RES!AA$95,$E78,0)</f>
        <v>12.847231959438734</v>
      </c>
      <c r="Y78" s="204">
        <f ca="1">OFFSET(RES!AB$95,$E78,0)</f>
        <v>13.105689392215485</v>
      </c>
      <c r="Z78" s="126">
        <f ca="1">OFFSET(RES!AC$95,$E78,0)</f>
        <v>13.33516257325268</v>
      </c>
      <c r="AA78" s="126">
        <f ca="1">OFFSET(RES!AD$95,$E78,0)</f>
        <v>13.590795888056597</v>
      </c>
      <c r="AB78" s="126">
        <f ca="1">OFFSET(RES!AE$95,$E78,0)</f>
        <v>13.847606830860922</v>
      </c>
      <c r="AC78" s="126">
        <f ca="1">OFFSET(RES!AF$95,$E78,0)</f>
        <v>14.117514120321832</v>
      </c>
      <c r="AD78" s="126">
        <f ca="1">OFFSET(RES!AG$95,$E78,0)</f>
        <v>14.430440178786137</v>
      </c>
      <c r="AE78" s="126">
        <f ca="1">OFFSET(RES!AH$95,$E78,0)</f>
        <v>14.656013395158629</v>
      </c>
      <c r="AF78" s="126">
        <f ca="1">OFFSET(RES!AI$95,$E78,0)</f>
        <v>14.880703387004385</v>
      </c>
      <c r="AG78" s="126">
        <f ca="1">OFFSET(RES!AJ$95,$E78,0)</f>
        <v>15.134187288841821</v>
      </c>
      <c r="AH78" s="126">
        <f ca="1">OFFSET(RES!AK$95,$E78,0)</f>
        <v>15.29681503129742</v>
      </c>
      <c r="AI78" s="126">
        <f ca="1">OFFSET(RES!AL$95,$E78,0)</f>
        <v>15.609385995518032</v>
      </c>
      <c r="AJ78" s="126">
        <f ca="1">OFFSET(RES!AM$95,$E78,0)</f>
        <v>16.634078360701615</v>
      </c>
      <c r="AK78" s="126">
        <f ca="1">OFFSET(RES!AN$95,$E78,0)</f>
        <v>17.630989635598272</v>
      </c>
      <c r="AL78" s="126">
        <f ca="1">OFFSET(RES!AO$95,$E78,0)</f>
        <v>17.630989635598272</v>
      </c>
      <c r="AM78" s="126">
        <f ca="1">OFFSET(RES!AP$95,$E78,0)</f>
        <v>17.630989635598272</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2">
        <f ca="1">OFFSET(RES!R$95,$E79,0)</f>
        <v>7.8817995865608212</v>
      </c>
      <c r="P79" s="126">
        <f ca="1">OFFSET(RES!S$95,$E79,0)</f>
        <v>6.8517259398723853</v>
      </c>
      <c r="Q79" s="126">
        <f ca="1">OFFSET(RES!T$95,$E79,0)</f>
        <v>7.2618125943912446</v>
      </c>
      <c r="R79" s="126">
        <f ca="1">OFFSET(RES!U$95,$E79,0)</f>
        <v>7.5815843682230861</v>
      </c>
      <c r="S79" s="126">
        <f ca="1">OFFSET(RES!V$95,$E79,0)</f>
        <v>7.7809471013707796</v>
      </c>
      <c r="T79" s="202">
        <f ca="1">OFFSET(RES!W$95,$E79,0)</f>
        <v>7.9847641949801602</v>
      </c>
      <c r="U79" s="126">
        <f ca="1">OFFSET(RES!X$95,$E79,0)</f>
        <v>8.1590403356132217</v>
      </c>
      <c r="V79" s="126">
        <f ca="1">OFFSET(RES!Y$95,$E79,0)</f>
        <v>8.3560724093358818</v>
      </c>
      <c r="W79" s="126">
        <f ca="1">OFFSET(RES!Z$95,$E79,0)</f>
        <v>8.5218889806939142</v>
      </c>
      <c r="X79" s="126">
        <f ca="1">OFFSET(RES!AA$95,$E79,0)</f>
        <v>8.6549986997377761</v>
      </c>
      <c r="Y79" s="204">
        <f ca="1">OFFSET(RES!AB$95,$E79,0)</f>
        <v>8.8291178214040489</v>
      </c>
      <c r="Z79" s="126">
        <f ca="1">OFFSET(RES!AC$95,$E79,0)</f>
        <v>8.9837106620853806</v>
      </c>
      <c r="AA79" s="126">
        <f ca="1">OFFSET(RES!AD$95,$E79,0)</f>
        <v>9.155927215364942</v>
      </c>
      <c r="AB79" s="126">
        <f ca="1">OFFSET(RES!AE$95,$E79,0)</f>
        <v>9.3289371199939986</v>
      </c>
      <c r="AC79" s="126">
        <f ca="1">OFFSET(RES!AF$95,$E79,0)</f>
        <v>9.5107698483754337</v>
      </c>
      <c r="AD79" s="126">
        <f ca="1">OFFSET(RES!AG$95,$E79,0)</f>
        <v>9.7215837137803316</v>
      </c>
      <c r="AE79" s="126">
        <f ca="1">OFFSET(RES!AH$95,$E79,0)</f>
        <v>9.8735492033553225</v>
      </c>
      <c r="AF79" s="126">
        <f ca="1">OFFSET(RES!AI$95,$E79,0)</f>
        <v>10.024919677042487</v>
      </c>
      <c r="AG79" s="126">
        <f ca="1">OFFSET(RES!AJ$95,$E79,0)</f>
        <v>10.195688201167687</v>
      </c>
      <c r="AH79" s="126">
        <f ca="1">OFFSET(RES!AK$95,$E79,0)</f>
        <v>10.305248214090192</v>
      </c>
      <c r="AI79" s="126">
        <f ca="1">OFFSET(RES!AL$95,$E79,0)</f>
        <v>10.515822857518936</v>
      </c>
      <c r="AJ79" s="126">
        <f ca="1">OFFSET(RES!AM$95,$E79,0)</f>
        <v>11.20614362982969</v>
      </c>
      <c r="AK79" s="126">
        <f ca="1">OFFSET(RES!AN$95,$E79,0)</f>
        <v>11.877748674031089</v>
      </c>
      <c r="AL79" s="126">
        <f ca="1">OFFSET(RES!AO$95,$E79,0)</f>
        <v>11.877748674031089</v>
      </c>
      <c r="AM79" s="126">
        <f ca="1">OFFSET(RES!AP$95,$E79,0)</f>
        <v>11.877748674031089</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2">
        <f ca="1">OFFSET(RES!R$95,$E80,0)</f>
        <v>6.2109307697935767</v>
      </c>
      <c r="P80" s="126">
        <f ca="1">OFFSET(RES!S$95,$E80,0)</f>
        <v>5.3992232356056524</v>
      </c>
      <c r="Q80" s="126">
        <f ca="1">OFFSET(RES!T$95,$E80,0)</f>
        <v>5.7223753016865748</v>
      </c>
      <c r="R80" s="126">
        <f ca="1">OFFSET(RES!U$95,$E80,0)</f>
        <v>5.974358408791975</v>
      </c>
      <c r="S80" s="126">
        <f ca="1">OFFSET(RES!V$95,$E80,0)</f>
        <v>6.1314580812790105</v>
      </c>
      <c r="T80" s="202">
        <f ca="1">OFFSET(RES!W$95,$E80,0)</f>
        <v>6.2920678308934086</v>
      </c>
      <c r="U80" s="126">
        <f ca="1">OFFSET(RES!X$95,$E80,0)</f>
        <v>6.4293990370997136</v>
      </c>
      <c r="V80" s="126">
        <f ca="1">OFFSET(RES!Y$95,$E80,0)</f>
        <v>6.5846621284636342</v>
      </c>
      <c r="W80" s="126">
        <f ca="1">OFFSET(RES!Z$95,$E80,0)</f>
        <v>6.7153271160567352</v>
      </c>
      <c r="X80" s="126">
        <f ca="1">OFFSET(RES!AA$95,$E80,0)</f>
        <v>6.8202188023637245</v>
      </c>
      <c r="Y80" s="204">
        <f ca="1">OFFSET(RES!AB$95,$E80,0)</f>
        <v>6.9574262761759798</v>
      </c>
      <c r="Z80" s="126">
        <f ca="1">OFFSET(RES!AC$95,$E80,0)</f>
        <v>7.0792468604768857</v>
      </c>
      <c r="AA80" s="126">
        <f ca="1">OFFSET(RES!AD$95,$E80,0)</f>
        <v>7.2149550928526027</v>
      </c>
      <c r="AB80" s="126">
        <f ca="1">OFFSET(RES!AE$95,$E80,0)</f>
        <v>7.3512884934089771</v>
      </c>
      <c r="AC80" s="126">
        <f ca="1">OFFSET(RES!AF$95,$E80,0)</f>
        <v>7.4945743604570838</v>
      </c>
      <c r="AD80" s="126">
        <f ca="1">OFFSET(RES!AG$95,$E80,0)</f>
        <v>7.6606976307791257</v>
      </c>
      <c r="AE80" s="126">
        <f ca="1">OFFSET(RES!AH$95,$E80,0)</f>
        <v>7.7804478381755944</v>
      </c>
      <c r="AF80" s="126">
        <f ca="1">OFFSET(RES!AI$95,$E80,0)</f>
        <v>7.899729167564491</v>
      </c>
      <c r="AG80" s="126">
        <f ca="1">OFFSET(RES!AJ$95,$E80,0)</f>
        <v>8.0342963396110783</v>
      </c>
      <c r="AH80" s="126">
        <f ca="1">OFFSET(RES!AK$95,$E80,0)</f>
        <v>8.1206306402902815</v>
      </c>
      <c r="AI80" s="126">
        <f ca="1">OFFSET(RES!AL$95,$E80,0)</f>
        <v>8.2865654014887173</v>
      </c>
      <c r="AJ80" s="126">
        <f ca="1">OFFSET(RES!AM$95,$E80,0)</f>
        <v>8.8305445370510025</v>
      </c>
      <c r="AK80" s="126">
        <f ca="1">OFFSET(RES!AN$95,$E80,0)</f>
        <v>9.3597755062438104</v>
      </c>
      <c r="AL80" s="126">
        <f ca="1">OFFSET(RES!AO$95,$E80,0)</f>
        <v>9.3597755062438104</v>
      </c>
      <c r="AM80" s="126">
        <f ca="1">OFFSET(RES!AP$95,$E80,0)</f>
        <v>9.3597755062438104</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2">
        <f ca="1">OFFSET(RES!R$95,$E81,0)</f>
        <v>4.8071558852299452</v>
      </c>
      <c r="P81" s="126">
        <f ca="1">OFFSET(RES!S$95,$E81,0)</f>
        <v>4.1789079148880299</v>
      </c>
      <c r="Q81" s="126">
        <f ca="1">OFFSET(RES!T$95,$E81,0)</f>
        <v>4.4290221753528511</v>
      </c>
      <c r="R81" s="126">
        <f ca="1">OFFSET(RES!U$95,$E81,0)</f>
        <v>4.6240528593513641</v>
      </c>
      <c r="S81" s="126">
        <f ca="1">OFFSET(RES!V$95,$E81,0)</f>
        <v>4.7456453618530219</v>
      </c>
      <c r="T81" s="202">
        <f ca="1">OFFSET(RES!W$95,$E81,0)</f>
        <v>4.8699546049763072</v>
      </c>
      <c r="U81" s="126">
        <f ca="1">OFFSET(RES!X$95,$E81,0)</f>
        <v>4.9762466472819575</v>
      </c>
      <c r="V81" s="126">
        <f ca="1">OFFSET(RES!Y$95,$E81,0)</f>
        <v>5.0964176669041699</v>
      </c>
      <c r="W81" s="126">
        <f ca="1">OFFSET(RES!Z$95,$E81,0)</f>
        <v>5.1975501681963312</v>
      </c>
      <c r="X81" s="126">
        <f ca="1">OFFSET(RES!AA$95,$E81,0)</f>
        <v>5.2787345680602984</v>
      </c>
      <c r="Y81" s="204">
        <f ca="1">OFFSET(RES!AB$95,$E81,0)</f>
        <v>5.3849308435753835</v>
      </c>
      <c r="Z81" s="126">
        <f ca="1">OFFSET(RES!AC$95,$E81,0)</f>
        <v>5.4792179255715832</v>
      </c>
      <c r="AA81" s="126">
        <f ca="1">OFFSET(RES!AD$95,$E81,0)</f>
        <v>5.5842538134471713</v>
      </c>
      <c r="AB81" s="126">
        <f ca="1">OFFSET(RES!AE$95,$E81,0)</f>
        <v>5.6897735709729451</v>
      </c>
      <c r="AC81" s="126">
        <f ca="1">OFFSET(RES!AF$95,$E81,0)</f>
        <v>5.8006744205526086</v>
      </c>
      <c r="AD81" s="126">
        <f ca="1">OFFSET(RES!AG$95,$E81,0)</f>
        <v>5.9292510359105011</v>
      </c>
      <c r="AE81" s="126">
        <f ca="1">OFFSET(RES!AH$95,$E81,0)</f>
        <v>6.021935681027319</v>
      </c>
      <c r="AF81" s="126">
        <f ca="1">OFFSET(RES!AI$95,$E81,0)</f>
        <v>6.1142574224575403</v>
      </c>
      <c r="AG81" s="126">
        <f ca="1">OFFSET(RES!AJ$95,$E81,0)</f>
        <v>6.2184101488425423</v>
      </c>
      <c r="AH81" s="126">
        <f ca="1">OFFSET(RES!AK$95,$E81,0)</f>
        <v>6.2852314445532711</v>
      </c>
      <c r="AI81" s="126">
        <f ca="1">OFFSET(RES!AL$95,$E81,0)</f>
        <v>6.4136621570221202</v>
      </c>
      <c r="AJ81" s="126">
        <f ca="1">OFFSET(RES!AM$95,$E81,0)</f>
        <v>6.8346928527236992</v>
      </c>
      <c r="AK81" s="126">
        <f ca="1">OFFSET(RES!AN$95,$E81,0)</f>
        <v>7.2443087158684278</v>
      </c>
      <c r="AL81" s="126">
        <f ca="1">OFFSET(RES!AO$95,$E81,0)</f>
        <v>7.2443087158684278</v>
      </c>
      <c r="AM81" s="126">
        <f ca="1">OFFSET(RES!AP$95,$E81,0)</f>
        <v>7.2443087158684278</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2">
        <f ca="1">OFFSET(RES!R$95,$E82,0)</f>
        <v>7.8422077370673984E-2</v>
      </c>
      <c r="P82" s="126">
        <f ca="1">OFFSET(RES!S$95,$E82,0)</f>
        <v>6.8173083555120639E-2</v>
      </c>
      <c r="Q82" s="126">
        <f ca="1">OFFSET(RES!T$95,$E82,0)</f>
        <v>7.2253350630699958E-2</v>
      </c>
      <c r="R82" s="126">
        <f ca="1">OFFSET(RES!U$95,$E82,0)</f>
        <v>7.5435005595786503E-2</v>
      </c>
      <c r="S82" s="126">
        <f ca="1">OFFSET(RES!V$95,$E82,0)</f>
        <v>7.7418618540017609E-2</v>
      </c>
      <c r="T82" s="202">
        <f ca="1">OFFSET(RES!W$95,$E82,0)</f>
        <v>7.9446551337465851E-2</v>
      </c>
      <c r="U82" s="126">
        <f ca="1">OFFSET(RES!X$95,$E82,0)</f>
        <v>8.1180558506068826E-2</v>
      </c>
      <c r="V82" s="126">
        <f ca="1">OFFSET(RES!Y$95,$E82,0)</f>
        <v>8.3140981929715543E-2</v>
      </c>
      <c r="W82" s="126">
        <f ca="1">OFFSET(RES!Z$95,$E82,0)</f>
        <v>8.4790818346585625E-2</v>
      </c>
      <c r="X82" s="126">
        <f ca="1">OFFSET(RES!AA$95,$E82,0)</f>
        <v>8.6115229170662569E-2</v>
      </c>
      <c r="Y82" s="204">
        <f ca="1">OFFSET(RES!AB$95,$E82,0)</f>
        <v>8.7847674036973161E-2</v>
      </c>
      <c r="Z82" s="126">
        <f ca="1">OFFSET(RES!AC$95,$E82,0)</f>
        <v>8.9385836937427424E-2</v>
      </c>
      <c r="AA82" s="126">
        <f ca="1">OFFSET(RES!AD$95,$E82,0)</f>
        <v>9.1099351689671162E-2</v>
      </c>
      <c r="AB82" s="126">
        <f ca="1">OFFSET(RES!AE$95,$E82,0)</f>
        <v>9.2820760103791089E-2</v>
      </c>
      <c r="AC82" s="126">
        <f ca="1">OFFSET(RES!AF$95,$E82,0)</f>
        <v>9.4629953567421363E-2</v>
      </c>
      <c r="AD82" s="126">
        <f ca="1">OFFSET(RES!AG$95,$E82,0)</f>
        <v>9.6727502621038894E-2</v>
      </c>
      <c r="AE82" s="126">
        <f ca="1">OFFSET(RES!AH$95,$E82,0)</f>
        <v>9.8239523987509902E-2</v>
      </c>
      <c r="AF82" s="126">
        <f ca="1">OFFSET(RES!AI$95,$E82,0)</f>
        <v>9.9745625083936029E-2</v>
      </c>
      <c r="AG82" s="126">
        <f ca="1">OFFSET(RES!AJ$95,$E82,0)</f>
        <v>0.10144473228202526</v>
      </c>
      <c r="AH82" s="126">
        <f ca="1">OFFSET(RES!AK$95,$E82,0)</f>
        <v>0.10253482899354158</v>
      </c>
      <c r="AI82" s="126">
        <f ca="1">OFFSET(RES!AL$95,$E82,0)</f>
        <v>0.104629997843994</v>
      </c>
      <c r="AJ82" s="126">
        <f ca="1">OFFSET(RES!AM$95,$E82,0)</f>
        <v>0.11149852937948809</v>
      </c>
      <c r="AK82" s="126">
        <f ca="1">OFFSET(RES!AN$95,$E82,0)</f>
        <v>0.11818084376219605</v>
      </c>
      <c r="AL82" s="126">
        <f ca="1">OFFSET(RES!AO$95,$E82,0)</f>
        <v>0.11818084376219605</v>
      </c>
      <c r="AM82" s="126">
        <f ca="1">OFFSET(RES!AP$95,$E82,0)</f>
        <v>0.11818084376219605</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604</v>
      </c>
      <c r="B84">
        <f>[2]EB_2006!$AI$69/1000</f>
        <v>35.178032837499991</v>
      </c>
      <c r="E84" s="128">
        <f>MATCH(F84,OtherTRA!$D$52:$D$56,0)</f>
        <v>2</v>
      </c>
      <c r="F84" s="4" t="str">
        <f t="shared" si="1"/>
        <v>TAIJET</v>
      </c>
      <c r="G84" s="24">
        <f ca="1">OFFSET(OtherTRA!J$51,$E84,0)</f>
        <v>60.368000000000002</v>
      </c>
      <c r="H84" s="24">
        <f ca="1">OFFSET(OtherTRA!K$51,$E84,0)</f>
        <v>61.96545402402289</v>
      </c>
      <c r="I84" s="24">
        <f ca="1">OFFSET(OtherTRA!L$51,$E84,0)</f>
        <v>63.562908048045777</v>
      </c>
      <c r="J84" s="24">
        <f ca="1">OFFSET(OtherTRA!M$51,$E84,0)</f>
        <v>65.160362072068665</v>
      </c>
      <c r="K84" s="24">
        <f ca="1">OFFSET(OtherTRA!N$51,$E84,0)</f>
        <v>67.04982012364998</v>
      </c>
      <c r="L84" s="24">
        <f ca="1">OFFSET(OtherTRA!O$51,$E84,0)</f>
        <v>68.939278175231294</v>
      </c>
      <c r="M84" s="24">
        <f ca="1">OFFSET(OtherTRA!P$51,$E84,0)</f>
        <v>68.766104038348061</v>
      </c>
      <c r="N84" s="24">
        <f ca="1">OFFSET(OtherTRA!Q$51,$E84,0)</f>
        <v>68.592929901464814</v>
      </c>
      <c r="O84" s="24">
        <f ca="1">OFFSET(OtherTRA!R$51,$E84,0)</f>
        <v>64.92334928945229</v>
      </c>
      <c r="P84" s="24">
        <f ca="1">OFFSET(OtherTRA!S$51,$E84,0)</f>
        <v>67.975301606477828</v>
      </c>
      <c r="Q84" s="24">
        <f ca="1">OFFSET(OtherTRA!T$51,$E84,0)</f>
        <v>69.896901213493905</v>
      </c>
      <c r="R84" s="24">
        <f ca="1">OFFSET(OtherTRA!U$51,$E84,0)</f>
        <v>71.818500820509982</v>
      </c>
      <c r="S84" s="24">
        <f ca="1">OFFSET(OtherTRA!V$51,$E84,0)</f>
        <v>73.740100427526059</v>
      </c>
      <c r="T84" s="24">
        <f ca="1">OFFSET(OtherTRA!W$51,$E84,0)</f>
        <v>75.661700034542136</v>
      </c>
      <c r="U84" s="24">
        <f ca="1">OFFSET(OtherTRA!X$51,$E84,0)</f>
        <v>77.583299641558213</v>
      </c>
      <c r="V84" s="24">
        <f ca="1">OFFSET(OtherTRA!Y$51,$E84,0)</f>
        <v>79.50489924857429</v>
      </c>
      <c r="W84" s="24">
        <f ca="1">OFFSET(OtherTRA!Z$51,$E84,0)</f>
        <v>81.426498855590367</v>
      </c>
      <c r="X84" s="24">
        <f ca="1">OFFSET(OtherTRA!AA$51,$E84,0)</f>
        <v>83.348098462606444</v>
      </c>
      <c r="Y84" s="24">
        <f ca="1">OFFSET(OtherTRA!AB$51,$E84,0)</f>
        <v>85.269698069622549</v>
      </c>
      <c r="Z84" s="24">
        <f ca="1">OFFSET(OtherTRA!AC$51,$E84,0)</f>
        <v>87.313581287994197</v>
      </c>
      <c r="AA84" s="24">
        <f ca="1">OFFSET(OtherTRA!AD$51,$E84,0)</f>
        <v>89.357464506365844</v>
      </c>
      <c r="AB84" s="24">
        <f ca="1">OFFSET(OtherTRA!AE$51,$E84,0)</f>
        <v>91.401347724737491</v>
      </c>
      <c r="AC84" s="24">
        <f ca="1">OFFSET(OtherTRA!AF$51,$E84,0)</f>
        <v>93.445230943109138</v>
      </c>
      <c r="AD84" s="24">
        <f ca="1">OFFSET(OtherTRA!AG$51,$E84,0)</f>
        <v>95.489114161480785</v>
      </c>
      <c r="AE84" s="24">
        <f ca="1">OFFSET(OtherTRA!AH$51,$E84,0)</f>
        <v>97.532997379852432</v>
      </c>
      <c r="AF84" s="24">
        <f ca="1">OFFSET(OtherTRA!AI$51,$E84,0)</f>
        <v>99.576880598224079</v>
      </c>
      <c r="AG84" s="24">
        <f ca="1">OFFSET(OtherTRA!AJ$51,$E84,0)</f>
        <v>101.62076381659573</v>
      </c>
      <c r="AH84" s="24">
        <f ca="1">OFFSET(OtherTRA!AK$51,$E84,0)</f>
        <v>103.66464703496737</v>
      </c>
      <c r="AI84" s="24">
        <f ca="1">OFFSET(OtherTRA!AL$51,$E84,0)</f>
        <v>105.70853025333896</v>
      </c>
      <c r="AJ84" s="24">
        <f ca="1">OFFSET(OtherTRA!AM$51,$E84,0)</f>
        <v>115.78922123987785</v>
      </c>
      <c r="AK84" s="24">
        <f ca="1">OFFSET(OtherTRA!AN$51,$E84,0)</f>
        <v>125.86991222641673</v>
      </c>
      <c r="AL84" s="24">
        <f ca="1">OFFSET(OtherTRA!AO$51,$E84,0)</f>
        <v>125.86991222641673</v>
      </c>
      <c r="AM84" s="24">
        <f ca="1">OFFSET(OtherTRA!AP$51,$E84,0)</f>
        <v>125.86991222641673</v>
      </c>
    </row>
    <row r="85" spans="1:39" s="185" customFormat="1">
      <c r="A85" s="35" t="s">
        <v>605</v>
      </c>
      <c r="B85" s="185">
        <f>[2]EB_2006!$AI$70/1000</f>
        <v>42.764908764899999</v>
      </c>
      <c r="E85" s="128">
        <f>MATCH(F85,OtherTRA!$D$52:$D$56,0)</f>
        <v>3</v>
      </c>
      <c r="F85" s="185" t="str">
        <f t="shared" ref="F85" si="2">A85</f>
        <v>TADJET</v>
      </c>
      <c r="G85" s="24">
        <f ca="1">OFFSET(OtherTRA!J$51,$E85,0)</f>
        <v>20.123000000000001</v>
      </c>
      <c r="H85" s="24">
        <f ca="1">OFFSET(OtherTRA!K$51,$E85,0)</f>
        <v>20.655493495318922</v>
      </c>
      <c r="I85" s="24">
        <f ca="1">OFFSET(OtherTRA!L$51,$E85,0)</f>
        <v>21.187986990637842</v>
      </c>
      <c r="J85" s="24">
        <f ca="1">OFFSET(OtherTRA!M$51,$E85,0)</f>
        <v>21.720480485956763</v>
      </c>
      <c r="K85" s="24">
        <f ca="1">OFFSET(OtherTRA!N$51,$E85,0)</f>
        <v>21.092854272554778</v>
      </c>
      <c r="L85" s="24">
        <f ca="1">OFFSET(OtherTRA!O$51,$E85,0)</f>
        <v>20.465228059152793</v>
      </c>
      <c r="M85" s="24">
        <f ca="1">OFFSET(OtherTRA!P$51,$E85,0)</f>
        <v>21.664958387573815</v>
      </c>
      <c r="N85" s="24">
        <f ca="1">OFFSET(OtherTRA!Q$51,$E85,0)</f>
        <v>22.864688715994838</v>
      </c>
      <c r="O85" s="24">
        <f ca="1">OFFSET(OtherTRA!R$51,$E85,0)</f>
        <v>21.641474916373717</v>
      </c>
      <c r="P85" s="24">
        <f ca="1">OFFSET(OtherTRA!S$51,$E85,0)</f>
        <v>22.658809207314363</v>
      </c>
      <c r="Q85" s="24">
        <f ca="1">OFFSET(OtherTRA!T$51,$E85,0)</f>
        <v>23.299353020128844</v>
      </c>
      <c r="R85" s="24">
        <f ca="1">OFFSET(OtherTRA!U$51,$E85,0)</f>
        <v>23.939896832943326</v>
      </c>
      <c r="S85" s="24">
        <f ca="1">OFFSET(OtherTRA!V$51,$E85,0)</f>
        <v>24.580440645757808</v>
      </c>
      <c r="T85" s="24">
        <f ca="1">OFFSET(OtherTRA!W$51,$E85,0)</f>
        <v>25.220984458572289</v>
      </c>
      <c r="U85" s="24">
        <f ca="1">OFFSET(OtherTRA!X$51,$E85,0)</f>
        <v>25.861528271386771</v>
      </c>
      <c r="V85" s="24">
        <f ca="1">OFFSET(OtherTRA!Y$51,$E85,0)</f>
        <v>26.502072084201252</v>
      </c>
      <c r="W85" s="24">
        <f ca="1">OFFSET(OtherTRA!Z$51,$E85,0)</f>
        <v>27.142615897015734</v>
      </c>
      <c r="X85" s="24">
        <f ca="1">OFFSET(OtherTRA!AA$51,$E85,0)</f>
        <v>27.783159709830215</v>
      </c>
      <c r="Y85" s="24">
        <f ca="1">OFFSET(OtherTRA!AB$51,$E85,0)</f>
        <v>28.42370352264469</v>
      </c>
      <c r="Z85" s="24">
        <f ca="1">OFFSET(OtherTRA!AC$51,$E85,0)</f>
        <v>29.105009214456452</v>
      </c>
      <c r="AA85" s="24">
        <f ca="1">OFFSET(OtherTRA!AD$51,$E85,0)</f>
        <v>29.786314906268217</v>
      </c>
      <c r="AB85" s="24">
        <f ca="1">OFFSET(OtherTRA!AE$51,$E85,0)</f>
        <v>30.467620598079982</v>
      </c>
      <c r="AC85" s="24">
        <f ca="1">OFFSET(OtherTRA!AF$51,$E85,0)</f>
        <v>31.148926289891747</v>
      </c>
      <c r="AD85" s="24">
        <f ca="1">OFFSET(OtherTRA!AG$51,$E85,0)</f>
        <v>31.830231981703513</v>
      </c>
      <c r="AE85" s="24">
        <f ca="1">OFFSET(OtherTRA!AH$51,$E85,0)</f>
        <v>32.511537673515278</v>
      </c>
      <c r="AF85" s="24">
        <f ca="1">OFFSET(OtherTRA!AI$51,$E85,0)</f>
        <v>33.192843365327043</v>
      </c>
      <c r="AG85" s="24">
        <f ca="1">OFFSET(OtherTRA!AJ$51,$E85,0)</f>
        <v>33.874149057138808</v>
      </c>
      <c r="AH85" s="24">
        <f ca="1">OFFSET(OtherTRA!AK$51,$E85,0)</f>
        <v>34.555454748950574</v>
      </c>
      <c r="AI85" s="24">
        <f ca="1">OFFSET(OtherTRA!AL$51,$E85,0)</f>
        <v>35.236760440762325</v>
      </c>
      <c r="AJ85" s="24">
        <f ca="1">OFFSET(OtherTRA!AM$51,$E85,0)</f>
        <v>38.597046432051116</v>
      </c>
      <c r="AK85" s="24">
        <f ca="1">OFFSET(OtherTRA!AN$51,$E85,0)</f>
        <v>41.957332423339913</v>
      </c>
      <c r="AL85" s="24">
        <f ca="1">OFFSET(OtherTRA!AO$51,$E85,0)</f>
        <v>41.957332423339913</v>
      </c>
      <c r="AM85" s="24">
        <f ca="1">OFFSET(OtherTRA!AP$51,$E85,0)</f>
        <v>41.957332423339913</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1.0984488420118992</v>
      </c>
      <c r="I86" s="24">
        <f ca="1">OFFSET(OtherTRA!L$51,$E86,0)</f>
        <v>1.1267665805081735</v>
      </c>
      <c r="J86" s="24">
        <f ca="1">OFFSET(OtherTRA!M$51,$E86,0)</f>
        <v>1.155084319004448</v>
      </c>
      <c r="K86" s="24">
        <f ca="1">OFFSET(OtherTRA!N$51,$E86,0)</f>
        <v>1.1694117490989513</v>
      </c>
      <c r="L86" s="24">
        <f ca="1">OFFSET(OtherTRA!O$51,$E86,0)</f>
        <v>1.1837391791934546</v>
      </c>
      <c r="M86" s="24">
        <f ca="1">OFFSET(OtherTRA!P$51,$E86,0)</f>
        <v>1.1998359605948092</v>
      </c>
      <c r="N86" s="24">
        <f ca="1">OFFSET(OtherTRA!Q$51,$E86,0)</f>
        <v>1.2159327419961641</v>
      </c>
      <c r="O86" s="24">
        <f ca="1">OFFSET(OtherTRA!R$51,$E86,0)</f>
        <v>1.1508828422185915</v>
      </c>
      <c r="P86" s="24">
        <f ca="1">OFFSET(OtherTRA!S$51,$E86,0)</f>
        <v>0</v>
      </c>
      <c r="Q86" s="24">
        <f ca="1">OFFSET(OtherTRA!T$51,$E86,0)</f>
        <v>0.16795093075744566</v>
      </c>
      <c r="R86" s="24">
        <f ca="1">OFFSET(OtherTRA!U$51,$E86,0)</f>
        <v>0.33590186151489132</v>
      </c>
      <c r="S86" s="24">
        <f ca="1">OFFSET(OtherTRA!V$51,$E86,0)</f>
        <v>0.50385279227233704</v>
      </c>
      <c r="T86" s="24">
        <f ca="1">OFFSET(OtherTRA!W$51,$E86,0)</f>
        <v>0.67180372302978264</v>
      </c>
      <c r="U86" s="24">
        <f ca="1">OFFSET(OtherTRA!X$51,$E86,0)</f>
        <v>0.83975465378722824</v>
      </c>
      <c r="V86" s="24">
        <f ca="1">OFFSET(OtherTRA!Y$51,$E86,0)</f>
        <v>1.0077055845446738</v>
      </c>
      <c r="W86" s="24">
        <f ca="1">OFFSET(OtherTRA!Z$51,$E86,0)</f>
        <v>1.1756565153021195</v>
      </c>
      <c r="X86" s="24">
        <f ca="1">OFFSET(OtherTRA!AA$51,$E86,0)</f>
        <v>1.3436074460595651</v>
      </c>
      <c r="Y86" s="24">
        <f ca="1">OFFSET(OtherTRA!AB$51,$E86,0)</f>
        <v>1.5115583768170109</v>
      </c>
      <c r="Z86" s="24">
        <f ca="1">OFFSET(OtherTRA!AC$51,$E86,0)</f>
        <v>1.5477898737016702</v>
      </c>
      <c r="AA86" s="24">
        <f ca="1">OFFSET(OtherTRA!AD$51,$E86,0)</f>
        <v>1.5840213705863295</v>
      </c>
      <c r="AB86" s="24">
        <f ca="1">OFFSET(OtherTRA!AE$51,$E86,0)</f>
        <v>1.6202528674709888</v>
      </c>
      <c r="AC86" s="24">
        <f ca="1">OFFSET(OtherTRA!AF$51,$E86,0)</f>
        <v>1.6564843643556482</v>
      </c>
      <c r="AD86" s="24">
        <f ca="1">OFFSET(OtherTRA!AG$51,$E86,0)</f>
        <v>1.6927158612403075</v>
      </c>
      <c r="AE86" s="24">
        <f ca="1">OFFSET(OtherTRA!AH$51,$E86,0)</f>
        <v>1.7289473581249668</v>
      </c>
      <c r="AF86" s="24">
        <f ca="1">OFFSET(OtherTRA!AI$51,$E86,0)</f>
        <v>1.7651788550096261</v>
      </c>
      <c r="AG86" s="24">
        <f ca="1">OFFSET(OtherTRA!AJ$51,$E86,0)</f>
        <v>1.8014103518942854</v>
      </c>
      <c r="AH86" s="24">
        <f ca="1">OFFSET(OtherTRA!AK$51,$E86,0)</f>
        <v>1.8376418487789448</v>
      </c>
      <c r="AI86" s="24">
        <f ca="1">OFFSET(OtherTRA!AL$51,$E86,0)</f>
        <v>1.8738733456636036</v>
      </c>
      <c r="AJ86" s="24">
        <f ca="1">OFFSET(OtherTRA!AM$51,$E86,0)</f>
        <v>2.0525716787146386</v>
      </c>
      <c r="AK86" s="24">
        <f ca="1">OFFSET(OtherTRA!AN$51,$E86,0)</f>
        <v>2.2312700117656732</v>
      </c>
      <c r="AL86" s="24">
        <f ca="1">OFFSET(OtherTRA!AO$51,$E86,0)</f>
        <v>2.2312700117656732</v>
      </c>
      <c r="AM86" s="24">
        <f ca="1">OFFSET(OtherTRA!AP$51,$E86,0)</f>
        <v>2.2312700117656732</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45.207927176491495</v>
      </c>
      <c r="P87" s="24">
        <f ca="1">OFFSET(FTRA!S$136,$E87,0)</f>
        <v>47.404902267046701</v>
      </c>
      <c r="Q87" s="24">
        <f ca="1">OFFSET(FTRA!T$136,$E87,0)</f>
        <v>48.226155605734554</v>
      </c>
      <c r="R87" s="24">
        <f ca="1">OFFSET(FTRA!U$136,$E87,0)</f>
        <v>49.047408944422408</v>
      </c>
      <c r="S87" s="24">
        <f ca="1">OFFSET(FTRA!V$136,$E87,0)</f>
        <v>49.868662283110261</v>
      </c>
      <c r="T87" s="24">
        <f ca="1">OFFSET(FTRA!W$136,$E87,0)</f>
        <v>50.689915621798114</v>
      </c>
      <c r="U87" s="24">
        <f ca="1">OFFSET(FTRA!X$136,$E87,0)</f>
        <v>51.511168960485968</v>
      </c>
      <c r="V87" s="24">
        <f ca="1">OFFSET(FTRA!Y$136,$E87,0)</f>
        <v>52.332422299173821</v>
      </c>
      <c r="W87" s="24">
        <f ca="1">OFFSET(FTRA!Z$136,$E87,0)</f>
        <v>53.153675637861674</v>
      </c>
      <c r="X87" s="24">
        <f ca="1">OFFSET(FTRA!AA$136,$E87,0)</f>
        <v>53.974928976549528</v>
      </c>
      <c r="Y87" s="24">
        <f ca="1">OFFSET(FTRA!AB$136,$E87,0)</f>
        <v>54.796182315237353</v>
      </c>
      <c r="Z87" s="24">
        <f ca="1">OFFSET(FTRA!AC$136,$E87,0)</f>
        <v>56.331185118551758</v>
      </c>
      <c r="AA87" s="24">
        <f ca="1">OFFSET(FTRA!AD$136,$E87,0)</f>
        <v>57.866187921866164</v>
      </c>
      <c r="AB87" s="24">
        <f ca="1">OFFSET(FTRA!AE$136,$E87,0)</f>
        <v>59.40119072518057</v>
      </c>
      <c r="AC87" s="24">
        <f ca="1">OFFSET(FTRA!AF$136,$E87,0)</f>
        <v>60.936193528494975</v>
      </c>
      <c r="AD87" s="24">
        <f ca="1">OFFSET(FTRA!AG$136,$E87,0)</f>
        <v>62.471196331809381</v>
      </c>
      <c r="AE87" s="24">
        <f ca="1">OFFSET(FTRA!AH$136,$E87,0)</f>
        <v>64.006199135123794</v>
      </c>
      <c r="AF87" s="24">
        <f ca="1">OFFSET(FTRA!AI$136,$E87,0)</f>
        <v>65.541201938438206</v>
      </c>
      <c r="AG87" s="24">
        <f ca="1">OFFSET(FTRA!AJ$136,$E87,0)</f>
        <v>67.076204741752619</v>
      </c>
      <c r="AH87" s="24">
        <f ca="1">OFFSET(FTRA!AK$136,$E87,0)</f>
        <v>68.611207545067032</v>
      </c>
      <c r="AI87" s="24">
        <f ca="1">OFFSET(FTRA!AL$136,$E87,0)</f>
        <v>70.14621034838143</v>
      </c>
      <c r="AJ87" s="24">
        <f ca="1">OFFSET(FTRA!AM$136,$E87,0)</f>
        <v>76.200421866621184</v>
      </c>
      <c r="AK87" s="24">
        <f ca="1">OFFSET(FTRA!AN$136,$E87,0)</f>
        <v>82.254633384860938</v>
      </c>
      <c r="AL87" s="24">
        <f ca="1">OFFSET(FTRA!AO$136,$E87,0)</f>
        <v>82.254633384860938</v>
      </c>
      <c r="AM87" s="24">
        <f ca="1">OFFSET(FTRA!AP$136,$E87,0)</f>
        <v>82.254633384860938</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3.5587836419516132</v>
      </c>
      <c r="P88" s="24">
        <f ca="1">OFFSET(FTRA!S$136,$E88,0)</f>
        <v>3.6376721224257773</v>
      </c>
      <c r="Q88" s="24">
        <f ca="1">OFFSET(FTRA!T$136,$E88,0)</f>
        <v>3.7127723752912054</v>
      </c>
      <c r="R88" s="24">
        <f ca="1">OFFSET(FTRA!U$136,$E88,0)</f>
        <v>3.7878726281566335</v>
      </c>
      <c r="S88" s="24">
        <f ca="1">OFFSET(FTRA!V$136,$E88,0)</f>
        <v>3.8629728810220616</v>
      </c>
      <c r="T88" s="24">
        <f ca="1">OFFSET(FTRA!W$136,$E88,0)</f>
        <v>3.9380731338874897</v>
      </c>
      <c r="U88" s="24">
        <f ca="1">OFFSET(FTRA!X$136,$E88,0)</f>
        <v>4.0131733867529178</v>
      </c>
      <c r="V88" s="24">
        <f ca="1">OFFSET(FTRA!Y$136,$E88,0)</f>
        <v>4.0882736396183459</v>
      </c>
      <c r="W88" s="24">
        <f ca="1">OFFSET(FTRA!Z$136,$E88,0)</f>
        <v>4.163373892483774</v>
      </c>
      <c r="X88" s="24">
        <f ca="1">OFFSET(FTRA!AA$136,$E88,0)</f>
        <v>4.2384741453492021</v>
      </c>
      <c r="Y88" s="24">
        <f ca="1">OFFSET(FTRA!AB$136,$E88,0)</f>
        <v>4.3135743982146284</v>
      </c>
      <c r="Z88" s="24">
        <f ca="1">OFFSET(FTRA!AC$136,$E88,0)</f>
        <v>4.4344103490747209</v>
      </c>
      <c r="AA88" s="24">
        <f ca="1">OFFSET(FTRA!AD$136,$E88,0)</f>
        <v>4.5552462999348133</v>
      </c>
      <c r="AB88" s="24">
        <f ca="1">OFFSET(FTRA!AE$136,$E88,0)</f>
        <v>4.6760822507949058</v>
      </c>
      <c r="AC88" s="24">
        <f ca="1">OFFSET(FTRA!AF$136,$E88,0)</f>
        <v>4.7969182016549983</v>
      </c>
      <c r="AD88" s="24">
        <f ca="1">OFFSET(FTRA!AG$136,$E88,0)</f>
        <v>4.9177541525150907</v>
      </c>
      <c r="AE88" s="24">
        <f ca="1">OFFSET(FTRA!AH$136,$E88,0)</f>
        <v>5.0385901033751832</v>
      </c>
      <c r="AF88" s="24">
        <f ca="1">OFFSET(FTRA!AI$136,$E88,0)</f>
        <v>5.1594260542352757</v>
      </c>
      <c r="AG88" s="24">
        <f ca="1">OFFSET(FTRA!AJ$136,$E88,0)</f>
        <v>5.2802620050953681</v>
      </c>
      <c r="AH88" s="24">
        <f ca="1">OFFSET(FTRA!AK$136,$E88,0)</f>
        <v>5.4010979559554606</v>
      </c>
      <c r="AI88" s="24">
        <f ca="1">OFFSET(FTRA!AL$136,$E88,0)</f>
        <v>5.5219339068155575</v>
      </c>
      <c r="AJ88" s="24">
        <f ca="1">OFFSET(FTRA!AM$136,$E88,0)</f>
        <v>5.9985235286292875</v>
      </c>
      <c r="AK88" s="24">
        <f ca="1">OFFSET(FTRA!AN$136,$E88,0)</f>
        <v>6.4751131504430157</v>
      </c>
      <c r="AL88" s="24">
        <f ca="1">OFFSET(FTRA!AO$136,$E88,0)</f>
        <v>6.4751131504430157</v>
      </c>
      <c r="AM88" s="24">
        <f ca="1">OFFSET(FTRA!AP$136,$E88,0)</f>
        <v>6.4751131504430157</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0.97755703599805133</v>
      </c>
      <c r="P89" s="24">
        <f ca="1">OFFSET(FTRA!S$136,$E89,0)</f>
        <v>0.99922679648521096</v>
      </c>
      <c r="Q89" s="24">
        <f ca="1">OFFSET(FTRA!T$136,$E89,0)</f>
        <v>1.0198559743111413</v>
      </c>
      <c r="R89" s="24">
        <f ca="1">OFFSET(FTRA!U$136,$E89,0)</f>
        <v>1.0404851521370715</v>
      </c>
      <c r="S89" s="24">
        <f ca="1">OFFSET(FTRA!V$136,$E89,0)</f>
        <v>1.0611143299630017</v>
      </c>
      <c r="T89" s="24">
        <f ca="1">OFFSET(FTRA!W$136,$E89,0)</f>
        <v>1.0817435077889319</v>
      </c>
      <c r="U89" s="24">
        <f ca="1">OFFSET(FTRA!X$136,$E89,0)</f>
        <v>1.1023726856148621</v>
      </c>
      <c r="V89" s="24">
        <f ca="1">OFFSET(FTRA!Y$136,$E89,0)</f>
        <v>1.1230018634407923</v>
      </c>
      <c r="W89" s="24">
        <f ca="1">OFFSET(FTRA!Z$136,$E89,0)</f>
        <v>1.1436310412667225</v>
      </c>
      <c r="X89" s="24">
        <f ca="1">OFFSET(FTRA!AA$136,$E89,0)</f>
        <v>1.1642602190926528</v>
      </c>
      <c r="Y89" s="24">
        <f ca="1">OFFSET(FTRA!AB$136,$E89,0)</f>
        <v>1.1848893969185836</v>
      </c>
      <c r="Z89" s="24">
        <f ca="1">OFFSET(FTRA!AC$136,$E89,0)</f>
        <v>1.2180816462512853</v>
      </c>
      <c r="AA89" s="24">
        <f ca="1">OFFSET(FTRA!AD$136,$E89,0)</f>
        <v>1.2512738955839871</v>
      </c>
      <c r="AB89" s="24">
        <f ca="1">OFFSET(FTRA!AE$136,$E89,0)</f>
        <v>1.2844661449166888</v>
      </c>
      <c r="AC89" s="24">
        <f ca="1">OFFSET(FTRA!AF$136,$E89,0)</f>
        <v>1.3176583942493905</v>
      </c>
      <c r="AD89" s="24">
        <f ca="1">OFFSET(FTRA!AG$136,$E89,0)</f>
        <v>1.3508506435820922</v>
      </c>
      <c r="AE89" s="24">
        <f ca="1">OFFSET(FTRA!AH$136,$E89,0)</f>
        <v>1.3840428929147939</v>
      </c>
      <c r="AF89" s="24">
        <f ca="1">OFFSET(FTRA!AI$136,$E89,0)</f>
        <v>1.4172351422474956</v>
      </c>
      <c r="AG89" s="24">
        <f ca="1">OFFSET(FTRA!AJ$136,$E89,0)</f>
        <v>1.4504273915801973</v>
      </c>
      <c r="AH89" s="24">
        <f ca="1">OFFSET(FTRA!AK$136,$E89,0)</f>
        <v>1.483619640912899</v>
      </c>
      <c r="AI89" s="24">
        <f ca="1">OFFSET(FTRA!AL$136,$E89,0)</f>
        <v>1.5168118902456016</v>
      </c>
      <c r="AJ89" s="24">
        <f ca="1">OFFSET(FTRA!AM$136,$E89,0)</f>
        <v>1.6477255913752851</v>
      </c>
      <c r="AK89" s="24">
        <f ca="1">OFFSET(FTRA!AN$136,$E89,0)</f>
        <v>1.7786392925049694</v>
      </c>
      <c r="AL89" s="24">
        <f ca="1">OFFSET(FTRA!AO$136,$E89,0)</f>
        <v>1.7786392925049694</v>
      </c>
      <c r="AM89" s="24">
        <f ca="1">OFFSET(FTRA!AP$136,$E89,0)</f>
        <v>1.7786392925049694</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3.2155985052523919</v>
      </c>
      <c r="P90" s="24">
        <f ca="1">OFFSET(FTRA!S$136,$E90,0)</f>
        <v>3.2868795117468586</v>
      </c>
      <c r="Q90" s="24">
        <f ca="1">OFFSET(FTRA!T$136,$E90,0)</f>
        <v>3.3547376018008279</v>
      </c>
      <c r="R90" s="24">
        <f ca="1">OFFSET(FTRA!U$136,$E90,0)</f>
        <v>3.4225956918547973</v>
      </c>
      <c r="S90" s="24">
        <f ca="1">OFFSET(FTRA!V$136,$E90,0)</f>
        <v>3.4904537819087667</v>
      </c>
      <c r="T90" s="24">
        <f ca="1">OFFSET(FTRA!W$136,$E90,0)</f>
        <v>3.558311871962736</v>
      </c>
      <c r="U90" s="24">
        <f ca="1">OFFSET(FTRA!X$136,$E90,0)</f>
        <v>3.6261699620167054</v>
      </c>
      <c r="V90" s="24">
        <f ca="1">OFFSET(FTRA!Y$136,$E90,0)</f>
        <v>3.6940280520706748</v>
      </c>
      <c r="W90" s="24">
        <f ca="1">OFFSET(FTRA!Z$136,$E90,0)</f>
        <v>3.7618861421246441</v>
      </c>
      <c r="X90" s="24">
        <f ca="1">OFFSET(FTRA!AA$136,$E90,0)</f>
        <v>3.8297442321786135</v>
      </c>
      <c r="Y90" s="24">
        <f ca="1">OFFSET(FTRA!AB$136,$E90,0)</f>
        <v>3.8976023222325837</v>
      </c>
      <c r="Z90" s="24">
        <f ca="1">OFFSET(FTRA!AC$136,$E90,0)</f>
        <v>4.0067856674593205</v>
      </c>
      <c r="AA90" s="24">
        <f ca="1">OFFSET(FTRA!AD$136,$E90,0)</f>
        <v>4.1159690126860573</v>
      </c>
      <c r="AB90" s="24">
        <f ca="1">OFFSET(FTRA!AE$136,$E90,0)</f>
        <v>4.2251523579127941</v>
      </c>
      <c r="AC90" s="24">
        <f ca="1">OFFSET(FTRA!AF$136,$E90,0)</f>
        <v>4.3343357031395309</v>
      </c>
      <c r="AD90" s="24">
        <f ca="1">OFFSET(FTRA!AG$136,$E90,0)</f>
        <v>4.4435190483662677</v>
      </c>
      <c r="AE90" s="24">
        <f ca="1">OFFSET(FTRA!AH$136,$E90,0)</f>
        <v>4.5527023935930044</v>
      </c>
      <c r="AF90" s="24">
        <f ca="1">OFFSET(FTRA!AI$136,$E90,0)</f>
        <v>4.6618857388197412</v>
      </c>
      <c r="AG90" s="24">
        <f ca="1">OFFSET(FTRA!AJ$136,$E90,0)</f>
        <v>4.771069084046478</v>
      </c>
      <c r="AH90" s="24">
        <f ca="1">OFFSET(FTRA!AK$136,$E90,0)</f>
        <v>4.8802524292732148</v>
      </c>
      <c r="AI90" s="24">
        <f ca="1">OFFSET(FTRA!AL$136,$E90,0)</f>
        <v>4.9894357744999507</v>
      </c>
      <c r="AJ90" s="24">
        <f ca="1">OFFSET(FTRA!AM$136,$E90,0)</f>
        <v>5.4200663015871786</v>
      </c>
      <c r="AK90" s="24">
        <f ca="1">OFFSET(FTRA!AN$136,$E90,0)</f>
        <v>5.8506968286744083</v>
      </c>
      <c r="AL90" s="24">
        <f ca="1">OFFSET(FTRA!AO$136,$E90,0)</f>
        <v>5.8506968286744083</v>
      </c>
      <c r="AM90" s="24">
        <f ca="1">OFFSET(FTRA!AP$136,$E90,0)</f>
        <v>5.8506968286744083</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0.58321610806251878</v>
      </c>
      <c r="P91" s="24">
        <f ca="1">OFFSET(FTRA!S$136,$E91,0)</f>
        <v>0.59614441087102454</v>
      </c>
      <c r="Q91" s="24">
        <f ca="1">OFFSET(FTRA!T$136,$E91,0)</f>
        <v>0.6084518961236729</v>
      </c>
      <c r="R91" s="24">
        <f ca="1">OFFSET(FTRA!U$136,$E91,0)</f>
        <v>0.62075938137632125</v>
      </c>
      <c r="S91" s="24">
        <f ca="1">OFFSET(FTRA!V$136,$E91,0)</f>
        <v>0.6330668666289696</v>
      </c>
      <c r="T91" s="24">
        <f ca="1">OFFSET(FTRA!W$136,$E91,0)</f>
        <v>0.64537435188161796</v>
      </c>
      <c r="U91" s="24">
        <f ca="1">OFFSET(FTRA!X$136,$E91,0)</f>
        <v>0.65768183713426631</v>
      </c>
      <c r="V91" s="24">
        <f ca="1">OFFSET(FTRA!Y$136,$E91,0)</f>
        <v>0.66998932238691467</v>
      </c>
      <c r="W91" s="24">
        <f ca="1">OFFSET(FTRA!Z$136,$E91,0)</f>
        <v>0.68229680763956302</v>
      </c>
      <c r="X91" s="24">
        <f ca="1">OFFSET(FTRA!AA$136,$E91,0)</f>
        <v>0.69460429289221137</v>
      </c>
      <c r="Y91" s="24">
        <f ca="1">OFFSET(FTRA!AB$136,$E91,0)</f>
        <v>0.70691177814486006</v>
      </c>
      <c r="Z91" s="24">
        <f ca="1">OFFSET(FTRA!AC$136,$E91,0)</f>
        <v>0.72671446357476444</v>
      </c>
      <c r="AA91" s="24">
        <f ca="1">OFFSET(FTRA!AD$136,$E91,0)</f>
        <v>0.74651714900466881</v>
      </c>
      <c r="AB91" s="24">
        <f ca="1">OFFSET(FTRA!AE$136,$E91,0)</f>
        <v>0.76631983443457319</v>
      </c>
      <c r="AC91" s="24">
        <f ca="1">OFFSET(FTRA!AF$136,$E91,0)</f>
        <v>0.78612251986447756</v>
      </c>
      <c r="AD91" s="24">
        <f ca="1">OFFSET(FTRA!AG$136,$E91,0)</f>
        <v>0.80592520529438194</v>
      </c>
      <c r="AE91" s="24">
        <f ca="1">OFFSET(FTRA!AH$136,$E91,0)</f>
        <v>0.82572789072428632</v>
      </c>
      <c r="AF91" s="24">
        <f ca="1">OFFSET(FTRA!AI$136,$E91,0)</f>
        <v>0.84553057615419069</v>
      </c>
      <c r="AG91" s="24">
        <f ca="1">OFFSET(FTRA!AJ$136,$E91,0)</f>
        <v>0.86533326158409507</v>
      </c>
      <c r="AH91" s="24">
        <f ca="1">OFFSET(FTRA!AK$136,$E91,0)</f>
        <v>0.88513594701399945</v>
      </c>
      <c r="AI91" s="24">
        <f ca="1">OFFSET(FTRA!AL$136,$E91,0)</f>
        <v>0.9049386324439036</v>
      </c>
      <c r="AJ91" s="24">
        <f ca="1">OFFSET(FTRA!AM$136,$E91,0)</f>
        <v>0.98304249385896891</v>
      </c>
      <c r="AK91" s="24">
        <f ca="1">OFFSET(FTRA!AN$136,$E91,0)</f>
        <v>1.0611463552740346</v>
      </c>
      <c r="AL91" s="24">
        <f ca="1">OFFSET(FTRA!AO$136,$E91,0)</f>
        <v>1.0611463552740346</v>
      </c>
      <c r="AM91" s="24">
        <f ca="1">OFFSET(FTRA!AP$136,$E91,0)</f>
        <v>1.0611463552740346</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0.29042350907159797</v>
      </c>
      <c r="P92" s="24">
        <f ca="1">OFFSET(FTRA!S$136,$E92,0)</f>
        <v>0.29686140236034775</v>
      </c>
      <c r="Q92" s="24">
        <f ca="1">OFFSET(FTRA!T$136,$E92,0)</f>
        <v>0.30299014778679939</v>
      </c>
      <c r="R92" s="24">
        <f ca="1">OFFSET(FTRA!U$136,$E92,0)</f>
        <v>0.30911889321325103</v>
      </c>
      <c r="S92" s="24">
        <f ca="1">OFFSET(FTRA!V$136,$E92,0)</f>
        <v>0.31524763863970268</v>
      </c>
      <c r="T92" s="24">
        <f ca="1">OFFSET(FTRA!W$136,$E92,0)</f>
        <v>0.32137638406615432</v>
      </c>
      <c r="U92" s="24">
        <f ca="1">OFFSET(FTRA!X$136,$E92,0)</f>
        <v>0.32750512949260596</v>
      </c>
      <c r="V92" s="24">
        <f ca="1">OFFSET(FTRA!Y$136,$E92,0)</f>
        <v>0.3336338749190576</v>
      </c>
      <c r="W92" s="24">
        <f ca="1">OFFSET(FTRA!Z$136,$E92,0)</f>
        <v>0.33976262034550925</v>
      </c>
      <c r="X92" s="24">
        <f ca="1">OFFSET(FTRA!AA$136,$E92,0)</f>
        <v>0.34589136577196089</v>
      </c>
      <c r="Y92" s="24">
        <f ca="1">OFFSET(FTRA!AB$136,$E92,0)</f>
        <v>0.35202011119841253</v>
      </c>
      <c r="Z92" s="24">
        <f ca="1">OFFSET(FTRA!AC$136,$E92,0)</f>
        <v>0.36188123353726487</v>
      </c>
      <c r="AA92" s="24">
        <f ca="1">OFFSET(FTRA!AD$136,$E92,0)</f>
        <v>0.3717423558761172</v>
      </c>
      <c r="AB92" s="24">
        <f ca="1">OFFSET(FTRA!AE$136,$E92,0)</f>
        <v>0.38160347821496954</v>
      </c>
      <c r="AC92" s="24">
        <f ca="1">OFFSET(FTRA!AF$136,$E92,0)</f>
        <v>0.39146460055382187</v>
      </c>
      <c r="AD92" s="24">
        <f ca="1">OFFSET(FTRA!AG$136,$E92,0)</f>
        <v>0.40132572289267421</v>
      </c>
      <c r="AE92" s="24">
        <f ca="1">OFFSET(FTRA!AH$136,$E92,0)</f>
        <v>0.41118684523152654</v>
      </c>
      <c r="AF92" s="24">
        <f ca="1">OFFSET(FTRA!AI$136,$E92,0)</f>
        <v>0.42104796757037888</v>
      </c>
      <c r="AG92" s="24">
        <f ca="1">OFFSET(FTRA!AJ$136,$E92,0)</f>
        <v>0.43090908990923121</v>
      </c>
      <c r="AH92" s="24">
        <f ca="1">OFFSET(FTRA!AK$136,$E92,0)</f>
        <v>0.44077021224808355</v>
      </c>
      <c r="AI92" s="24">
        <f ca="1">OFFSET(FTRA!AL$136,$E92,0)</f>
        <v>0.45063133458693594</v>
      </c>
      <c r="AJ92" s="24">
        <f ca="1">OFFSET(FTRA!AM$136,$E92,0)</f>
        <v>0.48952463192668222</v>
      </c>
      <c r="AK92" s="24">
        <f ca="1">OFFSET(FTRA!AN$136,$E92,0)</f>
        <v>0.52841792926642828</v>
      </c>
      <c r="AL92" s="24">
        <f ca="1">OFFSET(FTRA!AO$136,$E92,0)</f>
        <v>0.52841792926642828</v>
      </c>
      <c r="AM92" s="24">
        <f ca="1">OFFSET(FTRA!AP$136,$E92,0)</f>
        <v>0.52841792926642828</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6.4930645697790714</v>
      </c>
      <c r="P93" s="24">
        <f ca="1">OFFSET(FTRA!S$136,$E93,0)</f>
        <v>6.6369980170086968</v>
      </c>
      <c r="Q93" s="24">
        <f ca="1">OFFSET(FTRA!T$136,$E93,0)</f>
        <v>6.7740197750368258</v>
      </c>
      <c r="R93" s="24">
        <f ca="1">OFFSET(FTRA!U$136,$E93,0)</f>
        <v>6.9110415330649548</v>
      </c>
      <c r="S93" s="24">
        <f ca="1">OFFSET(FTRA!V$136,$E93,0)</f>
        <v>7.0480632910930838</v>
      </c>
      <c r="T93" s="24">
        <f ca="1">OFFSET(FTRA!W$136,$E93,0)</f>
        <v>7.1850850491212128</v>
      </c>
      <c r="U93" s="24">
        <f ca="1">OFFSET(FTRA!X$136,$E93,0)</f>
        <v>7.3221068071493418</v>
      </c>
      <c r="V93" s="24">
        <f ca="1">OFFSET(FTRA!Y$136,$E93,0)</f>
        <v>7.4591285651774708</v>
      </c>
      <c r="W93" s="24">
        <f ca="1">OFFSET(FTRA!Z$136,$E93,0)</f>
        <v>7.5961503232055998</v>
      </c>
      <c r="X93" s="24">
        <f ca="1">OFFSET(FTRA!AA$136,$E93,0)</f>
        <v>7.7331720812337288</v>
      </c>
      <c r="Y93" s="24">
        <f ca="1">OFFSET(FTRA!AB$136,$E93,0)</f>
        <v>7.8701938392618604</v>
      </c>
      <c r="Z93" s="24">
        <f ca="1">OFFSET(FTRA!AC$136,$E93,0)</f>
        <v>8.0906611984000421</v>
      </c>
      <c r="AA93" s="24">
        <f ca="1">OFFSET(FTRA!AD$136,$E93,0)</f>
        <v>8.3111285575382237</v>
      </c>
      <c r="AB93" s="24">
        <f ca="1">OFFSET(FTRA!AE$136,$E93,0)</f>
        <v>8.5315959166764053</v>
      </c>
      <c r="AC93" s="24">
        <f ca="1">OFFSET(FTRA!AF$136,$E93,0)</f>
        <v>8.7520632758145869</v>
      </c>
      <c r="AD93" s="24">
        <f ca="1">OFFSET(FTRA!AG$136,$E93,0)</f>
        <v>8.9725306349527685</v>
      </c>
      <c r="AE93" s="24">
        <f ca="1">OFFSET(FTRA!AH$136,$E93,0)</f>
        <v>9.1929979940909501</v>
      </c>
      <c r="AF93" s="24">
        <f ca="1">OFFSET(FTRA!AI$136,$E93,0)</f>
        <v>9.4134653532291317</v>
      </c>
      <c r="AG93" s="24">
        <f ca="1">OFFSET(FTRA!AJ$136,$E93,0)</f>
        <v>9.6339327123673133</v>
      </c>
      <c r="AH93" s="24">
        <f ca="1">OFFSET(FTRA!AK$136,$E93,0)</f>
        <v>9.8544000715054949</v>
      </c>
      <c r="AI93" s="24">
        <f ca="1">OFFSET(FTRA!AL$136,$E93,0)</f>
        <v>10.074867430643682</v>
      </c>
      <c r="AJ93" s="24">
        <f ca="1">OFFSET(FTRA!AM$136,$E93,0)</f>
        <v>10.944413741704649</v>
      </c>
      <c r="AK93" s="24">
        <f ca="1">OFFSET(FTRA!AN$136,$E93,0)</f>
        <v>11.81396005276561</v>
      </c>
      <c r="AL93" s="24">
        <f ca="1">OFFSET(FTRA!AO$136,$E93,0)</f>
        <v>11.81396005276561</v>
      </c>
      <c r="AM93" s="24">
        <f ca="1">OFFSET(FTRA!AP$136,$E93,0)</f>
        <v>11.81396005276561</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2.1696444555447534</v>
      </c>
      <c r="P94" s="24">
        <f ca="1">OFFSET(FTRA!S$136,$E94,0)</f>
        <v>2.2177395272005445</v>
      </c>
      <c r="Q94" s="24">
        <f ca="1">OFFSET(FTRA!T$136,$E94,0)</f>
        <v>2.2635250718227877</v>
      </c>
      <c r="R94" s="24">
        <f ca="1">OFFSET(FTRA!U$136,$E94,0)</f>
        <v>2.309310616445031</v>
      </c>
      <c r="S94" s="24">
        <f ca="1">OFFSET(FTRA!V$136,$E94,0)</f>
        <v>2.3550961610672743</v>
      </c>
      <c r="T94" s="24">
        <f ca="1">OFFSET(FTRA!W$136,$E94,0)</f>
        <v>2.4008817056895175</v>
      </c>
      <c r="U94" s="24">
        <f ca="1">OFFSET(FTRA!X$136,$E94,0)</f>
        <v>2.4466672503117608</v>
      </c>
      <c r="V94" s="24">
        <f ca="1">OFFSET(FTRA!Y$136,$E94,0)</f>
        <v>2.4924527949340041</v>
      </c>
      <c r="W94" s="24">
        <f ca="1">OFFSET(FTRA!Z$136,$E94,0)</f>
        <v>2.5382383395562473</v>
      </c>
      <c r="X94" s="24">
        <f ca="1">OFFSET(FTRA!AA$136,$E94,0)</f>
        <v>2.5840238841784906</v>
      </c>
      <c r="Y94" s="24">
        <f ca="1">OFFSET(FTRA!AB$136,$E94,0)</f>
        <v>2.6298094288007321</v>
      </c>
      <c r="Z94" s="24">
        <f ca="1">OFFSET(FTRA!AC$136,$E94,0)</f>
        <v>2.7034781530590872</v>
      </c>
      <c r="AA94" s="24">
        <f ca="1">OFFSET(FTRA!AD$136,$E94,0)</f>
        <v>2.7771468773174424</v>
      </c>
      <c r="AB94" s="24">
        <f ca="1">OFFSET(FTRA!AE$136,$E94,0)</f>
        <v>2.8508156015757975</v>
      </c>
      <c r="AC94" s="24">
        <f ca="1">OFFSET(FTRA!AF$136,$E94,0)</f>
        <v>2.9244843258341526</v>
      </c>
      <c r="AD94" s="24">
        <f ca="1">OFFSET(FTRA!AG$136,$E94,0)</f>
        <v>2.9981530500925078</v>
      </c>
      <c r="AE94" s="24">
        <f ca="1">OFFSET(FTRA!AH$136,$E94,0)</f>
        <v>3.0718217743508629</v>
      </c>
      <c r="AF94" s="24">
        <f ca="1">OFFSET(FTRA!AI$136,$E94,0)</f>
        <v>3.145490498609218</v>
      </c>
      <c r="AG94" s="24">
        <f ca="1">OFFSET(FTRA!AJ$136,$E94,0)</f>
        <v>3.2191592228675732</v>
      </c>
      <c r="AH94" s="24">
        <f ca="1">OFFSET(FTRA!AK$136,$E94,0)</f>
        <v>3.2928279471259283</v>
      </c>
      <c r="AI94" s="24">
        <f ca="1">OFFSET(FTRA!AL$136,$E94,0)</f>
        <v>3.3664966713842848</v>
      </c>
      <c r="AJ94" s="24">
        <f ca="1">OFFSET(FTRA!AM$136,$E94,0)</f>
        <v>3.6570538208409098</v>
      </c>
      <c r="AK94" s="24">
        <f ca="1">OFFSET(FTRA!AN$136,$E94,0)</f>
        <v>3.9476109702975353</v>
      </c>
      <c r="AL94" s="24">
        <f ca="1">OFFSET(FTRA!AO$136,$E94,0)</f>
        <v>3.9476109702975353</v>
      </c>
      <c r="AM94" s="24">
        <f ca="1">OFFSET(FTRA!AP$136,$E94,0)</f>
        <v>3.9476109702975353</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0.11911121933463797</v>
      </c>
      <c r="P95" s="24">
        <f ca="1">OFFSET(FTRA!S$136,$E95,0)</f>
        <v>0.1217515886422763</v>
      </c>
      <c r="Q95" s="24">
        <f ca="1">OFFSET(FTRA!T$136,$E95,0)</f>
        <v>0.12426516732283784</v>
      </c>
      <c r="R95" s="24">
        <f ca="1">OFFSET(FTRA!U$136,$E95,0)</f>
        <v>0.12677874600339939</v>
      </c>
      <c r="S95" s="24">
        <f ca="1">OFFSET(FTRA!V$136,$E95,0)</f>
        <v>0.12929232468396093</v>
      </c>
      <c r="T95" s="24">
        <f ca="1">OFFSET(FTRA!W$136,$E95,0)</f>
        <v>0.13180590336452247</v>
      </c>
      <c r="U95" s="24">
        <f ca="1">OFFSET(FTRA!X$136,$E95,0)</f>
        <v>0.13431948204508401</v>
      </c>
      <c r="V95" s="24">
        <f ca="1">OFFSET(FTRA!Y$136,$E95,0)</f>
        <v>0.13683306072564555</v>
      </c>
      <c r="W95" s="24">
        <f ca="1">OFFSET(FTRA!Z$136,$E95,0)</f>
        <v>0.13934663940620709</v>
      </c>
      <c r="X95" s="24">
        <f ca="1">OFFSET(FTRA!AA$136,$E95,0)</f>
        <v>0.14186021808676863</v>
      </c>
      <c r="Y95" s="24">
        <f ca="1">OFFSET(FTRA!AB$136,$E95,0)</f>
        <v>0.1443737967673302</v>
      </c>
      <c r="Z95" s="24">
        <f ca="1">OFFSET(FTRA!AC$136,$E95,0)</f>
        <v>0.14841813294914796</v>
      </c>
      <c r="AA95" s="24">
        <f ca="1">OFFSET(FTRA!AD$136,$E95,0)</f>
        <v>0.15246246913096573</v>
      </c>
      <c r="AB95" s="24">
        <f ca="1">OFFSET(FTRA!AE$136,$E95,0)</f>
        <v>0.15650680531278349</v>
      </c>
      <c r="AC95" s="24">
        <f ca="1">OFFSET(FTRA!AF$136,$E95,0)</f>
        <v>0.16055114149460126</v>
      </c>
      <c r="AD95" s="24">
        <f ca="1">OFFSET(FTRA!AG$136,$E95,0)</f>
        <v>0.16459547767641902</v>
      </c>
      <c r="AE95" s="24">
        <f ca="1">OFFSET(FTRA!AH$136,$E95,0)</f>
        <v>0.16863981385823679</v>
      </c>
      <c r="AF95" s="24">
        <f ca="1">OFFSET(FTRA!AI$136,$E95,0)</f>
        <v>0.17268415004005455</v>
      </c>
      <c r="AG95" s="24">
        <f ca="1">OFFSET(FTRA!AJ$136,$E95,0)</f>
        <v>0.17672848622187232</v>
      </c>
      <c r="AH95" s="24">
        <f ca="1">OFFSET(FTRA!AK$136,$E95,0)</f>
        <v>0.18077282240369008</v>
      </c>
      <c r="AI95" s="24">
        <f ca="1">OFFSET(FTRA!AL$136,$E95,0)</f>
        <v>0.18481715858550771</v>
      </c>
      <c r="AJ95" s="24">
        <f ca="1">OFFSET(FTRA!AM$136,$E95,0)</f>
        <v>0.20076844326246446</v>
      </c>
      <c r="AK95" s="24">
        <f ca="1">OFFSET(FTRA!AN$136,$E95,0)</f>
        <v>0.21671972793942126</v>
      </c>
      <c r="AL95" s="24">
        <f ca="1">OFFSET(FTRA!AO$136,$E95,0)</f>
        <v>0.21671972793942126</v>
      </c>
      <c r="AM95" s="24">
        <f ca="1">OFFSET(FTRA!AP$136,$E95,0)</f>
        <v>0.21671972793942126</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2.8665427088524546E-2</v>
      </c>
      <c r="P96" s="24">
        <f ca="1">OFFSET(FTRA!S$136,$E96,0)</f>
        <v>2.9300861049302369E-2</v>
      </c>
      <c r="Q96" s="24">
        <f ca="1">OFFSET(FTRA!T$136,$E96,0)</f>
        <v>2.9905781448920456E-2</v>
      </c>
      <c r="R96" s="24">
        <f ca="1">OFFSET(FTRA!U$136,$E96,0)</f>
        <v>3.0510701848538543E-2</v>
      </c>
      <c r="S96" s="24">
        <f ca="1">OFFSET(FTRA!V$136,$E96,0)</f>
        <v>3.111562224815663E-2</v>
      </c>
      <c r="T96" s="24">
        <f ca="1">OFFSET(FTRA!W$136,$E96,0)</f>
        <v>3.1720542647774713E-2</v>
      </c>
      <c r="U96" s="24">
        <f ca="1">OFFSET(FTRA!X$136,$E96,0)</f>
        <v>3.2325463047392797E-2</v>
      </c>
      <c r="V96" s="24">
        <f ca="1">OFFSET(FTRA!Y$136,$E96,0)</f>
        <v>3.293038344701088E-2</v>
      </c>
      <c r="W96" s="24">
        <f ca="1">OFFSET(FTRA!Z$136,$E96,0)</f>
        <v>3.3535303846628964E-2</v>
      </c>
      <c r="X96" s="24">
        <f ca="1">OFFSET(FTRA!AA$136,$E96,0)</f>
        <v>3.4140224246247047E-2</v>
      </c>
      <c r="Y96" s="24">
        <f ca="1">OFFSET(FTRA!AB$136,$E96,0)</f>
        <v>3.4745144645865138E-2</v>
      </c>
      <c r="Z96" s="24">
        <f ca="1">OFFSET(FTRA!AC$136,$E96,0)</f>
        <v>3.5718458701325111E-2</v>
      </c>
      <c r="AA96" s="24">
        <f ca="1">OFFSET(FTRA!AD$136,$E96,0)</f>
        <v>3.6691772756785083E-2</v>
      </c>
      <c r="AB96" s="24">
        <f ca="1">OFFSET(FTRA!AE$136,$E96,0)</f>
        <v>3.7665086812245056E-2</v>
      </c>
      <c r="AC96" s="24">
        <f ca="1">OFFSET(FTRA!AF$136,$E96,0)</f>
        <v>3.8638400867705029E-2</v>
      </c>
      <c r="AD96" s="24">
        <f ca="1">OFFSET(FTRA!AG$136,$E96,0)</f>
        <v>3.9611714923165002E-2</v>
      </c>
      <c r="AE96" s="24">
        <f ca="1">OFFSET(FTRA!AH$136,$E96,0)</f>
        <v>4.0585028978624975E-2</v>
      </c>
      <c r="AF96" s="24">
        <f ca="1">OFFSET(FTRA!AI$136,$E96,0)</f>
        <v>4.1558343034084948E-2</v>
      </c>
      <c r="AG96" s="24">
        <f ca="1">OFFSET(FTRA!AJ$136,$E96,0)</f>
        <v>4.2531657089544921E-2</v>
      </c>
      <c r="AH96" s="24">
        <f ca="1">OFFSET(FTRA!AK$136,$E96,0)</f>
        <v>4.3504971145004893E-2</v>
      </c>
      <c r="AI96" s="24">
        <f ca="1">OFFSET(FTRA!AL$136,$E96,0)</f>
        <v>4.4478285200464845E-2</v>
      </c>
      <c r="AJ96" s="24">
        <f ca="1">OFFSET(FTRA!AM$136,$E96,0)</f>
        <v>4.8317137580868884E-2</v>
      </c>
      <c r="AK96" s="24">
        <f ca="1">OFFSET(FTRA!AN$136,$E96,0)</f>
        <v>5.2155989961272943E-2</v>
      </c>
      <c r="AL96" s="24">
        <f ca="1">OFFSET(FTRA!AO$136,$E96,0)</f>
        <v>5.2155989961272943E-2</v>
      </c>
      <c r="AM96" s="24">
        <f ca="1">OFFSET(FTRA!AP$136,$E96,0)</f>
        <v>5.2155989961272943E-2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23.010393182336216</v>
      </c>
      <c r="P97" s="24">
        <f ca="1">OFFSET(FTRA!S$136,$E97,0)</f>
        <v>23.52047053906816</v>
      </c>
      <c r="Q97" s="24">
        <f ca="1">OFFSET(FTRA!T$136,$E97,0)</f>
        <v>24.006053963178399</v>
      </c>
      <c r="R97" s="24">
        <f ca="1">OFFSET(FTRA!U$136,$E97,0)</f>
        <v>24.491637387288637</v>
      </c>
      <c r="S97" s="24">
        <f ca="1">OFFSET(FTRA!V$136,$E97,0)</f>
        <v>24.977220811398876</v>
      </c>
      <c r="T97" s="24">
        <f ca="1">OFFSET(FTRA!W$136,$E97,0)</f>
        <v>25.462804235509115</v>
      </c>
      <c r="U97" s="24">
        <f ca="1">OFFSET(FTRA!X$136,$E97,0)</f>
        <v>25.948387659619353</v>
      </c>
      <c r="V97" s="24">
        <f ca="1">OFFSET(FTRA!Y$136,$E97,0)</f>
        <v>26.433971083729592</v>
      </c>
      <c r="W97" s="24">
        <f ca="1">OFFSET(FTRA!Z$136,$E97,0)</f>
        <v>26.91955450783983</v>
      </c>
      <c r="X97" s="24">
        <f ca="1">OFFSET(FTRA!AA$136,$E97,0)</f>
        <v>27.405137931950069</v>
      </c>
      <c r="Y97" s="24">
        <f ca="1">OFFSET(FTRA!AB$136,$E97,0)</f>
        <v>27.890721356060297</v>
      </c>
      <c r="Z97" s="24">
        <f ca="1">OFFSET(FTRA!AC$136,$E97,0)</f>
        <v>28.672022783625419</v>
      </c>
      <c r="AA97" s="24">
        <f ca="1">OFFSET(FTRA!AD$136,$E97,0)</f>
        <v>29.453324211190541</v>
      </c>
      <c r="AB97" s="24">
        <f ca="1">OFFSET(FTRA!AE$136,$E97,0)</f>
        <v>30.234625638755663</v>
      </c>
      <c r="AC97" s="24">
        <f ca="1">OFFSET(FTRA!AF$136,$E97,0)</f>
        <v>31.015927066320785</v>
      </c>
      <c r="AD97" s="24">
        <f ca="1">OFFSET(FTRA!AG$136,$E97,0)</f>
        <v>31.797228493885907</v>
      </c>
      <c r="AE97" s="24">
        <f ca="1">OFFSET(FTRA!AH$136,$E97,0)</f>
        <v>32.578529921451029</v>
      </c>
      <c r="AF97" s="24">
        <f ca="1">OFFSET(FTRA!AI$136,$E97,0)</f>
        <v>33.359831349016147</v>
      </c>
      <c r="AG97" s="24">
        <f ca="1">OFFSET(FTRA!AJ$136,$E97,0)</f>
        <v>34.141132776581266</v>
      </c>
      <c r="AH97" s="24">
        <f ca="1">OFFSET(FTRA!AK$136,$E97,0)</f>
        <v>34.922434204146384</v>
      </c>
      <c r="AI97" s="24">
        <f ca="1">OFFSET(FTRA!AL$136,$E97,0)</f>
        <v>35.703735631711503</v>
      </c>
      <c r="AJ97" s="24">
        <f ca="1">OFFSET(FTRA!AM$136,$E97,0)</f>
        <v>38.785270135601962</v>
      </c>
      <c r="AK97" s="24">
        <f ca="1">OFFSET(FTRA!AN$136,$E97,0)</f>
        <v>41.866804639492415</v>
      </c>
      <c r="AL97" s="24">
        <f ca="1">OFFSET(FTRA!AO$136,$E97,0)</f>
        <v>41.866804639492415</v>
      </c>
      <c r="AM97" s="24">
        <f ca="1">OFFSET(FTRA!AP$136,$E97,0)</f>
        <v>41.866804639492415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26.252766767119954</v>
      </c>
      <c r="P98" s="24">
        <f ca="1">OFFSET(FTRA!S$136,$E98,0)</f>
        <v>26.834718660482309</v>
      </c>
      <c r="Q98" s="24">
        <f ca="1">OFFSET(FTRA!T$136,$E98,0)</f>
        <v>27.388725203444444</v>
      </c>
      <c r="R98" s="24">
        <f ca="1">OFFSET(FTRA!U$136,$E98,0)</f>
        <v>27.942731746406579</v>
      </c>
      <c r="S98" s="24">
        <f ca="1">OFFSET(FTRA!V$136,$E98,0)</f>
        <v>28.496738289368714</v>
      </c>
      <c r="T98" s="24">
        <f ca="1">OFFSET(FTRA!W$136,$E98,0)</f>
        <v>29.050744832330849</v>
      </c>
      <c r="U98" s="24">
        <f ca="1">OFFSET(FTRA!X$136,$E98,0)</f>
        <v>29.604751375292985</v>
      </c>
      <c r="V98" s="24">
        <f ca="1">OFFSET(FTRA!Y$136,$E98,0)</f>
        <v>30.15875791825512</v>
      </c>
      <c r="W98" s="24">
        <f ca="1">OFFSET(FTRA!Z$136,$E98,0)</f>
        <v>30.712764461217255</v>
      </c>
      <c r="X98" s="24">
        <f ca="1">OFFSET(FTRA!AA$136,$E98,0)</f>
        <v>31.26677100417939</v>
      </c>
      <c r="Y98" s="24">
        <f ca="1">OFFSET(FTRA!AB$136,$E98,0)</f>
        <v>31.820777547141518</v>
      </c>
      <c r="Z98" s="24">
        <f ca="1">OFFSET(FTRA!AC$136,$E98,0)</f>
        <v>32.712171448590816</v>
      </c>
      <c r="AA98" s="24">
        <f ca="1">OFFSET(FTRA!AD$136,$E98,0)</f>
        <v>33.603565350040114</v>
      </c>
      <c r="AB98" s="24">
        <f ca="1">OFFSET(FTRA!AE$136,$E98,0)</f>
        <v>34.494959251489412</v>
      </c>
      <c r="AC98" s="24">
        <f ca="1">OFFSET(FTRA!AF$136,$E98,0)</f>
        <v>35.38635315293871</v>
      </c>
      <c r="AD98" s="24">
        <f ca="1">OFFSET(FTRA!AG$136,$E98,0)</f>
        <v>36.277747054388009</v>
      </c>
      <c r="AE98" s="24">
        <f ca="1">OFFSET(FTRA!AH$136,$E98,0)</f>
        <v>37.169140955837307</v>
      </c>
      <c r="AF98" s="24">
        <f ca="1">OFFSET(FTRA!AI$136,$E98,0)</f>
        <v>38.060534857286605</v>
      </c>
      <c r="AG98" s="24">
        <f ca="1">OFFSET(FTRA!AJ$136,$E98,0)</f>
        <v>38.951928758735903</v>
      </c>
      <c r="AH98" s="24">
        <f ca="1">OFFSET(FTRA!AK$136,$E98,0)</f>
        <v>39.843322660185201</v>
      </c>
      <c r="AI98" s="24">
        <f ca="1">OFFSET(FTRA!AL$136,$E98,0)</f>
        <v>40.734716561634485</v>
      </c>
      <c r="AJ98" s="24">
        <f ca="1">OFFSET(FTRA!AM$136,$E98,0)</f>
        <v>44.25046729107315</v>
      </c>
      <c r="AK98" s="24">
        <f ca="1">OFFSET(FTRA!AN$136,$E98,0)</f>
        <v>47.766218020511793</v>
      </c>
      <c r="AL98" s="24">
        <f ca="1">OFFSET(FTRA!AO$136,$E98,0)</f>
        <v>47.766218020511793</v>
      </c>
      <c r="AM98" s="24">
        <f ca="1">OFFSET(FTRA!AP$136,$E98,0)</f>
        <v>47.766218020511793</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79.266714881385326</v>
      </c>
      <c r="P99" s="24">
        <f ca="1">OFFSET(FTRA!S$136,$E99,0)</f>
        <v>84.862097424278346</v>
      </c>
      <c r="Q99" s="24">
        <f ca="1">OFFSET(FTRA!T$136,$E99,0)</f>
        <v>85.569361981081954</v>
      </c>
      <c r="R99" s="24">
        <f ca="1">OFFSET(FTRA!U$136,$E99,0)</f>
        <v>86.276626537885562</v>
      </c>
      <c r="S99" s="24">
        <f ca="1">OFFSET(FTRA!V$136,$E99,0)</f>
        <v>86.98389109468917</v>
      </c>
      <c r="T99" s="24">
        <f ca="1">OFFSET(FTRA!W$136,$E99,0)</f>
        <v>87.691155651492778</v>
      </c>
      <c r="U99" s="24">
        <f ca="1">OFFSET(FTRA!X$136,$E99,0)</f>
        <v>88.398420208296386</v>
      </c>
      <c r="V99" s="24">
        <f ca="1">OFFSET(FTRA!Y$136,$E99,0)</f>
        <v>89.105684765099994</v>
      </c>
      <c r="W99" s="24">
        <f ca="1">OFFSET(FTRA!Z$136,$E99,0)</f>
        <v>89.812949321903602</v>
      </c>
      <c r="X99" s="24">
        <f ca="1">OFFSET(FTRA!AA$136,$E99,0)</f>
        <v>90.52021387870721</v>
      </c>
      <c r="Y99" s="24">
        <f ca="1">OFFSET(FTRA!AB$136,$E99,0)</f>
        <v>91.22747843551079</v>
      </c>
      <c r="Z99" s="24">
        <f ca="1">OFFSET(FTRA!AC$136,$E99,0)</f>
        <v>92.287730218036216</v>
      </c>
      <c r="AA99" s="24">
        <f ca="1">OFFSET(FTRA!AD$136,$E99,0)</f>
        <v>93.347982000561643</v>
      </c>
      <c r="AB99" s="24">
        <f ca="1">OFFSET(FTRA!AE$136,$E99,0)</f>
        <v>94.40823378308707</v>
      </c>
      <c r="AC99" s="24">
        <f ca="1">OFFSET(FTRA!AF$136,$E99,0)</f>
        <v>95.468485565612497</v>
      </c>
      <c r="AD99" s="24">
        <f ca="1">OFFSET(FTRA!AG$136,$E99,0)</f>
        <v>96.528737348137923</v>
      </c>
      <c r="AE99" s="24">
        <f ca="1">OFFSET(FTRA!AH$136,$E99,0)</f>
        <v>97.58898913066335</v>
      </c>
      <c r="AF99" s="24">
        <f ca="1">OFFSET(FTRA!AI$136,$E99,0)</f>
        <v>98.649240913188777</v>
      </c>
      <c r="AG99" s="24">
        <f ca="1">OFFSET(FTRA!AJ$136,$E99,0)</f>
        <v>99.709492695714204</v>
      </c>
      <c r="AH99" s="24">
        <f ca="1">OFFSET(FTRA!AK$136,$E99,0)</f>
        <v>100.76974447823963</v>
      </c>
      <c r="AI99" s="24">
        <f ca="1">OFFSET(FTRA!AL$136,$E99,0)</f>
        <v>101.82999626076513</v>
      </c>
      <c r="AJ99" s="24">
        <f ca="1">OFFSET(FTRA!AM$136,$E99,0)</f>
        <v>102.40704423462124</v>
      </c>
      <c r="AK99" s="24">
        <f ca="1">OFFSET(FTRA!AN$136,$E99,0)</f>
        <v>102.98409220847734</v>
      </c>
      <c r="AL99" s="24">
        <f ca="1">OFFSET(FTRA!AO$136,$E99,0)</f>
        <v>102.98409220847734</v>
      </c>
      <c r="AM99" s="24">
        <f ca="1">OFFSET(FTRA!AP$136,$E99,0)</f>
        <v>102.98409220847734</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78.16502898594004</v>
      </c>
      <c r="P100" s="24">
        <f ca="1">OFFSET(PTRA!S$218,$E100,0)</f>
        <v>76.622786978786607</v>
      </c>
      <c r="Q100" s="24">
        <f ca="1">OFFSET(PTRA!T$218,$E100,0)</f>
        <v>79.432802339984804</v>
      </c>
      <c r="R100" s="24">
        <f ca="1">OFFSET(PTRA!U$218,$E100,0)</f>
        <v>82.242817701183</v>
      </c>
      <c r="S100" s="24">
        <f ca="1">OFFSET(PTRA!V$218,$E100,0)</f>
        <v>85.052833062381197</v>
      </c>
      <c r="T100" s="24">
        <f ca="1">OFFSET(PTRA!W$218,$E100,0)</f>
        <v>87.862848423579393</v>
      </c>
      <c r="U100" s="24">
        <f ca="1">OFFSET(PTRA!X$218,$E100,0)</f>
        <v>90.67286378477759</v>
      </c>
      <c r="V100" s="24">
        <f ca="1">OFFSET(PTRA!Y$218,$E100,0)</f>
        <v>93.482879145975787</v>
      </c>
      <c r="W100" s="24">
        <f ca="1">OFFSET(PTRA!Z$218,$E100,0)</f>
        <v>96.292894507173983</v>
      </c>
      <c r="X100" s="24">
        <f ca="1">OFFSET(PTRA!AA$218,$E100,0)</f>
        <v>99.10290986837218</v>
      </c>
      <c r="Y100" s="24">
        <f ca="1">OFFSET(PTRA!AB$218,$E100,0)</f>
        <v>101.91292522957039</v>
      </c>
      <c r="Z100" s="24">
        <f ca="1">OFFSET(PTRA!AC$218,$E100,0)</f>
        <v>105.45827208219767</v>
      </c>
      <c r="AA100" s="24">
        <f ca="1">OFFSET(PTRA!AD$218,$E100,0)</f>
        <v>109.00361893482494</v>
      </c>
      <c r="AB100" s="24">
        <f ca="1">OFFSET(PTRA!AE$218,$E100,0)</f>
        <v>112.54896578745222</v>
      </c>
      <c r="AC100" s="24">
        <f ca="1">OFFSET(PTRA!AF$218,$E100,0)</f>
        <v>116.09431264007949</v>
      </c>
      <c r="AD100" s="24">
        <f ca="1">OFFSET(PTRA!AG$218,$E100,0)</f>
        <v>119.63965949270677</v>
      </c>
      <c r="AE100" s="24">
        <f ca="1">OFFSET(PTRA!AH$218,$E100,0)</f>
        <v>123.18500634533405</v>
      </c>
      <c r="AF100" s="24">
        <f ca="1">OFFSET(PTRA!AI$218,$E100,0)</f>
        <v>126.73035319796132</v>
      </c>
      <c r="AG100" s="24">
        <f ca="1">OFFSET(PTRA!AJ$218,$E100,0)</f>
        <v>130.2757000505886</v>
      </c>
      <c r="AH100" s="24">
        <f ca="1">OFFSET(PTRA!AK$218,$E100,0)</f>
        <v>133.82104690321589</v>
      </c>
      <c r="AI100" s="24">
        <f ca="1">OFFSET(PTRA!AL$218,$E100,0)</f>
        <v>137.36639375584321</v>
      </c>
      <c r="AJ100" s="24">
        <f ca="1">OFFSET(PTRA!AM$218,$E100,0)</f>
        <v>154.48167390941882</v>
      </c>
      <c r="AK100" s="24">
        <f ca="1">OFFSET(PTRA!AN$218,$E100,0)</f>
        <v>171.5969540629944</v>
      </c>
      <c r="AL100" s="24">
        <f ca="1">OFFSET(PTRA!AO$218,$E100,0)</f>
        <v>171.5969540629944</v>
      </c>
      <c r="AM100" s="24">
        <f ca="1">OFFSET(PTRA!AP$218,$E100,0)</f>
        <v>171.5969540629944</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2.9311885869727514</v>
      </c>
      <c r="P101" s="24">
        <f ca="1">OFFSET(PTRA!S$218,$E101,0)</f>
        <v>2.8733545117044978</v>
      </c>
      <c r="Q101" s="24">
        <f ca="1">OFFSET(PTRA!T$218,$E101,0)</f>
        <v>2.9787300877494305</v>
      </c>
      <c r="R101" s="24">
        <f ca="1">OFFSET(PTRA!U$218,$E101,0)</f>
        <v>3.0841056637943631</v>
      </c>
      <c r="S101" s="24">
        <f ca="1">OFFSET(PTRA!V$218,$E101,0)</f>
        <v>3.1894812398392958</v>
      </c>
      <c r="T101" s="24">
        <f ca="1">OFFSET(PTRA!W$218,$E101,0)</f>
        <v>3.2948568158842284</v>
      </c>
      <c r="U101" s="24">
        <f ca="1">OFFSET(PTRA!X$218,$E101,0)</f>
        <v>3.400232391929161</v>
      </c>
      <c r="V101" s="24">
        <f ca="1">OFFSET(PTRA!Y$218,$E101,0)</f>
        <v>3.5056079679740937</v>
      </c>
      <c r="W101" s="24">
        <f ca="1">OFFSET(PTRA!Z$218,$E101,0)</f>
        <v>3.6109835440190263</v>
      </c>
      <c r="X101" s="24">
        <f ca="1">OFFSET(PTRA!AA$218,$E101,0)</f>
        <v>3.716359120063959</v>
      </c>
      <c r="Y101" s="24">
        <f ca="1">OFFSET(PTRA!AB$218,$E101,0)</f>
        <v>3.8217346961088898</v>
      </c>
      <c r="Z101" s="24">
        <f ca="1">OFFSET(PTRA!AC$218,$E101,0)</f>
        <v>3.9546852030824131</v>
      </c>
      <c r="AA101" s="24">
        <f ca="1">OFFSET(PTRA!AD$218,$E101,0)</f>
        <v>4.0876357100559364</v>
      </c>
      <c r="AB101" s="24">
        <f ca="1">OFFSET(PTRA!AE$218,$E101,0)</f>
        <v>4.2205862170294592</v>
      </c>
      <c r="AC101" s="24">
        <f ca="1">OFFSET(PTRA!AF$218,$E101,0)</f>
        <v>4.3535367240029821</v>
      </c>
      <c r="AD101" s="24">
        <f ca="1">OFFSET(PTRA!AG$218,$E101,0)</f>
        <v>4.4864872309765049</v>
      </c>
      <c r="AE101" s="24">
        <f ca="1">OFFSET(PTRA!AH$218,$E101,0)</f>
        <v>4.6194377379500278</v>
      </c>
      <c r="AF101" s="24">
        <f ca="1">OFFSET(PTRA!AI$218,$E101,0)</f>
        <v>4.7523882449235506</v>
      </c>
      <c r="AG101" s="24">
        <f ca="1">OFFSET(PTRA!AJ$218,$E101,0)</f>
        <v>4.8853387518970735</v>
      </c>
      <c r="AH101" s="24">
        <f ca="1">OFFSET(PTRA!AK$218,$E101,0)</f>
        <v>5.0182892588705963</v>
      </c>
      <c r="AI101" s="24">
        <f ca="1">OFFSET(PTRA!AL$218,$E101,0)</f>
        <v>5.1512397658441209</v>
      </c>
      <c r="AJ101" s="24">
        <f ca="1">OFFSET(PTRA!AM$218,$E101,0)</f>
        <v>5.7930627716032053</v>
      </c>
      <c r="AK101" s="24">
        <f ca="1">OFFSET(PTRA!AN$218,$E101,0)</f>
        <v>6.4348857773622896</v>
      </c>
      <c r="AL101" s="24">
        <f ca="1">OFFSET(PTRA!AO$218,$E101,0)</f>
        <v>6.4348857773622896</v>
      </c>
      <c r="AM101" s="24">
        <f ca="1">OFFSET(PTRA!AP$218,$E101,0)</f>
        <v>6.4348857773622896</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16.610068659512262</v>
      </c>
      <c r="P102" s="24">
        <f ca="1">OFFSET(PTRA!S$218,$E102,0)</f>
        <v>16.282342232992157</v>
      </c>
      <c r="Q102" s="24">
        <f ca="1">OFFSET(PTRA!T$218,$E102,0)</f>
        <v>16.879470497246775</v>
      </c>
      <c r="R102" s="24">
        <f ca="1">OFFSET(PTRA!U$218,$E102,0)</f>
        <v>17.476598761501393</v>
      </c>
      <c r="S102" s="24">
        <f ca="1">OFFSET(PTRA!V$218,$E102,0)</f>
        <v>18.073727025756011</v>
      </c>
      <c r="T102" s="24">
        <f ca="1">OFFSET(PTRA!W$218,$E102,0)</f>
        <v>18.670855290010628</v>
      </c>
      <c r="U102" s="24">
        <f ca="1">OFFSET(PTRA!X$218,$E102,0)</f>
        <v>19.267983554265246</v>
      </c>
      <c r="V102" s="24">
        <f ca="1">OFFSET(PTRA!Y$218,$E102,0)</f>
        <v>19.865111818519864</v>
      </c>
      <c r="W102" s="24">
        <f ca="1">OFFSET(PTRA!Z$218,$E102,0)</f>
        <v>20.462240082774482</v>
      </c>
      <c r="X102" s="24">
        <f ca="1">OFFSET(PTRA!AA$218,$E102,0)</f>
        <v>21.0593683470291</v>
      </c>
      <c r="Y102" s="24">
        <f ca="1">OFFSET(PTRA!AB$218,$E102,0)</f>
        <v>21.656496611283711</v>
      </c>
      <c r="Z102" s="24">
        <f ca="1">OFFSET(PTRA!AC$218,$E102,0)</f>
        <v>22.409882817467007</v>
      </c>
      <c r="AA102" s="24">
        <f ca="1">OFFSET(PTRA!AD$218,$E102,0)</f>
        <v>23.163269023650304</v>
      </c>
      <c r="AB102" s="24">
        <f ca="1">OFFSET(PTRA!AE$218,$E102,0)</f>
        <v>23.916655229833601</v>
      </c>
      <c r="AC102" s="24">
        <f ca="1">OFFSET(PTRA!AF$218,$E102,0)</f>
        <v>24.670041436016898</v>
      </c>
      <c r="AD102" s="24">
        <f ca="1">OFFSET(PTRA!AG$218,$E102,0)</f>
        <v>25.423427642200195</v>
      </c>
      <c r="AE102" s="24">
        <f ca="1">OFFSET(PTRA!AH$218,$E102,0)</f>
        <v>26.176813848383492</v>
      </c>
      <c r="AF102" s="24">
        <f ca="1">OFFSET(PTRA!AI$218,$E102,0)</f>
        <v>26.930200054566789</v>
      </c>
      <c r="AG102" s="24">
        <f ca="1">OFFSET(PTRA!AJ$218,$E102,0)</f>
        <v>27.683586260750086</v>
      </c>
      <c r="AH102" s="24">
        <f ca="1">OFFSET(PTRA!AK$218,$E102,0)</f>
        <v>28.436972466933383</v>
      </c>
      <c r="AI102" s="24">
        <f ca="1">OFFSET(PTRA!AL$218,$E102,0)</f>
        <v>29.190358673116688</v>
      </c>
      <c r="AJ102" s="24">
        <f ca="1">OFFSET(PTRA!AM$218,$E102,0)</f>
        <v>32.827355705751501</v>
      </c>
      <c r="AK102" s="24">
        <f ca="1">OFFSET(PTRA!AN$218,$E102,0)</f>
        <v>36.46435273838631</v>
      </c>
      <c r="AL102" s="24">
        <f ca="1">OFFSET(PTRA!AO$218,$E102,0)</f>
        <v>36.46435273838631</v>
      </c>
      <c r="AM102" s="24">
        <f ca="1">OFFSET(PTRA!AP$218,$E102,0)</f>
        <v>36.46435273838631</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0.29588073617247923</v>
      </c>
      <c r="Q103" s="24">
        <f ca="1">OFFSET(PTRA!T$218,$E103,0)</f>
        <v>0.32905540180246495</v>
      </c>
      <c r="R103" s="24">
        <f ca="1">OFFSET(PTRA!U$218,$E103,0)</f>
        <v>0.36223006743245068</v>
      </c>
      <c r="S103" s="24">
        <f ca="1">OFFSET(PTRA!V$218,$E103,0)</f>
        <v>0.3954047330624364</v>
      </c>
      <c r="T103" s="24">
        <f ca="1">OFFSET(PTRA!W$218,$E103,0)</f>
        <v>0.42857939869242212</v>
      </c>
      <c r="U103" s="24">
        <f ca="1">OFFSET(PTRA!X$218,$E103,0)</f>
        <v>0.46175406432240784</v>
      </c>
      <c r="V103" s="24">
        <f ca="1">OFFSET(PTRA!Y$218,$E103,0)</f>
        <v>0.49492872995239356</v>
      </c>
      <c r="W103" s="24">
        <f ca="1">OFFSET(PTRA!Z$218,$E103,0)</f>
        <v>0.52810339558237929</v>
      </c>
      <c r="X103" s="24">
        <f ca="1">OFFSET(PTRA!AA$218,$E103,0)</f>
        <v>0.56127806121236501</v>
      </c>
      <c r="Y103" s="24">
        <f ca="1">OFFSET(PTRA!AB$218,$E103,0)</f>
        <v>0.59445272684235095</v>
      </c>
      <c r="Z103" s="24">
        <f ca="1">OFFSET(PTRA!AC$218,$E103,0)</f>
        <v>0.6509711639018736</v>
      </c>
      <c r="AA103" s="24">
        <f ca="1">OFFSET(PTRA!AD$218,$E103,0)</f>
        <v>0.70748960096139624</v>
      </c>
      <c r="AB103" s="24">
        <f ca="1">OFFSET(PTRA!AE$218,$E103,0)</f>
        <v>0.76400803802091888</v>
      </c>
      <c r="AC103" s="24">
        <f ca="1">OFFSET(PTRA!AF$218,$E103,0)</f>
        <v>0.82052647508044152</v>
      </c>
      <c r="AD103" s="24">
        <f ca="1">OFFSET(PTRA!AG$218,$E103,0)</f>
        <v>0.87704491213996416</v>
      </c>
      <c r="AE103" s="24">
        <f ca="1">OFFSET(PTRA!AH$218,$E103,0)</f>
        <v>0.9335633491994868</v>
      </c>
      <c r="AF103" s="24">
        <f ca="1">OFFSET(PTRA!AI$218,$E103,0)</f>
        <v>0.99008178625900944</v>
      </c>
      <c r="AG103" s="24">
        <f ca="1">OFFSET(PTRA!AJ$218,$E103,0)</f>
        <v>1.0466002233185321</v>
      </c>
      <c r="AH103" s="24">
        <f ca="1">OFFSET(PTRA!AK$218,$E103,0)</f>
        <v>1.1031186603780547</v>
      </c>
      <c r="AI103" s="24">
        <f ca="1">OFFSET(PTRA!AL$218,$E103,0)</f>
        <v>1.1596370974375774</v>
      </c>
      <c r="AJ103" s="24">
        <f ca="1">OFFSET(PTRA!AM$218,$E103,0)</f>
        <v>1.4436141264219717</v>
      </c>
      <c r="AK103" s="24">
        <f ca="1">OFFSET(PTRA!AN$218,$E103,0)</f>
        <v>1.7275911554063661</v>
      </c>
      <c r="AL103" s="24">
        <f ca="1">OFFSET(PTRA!AO$218,$E103,0)</f>
        <v>1.7275911554063661</v>
      </c>
      <c r="AM103" s="24">
        <f ca="1">OFFSET(PTRA!AP$218,$E103,0)</f>
        <v>1.7275911554063661</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0.76920545170235954</v>
      </c>
      <c r="P104" s="24">
        <f ca="1">OFFSET(PTRA!S$218,$E104,0)</f>
        <v>0.79010183179381388</v>
      </c>
      <c r="Q104" s="24">
        <f ca="1">OFFSET(PTRA!T$218,$E104,0)</f>
        <v>0.79542751111850551</v>
      </c>
      <c r="R104" s="24">
        <f ca="1">OFFSET(PTRA!U$218,$E104,0)</f>
        <v>0.80075319044319715</v>
      </c>
      <c r="S104" s="24">
        <f ca="1">OFFSET(PTRA!V$218,$E104,0)</f>
        <v>0.80607886976788878</v>
      </c>
      <c r="T104" s="24">
        <f ca="1">OFFSET(PTRA!W$218,$E104,0)</f>
        <v>0.81140454909258042</v>
      </c>
      <c r="U104" s="24">
        <f ca="1">OFFSET(PTRA!X$218,$E104,0)</f>
        <v>0.81673022841727205</v>
      </c>
      <c r="V104" s="24">
        <f ca="1">OFFSET(PTRA!Y$218,$E104,0)</f>
        <v>0.82205590774196369</v>
      </c>
      <c r="W104" s="24">
        <f ca="1">OFFSET(PTRA!Z$218,$E104,0)</f>
        <v>0.82738158706665532</v>
      </c>
      <c r="X104" s="24">
        <f ca="1">OFFSET(PTRA!AA$218,$E104,0)</f>
        <v>0.83270726639134696</v>
      </c>
      <c r="Y104" s="24">
        <f ca="1">OFFSET(PTRA!AB$218,$E104,0)</f>
        <v>0.83803294571603881</v>
      </c>
      <c r="Z104" s="24">
        <f ca="1">OFFSET(PTRA!AC$218,$E104,0)</f>
        <v>0.83558674600494554</v>
      </c>
      <c r="AA104" s="24">
        <f ca="1">OFFSET(PTRA!AD$218,$E104,0)</f>
        <v>0.83314054629385226</v>
      </c>
      <c r="AB104" s="24">
        <f ca="1">OFFSET(PTRA!AE$218,$E104,0)</f>
        <v>0.83069434658275898</v>
      </c>
      <c r="AC104" s="24">
        <f ca="1">OFFSET(PTRA!AF$218,$E104,0)</f>
        <v>0.8282481468716657</v>
      </c>
      <c r="AD104" s="24">
        <f ca="1">OFFSET(PTRA!AG$218,$E104,0)</f>
        <v>0.82580194716057242</v>
      </c>
      <c r="AE104" s="24">
        <f ca="1">OFFSET(PTRA!AH$218,$E104,0)</f>
        <v>0.82335574744947915</v>
      </c>
      <c r="AF104" s="24">
        <f ca="1">OFFSET(PTRA!AI$218,$E104,0)</f>
        <v>0.82090954773838587</v>
      </c>
      <c r="AG104" s="24">
        <f ca="1">OFFSET(PTRA!AJ$218,$E104,0)</f>
        <v>0.81846334802729259</v>
      </c>
      <c r="AH104" s="24">
        <f ca="1">OFFSET(PTRA!AK$218,$E104,0)</f>
        <v>0.81601714831619931</v>
      </c>
      <c r="AI104" s="24">
        <f ca="1">OFFSET(PTRA!AL$218,$E104,0)</f>
        <v>0.8135709486051057</v>
      </c>
      <c r="AJ104" s="24">
        <f ca="1">OFFSET(PTRA!AM$218,$E104,0)</f>
        <v>0.7909905225082785</v>
      </c>
      <c r="AK104" s="24">
        <f ca="1">OFFSET(PTRA!AN$218,$E104,0)</f>
        <v>0.7684100964114513</v>
      </c>
      <c r="AL104" s="24">
        <f ca="1">OFFSET(PTRA!AO$218,$E104,0)</f>
        <v>0.7684100964114513</v>
      </c>
      <c r="AM104" s="24">
        <f ca="1">OFFSET(PTRA!AP$218,$E104,0)</f>
        <v>0.7684100964114513</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0.64248252977129328</v>
      </c>
      <c r="P105" s="24">
        <f ca="1">OFFSET(PTRA!S$218,$E105,0)</f>
        <v>0.61862682810465142</v>
      </c>
      <c r="Q105" s="24">
        <f ca="1">OFFSET(PTRA!T$218,$E105,0)</f>
        <v>0.64008009222816098</v>
      </c>
      <c r="R105" s="24">
        <f ca="1">OFFSET(PTRA!U$218,$E105,0)</f>
        <v>0.66153335635167054</v>
      </c>
      <c r="S105" s="24">
        <f ca="1">OFFSET(PTRA!V$218,$E105,0)</f>
        <v>0.68298662047518011</v>
      </c>
      <c r="T105" s="24">
        <f ca="1">OFFSET(PTRA!W$218,$E105,0)</f>
        <v>0.70443988459868967</v>
      </c>
      <c r="U105" s="24">
        <f ca="1">OFFSET(PTRA!X$218,$E105,0)</f>
        <v>0.72589314872219923</v>
      </c>
      <c r="V105" s="24">
        <f ca="1">OFFSET(PTRA!Y$218,$E105,0)</f>
        <v>0.7473464128457088</v>
      </c>
      <c r="W105" s="24">
        <f ca="1">OFFSET(PTRA!Z$218,$E105,0)</f>
        <v>0.76879967696921836</v>
      </c>
      <c r="X105" s="24">
        <f ca="1">OFFSET(PTRA!AA$218,$E105,0)</f>
        <v>0.79025294109272792</v>
      </c>
      <c r="Y105" s="24">
        <f ca="1">OFFSET(PTRA!AB$218,$E105,0)</f>
        <v>0.81170620521623749</v>
      </c>
      <c r="Z105" s="24">
        <f ca="1">OFFSET(PTRA!AC$218,$E105,0)</f>
        <v>0.83730104861429566</v>
      </c>
      <c r="AA105" s="24">
        <f ca="1">OFFSET(PTRA!AD$218,$E105,0)</f>
        <v>0.86289589201235384</v>
      </c>
      <c r="AB105" s="24">
        <f ca="1">OFFSET(PTRA!AE$218,$E105,0)</f>
        <v>0.88849073541041201</v>
      </c>
      <c r="AC105" s="24">
        <f ca="1">OFFSET(PTRA!AF$218,$E105,0)</f>
        <v>0.91408557880847019</v>
      </c>
      <c r="AD105" s="24">
        <f ca="1">OFFSET(PTRA!AG$218,$E105,0)</f>
        <v>0.93968042220652837</v>
      </c>
      <c r="AE105" s="24">
        <f ca="1">OFFSET(PTRA!AH$218,$E105,0)</f>
        <v>0.96527526560458654</v>
      </c>
      <c r="AF105" s="24">
        <f ca="1">OFFSET(PTRA!AI$218,$E105,0)</f>
        <v>0.99087010900264472</v>
      </c>
      <c r="AG105" s="24">
        <f ca="1">OFFSET(PTRA!AJ$218,$E105,0)</f>
        <v>1.016464952400703</v>
      </c>
      <c r="AH105" s="24">
        <f ca="1">OFFSET(PTRA!AK$218,$E105,0)</f>
        <v>1.0420597957987612</v>
      </c>
      <c r="AI105" s="24">
        <f ca="1">OFFSET(PTRA!AL$218,$E105,0)</f>
        <v>1.0676546391968196</v>
      </c>
      <c r="AJ105" s="24">
        <f ca="1">OFFSET(PTRA!AM$218,$E105,0)</f>
        <v>1.1737738257570425</v>
      </c>
      <c r="AK105" s="24">
        <f ca="1">OFFSET(PTRA!AN$218,$E105,0)</f>
        <v>1.2798930123172656</v>
      </c>
      <c r="AL105" s="24">
        <f ca="1">OFFSET(PTRA!AO$218,$E105,0)</f>
        <v>1.2798930123172656</v>
      </c>
      <c r="AM105" s="24">
        <f ca="1">OFFSET(PTRA!AP$218,$E105,0)</f>
        <v>1.2798930123172656</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7.2669868325645215</v>
      </c>
      <c r="P106" s="24">
        <f ca="1">OFFSET(PTRA!S$218,$E106,0)</f>
        <v>7.4644031647509204</v>
      </c>
      <c r="Q106" s="24">
        <f ca="1">OFFSET(PTRA!T$218,$E106,0)</f>
        <v>7.5147169547030632</v>
      </c>
      <c r="R106" s="24">
        <f ca="1">OFFSET(PTRA!U$218,$E106,0)</f>
        <v>7.5650307446552061</v>
      </c>
      <c r="S106" s="24">
        <f ca="1">OFFSET(PTRA!V$218,$E106,0)</f>
        <v>7.6153445346073489</v>
      </c>
      <c r="T106" s="24">
        <f ca="1">OFFSET(PTRA!W$218,$E106,0)</f>
        <v>7.6656583245594918</v>
      </c>
      <c r="U106" s="24">
        <f ca="1">OFFSET(PTRA!X$218,$E106,0)</f>
        <v>7.7159721145116347</v>
      </c>
      <c r="V106" s="24">
        <f ca="1">OFFSET(PTRA!Y$218,$E106,0)</f>
        <v>7.7662859044637775</v>
      </c>
      <c r="W106" s="24">
        <f ca="1">OFFSET(PTRA!Z$218,$E106,0)</f>
        <v>7.8165996944159204</v>
      </c>
      <c r="X106" s="24">
        <f ca="1">OFFSET(PTRA!AA$218,$E106,0)</f>
        <v>7.8669134843680633</v>
      </c>
      <c r="Y106" s="24">
        <f ca="1">OFFSET(PTRA!AB$218,$E106,0)</f>
        <v>7.9172272743202026</v>
      </c>
      <c r="Z106" s="24">
        <f ca="1">OFFSET(PTRA!AC$218,$E106,0)</f>
        <v>7.8941170622812784</v>
      </c>
      <c r="AA106" s="24">
        <f ca="1">OFFSET(PTRA!AD$218,$E106,0)</f>
        <v>7.8710068502423542</v>
      </c>
      <c r="AB106" s="24">
        <f ca="1">OFFSET(PTRA!AE$218,$E106,0)</f>
        <v>7.8478966382034301</v>
      </c>
      <c r="AC106" s="24">
        <f ca="1">OFFSET(PTRA!AF$218,$E106,0)</f>
        <v>7.8247864261645059</v>
      </c>
      <c r="AD106" s="24">
        <f ca="1">OFFSET(PTRA!AG$218,$E106,0)</f>
        <v>7.8016762141255818</v>
      </c>
      <c r="AE106" s="24">
        <f ca="1">OFFSET(PTRA!AH$218,$E106,0)</f>
        <v>7.7785660020866576</v>
      </c>
      <c r="AF106" s="24">
        <f ca="1">OFFSET(PTRA!AI$218,$E106,0)</f>
        <v>7.7554557900477334</v>
      </c>
      <c r="AG106" s="24">
        <f ca="1">OFFSET(PTRA!AJ$218,$E106,0)</f>
        <v>7.7323455780088093</v>
      </c>
      <c r="AH106" s="24">
        <f ca="1">OFFSET(PTRA!AK$218,$E106,0)</f>
        <v>7.7092353659698851</v>
      </c>
      <c r="AI106" s="24">
        <f ca="1">OFFSET(PTRA!AL$218,$E106,0)</f>
        <v>7.6861251539309574</v>
      </c>
      <c r="AJ106" s="24">
        <f ca="1">OFFSET(PTRA!AM$218,$E106,0)</f>
        <v>7.4727989759167723</v>
      </c>
      <c r="AK106" s="24">
        <f ca="1">OFFSET(PTRA!AN$218,$E106,0)</f>
        <v>7.2594727979025864</v>
      </c>
      <c r="AL106" s="24">
        <f ca="1">OFFSET(PTRA!AO$218,$E106,0)</f>
        <v>7.2594727979025864</v>
      </c>
      <c r="AM106" s="24">
        <f ca="1">OFFSET(PTRA!AP$218,$E106,0)</f>
        <v>7.2594727979025864</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8.9654013796389815</v>
      </c>
      <c r="P107" s="24">
        <f ca="1">OFFSET(PTRA!S$218,$E107,0)</f>
        <v>9.2089571611103249</v>
      </c>
      <c r="Q107" s="24">
        <f ca="1">OFFSET(PTRA!T$218,$E107,0)</f>
        <v>9.2710301126987922</v>
      </c>
      <c r="R107" s="24">
        <f ca="1">OFFSET(PTRA!U$218,$E107,0)</f>
        <v>9.3331030642872594</v>
      </c>
      <c r="S107" s="24">
        <f ca="1">OFFSET(PTRA!V$218,$E107,0)</f>
        <v>9.3951760158757267</v>
      </c>
      <c r="T107" s="24">
        <f ca="1">OFFSET(PTRA!W$218,$E107,0)</f>
        <v>9.457248967464194</v>
      </c>
      <c r="U107" s="24">
        <f ca="1">OFFSET(PTRA!X$218,$E107,0)</f>
        <v>9.5193219190526612</v>
      </c>
      <c r="V107" s="24">
        <f ca="1">OFFSET(PTRA!Y$218,$E107,0)</f>
        <v>9.5813948706411285</v>
      </c>
      <c r="W107" s="24">
        <f ca="1">OFFSET(PTRA!Z$218,$E107,0)</f>
        <v>9.6434678222295958</v>
      </c>
      <c r="X107" s="24">
        <f ca="1">OFFSET(PTRA!AA$218,$E107,0)</f>
        <v>9.705540773818063</v>
      </c>
      <c r="Y107" s="24">
        <f ca="1">OFFSET(PTRA!AB$218,$E107,0)</f>
        <v>9.7676137254065267</v>
      </c>
      <c r="Z107" s="24">
        <f ca="1">OFFSET(PTRA!AC$218,$E107,0)</f>
        <v>9.739102276071149</v>
      </c>
      <c r="AA107" s="24">
        <f ca="1">OFFSET(PTRA!AD$218,$E107,0)</f>
        <v>9.7105908267357712</v>
      </c>
      <c r="AB107" s="24">
        <f ca="1">OFFSET(PTRA!AE$218,$E107,0)</f>
        <v>9.6820793774003935</v>
      </c>
      <c r="AC107" s="24">
        <f ca="1">OFFSET(PTRA!AF$218,$E107,0)</f>
        <v>9.6535679280650157</v>
      </c>
      <c r="AD107" s="24">
        <f ca="1">OFFSET(PTRA!AG$218,$E107,0)</f>
        <v>9.625056478729638</v>
      </c>
      <c r="AE107" s="24">
        <f ca="1">OFFSET(PTRA!AH$218,$E107,0)</f>
        <v>9.5965450293942602</v>
      </c>
      <c r="AF107" s="24">
        <f ca="1">OFFSET(PTRA!AI$218,$E107,0)</f>
        <v>9.5680335800588825</v>
      </c>
      <c r="AG107" s="24">
        <f ca="1">OFFSET(PTRA!AJ$218,$E107,0)</f>
        <v>9.5395221307235047</v>
      </c>
      <c r="AH107" s="24">
        <f ca="1">OFFSET(PTRA!AK$218,$E107,0)</f>
        <v>9.511010681388127</v>
      </c>
      <c r="AI107" s="24">
        <f ca="1">OFFSET(PTRA!AL$218,$E107,0)</f>
        <v>9.4824992320527457</v>
      </c>
      <c r="AJ107" s="24">
        <f ca="1">OFFSET(PTRA!AM$218,$E107,0)</f>
        <v>9.2193152116674284</v>
      </c>
      <c r="AK107" s="24">
        <f ca="1">OFFSET(PTRA!AN$218,$E107,0)</f>
        <v>8.9561311912821111</v>
      </c>
      <c r="AL107" s="24">
        <f ca="1">OFFSET(PTRA!AO$218,$E107,0)</f>
        <v>8.9561311912821111</v>
      </c>
      <c r="AM107" s="24">
        <f ca="1">OFFSET(PTRA!AP$218,$E107,0)</f>
        <v>8.9561311912821111</v>
      </c>
    </row>
    <row r="108" spans="1:39">
      <c r="A108" s="35" t="s">
        <v>158</v>
      </c>
      <c r="B108">
        <v>0.1024485696</v>
      </c>
      <c r="E108" s="131">
        <f>MATCH(F108,OtherTRA!$D$52:$D$56,0)</f>
        <v>5</v>
      </c>
      <c r="F108" s="4" t="str">
        <f t="shared" si="1"/>
        <v>TSHFO</v>
      </c>
      <c r="G108" s="24">
        <f ca="1">OFFSET(OtherTRA!J$51,$E108,0)</f>
        <v>4.5090000000000003</v>
      </c>
      <c r="H108" s="24">
        <f ca="1">OFFSET(OtherTRA!K$51,$E108,0)</f>
        <v>4.6283168598316866</v>
      </c>
      <c r="I108" s="24">
        <f ca="1">OFFSET(OtherTRA!L$51,$E108,0)</f>
        <v>4.7476337196633729</v>
      </c>
      <c r="J108" s="24">
        <f ca="1">OFFSET(OtherTRA!M$51,$E108,0)</f>
        <v>4.8669505794950583</v>
      </c>
      <c r="K108" s="24">
        <f ca="1">OFFSET(OtherTRA!N$51,$E108,0)</f>
        <v>4.6877822947475298</v>
      </c>
      <c r="L108" s="24">
        <f ca="1">OFFSET(OtherTRA!O$51,$E108,0)</f>
        <v>4.5086140100000014</v>
      </c>
      <c r="M108" s="24">
        <f ca="1">OFFSET(OtherTRA!P$51,$E108,0)</f>
        <v>4.8159747836716882</v>
      </c>
      <c r="N108" s="24">
        <f ca="1">OFFSET(OtherTRA!Q$51,$E108,0)</f>
        <v>5.123335557343375</v>
      </c>
      <c r="O108" s="24">
        <f ca="1">OFFSET(OtherTRA!R$51,$E108,0)</f>
        <v>4.849247646868216</v>
      </c>
      <c r="P108" s="24">
        <f ca="1">OFFSET(OtherTRA!S$51,$E108,0)</f>
        <v>4.5895317288139692</v>
      </c>
      <c r="Q108" s="24">
        <f ca="1">OFFSET(OtherTRA!T$51,$E108,0)</f>
        <v>4.7872454130154711</v>
      </c>
      <c r="R108" s="24">
        <f ca="1">OFFSET(OtherTRA!U$51,$E108,0)</f>
        <v>4.9849590972169731</v>
      </c>
      <c r="S108" s="24">
        <f ca="1">OFFSET(OtherTRA!V$51,$E108,0)</f>
        <v>5.182672781418475</v>
      </c>
      <c r="T108" s="24">
        <f ca="1">OFFSET(OtherTRA!W$51,$E108,0)</f>
        <v>5.3803864656199769</v>
      </c>
      <c r="U108" s="24">
        <f ca="1">OFFSET(OtherTRA!X$51,$E108,0)</f>
        <v>5.5781001498214788</v>
      </c>
      <c r="V108" s="24">
        <f ca="1">OFFSET(OtherTRA!Y$51,$E108,0)</f>
        <v>5.7758138340229808</v>
      </c>
      <c r="W108" s="24">
        <f ca="1">OFFSET(OtherTRA!Z$51,$E108,0)</f>
        <v>5.9735275182244827</v>
      </c>
      <c r="X108" s="24">
        <f ca="1">OFFSET(OtherTRA!AA$51,$E108,0)</f>
        <v>6.1712412024259846</v>
      </c>
      <c r="Y108" s="24">
        <f ca="1">OFFSET(OtherTRA!AB$51,$E108,0)</f>
        <v>6.3689548866274874</v>
      </c>
      <c r="Z108" s="24">
        <f ca="1">OFFSET(OtherTRA!AC$51,$E108,0)</f>
        <v>6.5216163866214867</v>
      </c>
      <c r="AA108" s="24">
        <f ca="1">OFFSET(OtherTRA!AD$51,$E108,0)</f>
        <v>6.6742778866154859</v>
      </c>
      <c r="AB108" s="24">
        <f ca="1">OFFSET(OtherTRA!AE$51,$E108,0)</f>
        <v>6.8269393866094852</v>
      </c>
      <c r="AC108" s="24">
        <f ca="1">OFFSET(OtherTRA!AF$51,$E108,0)</f>
        <v>6.9796008866034844</v>
      </c>
      <c r="AD108" s="24">
        <f ca="1">OFFSET(OtherTRA!AG$51,$E108,0)</f>
        <v>7.1322623865974837</v>
      </c>
      <c r="AE108" s="24">
        <f ca="1">OFFSET(OtherTRA!AH$51,$E108,0)</f>
        <v>7.2849238865914829</v>
      </c>
      <c r="AF108" s="24">
        <f ca="1">OFFSET(OtherTRA!AI$51,$E108,0)</f>
        <v>7.4375853865854822</v>
      </c>
      <c r="AG108" s="24">
        <f ca="1">OFFSET(OtherTRA!AJ$51,$E108,0)</f>
        <v>7.5902468865794814</v>
      </c>
      <c r="AH108" s="24">
        <f ca="1">OFFSET(OtherTRA!AK$51,$E108,0)</f>
        <v>7.7429083865734807</v>
      </c>
      <c r="AI108" s="24">
        <f ca="1">OFFSET(OtherTRA!AL$51,$E108,0)</f>
        <v>7.8955698865674773</v>
      </c>
      <c r="AJ108" s="24">
        <f ca="1">OFFSET(OtherTRA!AM$51,$E108,0)</f>
        <v>8.6485157462663871</v>
      </c>
      <c r="AK108" s="24">
        <f ca="1">OFFSET(OtherTRA!AN$51,$E108,0)</f>
        <v>9.4014616059652987</v>
      </c>
      <c r="AL108" s="24">
        <f ca="1">OFFSET(OtherTRA!AO$51,$E108,0)</f>
        <v>9.4014616059652987</v>
      </c>
      <c r="AM108" s="24">
        <f ca="1">OFFSET(OtherTRA!AP$51,$E108,0)</f>
        <v>9.4014616059652987</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117.14202913866166</v>
      </c>
      <c r="Q109" s="24">
        <f ca="1">OFFSET(COM!T$247,$E109,0)</f>
        <v>116.49065803078582</v>
      </c>
      <c r="R109" s="24">
        <f ca="1">OFFSET(COM!U$247,$E109,0)</f>
        <v>115.82859447381288</v>
      </c>
      <c r="S109" s="24">
        <f ca="1">OFFSET(COM!V$247,$E109,0)</f>
        <v>115.17772598299297</v>
      </c>
      <c r="T109" s="194">
        <f ca="1">OFFSET(COM!W$247,$E109,0)</f>
        <v>114.50316539062038</v>
      </c>
      <c r="U109" s="24">
        <f ca="1">OFFSET(COM!X$247,$E109,0)</f>
        <v>113.79467221998605</v>
      </c>
      <c r="V109" s="24">
        <f ca="1">OFFSET(COM!Y$247,$E109,0)</f>
        <v>113.08259390073943</v>
      </c>
      <c r="W109" s="24">
        <f ca="1">OFFSET(COM!Z$247,$E109,0)</f>
        <v>112.37721257643204</v>
      </c>
      <c r="X109" s="24">
        <f ca="1">OFFSET(COM!AA$247,$E109,0)</f>
        <v>111.72538413806819</v>
      </c>
      <c r="Y109" s="205">
        <f ca="1">OFFSET(COM!AB$247,$E109,0)</f>
        <v>111.05167109365156</v>
      </c>
      <c r="Z109" s="24">
        <f ca="1">OFFSET(COM!AC$247,$E109,0)</f>
        <v>110.41894619414475</v>
      </c>
      <c r="AA109" s="24">
        <f ca="1">OFFSET(COM!AD$247,$E109,0)</f>
        <v>109.79166979890464</v>
      </c>
      <c r="AB109" s="24">
        <f ca="1">OFFSET(COM!AE$247,$E109,0)</f>
        <v>109.22383174932801</v>
      </c>
      <c r="AC109" s="24">
        <f ca="1">OFFSET(COM!AF$247,$E109,0)</f>
        <v>108.66818125350966</v>
      </c>
      <c r="AD109" s="24">
        <f ca="1">OFFSET(COM!AG$247,$E109,0)</f>
        <v>108.08784545565575</v>
      </c>
      <c r="AE109" s="24">
        <f ca="1">OFFSET(COM!AH$247,$E109,0)</f>
        <v>107.48112624149249</v>
      </c>
      <c r="AF109" s="24">
        <f ca="1">OFFSET(COM!AI$247,$E109,0)</f>
        <v>106.79760933472991</v>
      </c>
      <c r="AG109" s="24">
        <f ca="1">OFFSET(COM!AJ$247,$E109,0)</f>
        <v>106.16493112365617</v>
      </c>
      <c r="AH109" s="24">
        <f ca="1">OFFSET(COM!AK$247,$E109,0)</f>
        <v>105.58852331471942</v>
      </c>
      <c r="AI109" s="24">
        <f ca="1">OFFSET(COM!AL$247,$E109,0)</f>
        <v>104.98434363582348</v>
      </c>
      <c r="AJ109" s="24">
        <f ca="1">OFFSET(COM!AM$247,$E109,0)</f>
        <v>102.15447548305804</v>
      </c>
      <c r="AK109" s="24">
        <f ca="1">OFFSET(COM!AN$247,$E109,0)</f>
        <v>98.764234551147297</v>
      </c>
      <c r="AL109" s="24">
        <f ca="1">OFFSET(COM!AO$247,$E109,0)</f>
        <v>98.764234551147297</v>
      </c>
      <c r="AM109" s="24">
        <f ca="1">OFFSET(COM!AP$247,$E109,0)</f>
        <v>98.764234551147297</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9.1321505960684899</v>
      </c>
      <c r="Q110" s="24">
        <f ca="1">OFFSET(COM!T$247,$E110,0)</f>
        <v>9.2467967352087772</v>
      </c>
      <c r="R110" s="24">
        <f ca="1">OFFSET(COM!U$247,$E110,0)</f>
        <v>9.3574999174564297</v>
      </c>
      <c r="S110" s="24">
        <f ca="1">OFFSET(COM!V$247,$E110,0)</f>
        <v>9.472331402102407</v>
      </c>
      <c r="T110" s="194">
        <f ca="1">OFFSET(COM!W$247,$E110,0)</f>
        <v>9.5784261666321822</v>
      </c>
      <c r="U110" s="24">
        <f ca="1">OFFSET(COM!X$247,$E110,0)</f>
        <v>9.6720079238867012</v>
      </c>
      <c r="V110" s="24">
        <f ca="1">OFFSET(COM!Y$247,$E110,0)</f>
        <v>9.7642676185993658</v>
      </c>
      <c r="W110" s="24">
        <f ca="1">OFFSET(COM!Z$247,$E110,0)</f>
        <v>9.858996903030512</v>
      </c>
      <c r="X110" s="24">
        <f ca="1">OFFSET(COM!AA$247,$E110,0)</f>
        <v>9.9734743965795598</v>
      </c>
      <c r="Y110" s="205">
        <f ca="1">OFFSET(COM!AB$247,$E110,0)</f>
        <v>10.079881703635776</v>
      </c>
      <c r="Z110" s="24">
        <f ca="1">OFFSET(COM!AC$247,$E110,0)</f>
        <v>10.201403834903077</v>
      </c>
      <c r="AA110" s="24">
        <f ca="1">OFFSET(COM!AD$247,$E110,0)</f>
        <v>10.324935161375153</v>
      </c>
      <c r="AB110" s="24">
        <f ca="1">OFFSET(COM!AE$247,$E110,0)</f>
        <v>10.47038502424544</v>
      </c>
      <c r="AC110" s="24">
        <f ca="1">OFFSET(COM!AF$247,$E110,0)</f>
        <v>10.620329180112517</v>
      </c>
      <c r="AD110" s="24">
        <f ca="1">OFFSET(COM!AG$247,$E110,0)</f>
        <v>10.761170362383536</v>
      </c>
      <c r="AE110" s="24">
        <f ca="1">OFFSET(COM!AH$247,$E110,0)</f>
        <v>10.89228237295184</v>
      </c>
      <c r="AF110" s="24">
        <f ca="1">OFFSET(COM!AI$247,$E110,0)</f>
        <v>10.995074399143936</v>
      </c>
      <c r="AG110" s="24">
        <f ca="1">OFFSET(COM!AJ$247,$E110,0)</f>
        <v>11.116613747278709</v>
      </c>
      <c r="AH110" s="24">
        <f ca="1">OFFSET(COM!AK$247,$E110,0)</f>
        <v>11.258903418182644</v>
      </c>
      <c r="AI110" s="24">
        <f ca="1">OFFSET(COM!AL$247,$E110,0)</f>
        <v>11.390951910000043</v>
      </c>
      <c r="AJ110" s="24">
        <f ca="1">OFFSET(COM!AM$247,$E110,0)</f>
        <v>12.121638848310639</v>
      </c>
      <c r="AK110" s="24">
        <f ca="1">OFFSET(COM!AN$247,$E110,0)</f>
        <v>12.645682229853861</v>
      </c>
      <c r="AL110" s="24">
        <f ca="1">OFFSET(COM!AO$247,$E110,0)</f>
        <v>12.645682229853861</v>
      </c>
      <c r="AM110" s="24">
        <f ca="1">OFFSET(COM!AP$247,$E110,0)</f>
        <v>12.645682229853861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11.171406366523069</v>
      </c>
      <c r="Q111" s="24">
        <f ca="1">OFFSET(COM!T$247,$E111,0)</f>
        <v>11.1092874891654</v>
      </c>
      <c r="R111" s="24">
        <f ca="1">OFFSET(COM!U$247,$E111,0)</f>
        <v>11.046148912091107</v>
      </c>
      <c r="S111" s="24">
        <f ca="1">OFFSET(COM!V$247,$E111,0)</f>
        <v>10.984077967481568</v>
      </c>
      <c r="T111" s="194">
        <f ca="1">OFFSET(COM!W$247,$E111,0)</f>
        <v>10.919747593903043</v>
      </c>
      <c r="U111" s="24">
        <f ca="1">OFFSET(COM!X$247,$E111,0)</f>
        <v>10.852181194590516</v>
      </c>
      <c r="V111" s="24">
        <f ca="1">OFFSET(COM!Y$247,$E111,0)</f>
        <v>10.784272892782983</v>
      </c>
      <c r="W111" s="24">
        <f ca="1">OFFSET(COM!Z$247,$E111,0)</f>
        <v>10.717003258859652</v>
      </c>
      <c r="X111" s="24">
        <f ca="1">OFFSET(COM!AA$247,$E111,0)</f>
        <v>10.654840767568</v>
      </c>
      <c r="Y111" s="205">
        <f ca="1">OFFSET(COM!AB$247,$E111,0)</f>
        <v>10.590591221534469</v>
      </c>
      <c r="Z111" s="24">
        <f ca="1">OFFSET(COM!AC$247,$E111,0)</f>
        <v>10.530250564789988</v>
      </c>
      <c r="AA111" s="24">
        <f ca="1">OFFSET(COM!AD$247,$E111,0)</f>
        <v>10.470429511946008</v>
      </c>
      <c r="AB111" s="24">
        <f ca="1">OFFSET(COM!AE$247,$E111,0)</f>
        <v>10.416276876475731</v>
      </c>
      <c r="AC111" s="24">
        <f ca="1">OFFSET(COM!AF$247,$E111,0)</f>
        <v>10.363286523378816</v>
      </c>
      <c r="AD111" s="24">
        <f ca="1">OFFSET(COM!AG$247,$E111,0)</f>
        <v>10.307942023419775</v>
      </c>
      <c r="AE111" s="24">
        <f ca="1">OFFSET(COM!AH$247,$E111,0)</f>
        <v>10.250081433658501</v>
      </c>
      <c r="AF111" s="24">
        <f ca="1">OFFSET(COM!AI$247,$E111,0)</f>
        <v>10.184896929172968</v>
      </c>
      <c r="AG111" s="24">
        <f ca="1">OFFSET(COM!AJ$247,$E111,0)</f>
        <v>10.124560724933385</v>
      </c>
      <c r="AH111" s="24">
        <f ca="1">OFFSET(COM!AK$247,$E111,0)</f>
        <v>10.069590822893806</v>
      </c>
      <c r="AI111" s="24">
        <f ca="1">OFFSET(COM!AL$247,$E111,0)</f>
        <v>10.011972419311668</v>
      </c>
      <c r="AJ111" s="24">
        <f ca="1">OFFSET(COM!AM$247,$E111,0)</f>
        <v>9.7420982560358773</v>
      </c>
      <c r="AK111" s="24">
        <f ca="1">OFFSET(COM!AN$247,$E111,0)</f>
        <v>9.4187833927944062</v>
      </c>
      <c r="AL111" s="24">
        <f ca="1">OFFSET(COM!AO$247,$E111,0)</f>
        <v>9.4187833927944062</v>
      </c>
      <c r="AM111" s="24">
        <f ca="1">OFFSET(COM!AP$247,$E111,0)</f>
        <v>9.4187833927944062</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8.0372906434169824</v>
      </c>
      <c r="Q112" s="24">
        <f ca="1">OFFSET(COM!T$247,$E112,0)</f>
        <v>7.9925990929186934</v>
      </c>
      <c r="R112" s="24">
        <f ca="1">OFFSET(COM!U$247,$E112,0)</f>
        <v>7.9471739174207752</v>
      </c>
      <c r="S112" s="24">
        <f ca="1">OFFSET(COM!V$247,$E112,0)</f>
        <v>7.9025168522339531</v>
      </c>
      <c r="T112" s="194">
        <f ca="1">OFFSET(COM!W$247,$E112,0)</f>
        <v>7.8562342363585165</v>
      </c>
      <c r="U112" s="24">
        <f ca="1">OFFSET(COM!X$247,$E112,0)</f>
        <v>7.8076234552995363</v>
      </c>
      <c r="V112" s="24">
        <f ca="1">OFFSET(COM!Y$247,$E112,0)</f>
        <v>7.7587666918070202</v>
      </c>
      <c r="W112" s="24">
        <f ca="1">OFFSET(COM!Z$247,$E112,0)</f>
        <v>7.7103694192005658</v>
      </c>
      <c r="X112" s="24">
        <f ca="1">OFFSET(COM!AA$247,$E112,0)</f>
        <v>7.6656464905702846</v>
      </c>
      <c r="Y112" s="205">
        <f ca="1">OFFSET(COM!AB$247,$E112,0)</f>
        <v>7.6194220262336785</v>
      </c>
      <c r="Z112" s="24">
        <f ca="1">OFFSET(COM!AC$247,$E112,0)</f>
        <v>7.5760098201104302</v>
      </c>
      <c r="AA112" s="24">
        <f ca="1">OFFSET(COM!AD$247,$E112,0)</f>
        <v>7.5329714440521514</v>
      </c>
      <c r="AB112" s="24">
        <f ca="1">OFFSET(COM!AE$247,$E112,0)</f>
        <v>7.4940112222052511</v>
      </c>
      <c r="AC112" s="24">
        <f ca="1">OFFSET(COM!AF$247,$E112,0)</f>
        <v>7.4558872067354098</v>
      </c>
      <c r="AD112" s="24">
        <f ca="1">OFFSET(COM!AG$247,$E112,0)</f>
        <v>7.4160694955993822</v>
      </c>
      <c r="AE112" s="24">
        <f ca="1">OFFSET(COM!AH$247,$E112,0)</f>
        <v>7.3744415786251647</v>
      </c>
      <c r="AF112" s="24">
        <f ca="1">OFFSET(COM!AI$247,$E112,0)</f>
        <v>7.327544456561168</v>
      </c>
      <c r="AG112" s="24">
        <f ca="1">OFFSET(COM!AJ$247,$E112,0)</f>
        <v>7.2841354538014702</v>
      </c>
      <c r="AH112" s="24">
        <f ca="1">OFFSET(COM!AK$247,$E112,0)</f>
        <v>7.244587247887468</v>
      </c>
      <c r="AI112" s="24">
        <f ca="1">OFFSET(COM!AL$247,$E112,0)</f>
        <v>7.2031335722439884</v>
      </c>
      <c r="AJ112" s="24">
        <f ca="1">OFFSET(COM!AM$247,$E112,0)</f>
        <v>7.0089720659634152</v>
      </c>
      <c r="AK112" s="24">
        <f ca="1">OFFSET(COM!AN$247,$E112,0)</f>
        <v>6.7763625412579707</v>
      </c>
      <c r="AL112" s="24">
        <f ca="1">OFFSET(COM!AO$247,$E112,0)</f>
        <v>6.7763625412579707</v>
      </c>
      <c r="AM112" s="24">
        <f ca="1">OFFSET(COM!AP$247,$E112,0)</f>
        <v>6.7763625412579707</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101.94061370446272</v>
      </c>
      <c r="Q113" s="24">
        <f ca="1">OFFSET(COM!T$247,$E113,0)</f>
        <v>101.37377043758011</v>
      </c>
      <c r="R113" s="24">
        <f ca="1">OFFSET(COM!U$247,$E113,0)</f>
        <v>100.79762227107284</v>
      </c>
      <c r="S113" s="24">
        <f ca="1">OFFSET(COM!V$247,$E113,0)</f>
        <v>100.23121639708427</v>
      </c>
      <c r="T113" s="194">
        <f ca="1">OFFSET(COM!W$247,$E113,0)</f>
        <v>99.644192924186157</v>
      </c>
      <c r="U113" s="24">
        <f ca="1">OFFSET(COM!X$247,$E113,0)</f>
        <v>99.027640273092914</v>
      </c>
      <c r="V113" s="24">
        <f ca="1">OFFSET(COM!Y$247,$E113,0)</f>
        <v>98.407967714888215</v>
      </c>
      <c r="W113" s="24">
        <f ca="1">OFFSET(COM!Z$247,$E113,0)</f>
        <v>97.794123088631594</v>
      </c>
      <c r="X113" s="24">
        <f ca="1">OFFSET(COM!AA$247,$E113,0)</f>
        <v>97.226881838625815</v>
      </c>
      <c r="Y113" s="205">
        <f ca="1">OFFSET(COM!AB$247,$E113,0)</f>
        <v>96.640595928150091</v>
      </c>
      <c r="Z113" s="24">
        <f ca="1">OFFSET(COM!AC$247,$E113,0)</f>
        <v>96.089979167999289</v>
      </c>
      <c r="AA113" s="24">
        <f ca="1">OFFSET(COM!AD$247,$E113,0)</f>
        <v>95.544103864632248</v>
      </c>
      <c r="AB113" s="24">
        <f ca="1">OFFSET(COM!AE$247,$E113,0)</f>
        <v>95.049953646437999</v>
      </c>
      <c r="AC113" s="24">
        <f ca="1">OFFSET(COM!AF$247,$E113,0)</f>
        <v>94.566409414146591</v>
      </c>
      <c r="AD113" s="24">
        <f ca="1">OFFSET(COM!AG$247,$E113,0)</f>
        <v>94.061383269193357</v>
      </c>
      <c r="AE113" s="24">
        <f ca="1">OFFSET(COM!AH$247,$E113,0)</f>
        <v>93.533397460061778</v>
      </c>
      <c r="AF113" s="24">
        <f ca="1">OFFSET(COM!AI$247,$E113,0)</f>
        <v>92.938579925611563</v>
      </c>
      <c r="AG113" s="24">
        <f ca="1">OFFSET(COM!AJ$247,$E113,0)</f>
        <v>92.388003795178022</v>
      </c>
      <c r="AH113" s="24">
        <f ca="1">OFFSET(COM!AK$247,$E113,0)</f>
        <v>91.886395907564051</v>
      </c>
      <c r="AI113" s="24">
        <f ca="1">OFFSET(COM!AL$247,$E113,0)</f>
        <v>91.360620080499345</v>
      </c>
      <c r="AJ113" s="24">
        <f ca="1">OFFSET(COM!AM$247,$E113,0)</f>
        <v>88.897981364772903</v>
      </c>
      <c r="AK113" s="24">
        <f ca="1">OFFSET(COM!AN$247,$E113,0)</f>
        <v>85.947688939874951</v>
      </c>
      <c r="AL113" s="24">
        <f ca="1">OFFSET(COM!AO$247,$E113,0)</f>
        <v>85.947688939874951</v>
      </c>
      <c r="AM113" s="24">
        <f ca="1">OFFSET(COM!AP$247,$E113,0)</f>
        <v>85.947688939874951</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16.555290753957131</v>
      </c>
      <c r="Q114" s="24">
        <f ca="1">OFFSET(COM!T$247,$E114,0)</f>
        <v>16.463234656253317</v>
      </c>
      <c r="R114" s="24">
        <f ca="1">OFFSET(COM!U$247,$E114,0)</f>
        <v>16.369667430519915</v>
      </c>
      <c r="S114" s="24">
        <f ca="1">OFFSET(COM!V$247,$E114,0)</f>
        <v>16.277682366001713</v>
      </c>
      <c r="T114" s="194">
        <f ca="1">OFFSET(COM!W$247,$E114,0)</f>
        <v>16.18234897609884</v>
      </c>
      <c r="U114" s="24">
        <f ca="1">OFFSET(COM!X$247,$E114,0)</f>
        <v>16.082220008525979</v>
      </c>
      <c r="V114" s="24">
        <f ca="1">OFFSET(COM!Y$247,$E114,0)</f>
        <v>15.981584363903817</v>
      </c>
      <c r="W114" s="24">
        <f ca="1">OFFSET(COM!Z$247,$E114,0)</f>
        <v>15.881895183153011</v>
      </c>
      <c r="X114" s="24">
        <f ca="1">OFFSET(COM!AA$247,$E114,0)</f>
        <v>15.789774452462598</v>
      </c>
      <c r="Y114" s="205">
        <f ca="1">OFFSET(COM!AB$247,$E114,0)</f>
        <v>15.694560843674514</v>
      </c>
      <c r="Z114" s="24">
        <f ca="1">OFFSET(COM!AC$247,$E114,0)</f>
        <v>15.605139952166784</v>
      </c>
      <c r="AA114" s="24">
        <f ca="1">OFFSET(COM!AD$247,$E114,0)</f>
        <v>15.516489079523955</v>
      </c>
      <c r="AB114" s="24">
        <f ca="1">OFFSET(COM!AE$247,$E114,0)</f>
        <v>15.436238429257575</v>
      </c>
      <c r="AC114" s="24">
        <f ca="1">OFFSET(COM!AF$247,$E114,0)</f>
        <v>15.357710205156517</v>
      </c>
      <c r="AD114" s="24">
        <f ca="1">OFFSET(COM!AG$247,$E114,0)</f>
        <v>15.275693289972056</v>
      </c>
      <c r="AE114" s="24">
        <f ca="1">OFFSET(COM!AH$247,$E114,0)</f>
        <v>15.189947694899637</v>
      </c>
      <c r="AF114" s="24">
        <f ca="1">OFFSET(COM!AI$247,$E114,0)</f>
        <v>15.093348539072268</v>
      </c>
      <c r="AG114" s="24">
        <f ca="1">OFFSET(COM!AJ$247,$E114,0)</f>
        <v>15.00393424588446</v>
      </c>
      <c r="AH114" s="24">
        <f ca="1">OFFSET(COM!AK$247,$E114,0)</f>
        <v>14.922472460221659</v>
      </c>
      <c r="AI114" s="24">
        <f ca="1">OFFSET(COM!AL$247,$E114,0)</f>
        <v>14.837085769165494</v>
      </c>
      <c r="AJ114" s="24">
        <f ca="1">OFFSET(COM!AM$247,$E114,0)</f>
        <v>14.437149978323596</v>
      </c>
      <c r="AK114" s="24">
        <f ca="1">OFFSET(COM!AN$247,$E114,0)</f>
        <v>13.958018578889567</v>
      </c>
      <c r="AL114" s="24">
        <f ca="1">OFFSET(COM!AO$247,$E114,0)</f>
        <v>13.958018578889567</v>
      </c>
      <c r="AM114" s="24">
        <f ca="1">OFFSET(COM!AP$247,$E114,0)</f>
        <v>13.958018578889567</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24.798496271789375</v>
      </c>
      <c r="Q115" s="24">
        <f ca="1">OFFSET(COM!T$247,$E115,0)</f>
        <v>24.660603628909769</v>
      </c>
      <c r="R115" s="24">
        <f ca="1">OFFSET(COM!U$247,$E115,0)</f>
        <v>24.520447437575172</v>
      </c>
      <c r="S115" s="24">
        <f ca="1">OFFSET(COM!V$247,$E115,0)</f>
        <v>24.382661196704127</v>
      </c>
      <c r="T115" s="194">
        <f ca="1">OFFSET(COM!W$247,$E115,0)</f>
        <v>24.239859433254679</v>
      </c>
      <c r="U115" s="24">
        <f ca="1">OFFSET(COM!X$247,$E115,0)</f>
        <v>24.089874279507967</v>
      </c>
      <c r="V115" s="24">
        <f ca="1">OFFSET(COM!Y$247,$E115,0)</f>
        <v>23.939130164224142</v>
      </c>
      <c r="W115" s="24">
        <f ca="1">OFFSET(COM!Z$247,$E115,0)</f>
        <v>23.789803775824975</v>
      </c>
      <c r="X115" s="24">
        <f ca="1">OFFSET(COM!AA$247,$E115,0)</f>
        <v>23.65181431792103</v>
      </c>
      <c r="Y115" s="205">
        <f ca="1">OFFSET(COM!AB$247,$E115,0)</f>
        <v>23.509191976963923</v>
      </c>
      <c r="Z115" s="24">
        <f ca="1">OFFSET(COM!AC$247,$E115,0)</f>
        <v>23.375246661376849</v>
      </c>
      <c r="AA115" s="24">
        <f ca="1">OFFSET(COM!AD$247,$E115,0)</f>
        <v>23.242454772222104</v>
      </c>
      <c r="AB115" s="24">
        <f ca="1">OFFSET(COM!AE$247,$E115,0)</f>
        <v>23.122245741706354</v>
      </c>
      <c r="AC115" s="24">
        <f ca="1">OFFSET(COM!AF$247,$E115,0)</f>
        <v>23.004616767287114</v>
      </c>
      <c r="AD115" s="24">
        <f ca="1">OFFSET(COM!AG$247,$E115,0)</f>
        <v>22.881762013743181</v>
      </c>
      <c r="AE115" s="24">
        <f ca="1">OFFSET(COM!AH$247,$E115,0)</f>
        <v>22.753321997114817</v>
      </c>
      <c r="AF115" s="24">
        <f ca="1">OFFSET(COM!AI$247,$E115,0)</f>
        <v>22.608624217942893</v>
      </c>
      <c r="AG115" s="24">
        <f ca="1">OFFSET(COM!AJ$247,$E115,0)</f>
        <v>22.474688786109265</v>
      </c>
      <c r="AH115" s="24">
        <f ca="1">OFFSET(COM!AK$247,$E115,0)</f>
        <v>22.352665572015638</v>
      </c>
      <c r="AI115" s="24">
        <f ca="1">OFFSET(COM!AL$247,$E115,0)</f>
        <v>22.224763164786062</v>
      </c>
      <c r="AJ115" s="24">
        <f ca="1">OFFSET(COM!AM$247,$E115,0)</f>
        <v>21.625691462238201</v>
      </c>
      <c r="AK115" s="24">
        <f ca="1">OFFSET(COM!AN$247,$E115,0)</f>
        <v>20.907991096889923</v>
      </c>
      <c r="AL115" s="24">
        <f ca="1">OFFSET(COM!AO$247,$E115,0)</f>
        <v>20.907991096889923</v>
      </c>
      <c r="AM115" s="24">
        <f ca="1">OFFSET(COM!AP$247,$E115,0)</f>
        <v>20.907991096889923</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3.1556103857942746</v>
      </c>
      <c r="Q116" s="24">
        <f ca="1">OFFSET(COM!T$247,$E116,0)</f>
        <v>3.1952263057855692</v>
      </c>
      <c r="R116" s="24">
        <f ca="1">OFFSET(COM!U$247,$E116,0)</f>
        <v>3.2334797388587777</v>
      </c>
      <c r="S116" s="24">
        <f ca="1">OFFSET(COM!V$247,$E116,0)</f>
        <v>3.2731597049032515</v>
      </c>
      <c r="T116" s="194">
        <f ca="1">OFFSET(COM!W$247,$E116,0)</f>
        <v>3.3098207013801049</v>
      </c>
      <c r="U116" s="24">
        <f ca="1">OFFSET(COM!X$247,$E116,0)</f>
        <v>3.3421578340200737</v>
      </c>
      <c r="V116" s="24">
        <f ca="1">OFFSET(COM!Y$247,$E116,0)</f>
        <v>3.3740381285643655</v>
      </c>
      <c r="W116" s="24">
        <f ca="1">OFFSET(COM!Z$247,$E116,0)</f>
        <v>3.4067717886858357</v>
      </c>
      <c r="X116" s="24">
        <f ca="1">OFFSET(COM!AA$247,$E116,0)</f>
        <v>3.4463294332716128</v>
      </c>
      <c r="Y116" s="205">
        <f ca="1">OFFSET(COM!AB$247,$E116,0)</f>
        <v>3.4830984286729318</v>
      </c>
      <c r="Z116" s="24">
        <f ca="1">OFFSET(COM!AC$247,$E116,0)</f>
        <v>3.5250903445416921</v>
      </c>
      <c r="AA116" s="24">
        <f ca="1">OFFSET(COM!AD$247,$E116,0)</f>
        <v>3.5677765368778145</v>
      </c>
      <c r="AB116" s="24">
        <f ca="1">OFFSET(COM!AE$247,$E116,0)</f>
        <v>3.6180366692592747</v>
      </c>
      <c r="AC116" s="24">
        <f ca="1">OFFSET(COM!AF$247,$E116,0)</f>
        <v>3.6698498024928643</v>
      </c>
      <c r="AD116" s="24">
        <f ca="1">OFFSET(COM!AG$247,$E116,0)</f>
        <v>3.7185174074394274</v>
      </c>
      <c r="AE116" s="24">
        <f ca="1">OFFSET(COM!AH$247,$E116,0)</f>
        <v>3.7638231016348147</v>
      </c>
      <c r="AF116" s="24">
        <f ca="1">OFFSET(COM!AI$247,$E116,0)</f>
        <v>3.799342838417108</v>
      </c>
      <c r="AG116" s="24">
        <f ca="1">OFFSET(COM!AJ$247,$E116,0)</f>
        <v>3.8413407035664049</v>
      </c>
      <c r="AH116" s="24">
        <f ca="1">OFFSET(COM!AK$247,$E116,0)</f>
        <v>3.8905088330855366</v>
      </c>
      <c r="AI116" s="24">
        <f ca="1">OFFSET(COM!AL$247,$E116,0)</f>
        <v>3.9361381279404468</v>
      </c>
      <c r="AJ116" s="24">
        <f ca="1">OFFSET(COM!AM$247,$E116,0)</f>
        <v>4.1886266592059949</v>
      </c>
      <c r="AK116" s="24">
        <f ca="1">OFFSET(COM!AN$247,$E116,0)</f>
        <v>4.3697096056607405</v>
      </c>
      <c r="AL116" s="24">
        <f ca="1">OFFSET(COM!AO$247,$E116,0)</f>
        <v>4.3697096056607405</v>
      </c>
      <c r="AM116" s="24">
        <f ca="1">OFFSET(COM!AP$247,$E116,0)</f>
        <v>4.3697096056607405</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9.3975908738166591</v>
      </c>
      <c r="Q117" s="24">
        <f ca="1">OFFSET(COM!T$247,$E117,0)</f>
        <v>9.3453353407355646</v>
      </c>
      <c r="R117" s="24">
        <f ca="1">OFFSET(COM!U$247,$E117,0)</f>
        <v>9.292222017646969</v>
      </c>
      <c r="S117" s="24">
        <f ca="1">OFFSET(COM!V$247,$E117,0)</f>
        <v>9.2400068064682053</v>
      </c>
      <c r="T117" s="194">
        <f ca="1">OFFSET(COM!W$247,$E117,0)</f>
        <v>9.1858909224142149</v>
      </c>
      <c r="U117" s="24">
        <f ca="1">OFFSET(COM!X$247,$E117,0)</f>
        <v>9.1290528344668633</v>
      </c>
      <c r="V117" s="24">
        <f ca="1">OFFSET(COM!Y$247,$E117,0)</f>
        <v>9.0719271319022106</v>
      </c>
      <c r="W117" s="24">
        <f ca="1">OFFSET(COM!Z$247,$E117,0)</f>
        <v>9.0153386884151576</v>
      </c>
      <c r="X117" s="24">
        <f ca="1">OFFSET(COM!AA$247,$E117,0)</f>
        <v>8.9630464664970013</v>
      </c>
      <c r="Y117" s="205">
        <f ca="1">OFFSET(COM!AB$247,$E117,0)</f>
        <v>8.9089985760486758</v>
      </c>
      <c r="Z117" s="24">
        <f ca="1">OFFSET(COM!AC$247,$E117,0)</f>
        <v>8.858238914593576</v>
      </c>
      <c r="AA117" s="24">
        <f ca="1">OFFSET(COM!AD$247,$E117,0)</f>
        <v>8.8079163534204969</v>
      </c>
      <c r="AB117" s="24">
        <f ca="1">OFFSET(COM!AE$247,$E117,0)</f>
        <v>8.762362168370565</v>
      </c>
      <c r="AC117" s="24">
        <f ca="1">OFFSET(COM!AF$247,$E117,0)</f>
        <v>8.7177857164606074</v>
      </c>
      <c r="AD117" s="24">
        <f ca="1">OFFSET(COM!AG$247,$E117,0)</f>
        <v>8.6712289132554545</v>
      </c>
      <c r="AE117" s="24">
        <f ca="1">OFFSET(COM!AH$247,$E117,0)</f>
        <v>8.6225555293990013</v>
      </c>
      <c r="AF117" s="24">
        <f ca="1">OFFSET(COM!AI$247,$E117,0)</f>
        <v>8.5677211348411948</v>
      </c>
      <c r="AG117" s="24">
        <f ca="1">OFFSET(COM!AJ$247,$E117,0)</f>
        <v>8.5169652189144589</v>
      </c>
      <c r="AH117" s="24">
        <f ca="1">OFFSET(COM!AK$247,$E117,0)</f>
        <v>8.4707235343142315</v>
      </c>
      <c r="AI117" s="24">
        <f ca="1">OFFSET(COM!AL$247,$E117,0)</f>
        <v>8.4222538818907005</v>
      </c>
      <c r="AJ117" s="24">
        <f ca="1">OFFSET(COM!AM$247,$E117,0)</f>
        <v>8.195230811502757</v>
      </c>
      <c r="AK117" s="24">
        <f ca="1">OFFSET(COM!AN$247,$E117,0)</f>
        <v>7.9232524492016303</v>
      </c>
      <c r="AL117" s="24">
        <f ca="1">OFFSET(COM!AO$247,$E117,0)</f>
        <v>7.9232524492016303</v>
      </c>
      <c r="AM117" s="24">
        <f ca="1">OFFSET(COM!AP$247,$E117,0)</f>
        <v>7.9232524492016303</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6.680089710495146</v>
      </c>
      <c r="Q118" s="24">
        <f ca="1">OFFSET(COM!T$247,$E118,0)</f>
        <v>8.8859388919517119</v>
      </c>
      <c r="R118" s="24">
        <f ca="1">OFFSET(COM!U$247,$E118,0)</f>
        <v>11.049018277019913</v>
      </c>
      <c r="S118" s="24">
        <f ca="1">OFFSET(COM!V$247,$E118,0)</f>
        <v>13.256877926700117</v>
      </c>
      <c r="T118" s="194">
        <f ca="1">OFFSET(COM!W$247,$E118,0)</f>
        <v>15.369969170169794</v>
      </c>
      <c r="U118" s="24">
        <f ca="1">OFFSET(COM!X$247,$E118,0)</f>
        <v>17.34733010059233</v>
      </c>
      <c r="V118" s="24">
        <f ca="1">OFFSET(COM!Y$247,$E118,0)</f>
        <v>19.310350436565731</v>
      </c>
      <c r="W118" s="24">
        <f ca="1">OFFSET(COM!Z$247,$E118,0)</f>
        <v>21.300158752296035</v>
      </c>
      <c r="X118" s="24">
        <f ca="1">OFFSET(COM!AA$247,$E118,0)</f>
        <v>23.504178611800697</v>
      </c>
      <c r="Y118" s="205">
        <f ca="1">OFFSET(COM!AB$247,$E118,0)</f>
        <v>25.620660047094042</v>
      </c>
      <c r="Z118" s="24">
        <f ca="1">OFFSET(COM!AC$247,$E118,0)</f>
        <v>27.87828972187728</v>
      </c>
      <c r="AA118" s="24">
        <f ca="1">OFFSET(COM!AD$247,$E118,0)</f>
        <v>30.157495473556875</v>
      </c>
      <c r="AB118" s="24">
        <f ca="1">OFFSET(COM!AE$247,$E118,0)</f>
        <v>32.672077074063715</v>
      </c>
      <c r="AC118" s="24">
        <f ca="1">OFFSET(COM!AF$247,$E118,0)</f>
        <v>35.234921387453397</v>
      </c>
      <c r="AD118" s="24">
        <f ca="1">OFFSET(COM!AG$247,$E118,0)</f>
        <v>37.70001190478213</v>
      </c>
      <c r="AE118" s="24">
        <f ca="1">OFFSET(COM!AH$247,$E118,0)</f>
        <v>40.060624093525959</v>
      </c>
      <c r="AF118" s="24">
        <f ca="1">OFFSET(COM!AI$247,$E118,0)</f>
        <v>42.117117419576545</v>
      </c>
      <c r="AG118" s="24">
        <f ca="1">OFFSET(COM!AJ$247,$E118,0)</f>
        <v>44.374931980554834</v>
      </c>
      <c r="AH118" s="24">
        <f ca="1">OFFSET(COM!AK$247,$E118,0)</f>
        <v>46.855577333995569</v>
      </c>
      <c r="AI118" s="24">
        <f ca="1">OFFSET(COM!AL$247,$E118,0)</f>
        <v>49.226246082397957</v>
      </c>
      <c r="AJ118" s="24">
        <f ca="1">OFFSET(COM!AM$247,$E118,0)</f>
        <v>61.58387311161443</v>
      </c>
      <c r="AK118" s="24">
        <f ca="1">OFFSET(COM!AN$247,$E118,0)</f>
        <v>71.766805459523752</v>
      </c>
      <c r="AL118" s="24">
        <f ca="1">OFFSET(COM!AO$247,$E118,0)</f>
        <v>71.766805459523752</v>
      </c>
      <c r="AM118" s="24">
        <f ca="1">OFFSET(COM!AP$247,$E118,0)</f>
        <v>71.766805459523752</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5">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0.63705569443769439</v>
      </c>
      <c r="Q120" s="24">
        <f ca="1">OFFSET(COM!T$247,$E120,0)</f>
        <v>0.84741945346174374</v>
      </c>
      <c r="R120" s="24">
        <f ca="1">OFFSET(COM!U$247,$E120,0)</f>
        <v>1.0537044136193137</v>
      </c>
      <c r="S120" s="24">
        <f ca="1">OFFSET(COM!V$247,$E120,0)</f>
        <v>1.2642599036358886</v>
      </c>
      <c r="T120" s="194">
        <f ca="1">OFFSET(COM!W$247,$E120,0)</f>
        <v>1.4657776777765306</v>
      </c>
      <c r="U120" s="24">
        <f ca="1">OFFSET(COM!X$247,$E120,0)</f>
        <v>1.6543513489811534</v>
      </c>
      <c r="V120" s="24">
        <f ca="1">OFFSET(COM!Y$247,$E120,0)</f>
        <v>1.8415574102057646</v>
      </c>
      <c r="W120" s="24">
        <f ca="1">OFFSET(COM!Z$247,$E120,0)</f>
        <v>2.0313181429671681</v>
      </c>
      <c r="X120" s="24">
        <f ca="1">OFFSET(COM!AA$247,$E120,0)</f>
        <v>2.2415074462553024</v>
      </c>
      <c r="Y120" s="205">
        <f ca="1">OFFSET(COM!AB$247,$E120,0)</f>
        <v>2.4433485305759124</v>
      </c>
      <c r="Z120" s="24">
        <f ca="1">OFFSET(COM!AC$247,$E120,0)</f>
        <v>2.658650405637943</v>
      </c>
      <c r="AA120" s="24">
        <f ca="1">OFFSET(COM!AD$247,$E120,0)</f>
        <v>2.8760099121459786</v>
      </c>
      <c r="AB120" s="24">
        <f ca="1">OFFSET(COM!AE$247,$E120,0)</f>
        <v>3.1158163514538715</v>
      </c>
      <c r="AC120" s="24">
        <f ca="1">OFFSET(COM!AF$247,$E120,0)</f>
        <v>3.3602254289602782</v>
      </c>
      <c r="AD120" s="24">
        <f ca="1">OFFSET(COM!AG$247,$E120,0)</f>
        <v>3.5953120848926625</v>
      </c>
      <c r="AE120" s="24">
        <f ca="1">OFFSET(COM!AH$247,$E120,0)</f>
        <v>3.8204350252082078</v>
      </c>
      <c r="AF120" s="24">
        <f ca="1">OFFSET(COM!AI$247,$E120,0)</f>
        <v>4.0165552632156896</v>
      </c>
      <c r="AG120" s="24">
        <f ca="1">OFFSET(COM!AJ$247,$E120,0)</f>
        <v>4.2318747701971233</v>
      </c>
      <c r="AH120" s="24">
        <f ca="1">OFFSET(COM!AK$247,$E120,0)</f>
        <v>4.4684448338905778</v>
      </c>
      <c r="AI120" s="24">
        <f ca="1">OFFSET(COM!AL$247,$E120,0)</f>
        <v>4.6945268314754989</v>
      </c>
      <c r="AJ120" s="24">
        <f ca="1">OFFSET(COM!AM$247,$E120,0)</f>
        <v>5.8730284699087338</v>
      </c>
      <c r="AK120" s="24">
        <f ca="1">OFFSET(COM!AN$247,$E120,0)</f>
        <v>6.8441374399151549</v>
      </c>
      <c r="AL120" s="24">
        <f ca="1">OFFSET(COM!AO$247,$E120,0)</f>
        <v>6.8441374399151549</v>
      </c>
      <c r="AM120" s="24">
        <f ca="1">OFFSET(COM!AP$247,$E120,0)</f>
        <v>6.8441374399151549</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0.45833099291626384</v>
      </c>
      <c r="Q121" s="24">
        <f ca="1">OFFSET(COM!T$247,$E121,0)</f>
        <v>0.6096776198892685</v>
      </c>
      <c r="R121" s="24">
        <f ca="1">OFFSET(COM!U$247,$E121,0)</f>
        <v>0.75808974686376152</v>
      </c>
      <c r="S121" s="24">
        <f ca="1">OFFSET(COM!V$247,$E121,0)</f>
        <v>0.90957431508263276</v>
      </c>
      <c r="T121" s="194">
        <f ca="1">OFFSET(COM!W$247,$E121,0)</f>
        <v>1.0545566805470528</v>
      </c>
      <c r="U121" s="24">
        <f ca="1">OFFSET(COM!X$247,$E121,0)</f>
        <v>1.1902263852772925</v>
      </c>
      <c r="V121" s="24">
        <f ca="1">OFFSET(COM!Y$247,$E121,0)</f>
        <v>1.3249121602733918</v>
      </c>
      <c r="W121" s="24">
        <f ca="1">OFFSET(COM!Z$247,$E121,0)</f>
        <v>1.4614358988137399</v>
      </c>
      <c r="X121" s="24">
        <f ca="1">OFFSET(COM!AA$247,$E121,0)</f>
        <v>1.6126570132587821</v>
      </c>
      <c r="Y121" s="205">
        <f ca="1">OFFSET(COM!AB$247,$E121,0)</f>
        <v>1.7578719848785174</v>
      </c>
      <c r="Z121" s="24">
        <f ca="1">OFFSET(COM!AC$247,$E121,0)</f>
        <v>1.9127713493069518</v>
      </c>
      <c r="AA121" s="24">
        <f ca="1">OFFSET(COM!AD$247,$E121,0)</f>
        <v>2.0691510807926745</v>
      </c>
      <c r="AB121" s="24">
        <f ca="1">OFFSET(COM!AE$247,$E121,0)</f>
        <v>2.2416803029554466</v>
      </c>
      <c r="AC121" s="24">
        <f ca="1">OFFSET(COM!AF$247,$E121,0)</f>
        <v>2.4175209023713826</v>
      </c>
      <c r="AD121" s="24">
        <f ca="1">OFFSET(COM!AG$247,$E121,0)</f>
        <v>2.5866544669492155</v>
      </c>
      <c r="AE121" s="24">
        <f ca="1">OFFSET(COM!AH$247,$E121,0)</f>
        <v>2.7486196164078143</v>
      </c>
      <c r="AF121" s="24">
        <f ca="1">OFFSET(COM!AI$247,$E121,0)</f>
        <v>2.8897187137108902</v>
      </c>
      <c r="AG121" s="24">
        <f ca="1">OFFSET(COM!AJ$247,$E121,0)</f>
        <v>3.0446307634589882</v>
      </c>
      <c r="AH121" s="24">
        <f ca="1">OFFSET(COM!AK$247,$E121,0)</f>
        <v>3.2148315687160376</v>
      </c>
      <c r="AI121" s="24">
        <f ca="1">OFFSET(COM!AL$247,$E121,0)</f>
        <v>3.3774867138443634</v>
      </c>
      <c r="AJ121" s="24">
        <f ca="1">OFFSET(COM!AM$247,$E121,0)</f>
        <v>4.2253620735855764</v>
      </c>
      <c r="AK121" s="24">
        <f ca="1">OFFSET(COM!AN$247,$E121,0)</f>
        <v>4.9240283634235427</v>
      </c>
      <c r="AL121" s="24">
        <f ca="1">OFFSET(COM!AO$247,$E121,0)</f>
        <v>4.9240283634235427</v>
      </c>
      <c r="AM121" s="24">
        <f ca="1">OFFSET(COM!AP$247,$E121,0)</f>
        <v>4.9240283634235427</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5.8132204956316</v>
      </c>
      <c r="Q122" s="24">
        <f ca="1">OFFSET(COM!T$247,$E122,0)</f>
        <v>7.7328186189575536</v>
      </c>
      <c r="R122" s="24">
        <f ca="1">OFFSET(COM!U$247,$E122,0)</f>
        <v>9.6151971437849717</v>
      </c>
      <c r="S122" s="24">
        <f ca="1">OFFSET(COM!V$247,$E122,0)</f>
        <v>11.536544838687051</v>
      </c>
      <c r="T122" s="194">
        <f ca="1">OFFSET(COM!W$247,$E122,0)</f>
        <v>13.375422137951208</v>
      </c>
      <c r="U122" s="24">
        <f ca="1">OFFSET(COM!X$247,$E122,0)</f>
        <v>15.096182724434627</v>
      </c>
      <c r="V122" s="24">
        <f ca="1">OFFSET(COM!Y$247,$E122,0)</f>
        <v>16.804463682472292</v>
      </c>
      <c r="W122" s="24">
        <f ca="1">OFFSET(COM!Z$247,$E122,0)</f>
        <v>18.536056368302283</v>
      </c>
      <c r="X122" s="24">
        <f ca="1">OFFSET(COM!AA$247,$E122,0)</f>
        <v>20.454062559135593</v>
      </c>
      <c r="Y122" s="205">
        <f ca="1">OFFSET(COM!AB$247,$E122,0)</f>
        <v>22.295890108089136</v>
      </c>
      <c r="Z122" s="24">
        <f ca="1">OFFSET(COM!AC$247,$E122,0)</f>
        <v>24.260549216839824</v>
      </c>
      <c r="AA122" s="24">
        <f ca="1">OFFSET(COM!AD$247,$E122,0)</f>
        <v>26.243984494454253</v>
      </c>
      <c r="AB122" s="24">
        <f ca="1">OFFSET(COM!AE$247,$E122,0)</f>
        <v>28.432251109352897</v>
      </c>
      <c r="AC122" s="24">
        <f ca="1">OFFSET(COM!AF$247,$E122,0)</f>
        <v>30.662517428426845</v>
      </c>
      <c r="AD122" s="24">
        <f ca="1">OFFSET(COM!AG$247,$E122,0)</f>
        <v>32.807715373359883</v>
      </c>
      <c r="AE122" s="24">
        <f ca="1">OFFSET(COM!AH$247,$E122,0)</f>
        <v>34.861993048146715</v>
      </c>
      <c r="AF122" s="24">
        <f ca="1">OFFSET(COM!AI$247,$E122,0)</f>
        <v>36.651617090671841</v>
      </c>
      <c r="AG122" s="24">
        <f ca="1">OFFSET(COM!AJ$247,$E122,0)</f>
        <v>38.61643709310286</v>
      </c>
      <c r="AH122" s="24">
        <f ca="1">OFFSET(COM!AK$247,$E122,0)</f>
        <v>40.775171337099422</v>
      </c>
      <c r="AI122" s="24">
        <f ca="1">OFFSET(COM!AL$247,$E122,0)</f>
        <v>42.838200540871085</v>
      </c>
      <c r="AJ122" s="24">
        <f ca="1">OFFSET(COM!AM$247,$E122,0)</f>
        <v>53.592189459724608</v>
      </c>
      <c r="AK122" s="24">
        <f ca="1">OFFSET(COM!AN$247,$E122,0)</f>
        <v>62.453691864025217</v>
      </c>
      <c r="AL122" s="24">
        <f ca="1">OFFSET(COM!AO$247,$E122,0)</f>
        <v>62.453691864025217</v>
      </c>
      <c r="AM122" s="24">
        <f ca="1">OFFSET(COM!AP$247,$E122,0)</f>
        <v>62.453691864025217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0.94407471197939985</v>
      </c>
      <c r="Q123" s="24">
        <f ca="1">OFFSET(COM!T$247,$E123,0)</f>
        <v>1.2558199909959062</v>
      </c>
      <c r="R123" s="24">
        <f ca="1">OFFSET(COM!U$247,$E123,0)</f>
        <v>1.5615207578940611</v>
      </c>
      <c r="S123" s="24">
        <f ca="1">OFFSET(COM!V$247,$E123,0)</f>
        <v>1.8735501696530052</v>
      </c>
      <c r="T123" s="194">
        <f ca="1">OFFSET(COM!W$247,$E123,0)</f>
        <v>2.1721862798732912</v>
      </c>
      <c r="U123" s="24">
        <f ca="1">OFFSET(COM!X$247,$E123,0)</f>
        <v>2.4516400794135977</v>
      </c>
      <c r="V123" s="24">
        <f ca="1">OFFSET(COM!Y$247,$E123,0)</f>
        <v>2.7290671707567209</v>
      </c>
      <c r="W123" s="24">
        <f ca="1">OFFSET(COM!Z$247,$E123,0)</f>
        <v>3.0102801175852538</v>
      </c>
      <c r="X123" s="24">
        <f ca="1">OFFSET(COM!AA$247,$E123,0)</f>
        <v>3.3217668646553777</v>
      </c>
      <c r="Y123" s="205">
        <f ca="1">OFFSET(COM!AB$247,$E123,0)</f>
        <v>3.6208820993347945</v>
      </c>
      <c r="Z123" s="24">
        <f ca="1">OFFSET(COM!AC$247,$E123,0)</f>
        <v>3.9399453420976149</v>
      </c>
      <c r="AA123" s="24">
        <f ca="1">OFFSET(COM!AD$247,$E123,0)</f>
        <v>4.2620578595654699</v>
      </c>
      <c r="AB123" s="24">
        <f ca="1">OFFSET(COM!AE$247,$E123,0)</f>
        <v>4.6174352576440398</v>
      </c>
      <c r="AC123" s="24">
        <f ca="1">OFFSET(COM!AF$247,$E123,0)</f>
        <v>4.9796334633373078</v>
      </c>
      <c r="AD123" s="24">
        <f ca="1">OFFSET(COM!AG$247,$E123,0)</f>
        <v>5.3280164523402771</v>
      </c>
      <c r="AE123" s="24">
        <f ca="1">OFFSET(COM!AH$247,$E123,0)</f>
        <v>5.6616338689869465</v>
      </c>
      <c r="AF123" s="24">
        <f ca="1">OFFSET(COM!AI$247,$E123,0)</f>
        <v>5.9522711850440171</v>
      </c>
      <c r="AG123" s="24">
        <f ca="1">OFFSET(COM!AJ$247,$E123,0)</f>
        <v>6.2713605571537343</v>
      </c>
      <c r="AH123" s="24">
        <f ca="1">OFFSET(COM!AK$247,$E123,0)</f>
        <v>6.6219418590624777</v>
      </c>
      <c r="AI123" s="24">
        <f ca="1">OFFSET(COM!AL$247,$E123,0)</f>
        <v>6.9569805356135239</v>
      </c>
      <c r="AJ123" s="24">
        <f ca="1">OFFSET(COM!AM$247,$E123,0)</f>
        <v>8.7034425868681673</v>
      </c>
      <c r="AK123" s="24">
        <f ca="1">OFFSET(COM!AN$247,$E123,0)</f>
        <v>10.14256232029846</v>
      </c>
      <c r="AL123" s="24">
        <f ca="1">OFFSET(COM!AO$247,$E123,0)</f>
        <v>10.14256232029846</v>
      </c>
      <c r="AM123" s="24">
        <f ca="1">OFFSET(COM!AP$247,$E123,0)</f>
        <v>10.14256232029846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1.4141481157445579</v>
      </c>
      <c r="Q124" s="24">
        <f ca="1">OFFSET(COM!T$247,$E124,0)</f>
        <v>1.8811175126783395</v>
      </c>
      <c r="R124" s="24">
        <f ca="1">OFFSET(COM!U$247,$E124,0)</f>
        <v>2.3390327157921846</v>
      </c>
      <c r="S124" s="24">
        <f ca="1">OFFSET(COM!V$247,$E124,0)</f>
        <v>2.8064277207602051</v>
      </c>
      <c r="T124" s="194">
        <f ca="1">OFFSET(COM!W$247,$E124,0)</f>
        <v>3.2537606354146509</v>
      </c>
      <c r="U124" s="24">
        <f ca="1">OFFSET(COM!X$247,$E124,0)</f>
        <v>3.6723599888800207</v>
      </c>
      <c r="V124" s="24">
        <f ca="1">OFFSET(COM!Y$247,$E124,0)</f>
        <v>4.0879234961969404</v>
      </c>
      <c r="W124" s="24">
        <f ca="1">OFFSET(COM!Z$247,$E124,0)</f>
        <v>4.50915791105247</v>
      </c>
      <c r="X124" s="24">
        <f ca="1">OFFSET(COM!AA$247,$E124,0)</f>
        <v>4.9757400478889338</v>
      </c>
      <c r="Y124" s="205">
        <f ca="1">OFFSET(COM!AB$247,$E124,0)</f>
        <v>5.4237906525127109</v>
      </c>
      <c r="Z124" s="24">
        <f ca="1">OFFSET(COM!AC$247,$E124,0)</f>
        <v>5.9017217715555823</v>
      </c>
      <c r="AA124" s="24">
        <f ca="1">OFFSET(COM!AD$247,$E124,0)</f>
        <v>6.3842204592705034</v>
      </c>
      <c r="AB124" s="24">
        <f ca="1">OFFSET(COM!AE$247,$E124,0)</f>
        <v>6.9165472671958277</v>
      </c>
      <c r="AC124" s="24">
        <f ca="1">OFFSET(COM!AF$247,$E124,0)</f>
        <v>7.4590910972633484</v>
      </c>
      <c r="AD124" s="24">
        <f ca="1">OFFSET(COM!AG$247,$E124,0)</f>
        <v>7.9809408419970627</v>
      </c>
      <c r="AE124" s="24">
        <f ca="1">OFFSET(COM!AH$247,$E124,0)</f>
        <v>8.4806729449164244</v>
      </c>
      <c r="AF124" s="24">
        <f ca="1">OFFSET(COM!AI$247,$E124,0)</f>
        <v>8.9160243081633297</v>
      </c>
      <c r="AG124" s="24">
        <f ca="1">OFFSET(COM!AJ$247,$E124,0)</f>
        <v>9.3939945668698428</v>
      </c>
      <c r="AH124" s="24">
        <f ca="1">OFFSET(COM!AK$247,$E124,0)</f>
        <v>9.9191372078267825</v>
      </c>
      <c r="AI124" s="24">
        <f ca="1">OFFSET(COM!AL$247,$E124,0)</f>
        <v>10.420998243965361</v>
      </c>
      <c r="AJ124" s="24">
        <f ca="1">OFFSET(COM!AM$247,$E124,0)</f>
        <v>13.037058167679342</v>
      </c>
      <c r="AK124" s="24">
        <f ca="1">OFFSET(COM!AN$247,$E124,0)</f>
        <v>15.19274397679745</v>
      </c>
      <c r="AL124" s="24">
        <f ca="1">OFFSET(COM!AO$247,$E124,0)</f>
        <v>15.19274397679745</v>
      </c>
      <c r="AM124" s="24">
        <f ca="1">OFFSET(COM!AP$247,$E124,0)</f>
        <v>15.19274397679745</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5">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0.53590287415387494</v>
      </c>
      <c r="Q126" s="24">
        <f ca="1">OFFSET(COM!T$247,$E126,0)</f>
        <v>0.71286470663275703</v>
      </c>
      <c r="R126" s="24">
        <f ca="1">OFFSET(COM!U$247,$E126,0)</f>
        <v>0.88639537908163391</v>
      </c>
      <c r="S126" s="24">
        <f ca="1">OFFSET(COM!V$247,$E126,0)</f>
        <v>1.063518499169835</v>
      </c>
      <c r="T126" s="194">
        <f ca="1">OFFSET(COM!W$247,$E126,0)</f>
        <v>1.2330389277571403</v>
      </c>
      <c r="U126" s="24">
        <f ca="1">OFFSET(COM!X$247,$E126,0)</f>
        <v>1.3916705407709831</v>
      </c>
      <c r="V126" s="24">
        <f ca="1">OFFSET(COM!Y$247,$E126,0)</f>
        <v>1.5491516953156386</v>
      </c>
      <c r="W126" s="24">
        <f ca="1">OFFSET(COM!Z$247,$E126,0)</f>
        <v>1.7087818861706818</v>
      </c>
      <c r="X126" s="24">
        <f ca="1">OFFSET(COM!AA$247,$E126,0)</f>
        <v>1.8855969633013181</v>
      </c>
      <c r="Y126" s="205">
        <f ca="1">OFFSET(COM!AB$247,$E126,0)</f>
        <v>2.0553893663112692</v>
      </c>
      <c r="Z126" s="24">
        <f ca="1">OFFSET(COM!AC$247,$E126,0)</f>
        <v>2.2365052321042955</v>
      </c>
      <c r="AA126" s="24">
        <f ca="1">OFFSET(COM!AD$247,$E126,0)</f>
        <v>2.4193520150141321</v>
      </c>
      <c r="AB126" s="24">
        <f ca="1">OFFSET(COM!AE$247,$E126,0)</f>
        <v>2.6210815673716228</v>
      </c>
      <c r="AC126" s="24">
        <f ca="1">OFFSET(COM!AF$247,$E126,0)</f>
        <v>2.8266829429634246</v>
      </c>
      <c r="AD126" s="24">
        <f ca="1">OFFSET(COM!AG$247,$E126,0)</f>
        <v>3.0244421274262354</v>
      </c>
      <c r="AE126" s="24">
        <f ca="1">OFFSET(COM!AH$247,$E126,0)</f>
        <v>3.2138196525099096</v>
      </c>
      <c r="AF126" s="24">
        <f ca="1">OFFSET(COM!AI$247,$E126,0)</f>
        <v>3.3787995752162283</v>
      </c>
      <c r="AG126" s="24">
        <f ca="1">OFFSET(COM!AJ$247,$E126,0)</f>
        <v>3.5599302733015765</v>
      </c>
      <c r="AH126" s="24">
        <f ca="1">OFFSET(COM!AK$247,$E126,0)</f>
        <v>3.7589373274398969</v>
      </c>
      <c r="AI126" s="24">
        <f ca="1">OFFSET(COM!AL$247,$E126,0)</f>
        <v>3.9491216289979434</v>
      </c>
      <c r="AJ126" s="24">
        <f ca="1">OFFSET(COM!AM$247,$E126,0)</f>
        <v>4.940498710697022</v>
      </c>
      <c r="AK126" s="24">
        <f ca="1">OFFSET(COM!AN$247,$E126,0)</f>
        <v>5.7574132955394131</v>
      </c>
      <c r="AL126" s="24">
        <f ca="1">OFFSET(COM!AO$247,$E126,0)</f>
        <v>5.7574132955394131</v>
      </c>
      <c r="AM126" s="24">
        <f ca="1">OFFSET(COM!AP$247,$E126,0)</f>
        <v>5.7574132955394131</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3">
        <f ca="1">OFFSET(IND!R$28,$E127,0)</f>
        <v>5.0030232389251985</v>
      </c>
      <c r="P127" s="10">
        <f ca="1">OFFSET(IND!S$28,$E127,0)</f>
        <v>5.1013946759073407</v>
      </c>
      <c r="Q127" s="10">
        <f ca="1">OFFSET(IND!T$28,$E127,0)</f>
        <v>5.1445049223084123</v>
      </c>
      <c r="R127" s="10">
        <f ca="1">OFFSET(IND!U$28,$E127,0)</f>
        <v>5.2384070464887156</v>
      </c>
      <c r="S127" s="10">
        <f ca="1">OFFSET(IND!V$28,$E127,0)</f>
        <v>5.3620580340062602</v>
      </c>
      <c r="T127" s="203">
        <f ca="1">OFFSET(IND!W$28,$E127,0)</f>
        <v>5.4954390879361403</v>
      </c>
      <c r="U127" s="10">
        <f ca="1">OFFSET(IND!X$28,$E127,0)</f>
        <v>5.6660644152146791</v>
      </c>
      <c r="V127" s="10">
        <f ca="1">OFFSET(IND!Y$28,$E127,0)</f>
        <v>5.8164847242015707</v>
      </c>
      <c r="W127" s="10">
        <f ca="1">OFFSET(IND!Z$28,$E127,0)</f>
        <v>6.1395322401594914</v>
      </c>
      <c r="X127" s="10">
        <f ca="1">OFFSET(IND!AA$28,$E127,0)</f>
        <v>6.3855772209690613</v>
      </c>
      <c r="Y127" s="206">
        <f ca="1">OFFSET(IND!AB$28,$E127,0)</f>
        <v>6.5501037984867567</v>
      </c>
      <c r="Z127" s="10">
        <f ca="1">OFFSET(IND!AC$28,$E127,0)</f>
        <v>6.688605940002077</v>
      </c>
      <c r="AA127" s="10">
        <f ca="1">OFFSET(IND!AD$28,$E127,0)</f>
        <v>6.8400970218477433</v>
      </c>
      <c r="AB127" s="10">
        <f ca="1">OFFSET(IND!AE$28,$E127,0)</f>
        <v>7.0298565945591553</v>
      </c>
      <c r="AC127" s="10">
        <f ca="1">OFFSET(IND!AF$28,$E127,0)</f>
        <v>7.2595140950953159</v>
      </c>
      <c r="AD127" s="10">
        <f ca="1">OFFSET(IND!AG$28,$E127,0)</f>
        <v>7.7595184648010473</v>
      </c>
      <c r="AE127" s="10">
        <f ca="1">OFFSET(IND!AH$28,$E127,0)</f>
        <v>8.1907140394951323</v>
      </c>
      <c r="AF127" s="10">
        <f ca="1">OFFSET(IND!AI$28,$E127,0)</f>
        <v>8.3636671338579625</v>
      </c>
      <c r="AG127" s="10">
        <f ca="1">OFFSET(IND!AJ$28,$E127,0)</f>
        <v>8.5577097980044705</v>
      </c>
      <c r="AH127" s="10">
        <f ca="1">OFFSET(IND!AK$28,$E127,0)</f>
        <v>8.674749927002626</v>
      </c>
      <c r="AI127" s="10">
        <f ca="1">OFFSET(IND!AL$28,$E127,0)</f>
        <v>9.0054325189970204</v>
      </c>
      <c r="AJ127" s="10">
        <f ca="1">OFFSET(IND!AM$28,$E127,0)</f>
        <v>9.9372376828387505</v>
      </c>
      <c r="AK127" s="10">
        <f ca="1">OFFSET(IND!AN$28,$E127,0)</f>
        <v>10.655400383684245</v>
      </c>
      <c r="AL127" s="10">
        <f ca="1">OFFSET(IND!AO$28,$E127,0)</f>
        <v>12.340975325537524</v>
      </c>
      <c r="AM127" s="10">
        <f ca="1">OFFSET(IND!AP$28,$E127,0)</f>
        <v>13.990943190224741</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9.7349446433321738</v>
      </c>
      <c r="N128" s="10">
        <f ca="1">OFFSET(IND!Q$28,$E128,0)</f>
        <v>9.7244951418217358</v>
      </c>
      <c r="O128" s="203">
        <f ca="1">OFFSET(IND!R$28,$E128,0)</f>
        <v>9.0791372679742359</v>
      </c>
      <c r="P128" s="10">
        <f ca="1">OFFSET(IND!S$28,$E128,0)</f>
        <v>9.3729066667548437</v>
      </c>
      <c r="Q128" s="10">
        <f ca="1">OFFSET(IND!T$28,$E128,0)</f>
        <v>9.589076601706612</v>
      </c>
      <c r="R128" s="10">
        <f ca="1">OFFSET(IND!U$28,$E128,0)</f>
        <v>9.8218749931931288</v>
      </c>
      <c r="S128" s="10">
        <f ca="1">OFFSET(IND!V$28,$E128,0)</f>
        <v>10.071301841214401</v>
      </c>
      <c r="T128" s="203">
        <f ca="1">OFFSET(IND!W$28,$E128,0)</f>
        <v>10.309643051545837</v>
      </c>
      <c r="U128" s="10">
        <f ca="1">OFFSET(IND!X$28,$E128,0)</f>
        <v>10.531355805342521</v>
      </c>
      <c r="V128" s="10">
        <f ca="1">OFFSET(IND!Y$28,$E128,0)</f>
        <v>10.753068559139205</v>
      </c>
      <c r="W128" s="10">
        <f ca="1">OFFSET(IND!Z$28,$E128,0)</f>
        <v>11.06900923329948</v>
      </c>
      <c r="X128" s="10">
        <f ca="1">OFFSET(IND!AA$28,$E128,0)</f>
        <v>11.37940708861484</v>
      </c>
      <c r="Y128" s="206">
        <f ca="1">OFFSET(IND!AB$28,$E128,0)</f>
        <v>11.634376755481025</v>
      </c>
      <c r="Z128" s="10">
        <f ca="1">OFFSET(IND!AC$28,$E128,0)</f>
        <v>11.922603335416715</v>
      </c>
      <c r="AA128" s="10">
        <f ca="1">OFFSET(IND!AD$28,$E128,0)</f>
        <v>12.210829915352404</v>
      </c>
      <c r="AB128" s="10">
        <f ca="1">OFFSET(IND!AE$28,$E128,0)</f>
        <v>12.571113140272015</v>
      </c>
      <c r="AC128" s="10">
        <f ca="1">OFFSET(IND!AF$28,$E128,0)</f>
        <v>12.942482002881464</v>
      </c>
      <c r="AD128" s="10">
        <f ca="1">OFFSET(IND!AG$28,$E128,0)</f>
        <v>13.363736235095168</v>
      </c>
      <c r="AE128" s="10">
        <f ca="1">OFFSET(IND!AH$28,$E128,0)</f>
        <v>13.712933822324944</v>
      </c>
      <c r="AF128" s="10">
        <f ca="1">OFFSET(IND!AI$28,$E128,0)</f>
        <v>13.89030402536229</v>
      </c>
      <c r="AG128" s="10">
        <f ca="1">OFFSET(IND!AJ$28,$E128,0)</f>
        <v>14.139730873383563</v>
      </c>
      <c r="AH128" s="10">
        <f ca="1">OFFSET(IND!AK$28,$E128,0)</f>
        <v>14.450128728698919</v>
      </c>
      <c r="AI128" s="10">
        <f ca="1">OFFSET(IND!AL$28,$E128,0)</f>
        <v>14.77161222170411</v>
      </c>
      <c r="AJ128" s="10">
        <f ca="1">OFFSET(IND!AM$28,$E128,0)</f>
        <v>16.473257607093668</v>
      </c>
      <c r="AK128" s="10">
        <f ca="1">OFFSET(IND!AN$28,$E128,0)</f>
        <v>17.537478825317756</v>
      </c>
      <c r="AL128" s="10">
        <f ca="1">OFFSET(IND!AO$28,$E128,0)</f>
        <v>20.409582790125643</v>
      </c>
      <c r="AM128" s="10">
        <f ca="1">OFFSET(IND!AP$28,$E128,0)</f>
        <v>23.175449393739271</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14.950029598277064</v>
      </c>
      <c r="N129" s="10">
        <f ca="1">OFFSET(IND!Q$28,$E129,0)</f>
        <v>14.933982218184843</v>
      </c>
      <c r="O129" s="203">
        <f ca="1">OFFSET(IND!R$28,$E129,0)</f>
        <v>13.942901152088631</v>
      </c>
      <c r="P129" s="10">
        <f ca="1">OFFSET(IND!S$28,$E129,0)</f>
        <v>14.394045084360123</v>
      </c>
      <c r="Q129" s="10">
        <f ca="1">OFFSET(IND!T$28,$E129,0)</f>
        <v>14.726018921314614</v>
      </c>
      <c r="R129" s="10">
        <f ca="1">OFFSET(IND!U$28,$E129,0)</f>
        <v>15.083529207265602</v>
      </c>
      <c r="S129" s="10">
        <f ca="1">OFFSET(IND!V$28,$E129,0)</f>
        <v>15.466575942213096</v>
      </c>
      <c r="T129" s="203">
        <f ca="1">OFFSET(IND!W$28,$E129,0)</f>
        <v>15.832598377829589</v>
      </c>
      <c r="U129" s="10">
        <f ca="1">OFFSET(IND!X$28,$E129,0)</f>
        <v>16.173084364449579</v>
      </c>
      <c r="V129" s="10">
        <f ca="1">OFFSET(IND!Y$28,$E129,0)</f>
        <v>16.513570351069568</v>
      </c>
      <c r="W129" s="10">
        <f ca="1">OFFSET(IND!Z$28,$E129,0)</f>
        <v>16.998762882003057</v>
      </c>
      <c r="X129" s="10">
        <f ca="1">OFFSET(IND!AA$28,$E129,0)</f>
        <v>17.475443263271046</v>
      </c>
      <c r="Y129" s="206">
        <f ca="1">OFFSET(IND!AB$28,$E129,0)</f>
        <v>17.867002147884033</v>
      </c>
      <c r="Z129" s="10">
        <f ca="1">OFFSET(IND!AC$28,$E129,0)</f>
        <v>18.309633930490023</v>
      </c>
      <c r="AA129" s="10">
        <f ca="1">OFFSET(IND!AD$28,$E129,0)</f>
        <v>18.752265713096008</v>
      </c>
      <c r="AB129" s="10">
        <f ca="1">OFFSET(IND!AE$28,$E129,0)</f>
        <v>19.305555441353494</v>
      </c>
      <c r="AC129" s="10">
        <f ca="1">OFFSET(IND!AF$28,$E129,0)</f>
        <v>19.875869468941982</v>
      </c>
      <c r="AD129" s="10">
        <f ca="1">OFFSET(IND!AG$28,$E129,0)</f>
        <v>20.522792843519966</v>
      </c>
      <c r="AE129" s="10">
        <f ca="1">OFFSET(IND!AH$28,$E129,0)</f>
        <v>21.05905827244645</v>
      </c>
      <c r="AF129" s="10">
        <f ca="1">OFFSET(IND!AI$28,$E129,0)</f>
        <v>21.331447061742441</v>
      </c>
      <c r="AG129" s="10">
        <f ca="1">OFFSET(IND!AJ$28,$E129,0)</f>
        <v>21.714493796689933</v>
      </c>
      <c r="AH129" s="10">
        <f ca="1">OFFSET(IND!AK$28,$E129,0)</f>
        <v>22.191174177957919</v>
      </c>
      <c r="AI129" s="10">
        <f ca="1">OFFSET(IND!AL$28,$E129,0)</f>
        <v>22.684878858556907</v>
      </c>
      <c r="AJ129" s="10">
        <f ca="1">OFFSET(IND!AM$28,$E129,0)</f>
        <v>25.298108805865343</v>
      </c>
      <c r="AK129" s="10">
        <f ca="1">OFFSET(IND!AN$28,$E129,0)</f>
        <v>26.932441541641303</v>
      </c>
      <c r="AL129" s="10">
        <f ca="1">OFFSET(IND!AO$28,$E129,0)</f>
        <v>31.343153759981114</v>
      </c>
      <c r="AM129" s="10">
        <f ca="1">OFFSET(IND!AP$28,$E129,0)</f>
        <v>35.590716443065482</v>
      </c>
    </row>
    <row r="130" spans="1:39" s="365" customFormat="1">
      <c r="A130" s="35" t="s">
        <v>717</v>
      </c>
      <c r="E130" s="129">
        <f>MATCH(F130,IND!$D$29:$D$264,0)</f>
        <v>7</v>
      </c>
      <c r="F130" s="365"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8.4410931488914045</v>
      </c>
      <c r="N130" s="10">
        <f ca="1">OFFSET(IND!Q$28,$E130,0)</f>
        <v>8.3458050196862938</v>
      </c>
      <c r="O130" s="203">
        <f ca="1">OFFSET(IND!R$28,$E130,0)</f>
        <v>7.9479928968368858</v>
      </c>
      <c r="P130" s="10">
        <f ca="1">OFFSET(IND!S$28,$E130,0)</f>
        <v>8.0130727602523439</v>
      </c>
      <c r="Q130" s="10">
        <f ca="1">OFFSET(IND!T$28,$E130,0)</f>
        <v>8.1194004244240734</v>
      </c>
      <c r="R130" s="10">
        <f ca="1">OFFSET(IND!U$28,$E130,0)</f>
        <v>8.209228968293294</v>
      </c>
      <c r="S130" s="10">
        <f ca="1">OFFSET(IND!V$28,$E130,0)</f>
        <v>8.3018073655462672</v>
      </c>
      <c r="T130" s="203">
        <f ca="1">OFFSET(IND!W$28,$E130,0)</f>
        <v>8.393469145004655</v>
      </c>
      <c r="U130" s="10">
        <f ca="1">OFFSET(IND!X$28,$E130,0)</f>
        <v>8.4713816575442866</v>
      </c>
      <c r="V130" s="10">
        <f ca="1">OFFSET(IND!Y$28,$E130,0)</f>
        <v>8.562126819208089</v>
      </c>
      <c r="W130" s="10">
        <f ca="1">OFFSET(IND!Z$28,$E130,0)</f>
        <v>8.5850422640726851</v>
      </c>
      <c r="X130" s="10">
        <f ca="1">OFFSET(IND!AA$28,$E130,0)</f>
        <v>8.6317897715964627</v>
      </c>
      <c r="Y130" s="206">
        <f ca="1">OFFSET(IND!AB$28,$E130,0)</f>
        <v>8.7170352264927651</v>
      </c>
      <c r="Z130" s="10">
        <f ca="1">OFFSET(IND!AC$28,$E130,0)</f>
        <v>7.6500921135971209</v>
      </c>
      <c r="AA130" s="10">
        <f ca="1">OFFSET(IND!AD$28,$E130,0)</f>
        <v>7.0634567250634328</v>
      </c>
      <c r="AB130" s="10">
        <f ca="1">OFFSET(IND!AE$28,$E130,0)</f>
        <v>7.0497074581446739</v>
      </c>
      <c r="AC130" s="10">
        <f ca="1">OFFSET(IND!AF$28,$E130,0)</f>
        <v>7.177117331591834</v>
      </c>
      <c r="AD130" s="10">
        <f ca="1">OFFSET(IND!AG$28,$E130,0)</f>
        <v>7.3347755922602627</v>
      </c>
      <c r="AE130" s="10">
        <f ca="1">OFFSET(IND!AH$28,$E130,0)</f>
        <v>7.5089329732312002</v>
      </c>
      <c r="AF130" s="10">
        <f ca="1">OFFSET(IND!AI$28,$E130,0)</f>
        <v>7.6995894745046485</v>
      </c>
      <c r="AG130" s="10">
        <f ca="1">OFFSET(IND!AJ$28,$E130,0)</f>
        <v>7.8893293579835122</v>
      </c>
      <c r="AH130" s="10">
        <f ca="1">OFFSET(IND!AK$28,$E130,0)</f>
        <v>8.0891520372027994</v>
      </c>
      <c r="AI130" s="10">
        <f ca="1">OFFSET(IND!AL$28,$E130,0)</f>
        <v>8.299057512162511</v>
      </c>
      <c r="AJ130" s="10">
        <f ca="1">OFFSET(IND!AM$28,$E130,0)</f>
        <v>9.8105602554313407</v>
      </c>
      <c r="AK130" s="10">
        <f ca="1">OFFSET(IND!AN$28,$E130,0)</f>
        <v>15.101278165769537</v>
      </c>
      <c r="AL130" s="10">
        <f ca="1">OFFSET(IND!AO$28,$E130,0)</f>
        <v>21.273629624865023</v>
      </c>
      <c r="AM130" s="10">
        <f ca="1">OFFSET(IND!AP$28,$E130,0)</f>
        <v>28.075850278472092</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1.1774046535099847</v>
      </c>
      <c r="N131" s="10">
        <f ca="1">OFFSET(IND!Q$28,$E131,0)</f>
        <v>1.1761408259119843</v>
      </c>
      <c r="O131" s="203">
        <f ca="1">OFFSET(IND!R$28,$E131,0)</f>
        <v>1.098087237351745</v>
      </c>
      <c r="P131" s="10">
        <f ca="1">OFFSET(IND!S$28,$E131,0)</f>
        <v>1.133617532577412</v>
      </c>
      <c r="Q131" s="10">
        <f ca="1">OFFSET(IND!T$28,$E131,0)</f>
        <v>1.1597624668000726</v>
      </c>
      <c r="R131" s="10">
        <f ca="1">OFFSET(IND!U$28,$E131,0)</f>
        <v>1.1879185498090914</v>
      </c>
      <c r="S131" s="10">
        <f ca="1">OFFSET(IND!V$28,$E131,0)</f>
        <v>1.2180857816044692</v>
      </c>
      <c r="T131" s="203">
        <f ca="1">OFFSET(IND!W$28,$E131,0)</f>
        <v>1.2469122475422747</v>
      </c>
      <c r="U131" s="10">
        <f ca="1">OFFSET(IND!X$28,$E131,0)</f>
        <v>1.2737275646937214</v>
      </c>
      <c r="V131" s="10">
        <f ca="1">OFFSET(IND!Y$28,$E131,0)</f>
        <v>1.3005428818451681</v>
      </c>
      <c r="W131" s="10">
        <f ca="1">OFFSET(IND!Z$28,$E131,0)</f>
        <v>1.3387547087859797</v>
      </c>
      <c r="X131" s="10">
        <f ca="1">OFFSET(IND!AA$28,$E131,0)</f>
        <v>1.3762961527980053</v>
      </c>
      <c r="Y131" s="206">
        <f ca="1">OFFSET(IND!AB$28,$E131,0)</f>
        <v>1.4071337675221687</v>
      </c>
      <c r="Z131" s="10">
        <f ca="1">OFFSET(IND!AC$28,$E131,0)</f>
        <v>1.4419936798190496</v>
      </c>
      <c r="AA131" s="10">
        <f ca="1">OFFSET(IND!AD$28,$E131,0)</f>
        <v>1.4768535921159303</v>
      </c>
      <c r="AB131" s="10">
        <f ca="1">OFFSET(IND!AE$28,$E131,0)</f>
        <v>1.5204284824870313</v>
      </c>
      <c r="AC131" s="10">
        <f ca="1">OFFSET(IND!AF$28,$E131,0)</f>
        <v>1.5653441387157048</v>
      </c>
      <c r="AD131" s="10">
        <f ca="1">OFFSET(IND!AG$28,$E131,0)</f>
        <v>1.6162932413034539</v>
      </c>
      <c r="AE131" s="10">
        <f ca="1">OFFSET(IND!AH$28,$E131,0)</f>
        <v>1.6585273658169823</v>
      </c>
      <c r="AF131" s="10">
        <f ca="1">OFFSET(IND!AI$28,$E131,0)</f>
        <v>1.6799796195381398</v>
      </c>
      <c r="AG131" s="10">
        <f ca="1">OFFSET(IND!AJ$28,$E131,0)</f>
        <v>1.7101468513335176</v>
      </c>
      <c r="AH131" s="10">
        <f ca="1">OFFSET(IND!AK$28,$E131,0)</f>
        <v>1.7476882953455428</v>
      </c>
      <c r="AI131" s="10">
        <f ca="1">OFFSET(IND!AL$28,$E131,0)</f>
        <v>1.7865705052151406</v>
      </c>
      <c r="AJ131" s="10">
        <f ca="1">OFFSET(IND!AM$28,$E131,0)</f>
        <v>1.9923780643524946</v>
      </c>
      <c r="AK131" s="10">
        <f ca="1">OFFSET(IND!AN$28,$E131,0)</f>
        <v>2.1210915866794391</v>
      </c>
      <c r="AL131" s="10">
        <f ca="1">OFFSET(IND!AO$28,$E131,0)</f>
        <v>2.4684616742788061</v>
      </c>
      <c r="AM131" s="10">
        <f ca="1">OFFSET(IND!AP$28,$E131,0)</f>
        <v>2.8029827557431024</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1.3766741334629091</v>
      </c>
      <c r="N132" s="10">
        <f ca="1">OFFSET(IND!Q$28,$E132,0)</f>
        <v>1.3751964097609202</v>
      </c>
      <c r="O132" s="203">
        <f ca="1">OFFSET(IND!R$28,$E132,0)</f>
        <v>1.2839326661749715</v>
      </c>
      <c r="P132" s="10">
        <f ca="1">OFFSET(IND!S$28,$E132,0)</f>
        <v>1.3254762750316711</v>
      </c>
      <c r="Q132" s="10">
        <f ca="1">OFFSET(IND!T$28,$E132,0)</f>
        <v>1.3560461004167894</v>
      </c>
      <c r="R132" s="10">
        <f ca="1">OFFSET(IND!U$28,$E132,0)</f>
        <v>1.3889674508315319</v>
      </c>
      <c r="S132" s="10">
        <f ca="1">OFFSET(IND!V$28,$E132,0)</f>
        <v>1.4242403262758996</v>
      </c>
      <c r="T132" s="203">
        <f ca="1">OFFSET(IND!W$28,$E132,0)</f>
        <v>1.4579455183671841</v>
      </c>
      <c r="U132" s="10">
        <f ca="1">OFFSET(IND!X$28,$E132,0)</f>
        <v>1.4892991854288438</v>
      </c>
      <c r="V132" s="10">
        <f ca="1">OFFSET(IND!Y$28,$E132,0)</f>
        <v>1.5206528524905036</v>
      </c>
      <c r="W132" s="10">
        <f ca="1">OFFSET(IND!Z$28,$E132,0)</f>
        <v>1.565331828053369</v>
      </c>
      <c r="X132" s="10">
        <f ca="1">OFFSET(IND!AA$28,$E132,0)</f>
        <v>1.6092269619396928</v>
      </c>
      <c r="Y132" s="206">
        <f ca="1">OFFSET(IND!AB$28,$E132,0)</f>
        <v>1.6452836790606014</v>
      </c>
      <c r="Z132" s="10">
        <f ca="1">OFFSET(IND!AC$28,$E132,0)</f>
        <v>1.6860434462407592</v>
      </c>
      <c r="AA132" s="10">
        <f ca="1">OFFSET(IND!AD$28,$E132,0)</f>
        <v>1.726803213420917</v>
      </c>
      <c r="AB132" s="10">
        <f ca="1">OFFSET(IND!AE$28,$E132,0)</f>
        <v>1.7777529223961144</v>
      </c>
      <c r="AC132" s="10">
        <f ca="1">OFFSET(IND!AF$28,$E132,0)</f>
        <v>1.8302703147243948</v>
      </c>
      <c r="AD132" s="10">
        <f ca="1">OFFSET(IND!AG$28,$E132,0)</f>
        <v>1.8898422821415488</v>
      </c>
      <c r="AE132" s="10">
        <f ca="1">OFFSET(IND!AH$28,$E132,0)</f>
        <v>1.9392243077636628</v>
      </c>
      <c r="AF132" s="10">
        <f ca="1">OFFSET(IND!AI$28,$E132,0)</f>
        <v>1.9643072414129905</v>
      </c>
      <c r="AG132" s="10">
        <f ca="1">OFFSET(IND!AJ$28,$E132,0)</f>
        <v>1.9995801168573581</v>
      </c>
      <c r="AH132" s="10">
        <f ca="1">OFFSET(IND!AK$28,$E132,0)</f>
        <v>2.0434752507436817</v>
      </c>
      <c r="AI132" s="10">
        <f ca="1">OFFSET(IND!AL$28,$E132,0)</f>
        <v>2.0889380679830882</v>
      </c>
      <c r="AJ132" s="10">
        <f ca="1">OFFSET(IND!AM$28,$E132,0)</f>
        <v>2.3295774626813279</v>
      </c>
      <c r="AK132" s="10">
        <f ca="1">OFFSET(IND!AN$28,$E132,0)</f>
        <v>2.4800750645772953</v>
      </c>
      <c r="AL132" s="10">
        <f ca="1">OFFSET(IND!AO$28,$E132,0)</f>
        <v>2.8862356933052147</v>
      </c>
      <c r="AM132" s="10">
        <f ca="1">OFFSET(IND!AP$28,$E132,0)</f>
        <v>3.2773726898994195</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4.2438389946986064</v>
      </c>
      <c r="O133" s="203">
        <f ca="1">OFFSET(IND!R$28,$E133,0)</f>
        <v>3.9366011074382827</v>
      </c>
      <c r="P133" s="10">
        <f ca="1">OFFSET(IND!S$28,$E133,0)</f>
        <v>4.0595654637718566</v>
      </c>
      <c r="Q133" s="10">
        <f ca="1">OFFSET(IND!T$28,$E133,0)</f>
        <v>4.1449089972045066</v>
      </c>
      <c r="R133" s="10">
        <f ca="1">OFFSET(IND!U$28,$E133,0)</f>
        <v>4.2381482589003134</v>
      </c>
      <c r="S133" s="10">
        <f ca="1">OFFSET(IND!V$28,$E133,0)</f>
        <v>4.3433472266417841</v>
      </c>
      <c r="T133" s="203">
        <f ca="1">OFFSET(IND!W$28,$E133,0)</f>
        <v>4.4449466712044634</v>
      </c>
      <c r="U133" s="10">
        <f ca="1">OFFSET(IND!X$28,$E133,0)</f>
        <v>4.5481717068801446</v>
      </c>
      <c r="V133" s="10">
        <f ca="1">OFFSET(IND!Y$28,$E133,0)</f>
        <v>4.6469844238205322</v>
      </c>
      <c r="W133" s="10">
        <f ca="1">OFFSET(IND!Z$28,$E133,0)</f>
        <v>4.8065245801966707</v>
      </c>
      <c r="X133" s="10">
        <f ca="1">OFFSET(IND!AA$28,$E133,0)</f>
        <v>4.9545694851308602</v>
      </c>
      <c r="Y133" s="206">
        <f ca="1">OFFSET(IND!AB$28,$E133,0)</f>
        <v>5.0685930903429179</v>
      </c>
      <c r="Z133" s="10">
        <f ca="1">OFFSET(IND!AC$28,$E133,0)</f>
        <v>5.1901640828653468</v>
      </c>
      <c r="AA133" s="10">
        <f ca="1">OFFSET(IND!AD$28,$E133,0)</f>
        <v>5.3162635077739981</v>
      </c>
      <c r="AB133" s="10">
        <f ca="1">OFFSET(IND!AE$28,$E133,0)</f>
        <v>5.4735975047824894</v>
      </c>
      <c r="AC133" s="10">
        <f ca="1">OFFSET(IND!AF$28,$E133,0)</f>
        <v>5.6374338662429926</v>
      </c>
      <c r="AD133" s="10">
        <f ca="1">OFFSET(IND!AG$28,$E133,0)</f>
        <v>5.8687322588931146</v>
      </c>
      <c r="AE133" s="10">
        <f ca="1">OFFSET(IND!AH$28,$E133,0)</f>
        <v>6.0719311480184723</v>
      </c>
      <c r="AF133" s="10">
        <f ca="1">OFFSET(IND!AI$28,$E133,0)</f>
        <v>6.1571585678001934</v>
      </c>
      <c r="AG133" s="10">
        <f ca="1">OFFSET(IND!AJ$28,$E133,0)</f>
        <v>6.267582649833459</v>
      </c>
      <c r="AH133" s="10">
        <f ca="1">OFFSET(IND!AK$28,$E133,0)</f>
        <v>6.3968171433171861</v>
      </c>
      <c r="AI133" s="10">
        <f ca="1">OFFSET(IND!AL$28,$E133,0)</f>
        <v>6.5476487758736663</v>
      </c>
      <c r="AJ133" s="10">
        <f ca="1">OFFSET(IND!AM$28,$E133,0)</f>
        <v>7.2761458218008057</v>
      </c>
      <c r="AK133" s="10">
        <f ca="1">OFFSET(IND!AN$28,$E133,0)</f>
        <v>7.7891359316041386</v>
      </c>
      <c r="AL133" s="10">
        <f ca="1">OFFSET(IND!AO$28,$E133,0)</f>
        <v>9.0665409100219154</v>
      </c>
      <c r="AM133" s="10">
        <f ca="1">OFFSET(IND!AP$28,$E133,0)</f>
        <v>10.308028065752389</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2.2151621827595136</v>
      </c>
      <c r="O134" s="203">
        <f ca="1">OFFSET(IND!R$28,$E134,0)</f>
        <v>2.1156043318489735</v>
      </c>
      <c r="P134" s="10">
        <f ca="1">OFFSET(IND!S$28,$E134,0)</f>
        <v>2.1906651951340228</v>
      </c>
      <c r="Q134" s="10">
        <f ca="1">OFFSET(IND!T$28,$E134,0)</f>
        <v>2.2295856427633072</v>
      </c>
      <c r="R134" s="10">
        <f ca="1">OFFSET(IND!U$28,$E134,0)</f>
        <v>2.2768461863131528</v>
      </c>
      <c r="S134" s="10">
        <f ca="1">OFFSET(IND!V$28,$E134,0)</f>
        <v>2.3435669536776405</v>
      </c>
      <c r="T134" s="203">
        <f ca="1">OFFSET(IND!W$28,$E134,0)</f>
        <v>2.3908274972274861</v>
      </c>
      <c r="U134" s="10">
        <f ca="1">OFFSET(IND!X$28,$E134,0)</f>
        <v>2.423261203585223</v>
      </c>
      <c r="V134" s="10">
        <f ca="1">OFFSET(IND!Y$28,$E134,0)</f>
        <v>2.4640350058635212</v>
      </c>
      <c r="W134" s="10">
        <f ca="1">OFFSET(IND!Z$28,$E134,0)</f>
        <v>2.5075888401153397</v>
      </c>
      <c r="X134" s="10">
        <f ca="1">OFFSET(IND!AA$28,$E134,0)</f>
        <v>2.5502159970426517</v>
      </c>
      <c r="Y134" s="206">
        <f ca="1">OFFSET(IND!AB$28,$E134,0)</f>
        <v>2.5891364446719365</v>
      </c>
      <c r="Z134" s="10">
        <f ca="1">OFFSET(IND!AC$28,$E134,0)</f>
        <v>2.6790241451490941</v>
      </c>
      <c r="AA134" s="10">
        <f ca="1">OFFSET(IND!AD$28,$E134,0)</f>
        <v>2.7364781392685149</v>
      </c>
      <c r="AB134" s="10">
        <f ca="1">OFFSET(IND!AE$28,$E134,0)</f>
        <v>2.8087589705800431</v>
      </c>
      <c r="AC134" s="10">
        <f ca="1">OFFSET(IND!AF$28,$E134,0)</f>
        <v>2.8847465111895989</v>
      </c>
      <c r="AD134" s="10">
        <f ca="1">OFFSET(IND!AG$28,$E134,0)</f>
        <v>2.9579540198256344</v>
      </c>
      <c r="AE134" s="10">
        <f ca="1">OFFSET(IND!AH$28,$E134,0)</f>
        <v>3.0154080139450543</v>
      </c>
      <c r="AF134" s="10">
        <f ca="1">OFFSET(IND!AI$28,$E134,0)</f>
        <v>3.0469150429782852</v>
      </c>
      <c r="AG134" s="10">
        <f ca="1">OFFSET(IND!AJ$28,$E134,0)</f>
        <v>3.1015890051241852</v>
      </c>
      <c r="AH134" s="10">
        <f ca="1">OFFSET(IND!AK$28,$E134,0)</f>
        <v>3.14050945275347</v>
      </c>
      <c r="AI134" s="10">
        <f ca="1">OFFSET(IND!AL$28,$E134,0)</f>
        <v>3.2035235108199309</v>
      </c>
      <c r="AJ134" s="10">
        <f ca="1">OFFSET(IND!AM$28,$E134,0)</f>
        <v>3.5306406063708233</v>
      </c>
      <c r="AK134" s="10">
        <f ca="1">OFFSET(IND!AN$28,$E134,0)</f>
        <v>3.7308029084642866</v>
      </c>
      <c r="AL134" s="10">
        <f ca="1">OFFSET(IND!AO$28,$E134,0)</f>
        <v>4.2792414383515434</v>
      </c>
      <c r="AM134" s="10">
        <f ca="1">OFFSET(IND!AP$28,$E134,0)</f>
        <v>4.8065208359958902</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0.6701634099316971</v>
      </c>
      <c r="N135" s="10">
        <f ca="1">OFFSET(IND!Q$28,$E135,0)</f>
        <v>0.66971979649266711</v>
      </c>
      <c r="O135" s="203">
        <f ca="1">OFFSET(IND!R$28,$E135,0)</f>
        <v>0.63962003035816517</v>
      </c>
      <c r="P135" s="10">
        <f ca="1">OFFSET(IND!S$28,$E135,0)</f>
        <v>0.66231351369544578</v>
      </c>
      <c r="Q135" s="10">
        <f ca="1">OFFSET(IND!T$28,$E135,0)</f>
        <v>0.67408050505551709</v>
      </c>
      <c r="R135" s="10">
        <f ca="1">OFFSET(IND!U$28,$E135,0)</f>
        <v>0.68836899456417522</v>
      </c>
      <c r="S135" s="10">
        <f ca="1">OFFSET(IND!V$28,$E135,0)</f>
        <v>0.70854097975286889</v>
      </c>
      <c r="T135" s="203">
        <f ca="1">OFFSET(IND!W$28,$E135,0)</f>
        <v>0.72282946926152702</v>
      </c>
      <c r="U135" s="10">
        <f ca="1">OFFSET(IND!X$28,$E135,0)</f>
        <v>0.73263529539491978</v>
      </c>
      <c r="V135" s="10">
        <f ca="1">OFFSET(IND!Y$28,$E135,0)</f>
        <v>0.74496261967689925</v>
      </c>
      <c r="W135" s="10">
        <f ca="1">OFFSET(IND!Z$28,$E135,0)</f>
        <v>0.75813044334174107</v>
      </c>
      <c r="X135" s="10">
        <f ca="1">OFFSET(IND!AA$28,$E135,0)</f>
        <v>0.7710181005456288</v>
      </c>
      <c r="Y135" s="206">
        <f ca="1">OFFSET(IND!AB$28,$E135,0)</f>
        <v>0.78278509190570023</v>
      </c>
      <c r="Z135" s="10">
        <f ca="1">OFFSET(IND!AC$28,$E135,0)</f>
        <v>0.80996123861824609</v>
      </c>
      <c r="AA135" s="10">
        <f ca="1">OFFSET(IND!AD$28,$E135,0)</f>
        <v>0.82733155919739909</v>
      </c>
      <c r="AB135" s="10">
        <f ca="1">OFFSET(IND!AE$28,$E135,0)</f>
        <v>0.84918454315181724</v>
      </c>
      <c r="AC135" s="10">
        <f ca="1">OFFSET(IND!AF$28,$E135,0)</f>
        <v>0.87215819295005181</v>
      </c>
      <c r="AD135" s="10">
        <f ca="1">OFFSET(IND!AG$28,$E135,0)</f>
        <v>0.89429134336542426</v>
      </c>
      <c r="AE135" s="10">
        <f ca="1">OFFSET(IND!AH$28,$E135,0)</f>
        <v>0.91166166394457715</v>
      </c>
      <c r="AF135" s="10">
        <f ca="1">OFFSET(IND!AI$28,$E135,0)</f>
        <v>0.92118732361701605</v>
      </c>
      <c r="AG135" s="10">
        <f ca="1">OFFSET(IND!AJ$28,$E135,0)</f>
        <v>0.9377171448133067</v>
      </c>
      <c r="AH135" s="10">
        <f ca="1">OFFSET(IND!AK$28,$E135,0)</f>
        <v>0.94948413617337801</v>
      </c>
      <c r="AI135" s="10">
        <f ca="1">OFFSET(IND!AL$28,$E135,0)</f>
        <v>0.96853545551825548</v>
      </c>
      <c r="AJ135" s="10">
        <f ca="1">OFFSET(IND!AM$28,$E135,0)</f>
        <v>1.0674342162350456</v>
      </c>
      <c r="AK135" s="10">
        <f ca="1">OFFSET(IND!AN$28,$E135,0)</f>
        <v>1.1279501718011267</v>
      </c>
      <c r="AL135" s="10">
        <f ca="1">OFFSET(IND!AO$28,$E135,0)</f>
        <v>1.2937620222757817</v>
      </c>
      <c r="AM135" s="10">
        <f ca="1">OFFSET(IND!AP$28,$E135,0)</f>
        <v>1.4531767385586505</v>
      </c>
    </row>
    <row r="136" spans="1:39" s="4" customFormat="1">
      <c r="A136" s="35" t="s">
        <v>707</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3.4912421940520733</v>
      </c>
      <c r="N136" s="10">
        <f ca="1">OFFSET(IND!Q$28,$E136,0)</f>
        <v>3.4098997971612133</v>
      </c>
      <c r="O136" s="203">
        <f ca="1">OFFSET(IND!R$28,$E136,0)</f>
        <v>3.0970898071479627</v>
      </c>
      <c r="P136" s="10">
        <f ca="1">OFFSET(IND!S$28,$E136,0)</f>
        <v>3.3790450428394809</v>
      </c>
      <c r="Q136" s="10">
        <f ca="1">OFFSET(IND!T$28,$E136,0)</f>
        <v>3.3518684861407824</v>
      </c>
      <c r="R136" s="10">
        <f ca="1">OFFSET(IND!U$28,$E136,0)</f>
        <v>3.3563007535435014</v>
      </c>
      <c r="S136" s="10">
        <f ca="1">OFFSET(IND!V$28,$E136,0)</f>
        <v>3.3774366104143247</v>
      </c>
      <c r="T136" s="203">
        <f ca="1">OFFSET(IND!W$28,$E136,0)</f>
        <v>3.4019167156029231</v>
      </c>
      <c r="U136" s="10">
        <f ca="1">OFFSET(IND!X$28,$E136,0)</f>
        <v>3.5075412423579051</v>
      </c>
      <c r="V136" s="10">
        <f ca="1">OFFSET(IND!Y$28,$E136,0)</f>
        <v>3.6006579806785992</v>
      </c>
      <c r="W136" s="10">
        <f ca="1">OFFSET(IND!Z$28,$E136,0)</f>
        <v>3.8006384966820956</v>
      </c>
      <c r="X136" s="10">
        <f ca="1">OFFSET(IND!AA$28,$E136,0)</f>
        <v>3.9529510816480093</v>
      </c>
      <c r="Y136" s="206">
        <f ca="1">OFFSET(IND!AB$28,$E136,0)</f>
        <v>4.0548002160414889</v>
      </c>
      <c r="Z136" s="10">
        <f ca="1">OFFSET(IND!AC$28,$E136,0)</f>
        <v>4.1405390883732949</v>
      </c>
      <c r="AA136" s="10">
        <f ca="1">OFFSET(IND!AD$28,$E136,0)</f>
        <v>4.2343186818414287</v>
      </c>
      <c r="AB136" s="10">
        <f ca="1">OFFSET(IND!AE$28,$E136,0)</f>
        <v>4.3517881418832571</v>
      </c>
      <c r="AC136" s="10">
        <f ca="1">OFFSET(IND!AF$28,$E136,0)</f>
        <v>4.4939561611144496</v>
      </c>
      <c r="AD136" s="10">
        <f ca="1">OFFSET(IND!AG$28,$E136,0)</f>
        <v>4.8034806951795241</v>
      </c>
      <c r="AE136" s="10">
        <f ca="1">OFFSET(IND!AH$28,$E136,0)</f>
        <v>5.0704095810743768</v>
      </c>
      <c r="AF136" s="10">
        <f ca="1">OFFSET(IND!AI$28,$E136,0)</f>
        <v>5.177475097280313</v>
      </c>
      <c r="AG136" s="10">
        <f ca="1">OFFSET(IND!AJ$28,$E136,0)</f>
        <v>5.2975959779118993</v>
      </c>
      <c r="AH136" s="10">
        <f ca="1">OFFSET(IND!AK$28,$E136,0)</f>
        <v>5.370048927505902</v>
      </c>
      <c r="AI136" s="10">
        <f ca="1">OFFSET(IND!AL$28,$E136,0)</f>
        <v>5.5747558889085305</v>
      </c>
      <c r="AJ136" s="10">
        <f ca="1">OFFSET(IND!AM$28,$E136,0)</f>
        <v>6.1515839661257052</v>
      </c>
      <c r="AK136" s="10">
        <f ca="1">OFFSET(IND!AN$28,$E136,0)</f>
        <v>6.5961580315342569</v>
      </c>
      <c r="AL136" s="10">
        <f ca="1">OFFSET(IND!AO$28,$E136,0)</f>
        <v>7.6396025094614286</v>
      </c>
      <c r="AM136" s="10">
        <f ca="1">OFFSET(IND!AP$28,$E136,0)</f>
        <v>8.6610046520871489</v>
      </c>
    </row>
    <row r="137" spans="1:39" s="361" customFormat="1">
      <c r="A137" s="35" t="s">
        <v>708</v>
      </c>
      <c r="E137" s="129">
        <f>MATCH(F137,IND!$D$29:$D$264,0)</f>
        <v>4</v>
      </c>
      <c r="F137" s="361"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0.45965350011816469</v>
      </c>
      <c r="N137" s="10">
        <f ca="1">OFFSET(IND!Q$28,$E137,0)</f>
        <v>0.44894404045862463</v>
      </c>
      <c r="O137" s="203">
        <f ca="1">OFFSET(IND!R$28,$E137,0)</f>
        <v>0.40775978603294205</v>
      </c>
      <c r="P137" s="10">
        <f ca="1">OFFSET(IND!S$28,$E137,0)</f>
        <v>0.41577732146701868</v>
      </c>
      <c r="Q137" s="10">
        <f ca="1">OFFSET(IND!T$28,$E137,0)</f>
        <v>0.41243336013841014</v>
      </c>
      <c r="R137" s="10">
        <f ca="1">OFFSET(IND!U$28,$E137,0)</f>
        <v>0.41297873205425162</v>
      </c>
      <c r="S137" s="10">
        <f ca="1">OFFSET(IND!V$28,$E137,0)</f>
        <v>0.41557941060255432</v>
      </c>
      <c r="T137" s="203">
        <f ca="1">OFFSET(IND!W$28,$E137,0)</f>
        <v>0.4185915848812356</v>
      </c>
      <c r="U137" s="10">
        <f ca="1">OFFSET(IND!X$28,$E137,0)</f>
        <v>0.43158823992981826</v>
      </c>
      <c r="V137" s="10">
        <f ca="1">OFFSET(IND!Y$28,$E137,0)</f>
        <v>0.44304586406678148</v>
      </c>
      <c r="W137" s="10">
        <f ca="1">OFFSET(IND!Z$28,$E137,0)</f>
        <v>0.46765262788181944</v>
      </c>
      <c r="X137" s="10">
        <f ca="1">OFFSET(IND!AA$28,$E137,0)</f>
        <v>0.48639405269266761</v>
      </c>
      <c r="Y137" s="206">
        <f ca="1">OFFSET(IND!AB$28,$E137,0)</f>
        <v>0.49892616154442493</v>
      </c>
      <c r="Z137" s="10">
        <f ca="1">OFFSET(IND!AC$28,$E137,0)</f>
        <v>0.50947597021278324</v>
      </c>
      <c r="AA137" s="10">
        <f ca="1">OFFSET(IND!AD$28,$E137,0)</f>
        <v>0.52101515589575398</v>
      </c>
      <c r="AB137" s="10">
        <f ca="1">OFFSET(IND!AE$28,$E137,0)</f>
        <v>0.53546928030994834</v>
      </c>
      <c r="AC137" s="10">
        <f ca="1">OFFSET(IND!AF$28,$E137,0)</f>
        <v>0.55296245885146467</v>
      </c>
      <c r="AD137" s="10">
        <f ca="1">OFFSET(IND!AG$28,$E137,0)</f>
        <v>0.59104815468278149</v>
      </c>
      <c r="AE137" s="10">
        <f ca="1">OFFSET(IND!AH$28,$E137,0)</f>
        <v>0.62389263464457456</v>
      </c>
      <c r="AF137" s="10">
        <f ca="1">OFFSET(IND!AI$28,$E137,0)</f>
        <v>0.63706659740186899</v>
      </c>
      <c r="AG137" s="10">
        <f ca="1">OFFSET(IND!AJ$28,$E137,0)</f>
        <v>0.65184696800009334</v>
      </c>
      <c r="AH137" s="10">
        <f ca="1">OFFSET(IND!AK$28,$E137,0)</f>
        <v>0.66076199959412774</v>
      </c>
      <c r="AI137" s="10">
        <f ca="1">OFFSET(IND!AL$28,$E137,0)</f>
        <v>0.68595033269374073</v>
      </c>
      <c r="AJ137" s="10">
        <f ca="1">OFFSET(IND!AM$28,$E137,0)</f>
        <v>0.75692660849111559</v>
      </c>
      <c r="AK137" s="10">
        <f ca="1">OFFSET(IND!AN$28,$E137,0)</f>
        <v>0.81162958278291208</v>
      </c>
      <c r="AL137" s="10">
        <f ca="1">OFFSET(IND!AO$28,$E137,0)</f>
        <v>0.94002104978968093</v>
      </c>
      <c r="AM137" s="10">
        <f ca="1">OFFSET(IND!AP$28,$E137,0)</f>
        <v>1.0657002998788516</v>
      </c>
    </row>
    <row r="138" spans="1:39" s="361" customFormat="1">
      <c r="A138" s="35" t="s">
        <v>710</v>
      </c>
      <c r="E138" s="129">
        <f>MATCH(F138,IND!$D$29:$D$264,0)</f>
        <v>2</v>
      </c>
      <c r="F138" s="361"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3">
        <f ca="1">OFFSET(IND!R$28,$E138,0)</f>
        <v>23.066289237134932</v>
      </c>
      <c r="P138" s="10">
        <f ca="1">OFFSET(IND!S$28,$E138,0)</f>
        <v>26.013053595661749</v>
      </c>
      <c r="Q138" s="10">
        <f ca="1">OFFSET(IND!T$28,$E138,0)</f>
        <v>26.878288437215414</v>
      </c>
      <c r="R138" s="10">
        <f ca="1">OFFSET(IND!U$28,$E138,0)</f>
        <v>27.729595111944604</v>
      </c>
      <c r="S138" s="10">
        <f ca="1">OFFSET(IND!V$28,$E138,0)</f>
        <v>28.546501548946978</v>
      </c>
      <c r="T138" s="203">
        <f ca="1">OFFSET(IND!W$28,$E138,0)</f>
        <v>29.325405099485259</v>
      </c>
      <c r="U138" s="10">
        <f ca="1">OFFSET(IND!X$28,$E138,0)</f>
        <v>29.487251954205412</v>
      </c>
      <c r="V138" s="10">
        <f ca="1">OFFSET(IND!Y$28,$E138,0)</f>
        <v>29.642873929897863</v>
      </c>
      <c r="W138" s="10">
        <f ca="1">OFFSET(IND!Z$28,$E138,0)</f>
        <v>29.863857135381142</v>
      </c>
      <c r="X138" s="10">
        <f ca="1">OFFSET(IND!AA$28,$E138,0)</f>
        <v>30.05371594572593</v>
      </c>
      <c r="Y138" s="206">
        <f ca="1">OFFSET(IND!AB$28,$E138,0)</f>
        <v>30.203113042390683</v>
      </c>
      <c r="Z138" s="10">
        <f ca="1">OFFSET(IND!AC$28,$E138,0)</f>
        <v>30.80692630807739</v>
      </c>
      <c r="AA138" s="10">
        <f ca="1">OFFSET(IND!AD$28,$E138,0)</f>
        <v>31.420076892305644</v>
      </c>
      <c r="AB138" s="10">
        <f ca="1">OFFSET(IND!AE$28,$E138,0)</f>
        <v>32.045677234589284</v>
      </c>
      <c r="AC138" s="10">
        <f ca="1">OFFSET(IND!AF$28,$E138,0)</f>
        <v>32.680614895414479</v>
      </c>
      <c r="AD138" s="10">
        <f ca="1">OFFSET(IND!AG$28,$E138,0)</f>
        <v>33.440050136793637</v>
      </c>
      <c r="AE138" s="10">
        <f ca="1">OFFSET(IND!AH$28,$E138,0)</f>
        <v>34.18392318060355</v>
      </c>
      <c r="AF138" s="10">
        <f ca="1">OFFSET(IND!AI$28,$E138,0)</f>
        <v>34.762836930179461</v>
      </c>
      <c r="AG138" s="10">
        <f ca="1">OFFSET(IND!AJ$28,$E138,0)</f>
        <v>35.363537756352322</v>
      </c>
      <c r="AH138" s="10">
        <f ca="1">OFFSET(IND!AK$28,$E138,0)</f>
        <v>35.939339066414384</v>
      </c>
      <c r="AI138" s="10">
        <f ca="1">OFFSET(IND!AL$28,$E138,0)</f>
        <v>36.596063803836522</v>
      </c>
      <c r="AJ138" s="10">
        <f ca="1">OFFSET(IND!AM$28,$E138,0)</f>
        <v>72.554077507334</v>
      </c>
      <c r="AK138" s="10">
        <f ca="1">OFFSET(IND!AN$28,$E138,0)</f>
        <v>108.54944048499766</v>
      </c>
      <c r="AL138" s="10">
        <f ca="1">OFFSET(IND!AO$28,$E138,0)</f>
        <v>180.49659228713148</v>
      </c>
      <c r="AM138" s="10">
        <f ca="1">OFFSET(IND!AP$28,$E138,0)</f>
        <v>252.44996896829173</v>
      </c>
    </row>
    <row r="139" spans="1:39">
      <c r="B139" s="4"/>
      <c r="C139" s="4"/>
      <c r="E139" s="129"/>
      <c r="F139" s="4"/>
      <c r="G139" s="10"/>
      <c r="H139" s="10"/>
      <c r="I139" s="10"/>
      <c r="J139" s="10"/>
      <c r="K139" s="10"/>
      <c r="L139" s="10"/>
      <c r="M139" s="10"/>
      <c r="N139" s="10"/>
      <c r="O139" s="203"/>
      <c r="P139" s="10"/>
      <c r="Q139" s="10"/>
      <c r="R139" s="10"/>
      <c r="S139" s="10"/>
      <c r="T139" s="203"/>
      <c r="U139" s="10"/>
      <c r="V139" s="10"/>
      <c r="W139" s="10"/>
      <c r="X139" s="10"/>
      <c r="Y139" s="206"/>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3"/>
      <c r="P140" s="10"/>
      <c r="Q140" s="10"/>
      <c r="R140" s="10"/>
      <c r="S140" s="10"/>
      <c r="T140" s="203"/>
      <c r="U140" s="10"/>
      <c r="V140" s="10"/>
      <c r="W140" s="10"/>
      <c r="X140" s="10"/>
      <c r="Y140" s="206"/>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3"/>
      <c r="P141" s="10"/>
      <c r="Q141" s="10"/>
      <c r="R141" s="10"/>
      <c r="S141" s="10"/>
      <c r="T141" s="203"/>
      <c r="U141" s="10"/>
      <c r="V141" s="10"/>
      <c r="W141" s="10"/>
      <c r="X141" s="10"/>
      <c r="Y141" s="206"/>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3"/>
      <c r="P142" s="10"/>
      <c r="Q142" s="10"/>
      <c r="R142" s="10"/>
      <c r="S142" s="10"/>
      <c r="T142" s="203"/>
      <c r="U142" s="10"/>
      <c r="V142" s="10"/>
      <c r="W142" s="10"/>
      <c r="X142" s="10"/>
      <c r="Y142" s="206"/>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3"/>
      <c r="P143" s="10"/>
      <c r="Q143" s="10"/>
      <c r="R143" s="10"/>
      <c r="S143" s="10"/>
      <c r="T143" s="203"/>
      <c r="U143" s="10"/>
      <c r="V143" s="10"/>
      <c r="W143" s="10"/>
      <c r="X143" s="10"/>
      <c r="Y143" s="206"/>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3"/>
      <c r="P144" s="10"/>
      <c r="Q144" s="10"/>
      <c r="R144" s="10"/>
      <c r="S144" s="10"/>
      <c r="T144" s="203"/>
      <c r="U144" s="10"/>
      <c r="V144" s="10"/>
      <c r="W144" s="10"/>
      <c r="X144" s="10"/>
      <c r="Y144" s="206"/>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3"/>
      <c r="P145" s="10"/>
      <c r="Q145" s="10"/>
      <c r="R145" s="10"/>
      <c r="S145" s="10"/>
      <c r="T145" s="203"/>
      <c r="U145" s="10"/>
      <c r="V145" s="10"/>
      <c r="W145" s="10"/>
      <c r="X145" s="10"/>
      <c r="Y145" s="206"/>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3"/>
      <c r="P146" s="10"/>
      <c r="Q146" s="10"/>
      <c r="R146" s="10"/>
      <c r="S146" s="10"/>
      <c r="T146" s="203"/>
      <c r="U146" s="10"/>
      <c r="V146" s="10"/>
      <c r="W146" s="10"/>
      <c r="X146" s="10"/>
      <c r="Y146" s="206"/>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3"/>
      <c r="P147" s="10"/>
      <c r="Q147" s="10"/>
      <c r="R147" s="10"/>
      <c r="S147" s="10"/>
      <c r="T147" s="203"/>
      <c r="U147" s="10"/>
      <c r="V147" s="10"/>
      <c r="W147" s="10"/>
      <c r="X147" s="10"/>
      <c r="Y147" s="206"/>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73" t="s">
        <v>197</v>
      </c>
      <c r="C2" s="373"/>
    </row>
    <row r="3" spans="1:48">
      <c r="A3" s="4" t="s">
        <v>16</v>
      </c>
    </row>
    <row r="4" spans="1:48" ht="15.75" thickBot="1">
      <c r="A4" s="4" t="s">
        <v>16</v>
      </c>
      <c r="B4" s="373" t="s">
        <v>11</v>
      </c>
      <c r="C4" s="373"/>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96.797279590965346</v>
      </c>
      <c r="L6" s="126" cm="1">
        <f t="array" ref="L6">INDEX(Drivers!$C$7:$AG$25,$D$6,MATCH(L$4,Drivers!$C$5:$AG$5,0))</f>
        <v>101.32801029182565</v>
      </c>
      <c r="M6" s="126" cm="1">
        <f t="array" ref="M6">INDEX(Drivers!$C$7:$AG$25,$D$6,MATCH(M$4,Drivers!$C$5:$AG$5,0))</f>
        <v>105.4512845971946</v>
      </c>
      <c r="N6" s="126" cm="1">
        <f t="array" ref="N6">INDEX(Drivers!$C$7:$AG$25,$D$6,MATCH(N$4,Drivers!$C$5:$AG$5,0))</f>
        <v>104.03295587682055</v>
      </c>
      <c r="O6" s="126" cm="1">
        <f t="array" ref="O6">INDEX(Drivers!$C$7:$AG$25,$D$6,MATCH(O$4,Drivers!$C$5:$AG$5,0))</f>
        <v>102.86973222443167</v>
      </c>
      <c r="P6" s="126" cm="1">
        <f t="array" ref="P6">INDEX(Drivers!$C$7:$AG$25,$D$6,MATCH(P$4,Drivers!$C$5:$AG$5,0))</f>
        <v>106.45368114150588</v>
      </c>
      <c r="Q6" s="126" cm="1">
        <f t="array" ref="Q6">INDEX(Drivers!$C$7:$AG$25,$D$6,MATCH(Q$4,Drivers!$C$5:$AG$5,0))</f>
        <v>104.83293209544796</v>
      </c>
      <c r="R6" s="126" cm="1">
        <f t="array" ref="R6">INDEX(Drivers!$C$7:$AG$25,$D$6,MATCH(R$4,Drivers!$C$5:$AG$5,0))</f>
        <v>103.19</v>
      </c>
      <c r="S6" s="126" cm="1">
        <f t="array" ref="S6">INDEX(Drivers!$C$7:$AG$25,$D$6,MATCH(S$4,Drivers!$C$5:$AG$5,0))</f>
        <v>101.98</v>
      </c>
      <c r="T6" s="126" cm="1">
        <f t="array" ref="T6">INDEX(Drivers!$C$7:$AG$25,$D$6,MATCH(T$4,Drivers!$C$5:$AG$5,0))</f>
        <v>104.81361217476683</v>
      </c>
      <c r="U6" s="126" cm="1">
        <f t="array" ref="U6">INDEX(Drivers!$C$7:$AG$25,$D$6,MATCH(U$4,Drivers!$C$5:$AG$5,0))</f>
        <v>107.30679037800688</v>
      </c>
      <c r="V6" s="126" cm="1">
        <f t="array" ref="V6">INDEX(Drivers!$C$7:$AG$25,$D$6,MATCH(V$4,Drivers!$C$5:$AG$5,0))</f>
        <v>109.48957290132547</v>
      </c>
      <c r="W6" s="126" cm="1">
        <f t="array" ref="W6">INDEX(Drivers!$C$7:$AG$25,$D$6,MATCH(W$4,Drivers!$C$5:$AG$5,0))</f>
        <v>111.73243200785468</v>
      </c>
      <c r="X6" s="126" cm="1">
        <f t="array" ref="X6">INDEX(Drivers!$C$7:$AG$25,$D$6,MATCH(X$4,Drivers!$C$5:$AG$5,0))</f>
        <v>113.75501030927835</v>
      </c>
      <c r="Y6" s="126" cm="1">
        <f t="array" ref="Y6">INDEX(Drivers!$C$7:$AG$25,$D$6,MATCH(Y$4,Drivers!$C$5:$AG$5,0))</f>
        <v>115.44716740304369</v>
      </c>
      <c r="Z6" s="126" cm="1">
        <f t="array" ref="Z6">INDEX(Drivers!$C$7:$AG$25,$D$6,MATCH(Z$4,Drivers!$C$5:$AG$5,0))</f>
        <v>117.08926067746685</v>
      </c>
      <c r="AA6" s="126" cm="1">
        <f t="array" ref="AA6">INDEX(Drivers!$C$7:$AG$25,$D$6,MATCH(AA$4,Drivers!$C$5:$AG$5,0))</f>
        <v>120.48358762886598</v>
      </c>
      <c r="AB6" s="126" cm="1">
        <f t="array" ref="AB6">INDEX(Drivers!$C$7:$AG$25,$D$6,MATCH(AB$4,Drivers!$C$5:$AG$5,0))</f>
        <v>123.85788905252824</v>
      </c>
      <c r="AC6" s="126" cm="1">
        <f t="array" ref="AC6">INDEX(Drivers!$C$7:$AG$25,$D$6,MATCH(AC$4,Drivers!$C$5:$AG$5,0))</f>
        <v>126.19086303387334</v>
      </c>
      <c r="AD6" s="126" cm="1">
        <f t="array" ref="AD6">INDEX(Drivers!$C$7:$AG$25,$D$6,MATCH(AD$4,Drivers!$C$5:$AG$5,0))</f>
        <v>128.73410505645555</v>
      </c>
      <c r="AE6" s="126" cm="1">
        <f t="array" ref="AE6">INDEX(Drivers!$C$7:$AG$25,$D$6,MATCH(AE$4,Drivers!$C$5:$AG$5,0))</f>
        <v>130.90687481590575</v>
      </c>
      <c r="AF6" s="126" cm="1">
        <f t="array" ref="AF6">INDEX(Drivers!$C$7:$AG$25,$D$6,MATCH(AF$4,Drivers!$C$5:$AG$5,0))</f>
        <v>133.65037211585664</v>
      </c>
      <c r="AG6" s="126" cm="1">
        <f t="array" ref="AG6">INDEX(Drivers!$C$7:$AG$25,$D$6,MATCH(AG$4,Drivers!$C$5:$AG$5,0))</f>
        <v>136.22365243004418</v>
      </c>
      <c r="AH6" s="126" cm="1">
        <f t="array" ref="AH6">INDEX(Drivers!$C$7:$AG$25,$D$6,MATCH(AH$4,Drivers!$C$5:$AG$5,0))</f>
        <v>140.77945999018161</v>
      </c>
      <c r="AI6" s="126" cm="1">
        <f t="array" ref="AI6">INDEX(Drivers!$C$7:$AG$25,$D$6,MATCH(AI$4,Drivers!$C$5:$AG$5,0))</f>
        <v>145.6957270495827</v>
      </c>
      <c r="AJ6" s="126" cm="1">
        <f t="array" ref="AJ6">INDEX(Drivers!$C$7:$AG$25,$D$6,MATCH(AJ$4,Drivers!$C$5:$AG$5,0))</f>
        <v>147.60816494845361</v>
      </c>
      <c r="AK6" s="126" cm="1">
        <f t="array" ref="AK6">INDEX(Drivers!$C$7:$AG$25,$D$6,MATCH(AK$4,Drivers!$C$5:$AG$5,0))</f>
        <v>149.92111340206185</v>
      </c>
      <c r="AL6" s="126" cm="1">
        <f t="array" ref="AL6">INDEX(Drivers!$C$7:$AG$25,$D$6,MATCH(AL$4,Drivers!$C$5:$AG$5,0))</f>
        <v>151.72341089837997</v>
      </c>
      <c r="AM6" s="126" cm="1">
        <f t="array" ref="AM6">INDEX(Drivers!$C$7:$AG$25,$D$6,MATCH(AM$4,Drivers!$C$5:$AG$5,0))</f>
        <v>154.45689543446241</v>
      </c>
      <c r="AN6" s="126" cm="1">
        <f t="array" ref="AN6">INDEX(Drivers!$C$7:$AG$25,$D$6,MATCH(AN$4,Drivers!$C$5:$AG$5,0))</f>
        <v>166.59236524300439</v>
      </c>
      <c r="AO6" s="126" cm="1">
        <f t="array" ref="AO6">INDEX(Drivers!$C$7:$AG$25,$D$6,MATCH(AO$4,Drivers!$C$5:$AG$5,0))</f>
        <v>170.39721551300934</v>
      </c>
      <c r="AP6" s="126">
        <f>AO6</f>
        <v>170.39721551300934</v>
      </c>
      <c r="AQ6" s="126"/>
      <c r="AR6" s="126"/>
      <c r="AS6" s="24"/>
      <c r="AT6" s="24"/>
      <c r="AU6" s="24"/>
      <c r="AV6" s="24"/>
    </row>
    <row r="7" spans="1:48">
      <c r="A7" s="4" t="s">
        <v>16</v>
      </c>
      <c r="B7" s="25"/>
    </row>
    <row r="8" spans="1:48" ht="15.75" thickBot="1">
      <c r="A8" s="4" t="s">
        <v>16</v>
      </c>
      <c r="B8" s="373" t="s">
        <v>285</v>
      </c>
      <c r="C8" s="373"/>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73" t="s">
        <v>12</v>
      </c>
      <c r="C16" s="373"/>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2.8392531836346362</v>
      </c>
      <c r="R22" s="6">
        <f t="shared" si="2"/>
        <v>2.7947566681861411</v>
      </c>
      <c r="S22" s="6">
        <f t="shared" si="2"/>
        <v>2.7619855123715737</v>
      </c>
      <c r="T22" s="6">
        <f t="shared" si="2"/>
        <v>2.8387299306338378</v>
      </c>
      <c r="U22" s="6">
        <f t="shared" si="2"/>
        <v>2.9062541714370305</v>
      </c>
      <c r="V22" s="6">
        <f t="shared" si="2"/>
        <v>2.9653717798510706</v>
      </c>
      <c r="W22" s="6">
        <f t="shared" si="2"/>
        <v>3.0261164784049472</v>
      </c>
      <c r="X22" s="6">
        <f t="shared" si="2"/>
        <v>3.0808951797794251</v>
      </c>
      <c r="Y22" s="6">
        <f t="shared" si="2"/>
        <v>3.1267248853848049</v>
      </c>
      <c r="Z22" s="6">
        <f t="shared" si="2"/>
        <v>3.1711986825403216</v>
      </c>
      <c r="AA22" s="6">
        <f t="shared" si="2"/>
        <v>3.2631292754410541</v>
      </c>
      <c r="AB22" s="6">
        <f t="shared" si="2"/>
        <v>3.3545175049618421</v>
      </c>
      <c r="AC22" s="6">
        <f t="shared" si="2"/>
        <v>3.4177028387254724</v>
      </c>
      <c r="AD22" s="6">
        <f t="shared" si="2"/>
        <v>3.4865829879785286</v>
      </c>
      <c r="AE22" s="6">
        <f t="shared" si="2"/>
        <v>3.5454294147025971</v>
      </c>
      <c r="AF22" s="6">
        <f t="shared" si="2"/>
        <v>3.6197331977551057</v>
      </c>
      <c r="AG22" s="6">
        <f t="shared" si="2"/>
        <v>3.6894268920780808</v>
      </c>
      <c r="AH22" s="6">
        <f t="shared" si="2"/>
        <v>3.8128145610156419</v>
      </c>
      <c r="AI22" s="6">
        <f t="shared" si="2"/>
        <v>3.9459647707922199</v>
      </c>
      <c r="AJ22" s="6">
        <f t="shared" si="2"/>
        <v>3.9977604735769989</v>
      </c>
      <c r="AK22" s="6">
        <f t="shared" si="2"/>
        <v>4.0604034439606842</v>
      </c>
      <c r="AL22" s="6">
        <f t="shared" si="2"/>
        <v>4.1092161481557632</v>
      </c>
      <c r="AM22" s="6">
        <f t="shared" si="2"/>
        <v>4.1832487495182997</v>
      </c>
      <c r="AN22" s="126">
        <f t="shared" si="2"/>
        <v>4.5119209577651676</v>
      </c>
      <c r="AO22" s="6">
        <f t="shared" si="2"/>
        <v>4.6149699999547806</v>
      </c>
      <c r="AP22" s="6">
        <f t="shared" si="2"/>
        <v>4.6149699999547806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4.3477315855894236</v>
      </c>
      <c r="R23" s="6">
        <f t="shared" si="3"/>
        <v>4.2795943349986061</v>
      </c>
      <c r="S23" s="6">
        <f t="shared" si="3"/>
        <v>4.2294120581757717</v>
      </c>
      <c r="T23" s="6">
        <f t="shared" si="3"/>
        <v>4.3469303313680889</v>
      </c>
      <c r="U23" s="6">
        <f t="shared" si="3"/>
        <v>4.4503298014206916</v>
      </c>
      <c r="V23" s="6">
        <f t="shared" si="3"/>
        <v>4.5408562450812031</v>
      </c>
      <c r="W23" s="6">
        <f t="shared" si="3"/>
        <v>4.633874242236959</v>
      </c>
      <c r="X23" s="6">
        <f t="shared" si="3"/>
        <v>4.7177565432434889</v>
      </c>
      <c r="Y23" s="6">
        <f t="shared" si="3"/>
        <v>4.78793530002618</v>
      </c>
      <c r="Z23" s="6">
        <f t="shared" si="3"/>
        <v>4.8560377622295006</v>
      </c>
      <c r="AA23" s="6">
        <f t="shared" si="3"/>
        <v>4.9968105347107556</v>
      </c>
      <c r="AB23" s="6">
        <f t="shared" si="3"/>
        <v>5.1367527893602638</v>
      </c>
      <c r="AC23" s="6">
        <f t="shared" si="3"/>
        <v>5.2335081167588839</v>
      </c>
      <c r="AD23" s="6">
        <f t="shared" si="3"/>
        <v>5.3389838813908561</v>
      </c>
      <c r="AE23" s="6">
        <f t="shared" si="3"/>
        <v>5.4290950661354955</v>
      </c>
      <c r="AF23" s="6">
        <f t="shared" si="3"/>
        <v>5.5428760090849458</v>
      </c>
      <c r="AG23" s="6">
        <f t="shared" si="3"/>
        <v>5.6495975504645415</v>
      </c>
      <c r="AH23" s="6">
        <f t="shared" si="3"/>
        <v>5.8385403571871688</v>
      </c>
      <c r="AI23" s="6">
        <f t="shared" si="3"/>
        <v>6.0424324848812585</v>
      </c>
      <c r="AJ23" s="6">
        <f t="shared" si="3"/>
        <v>6.1217469378131755</v>
      </c>
      <c r="AK23" s="6">
        <f t="shared" si="3"/>
        <v>6.2176717473800487</v>
      </c>
      <c r="AL23" s="6">
        <f t="shared" si="3"/>
        <v>6.2924183522373527</v>
      </c>
      <c r="AM23" s="6">
        <f t="shared" si="3"/>
        <v>6.4057840362709291</v>
      </c>
      <c r="AN23" s="6">
        <f t="shared" si="3"/>
        <v>6.9090778423101078</v>
      </c>
      <c r="AO23" s="6">
        <f t="shared" si="3"/>
        <v>7.0668762303421948</v>
      </c>
      <c r="AP23" s="6">
        <f t="shared" si="3"/>
        <v>7.0668762303421948</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16.518557926690885</v>
      </c>
      <c r="R24" s="6">
        <f t="shared" si="4"/>
        <v>16.259680602115363</v>
      </c>
      <c r="S24" s="6">
        <f t="shared" si="4"/>
        <v>16.069020523342619</v>
      </c>
      <c r="T24" s="6">
        <f t="shared" si="4"/>
        <v>16.515513680741339</v>
      </c>
      <c r="U24" s="6">
        <f t="shared" si="4"/>
        <v>16.908364550678726</v>
      </c>
      <c r="V24" s="6">
        <f t="shared" si="4"/>
        <v>17.252306276166077</v>
      </c>
      <c r="W24" s="6">
        <f t="shared" si="4"/>
        <v>17.605714287676019</v>
      </c>
      <c r="X24" s="6">
        <f t="shared" si="4"/>
        <v>17.924412583769804</v>
      </c>
      <c r="Y24" s="6">
        <f t="shared" si="4"/>
        <v>18.191046306739359</v>
      </c>
      <c r="Z24" s="6">
        <f t="shared" si="4"/>
        <v>18.449791458023423</v>
      </c>
      <c r="AA24" s="6">
        <f t="shared" si="4"/>
        <v>18.984636618299628</v>
      </c>
      <c r="AB24" s="6">
        <f t="shared" si="4"/>
        <v>19.51632634990164</v>
      </c>
      <c r="AC24" s="6">
        <f t="shared" si="4"/>
        <v>19.883933790445461</v>
      </c>
      <c r="AD24" s="6">
        <f t="shared" si="4"/>
        <v>20.284673232068339</v>
      </c>
      <c r="AE24" s="6">
        <f t="shared" si="4"/>
        <v>20.627037243218599</v>
      </c>
      <c r="AF24" s="6">
        <f t="shared" si="4"/>
        <v>21.059330971583432</v>
      </c>
      <c r="AG24" s="6">
        <f t="shared" si="4"/>
        <v>21.464803556217607</v>
      </c>
      <c r="AH24" s="6">
        <f t="shared" si="4"/>
        <v>22.182663579597168</v>
      </c>
      <c r="AI24" s="6">
        <f t="shared" si="4"/>
        <v>22.957321319112264</v>
      </c>
      <c r="AJ24" s="6">
        <f t="shared" si="4"/>
        <v>23.258664757497975</v>
      </c>
      <c r="AK24" s="6">
        <f t="shared" si="4"/>
        <v>23.623116769367602</v>
      </c>
      <c r="AL24" s="6">
        <f t="shared" si="4"/>
        <v>23.907105350045235</v>
      </c>
      <c r="AM24" s="6">
        <f t="shared" si="4"/>
        <v>24.337821364072973</v>
      </c>
      <c r="AN24" s="6">
        <f t="shared" si="4"/>
        <v>26.250011140635689</v>
      </c>
      <c r="AO24" s="6">
        <f t="shared" si="4"/>
        <v>26.849542588732913</v>
      </c>
      <c r="AP24" s="6">
        <f t="shared" si="4"/>
        <v>26.849542588732913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5.6915599391793839</v>
      </c>
      <c r="R25" s="6">
        <f t="shared" si="5"/>
        <v>5.6023623339008255</v>
      </c>
      <c r="S25" s="6">
        <f t="shared" si="5"/>
        <v>5.5366693556663069</v>
      </c>
      <c r="T25" s="6">
        <f t="shared" si="5"/>
        <v>5.6905110275026907</v>
      </c>
      <c r="U25" s="6">
        <f t="shared" si="5"/>
        <v>5.8258699543127941</v>
      </c>
      <c r="V25" s="6">
        <f t="shared" si="5"/>
        <v>5.9443769665401129</v>
      </c>
      <c r="W25" s="6">
        <f t="shared" si="5"/>
        <v>6.0661456396544233</v>
      </c>
      <c r="X25" s="6">
        <f t="shared" si="5"/>
        <v>6.1759548895164356</v>
      </c>
      <c r="Y25" s="6">
        <f t="shared" si="5"/>
        <v>6.2678250044999997</v>
      </c>
      <c r="Z25" s="6">
        <f t="shared" si="5"/>
        <v>6.3569770687444054</v>
      </c>
      <c r="AA25" s="6">
        <f t="shared" si="5"/>
        <v>6.5412609088593667</v>
      </c>
      <c r="AB25" s="6">
        <f t="shared" si="5"/>
        <v>6.7244575286786645</v>
      </c>
      <c r="AC25" s="6">
        <f t="shared" si="5"/>
        <v>6.8511186931234604</v>
      </c>
      <c r="AD25" s="6">
        <f t="shared" si="5"/>
        <v>6.9891956706727223</v>
      </c>
      <c r="AE25" s="6">
        <f t="shared" si="5"/>
        <v>7.1071590727522116</v>
      </c>
      <c r="AF25" s="6">
        <f t="shared" si="5"/>
        <v>7.2561082532581072</v>
      </c>
      <c r="AG25" s="6">
        <f t="shared" si="5"/>
        <v>7.3958160612508665</v>
      </c>
      <c r="AH25" s="6">
        <f t="shared" si="5"/>
        <v>7.6431586785143084</v>
      </c>
      <c r="AI25" s="6">
        <f t="shared" si="5"/>
        <v>7.9100712610996951</v>
      </c>
      <c r="AJ25" s="6">
        <f t="shared" si="5"/>
        <v>8.0139007993355591</v>
      </c>
      <c r="AK25" s="6">
        <f t="shared" si="5"/>
        <v>8.1394747434846924</v>
      </c>
      <c r="AL25" s="6">
        <f t="shared" si="5"/>
        <v>8.2373245700944064</v>
      </c>
      <c r="AM25" s="6">
        <f t="shared" si="5"/>
        <v>8.3857301404524716</v>
      </c>
      <c r="AN25" s="6">
        <f t="shared" si="5"/>
        <v>9.044585639624545</v>
      </c>
      <c r="AO25" s="6">
        <f t="shared" si="5"/>
        <v>9.2511574958006086</v>
      </c>
      <c r="AP25" s="6">
        <f t="shared" si="5"/>
        <v>9.2511574958006086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9.2982308838373289</v>
      </c>
      <c r="T26" s="6">
        <f t="shared" si="6"/>
        <v>9.5565911528727714</v>
      </c>
      <c r="U26" s="6">
        <f t="shared" si="6"/>
        <v>9.7839116722714436</v>
      </c>
      <c r="V26" s="6">
        <f t="shared" si="6"/>
        <v>9.9829312434718869</v>
      </c>
      <c r="W26" s="6">
        <f t="shared" si="6"/>
        <v>10.187428417549409</v>
      </c>
      <c r="X26" s="6">
        <f t="shared" si="6"/>
        <v>10.371841047744317</v>
      </c>
      <c r="Y26" s="6">
        <f t="shared" si="6"/>
        <v>10.526126862115305</v>
      </c>
      <c r="Z26" s="6">
        <f t="shared" si="6"/>
        <v>10.675848007422061</v>
      </c>
      <c r="AA26" s="6">
        <f t="shared" si="6"/>
        <v>10.985332569976883</v>
      </c>
      <c r="AB26" s="6">
        <f t="shared" si="6"/>
        <v>11.292991264906014</v>
      </c>
      <c r="AC26" s="6">
        <f t="shared" si="6"/>
        <v>11.505704843299149</v>
      </c>
      <c r="AD26" s="6">
        <f t="shared" si="6"/>
        <v>11.737590031762053</v>
      </c>
      <c r="AE26" s="6">
        <f t="shared" si="6"/>
        <v>11.935696669149655</v>
      </c>
      <c r="AF26" s="6">
        <f t="shared" si="6"/>
        <v>12.185840533869477</v>
      </c>
      <c r="AG26" s="6">
        <f t="shared" si="6"/>
        <v>12.420464523770923</v>
      </c>
      <c r="AH26" s="6">
        <f t="shared" si="6"/>
        <v>12.835849408615886</v>
      </c>
      <c r="AI26" s="6">
        <f t="shared" si="6"/>
        <v>13.284099910723311</v>
      </c>
      <c r="AJ26" s="6">
        <f t="shared" si="6"/>
        <v>13.458470268976914</v>
      </c>
      <c r="AK26" s="6">
        <f t="shared" si="6"/>
        <v>13.669357979744358</v>
      </c>
      <c r="AL26" s="6">
        <f t="shared" si="6"/>
        <v>13.833686066056654</v>
      </c>
      <c r="AM26" s="6">
        <f t="shared" si="6"/>
        <v>14.082916996963631</v>
      </c>
      <c r="AN26" s="6">
        <f t="shared" si="6"/>
        <v>15.18939277813308</v>
      </c>
      <c r="AO26" s="6">
        <f t="shared" si="6"/>
        <v>15.536307627014592</v>
      </c>
      <c r="AP26" s="6">
        <f t="shared" si="6"/>
        <v>15.536307627014592</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Material Use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710</v>
      </c>
      <c r="D165" s="18" t="s">
        <v>711</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606</v>
      </c>
      <c r="B1" s="185" t="s">
        <v>17</v>
      </c>
      <c r="G1" s="185" t="s">
        <v>283</v>
      </c>
    </row>
    <row r="2" spans="1:48" ht="15.75" thickBot="1">
      <c r="A2" s="185" t="s">
        <v>16</v>
      </c>
      <c r="B2" s="373" t="s">
        <v>197</v>
      </c>
      <c r="C2" s="373"/>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715</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10</v>
      </c>
      <c r="H10" s="186"/>
      <c r="I10" s="186"/>
      <c r="J10" s="185" cm="1">
        <f t="array" ref="J10">INDEX(Drivers!$C$7:$AG$25,$G10,J$9)</f>
        <v>186.51301855651582</v>
      </c>
      <c r="K10" s="185" cm="1">
        <f t="array" ref="K10">INDEX(Drivers!$C$7:$AG$25,$G10,K$9)</f>
        <v>191.20040429598868</v>
      </c>
      <c r="L10" s="185" cm="1">
        <f t="array" ref="L10">INDEX(Drivers!$C$7:$AG$25,$G10,L$9)</f>
        <v>192.19084947996168</v>
      </c>
      <c r="M10" s="185" cm="1">
        <f t="array" ref="M10">INDEX(Drivers!$C$7:$AG$25,$G10,M$9)</f>
        <v>198.3568473622208</v>
      </c>
      <c r="N10" s="185" cm="1">
        <f t="array" ref="N10">INDEX(Drivers!$C$7:$AG$25,$G10,N$9)</f>
        <v>195.64424405359443</v>
      </c>
      <c r="O10" s="185" cm="1">
        <f t="array" ref="O10">INDEX(Drivers!$C$7:$AG$25,$G10,O$9)</f>
        <v>201.78663829260577</v>
      </c>
      <c r="P10" s="185" cm="1">
        <f t="array" ref="P10">INDEX(Drivers!$C$7:$AG$25,$G10,P$9)</f>
        <v>200.62824410860065</v>
      </c>
      <c r="Q10" s="185" cm="1">
        <f t="array" ref="Q10">INDEX(Drivers!$C$7:$AG$25,$G10,Q$9)</f>
        <v>198.05</v>
      </c>
      <c r="R10" s="185" cm="1">
        <f t="array" ref="R10">INDEX(Drivers!$C$7:$AG$25,$G10,R$9)</f>
        <v>190.12</v>
      </c>
      <c r="S10" s="185" cm="1">
        <f t="array" ref="S10">INDEX(Drivers!$C$7:$AG$25,$G10,S$9)</f>
        <v>194.67280741721856</v>
      </c>
      <c r="T10" s="185" cm="1">
        <f t="array" ref="T10">INDEX(Drivers!$C$7:$AG$25,$G10,T$9)</f>
        <v>197.73487258278149</v>
      </c>
      <c r="U10" s="185" cm="1">
        <f t="array" ref="U10">INDEX(Drivers!$C$7:$AG$25,$G10,U$9)</f>
        <v>200.81708291390731</v>
      </c>
      <c r="V10" s="185" cm="1">
        <f t="array" ref="V10">INDEX(Drivers!$C$7:$AG$25,$G10,V$9)</f>
        <v>203.97987390728477</v>
      </c>
      <c r="W10" s="185" cm="1">
        <f t="array" ref="W10">INDEX(Drivers!$C$7:$AG$25,$G10,W$9)</f>
        <v>206.83041483443708</v>
      </c>
      <c r="X10" s="185" cm="1">
        <f t="array" ref="X10">INDEX(Drivers!$C$7:$AG$25,$G10,X$9)</f>
        <v>209.41906860927148</v>
      </c>
      <c r="Y10" s="185" cm="1">
        <f t="array" ref="Y10">INDEX(Drivers!$C$7:$AG$25,$G10,Y$9)</f>
        <v>211.91706913907279</v>
      </c>
      <c r="Z10" s="185" cm="1">
        <f t="array" ref="Z10">INDEX(Drivers!$C$7:$AG$25,$G10,Z$9)</f>
        <v>218.2225059602649</v>
      </c>
      <c r="AA10" s="185" cm="1">
        <f t="array" ref="AA10">INDEX(Drivers!$C$7:$AG$25,$G10,AA$9)</f>
        <v>223.45017642384107</v>
      </c>
      <c r="AB10" s="185" cm="1">
        <f t="array" ref="AB10">INDEX(Drivers!$C$7:$AG$25,$G10,AB$9)</f>
        <v>226.56260450331129</v>
      </c>
      <c r="AC10" s="185" cm="1">
        <f t="array" ref="AC10">INDEX(Drivers!$C$7:$AG$25,$G10,AC$9)</f>
        <v>229.44336317880797</v>
      </c>
      <c r="AD10" s="185" cm="1">
        <f t="array" ref="AD10">INDEX(Drivers!$C$7:$AG$25,$G10,AD$9)</f>
        <v>231.66940397350999</v>
      </c>
      <c r="AE10" s="185" cm="1">
        <f t="array" ref="AE10">INDEX(Drivers!$C$7:$AG$25,$G10,AE$9)</f>
        <v>234.47965456953645</v>
      </c>
      <c r="AF10" s="185" cm="1">
        <f t="array" ref="AF10">INDEX(Drivers!$C$7:$AG$25,$G10,AF$9)</f>
        <v>237.06830834437091</v>
      </c>
      <c r="AG10" s="185" cm="1">
        <f t="array" ref="AG10">INDEX(Drivers!$C$7:$AG$25,$G10,AG$9)</f>
        <v>244.23998728476823</v>
      </c>
      <c r="AH10" s="185" cm="1">
        <f t="array" ref="AH10">INDEX(Drivers!$C$7:$AG$25,$G10,AH$9)</f>
        <v>251.84478728476824</v>
      </c>
      <c r="AI10" s="185" cm="1">
        <f t="array" ref="AI10">INDEX(Drivers!$C$7:$AG$25,$G10,AI$9)</f>
        <v>253.96002966887423</v>
      </c>
      <c r="AJ10" s="185" cm="1">
        <f t="array" ref="AJ10">INDEX(Drivers!$C$7:$AG$25,$G10,AJ$9)</f>
        <v>256.65948185430472</v>
      </c>
      <c r="AK10" s="185" cm="1">
        <f t="array" ref="AK10">INDEX(Drivers!$C$7:$AG$25,$G10,AK$9)</f>
        <v>256.68969960264911</v>
      </c>
      <c r="AL10" s="185" cm="1">
        <f t="array" ref="AL10">INDEX(Drivers!$C$7:$AG$25,$G10,AL$9)</f>
        <v>259.89278092715239</v>
      </c>
      <c r="AM10" s="185" cm="1">
        <f t="array" ref="AM10">INDEX(Drivers!$C$7:$AG$25,$G10,AM$9)</f>
        <v>266.54068556291401</v>
      </c>
      <c r="AN10" s="185" cm="1">
        <f t="array" ref="AN10">INDEX(Drivers!$C$7:$AG$25,$G10,AN$9)</f>
        <v>263.57934622516564</v>
      </c>
      <c r="AO10" s="185">
        <f>FORECAST(AO$3,$AL10:$AN10,$AL$3:$AN$3)</f>
        <v>268.86745218543058</v>
      </c>
      <c r="AP10" s="185">
        <f>FORECAST(AP$3,$AL10:$AN10,$AL$3:$AN$3)</f>
        <v>272.55401748344389</v>
      </c>
    </row>
    <row r="11" spans="1:48" s="360" customFormat="1">
      <c r="A11" s="360" t="s">
        <v>16</v>
      </c>
      <c r="B11" s="186" t="s">
        <v>719</v>
      </c>
      <c r="C11" s="186" t="s">
        <v>709</v>
      </c>
      <c r="D11" s="360">
        <f>[4]IND!M11</f>
        <v>0</v>
      </c>
      <c r="F11" s="186"/>
      <c r="G11" s="360">
        <f>MATCH(B11,Drivers!$A$7:$A$25,0)</f>
        <v>11</v>
      </c>
      <c r="H11" s="186"/>
      <c r="I11" s="186"/>
      <c r="J11" s="360" cm="1">
        <f t="array" ref="J11">INDEX(Drivers!$C$7:$AG$25,$G11,J$9)</f>
        <v>91.99927686334776</v>
      </c>
      <c r="K11" s="360" cm="1">
        <f t="array" ref="K11">INDEX(Drivers!$C$7:$AG$25,$G11,K$9)</f>
        <v>94.311373368720652</v>
      </c>
      <c r="L11" s="360" cm="1">
        <f t="array" ref="L11">INDEX(Drivers!$C$7:$AG$25,$G11,L$9)</f>
        <v>94.799919645026264</v>
      </c>
      <c r="M11" s="360" cm="1">
        <f t="array" ref="M11">INDEX(Drivers!$C$7:$AG$25,$G11,M$9)</f>
        <v>97.841355308332979</v>
      </c>
      <c r="N11" s="360" cm="1">
        <f t="array" ref="N11">INDEX(Drivers!$C$7:$AG$25,$G11,N$9)</f>
        <v>96.503338558927737</v>
      </c>
      <c r="O11" s="360" cm="1">
        <f t="array" ref="O11">INDEX(Drivers!$C$7:$AG$25,$G11,O$9)</f>
        <v>99.533131506208818</v>
      </c>
      <c r="P11" s="360" cm="1">
        <f t="array" ref="P11">INDEX(Drivers!$C$7:$AG$25,$G11,P$9)</f>
        <v>98.961742827413289</v>
      </c>
      <c r="Q11" s="360" cm="1">
        <f t="array" ref="Q11">INDEX(Drivers!$C$7:$AG$25,$G11,Q$9)</f>
        <v>97.69</v>
      </c>
      <c r="R11" s="360" cm="1">
        <f t="array" ref="R11">INDEX(Drivers!$C$7:$AG$25,$G11,R$9)</f>
        <v>74.06</v>
      </c>
      <c r="S11" s="360" cm="1">
        <f t="array" ref="S11">INDEX(Drivers!$C$7:$AG$25,$G11,S$9)</f>
        <v>78.057301308865206</v>
      </c>
      <c r="T11" s="360" cm="1">
        <f t="array" ref="T11">INDEX(Drivers!$C$7:$AG$25,$G11,T$9)</f>
        <v>81.994643098097427</v>
      </c>
      <c r="U11" s="360" cm="1">
        <f t="array" ref="U11">INDEX(Drivers!$C$7:$AG$25,$G11,U$9)</f>
        <v>86.021924166779115</v>
      </c>
      <c r="V11" s="360" cm="1">
        <f t="array" ref="V11">INDEX(Drivers!$C$7:$AG$25,$G11,V$9)</f>
        <v>90.079184995277288</v>
      </c>
      <c r="W11" s="360" cm="1">
        <f t="array" ref="W11">INDEX(Drivers!$C$7:$AG$25,$G11,W$9)</f>
        <v>94.156432330319788</v>
      </c>
      <c r="X11" s="360" cm="1">
        <f t="array" ref="X11">INDEX(Drivers!$C$7:$AG$25,$G11,X$9)</f>
        <v>94.676081500472264</v>
      </c>
      <c r="Y11" s="360" cm="1">
        <f t="array" ref="Y11">INDEX(Drivers!$C$7:$AG$25,$G11,Y$9)</f>
        <v>95.175744164080413</v>
      </c>
      <c r="Z11" s="360" cm="1">
        <f t="array" ref="Z11">INDEX(Drivers!$C$7:$AG$25,$G11,Z$9)</f>
        <v>95.885265146403981</v>
      </c>
      <c r="AA11" s="360" cm="1">
        <f t="array" ref="AA11">INDEX(Drivers!$C$7:$AG$25,$G11,AA$9)</f>
        <v>96.494853596005925</v>
      </c>
      <c r="AB11" s="360" cm="1">
        <f t="array" ref="AB11">INDEX(Drivers!$C$7:$AG$25,$G11,AB$9)</f>
        <v>96.974529753069746</v>
      </c>
      <c r="AC11" s="360" cm="1">
        <f t="array" ref="AC11">INDEX(Drivers!$C$7:$AG$25,$G11,AC$9)</f>
        <v>98.913220887869372</v>
      </c>
      <c r="AD11" s="360" cm="1">
        <f t="array" ref="AD11">INDEX(Drivers!$C$7:$AG$25,$G11,AD$9)</f>
        <v>100.88189178248548</v>
      </c>
      <c r="AE11" s="360" cm="1">
        <f t="array" ref="AE11">INDEX(Drivers!$C$7:$AG$25,$G11,AE$9)</f>
        <v>102.89053569019023</v>
      </c>
      <c r="AF11" s="360" cm="1">
        <f t="array" ref="AF11">INDEX(Drivers!$C$7:$AG$25,$G11,AF$9)</f>
        <v>104.92915935771148</v>
      </c>
      <c r="AG11" s="360" cm="1">
        <f t="array" ref="AG11">INDEX(Drivers!$C$7:$AG$25,$G11,AG$9)</f>
        <v>107.36751315611926</v>
      </c>
      <c r="AH11" s="360" cm="1">
        <f t="array" ref="AH11">INDEX(Drivers!$C$7:$AG$25,$G11,AH$9)</f>
        <v>109.75590068816622</v>
      </c>
      <c r="AI11" s="360" cm="1">
        <f t="array" ref="AI11">INDEX(Drivers!$C$7:$AG$25,$G11,AI$9)</f>
        <v>111.61464579678854</v>
      </c>
      <c r="AJ11" s="360" cm="1">
        <f t="array" ref="AJ11">INDEX(Drivers!$C$7:$AG$25,$G11,AJ$9)</f>
        <v>113.54334367831601</v>
      </c>
      <c r="AK11" s="360" cm="1">
        <f t="array" ref="AK11">INDEX(Drivers!$C$7:$AG$25,$G11,AK$9)</f>
        <v>115.39209553366615</v>
      </c>
      <c r="AL11" s="360" cm="1">
        <f t="array" ref="AL11">INDEX(Drivers!$C$7:$AG$25,$G11,AL$9)</f>
        <v>117.50067197409254</v>
      </c>
      <c r="AM11" s="360" cm="1">
        <f t="array" ref="AM11">INDEX(Drivers!$C$7:$AG$25,$G11,AM$9)</f>
        <v>232.95272702739169</v>
      </c>
      <c r="AN11" s="360" cm="1">
        <f t="array" ref="AN11">INDEX(Drivers!$C$7:$AG$25,$G11,AN$9)</f>
        <v>348.52470111995677</v>
      </c>
      <c r="AO11" s="360">
        <f>FORECAST(AO$3,$AL11:$AN11,$AL$3:$AN$3)</f>
        <v>579.52874375927786</v>
      </c>
      <c r="AP11" s="360">
        <f>FORECAST(AP$3,$AL11:$AN11,$AL$3:$AN$3)</f>
        <v>810.55277290513914</v>
      </c>
    </row>
    <row r="12" spans="1:48">
      <c r="A12" s="185" t="s">
        <v>16</v>
      </c>
      <c r="B12" s="186" t="s">
        <v>703</v>
      </c>
      <c r="C12" s="186" t="s">
        <v>705</v>
      </c>
      <c r="D12" s="185">
        <f>[4]IND!M11</f>
        <v>0</v>
      </c>
      <c r="F12" s="186" t="s">
        <v>707</v>
      </c>
      <c r="H12" s="186"/>
      <c r="I12" s="186"/>
      <c r="J12" s="360">
        <f>J14</f>
        <v>117.12281075206418</v>
      </c>
      <c r="K12" s="365">
        <f t="shared" ref="K12:AN12" si="4">K14</f>
        <v>119.07275947417872</v>
      </c>
      <c r="L12" s="365">
        <f t="shared" si="4"/>
        <v>120.12173328694826</v>
      </c>
      <c r="M12" s="365">
        <f t="shared" si="4"/>
        <v>120.67779367214723</v>
      </c>
      <c r="N12" s="365">
        <f t="shared" si="4"/>
        <v>119.95882677975034</v>
      </c>
      <c r="O12" s="365">
        <f t="shared" si="4"/>
        <v>120.88915701956363</v>
      </c>
      <c r="P12" s="365">
        <f t="shared" si="4"/>
        <v>121.14044942310186</v>
      </c>
      <c r="Q12" s="365">
        <f t="shared" si="4"/>
        <v>118.318</v>
      </c>
      <c r="R12" s="365">
        <f t="shared" si="4"/>
        <v>107.464</v>
      </c>
      <c r="S12" s="365">
        <f t="shared" si="4"/>
        <v>109.577</v>
      </c>
      <c r="T12" s="365">
        <f t="shared" si="4"/>
        <v>110.503</v>
      </c>
      <c r="U12" s="365">
        <f t="shared" si="4"/>
        <v>112.52</v>
      </c>
      <c r="V12" s="365">
        <f t="shared" si="4"/>
        <v>115.176</v>
      </c>
      <c r="W12" s="365">
        <f t="shared" si="4"/>
        <v>118.041</v>
      </c>
      <c r="X12" s="365">
        <f t="shared" si="4"/>
        <v>121.706</v>
      </c>
      <c r="Y12" s="365">
        <f t="shared" si="4"/>
        <v>124.937</v>
      </c>
      <c r="Z12" s="365">
        <f t="shared" si="4"/>
        <v>131.876</v>
      </c>
      <c r="AA12" s="365">
        <f t="shared" si="4"/>
        <v>137.161</v>
      </c>
      <c r="AB12" s="365">
        <f t="shared" si="4"/>
        <v>140.69499999999999</v>
      </c>
      <c r="AC12" s="365">
        <f t="shared" si="4"/>
        <v>143.66999999999999</v>
      </c>
      <c r="AD12" s="365">
        <f t="shared" si="4"/>
        <v>146.92400000000001</v>
      </c>
      <c r="AE12" s="365">
        <f t="shared" si="4"/>
        <v>151</v>
      </c>
      <c r="AF12" s="365">
        <f t="shared" si="4"/>
        <v>155.93299999999999</v>
      </c>
      <c r="AG12" s="365">
        <f t="shared" si="4"/>
        <v>166.673</v>
      </c>
      <c r="AH12" s="365">
        <f t="shared" si="4"/>
        <v>175.935</v>
      </c>
      <c r="AI12" s="365">
        <f t="shared" si="4"/>
        <v>179.65</v>
      </c>
      <c r="AJ12" s="365">
        <f t="shared" si="4"/>
        <v>183.81800000000001</v>
      </c>
      <c r="AK12" s="365">
        <f t="shared" si="4"/>
        <v>186.33199999999999</v>
      </c>
      <c r="AL12" s="365">
        <f t="shared" si="4"/>
        <v>193.435</v>
      </c>
      <c r="AM12" s="365">
        <f t="shared" si="4"/>
        <v>213.45</v>
      </c>
      <c r="AN12" s="365">
        <f t="shared" si="4"/>
        <v>228.876</v>
      </c>
      <c r="AO12" s="365">
        <f t="shared" ref="AO12:AP14" si="5">FORECAST(AO$3,$AL12:$AN12,$AL$3:$AN$3)</f>
        <v>265.08183333333363</v>
      </c>
      <c r="AP12" s="365">
        <f t="shared" si="5"/>
        <v>300.52283333333344</v>
      </c>
    </row>
    <row r="13" spans="1:48" s="360" customFormat="1">
      <c r="A13" s="360" t="s">
        <v>16</v>
      </c>
      <c r="B13" s="186" t="s">
        <v>704</v>
      </c>
      <c r="C13" s="186" t="s">
        <v>706</v>
      </c>
      <c r="D13" s="360">
        <f>[4]IND!M12</f>
        <v>0</v>
      </c>
      <c r="F13" s="186" t="s">
        <v>708</v>
      </c>
      <c r="H13" s="186"/>
      <c r="I13" s="186"/>
      <c r="J13" s="360">
        <f>J14</f>
        <v>117.12281075206418</v>
      </c>
      <c r="K13" s="365">
        <f t="shared" ref="K13:AN13" si="6">K14</f>
        <v>119.07275947417872</v>
      </c>
      <c r="L13" s="365">
        <f t="shared" si="6"/>
        <v>120.12173328694826</v>
      </c>
      <c r="M13" s="365">
        <f t="shared" si="6"/>
        <v>120.67779367214723</v>
      </c>
      <c r="N13" s="365">
        <f t="shared" si="6"/>
        <v>119.95882677975034</v>
      </c>
      <c r="O13" s="365">
        <f t="shared" si="6"/>
        <v>120.88915701956363</v>
      </c>
      <c r="P13" s="365">
        <f t="shared" si="6"/>
        <v>121.14044942310186</v>
      </c>
      <c r="Q13" s="365">
        <f t="shared" si="6"/>
        <v>118.318</v>
      </c>
      <c r="R13" s="365">
        <f t="shared" si="6"/>
        <v>107.464</v>
      </c>
      <c r="S13" s="365">
        <f t="shared" si="6"/>
        <v>109.577</v>
      </c>
      <c r="T13" s="365">
        <f t="shared" si="6"/>
        <v>110.503</v>
      </c>
      <c r="U13" s="365">
        <f t="shared" si="6"/>
        <v>112.52</v>
      </c>
      <c r="V13" s="365">
        <f t="shared" si="6"/>
        <v>115.176</v>
      </c>
      <c r="W13" s="365">
        <f t="shared" si="6"/>
        <v>118.041</v>
      </c>
      <c r="X13" s="365">
        <f t="shared" si="6"/>
        <v>121.706</v>
      </c>
      <c r="Y13" s="365">
        <f t="shared" si="6"/>
        <v>124.937</v>
      </c>
      <c r="Z13" s="365">
        <f t="shared" si="6"/>
        <v>131.876</v>
      </c>
      <c r="AA13" s="365">
        <f t="shared" si="6"/>
        <v>137.161</v>
      </c>
      <c r="AB13" s="365">
        <f t="shared" si="6"/>
        <v>140.69499999999999</v>
      </c>
      <c r="AC13" s="365">
        <f t="shared" si="6"/>
        <v>143.66999999999999</v>
      </c>
      <c r="AD13" s="365">
        <f t="shared" si="6"/>
        <v>146.92400000000001</v>
      </c>
      <c r="AE13" s="365">
        <f t="shared" si="6"/>
        <v>151</v>
      </c>
      <c r="AF13" s="365">
        <f t="shared" si="6"/>
        <v>155.93299999999999</v>
      </c>
      <c r="AG13" s="365">
        <f t="shared" si="6"/>
        <v>166.673</v>
      </c>
      <c r="AH13" s="365">
        <f t="shared" si="6"/>
        <v>175.935</v>
      </c>
      <c r="AI13" s="365">
        <f t="shared" si="6"/>
        <v>179.65</v>
      </c>
      <c r="AJ13" s="365">
        <f t="shared" si="6"/>
        <v>183.81800000000001</v>
      </c>
      <c r="AK13" s="365">
        <f t="shared" si="6"/>
        <v>186.33199999999999</v>
      </c>
      <c r="AL13" s="365">
        <f t="shared" si="6"/>
        <v>193.435</v>
      </c>
      <c r="AM13" s="365">
        <f t="shared" si="6"/>
        <v>213.45</v>
      </c>
      <c r="AN13" s="365">
        <f t="shared" si="6"/>
        <v>228.876</v>
      </c>
      <c r="AO13" s="365">
        <f t="shared" si="5"/>
        <v>265.08183333333363</v>
      </c>
      <c r="AP13" s="365">
        <f t="shared" si="5"/>
        <v>300.52283333333344</v>
      </c>
    </row>
    <row r="14" spans="1:48">
      <c r="A14" s="185" t="s">
        <v>16</v>
      </c>
      <c r="B14" s="186" t="str">
        <f>[4]IND!B12</f>
        <v>IS</v>
      </c>
      <c r="C14" s="186" t="str">
        <f>[4]IND!A12</f>
        <v>Iron &amp; Steel</v>
      </c>
      <c r="D14" s="185">
        <f>[4]IND!M12</f>
        <v>0</v>
      </c>
      <c r="F14" s="186" t="s">
        <v>292</v>
      </c>
      <c r="G14" s="185">
        <f>MATCH(B14,Drivers!$A$88:$A$104,0)</f>
        <v>1</v>
      </c>
      <c r="H14" s="186"/>
      <c r="I14" s="186"/>
      <c r="J14" s="213" cm="1">
        <f t="array" ref="J14">INDEX(Drivers!$C$88:$AG$104,$G14,J$9)</f>
        <v>117.12281075206418</v>
      </c>
      <c r="K14" s="213" cm="1">
        <f t="array" ref="K14">INDEX(Drivers!$C$88:$AG$104,$G14,K$9)</f>
        <v>119.07275947417872</v>
      </c>
      <c r="L14" s="213" cm="1">
        <f t="array" ref="L14">INDEX(Drivers!$C$88:$AG$104,$G14,L$9)</f>
        <v>120.12173328694826</v>
      </c>
      <c r="M14" s="213" cm="1">
        <f t="array" ref="M14">INDEX(Drivers!$C$88:$AG$104,$G14,M$9)</f>
        <v>120.67779367214723</v>
      </c>
      <c r="N14" s="213" cm="1">
        <f t="array" ref="N14">INDEX(Drivers!$C$88:$AG$104,$G14,N$9)</f>
        <v>119.95882677975034</v>
      </c>
      <c r="O14" s="213" cm="1">
        <f t="array" ref="O14">INDEX(Drivers!$C$88:$AG$104,$G14,O$9)</f>
        <v>120.88915701956363</v>
      </c>
      <c r="P14" s="213" cm="1">
        <f t="array" ref="P14">INDEX(Drivers!$C$88:$AG$104,$G14,P$9)</f>
        <v>121.14044942310186</v>
      </c>
      <c r="Q14" s="213" cm="1">
        <f t="array" ref="Q14">INDEX(Drivers!$C$88:$AG$104,$G14,Q$9)</f>
        <v>118.318</v>
      </c>
      <c r="R14" s="213" cm="1">
        <f t="array" ref="R14">INDEX(Drivers!$C$88:$AG$104,$G14,R$9)</f>
        <v>107.464</v>
      </c>
      <c r="S14" s="213" cm="1">
        <f t="array" ref="S14">INDEX(Drivers!$C$88:$AG$104,$G14,S$9)</f>
        <v>109.577</v>
      </c>
      <c r="T14" s="213" cm="1">
        <f t="array" ref="T14">INDEX(Drivers!$C$88:$AG$104,$G14,T$9)</f>
        <v>110.503</v>
      </c>
      <c r="U14" s="213" cm="1">
        <f t="array" ref="U14">INDEX(Drivers!$C$88:$AG$104,$G14,U$9)</f>
        <v>112.52</v>
      </c>
      <c r="V14" s="213" cm="1">
        <f t="array" ref="V14">INDEX(Drivers!$C$88:$AG$104,$G14,V$9)</f>
        <v>115.176</v>
      </c>
      <c r="W14" s="213" cm="1">
        <f t="array" ref="W14">INDEX(Drivers!$C$88:$AG$104,$G14,W$9)</f>
        <v>118.041</v>
      </c>
      <c r="X14" s="213" cm="1">
        <f t="array" ref="X14">INDEX(Drivers!$C$88:$AG$104,$G14,X$9)</f>
        <v>121.706</v>
      </c>
      <c r="Y14" s="213" cm="1">
        <f t="array" ref="Y14">INDEX(Drivers!$C$88:$AG$104,$G14,Y$9)</f>
        <v>124.937</v>
      </c>
      <c r="Z14" s="213" cm="1">
        <f t="array" ref="Z14">INDEX(Drivers!$C$88:$AG$104,$G14,Z$9)</f>
        <v>131.876</v>
      </c>
      <c r="AA14" s="213" cm="1">
        <f t="array" ref="AA14">INDEX(Drivers!$C$88:$AG$104,$G14,AA$9)</f>
        <v>137.161</v>
      </c>
      <c r="AB14" s="213" cm="1">
        <f t="array" ref="AB14">INDEX(Drivers!$C$88:$AG$104,$G14,AB$9)</f>
        <v>140.69499999999999</v>
      </c>
      <c r="AC14" s="213" cm="1">
        <f t="array" ref="AC14">INDEX(Drivers!$C$88:$AG$104,$G14,AC$9)</f>
        <v>143.66999999999999</v>
      </c>
      <c r="AD14" s="213" cm="1">
        <f t="array" ref="AD14">INDEX(Drivers!$C$88:$AG$104,$G14,AD$9)</f>
        <v>146.92400000000001</v>
      </c>
      <c r="AE14" s="213" cm="1">
        <f t="array" ref="AE14">INDEX(Drivers!$C$88:$AG$104,$G14,AE$9)</f>
        <v>151</v>
      </c>
      <c r="AF14" s="213" cm="1">
        <f t="array" ref="AF14">INDEX(Drivers!$C$88:$AG$104,$G14,AF$9)</f>
        <v>155.93299999999999</v>
      </c>
      <c r="AG14" s="213" cm="1">
        <f t="array" ref="AG14">INDEX(Drivers!$C$88:$AG$104,$G14,AG$9)</f>
        <v>166.673</v>
      </c>
      <c r="AH14" s="213" cm="1">
        <f t="array" ref="AH14">INDEX(Drivers!$C$88:$AG$104,$G14,AH$9)</f>
        <v>175.935</v>
      </c>
      <c r="AI14" s="213" cm="1">
        <f t="array" ref="AI14">INDEX(Drivers!$C$88:$AG$104,$G14,AI$9)</f>
        <v>179.65</v>
      </c>
      <c r="AJ14" s="213" cm="1">
        <f t="array" ref="AJ14">INDEX(Drivers!$C$88:$AG$104,$G14,AJ$9)</f>
        <v>183.81800000000001</v>
      </c>
      <c r="AK14" s="213" cm="1">
        <f t="array" ref="AK14">INDEX(Drivers!$C$88:$AG$104,$G14,AK$9)</f>
        <v>186.33199999999999</v>
      </c>
      <c r="AL14" s="213" cm="1">
        <f t="array" ref="AL14">INDEX(Drivers!$C$88:$AG$104,$G14,AL$9)</f>
        <v>193.435</v>
      </c>
      <c r="AM14" s="213" cm="1">
        <f t="array" ref="AM14">INDEX(Drivers!$C$88:$AG$104,$G14,AM$9)</f>
        <v>213.45</v>
      </c>
      <c r="AN14" s="213" cm="1">
        <f t="array" ref="AN14">INDEX(Drivers!$C$88:$AG$104,$G14,AN$9)</f>
        <v>228.876</v>
      </c>
      <c r="AO14" s="365">
        <f t="shared" si="5"/>
        <v>265.08183333333363</v>
      </c>
      <c r="AP14" s="365">
        <f t="shared" si="5"/>
        <v>300.52283333333344</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72.107894835057621</v>
      </c>
      <c r="K15" s="185" cm="1">
        <f t="array" ref="K15">INDEX(Drivers!$C$7:$AG$25,$G15,K$9)</f>
        <v>74.266300997437128</v>
      </c>
      <c r="L15" s="185" cm="1">
        <f t="array" ref="L15">INDEX(Drivers!$C$7:$AG$25,$G15,L$9)</f>
        <v>75.801027741220466</v>
      </c>
      <c r="M15" s="185" cm="1">
        <f t="array" ref="M15">INDEX(Drivers!$C$7:$AG$25,$G15,M$9)</f>
        <v>76.644854367250801</v>
      </c>
      <c r="N15" s="185" cm="1">
        <f t="array" ref="N15">INDEX(Drivers!$C$7:$AG$25,$G15,N$9)</f>
        <v>77.466834349241523</v>
      </c>
      <c r="O15" s="185" cm="1">
        <f t="array" ref="O15">INDEX(Drivers!$C$7:$AG$25,$G15,O$9)</f>
        <v>78.131791577197461</v>
      </c>
      <c r="P15" s="185" cm="1">
        <f t="array" ref="P15">INDEX(Drivers!$C$7:$AG$25,$G15,P$9)</f>
        <v>79.016580660802092</v>
      </c>
      <c r="Q15" s="185" cm="1">
        <f t="array" ref="Q15">INDEX(Drivers!$C$7:$AG$25,$G15,Q$9)</f>
        <v>78.849999999999994</v>
      </c>
      <c r="R15" s="185" cm="1">
        <f t="array" ref="R15">INDEX(Drivers!$C$7:$AG$25,$G15,R$9)</f>
        <v>77.7</v>
      </c>
      <c r="S15" s="185" cm="1">
        <f t="array" ref="S15">INDEX(Drivers!$C$7:$AG$25,$G15,S$9)</f>
        <v>76.739381841596909</v>
      </c>
      <c r="T15" s="185" cm="1">
        <f t="array" ref="T15">INDEX(Drivers!$C$7:$AG$25,$G15,T$9)</f>
        <v>77.259716677398572</v>
      </c>
      <c r="U15" s="185" cm="1">
        <f t="array" ref="U15">INDEX(Drivers!$C$7:$AG$25,$G15,U$9)</f>
        <v>78.16029620090147</v>
      </c>
      <c r="V15" s="185" cm="1">
        <f t="array" ref="V15">INDEX(Drivers!$C$7:$AG$25,$G15,V$9)</f>
        <v>78.950804893754011</v>
      </c>
      <c r="W15" s="185" cm="1">
        <f t="array" ref="W15">INDEX(Drivers!$C$7:$AG$25,$G15,W$9)</f>
        <v>79.691281390856389</v>
      </c>
      <c r="X15" s="185" cm="1">
        <f t="array" ref="X15">INDEX(Drivers!$C$7:$AG$25,$G15,X$9)</f>
        <v>80.371719253058558</v>
      </c>
      <c r="Y15" s="185" cm="1">
        <f t="array" ref="Y15">INDEX(Drivers!$C$7:$AG$25,$G15,Y$9)</f>
        <v>81.052157115260755</v>
      </c>
      <c r="Z15" s="185" cm="1">
        <f t="array" ref="Z15">INDEX(Drivers!$C$7:$AG$25,$G15,Z$9)</f>
        <v>82.062807469414011</v>
      </c>
      <c r="AA15" s="185" cm="1">
        <f t="array" ref="AA15">INDEX(Drivers!$C$7:$AG$25,$G15,AA$9)</f>
        <v>82.513097231165446</v>
      </c>
      <c r="AB15" s="185" cm="1">
        <f t="array" ref="AB15">INDEX(Drivers!$C$7:$AG$25,$G15,AB$9)</f>
        <v>83.093470701867332</v>
      </c>
      <c r="AC15" s="185" cm="1">
        <f t="array" ref="AC15">INDEX(Drivers!$C$7:$AG$25,$G15,AC$9)</f>
        <v>83.883979394719859</v>
      </c>
      <c r="AD15" s="185" cm="1">
        <f t="array" ref="AD15">INDEX(Drivers!$C$7:$AG$25,$G15,AD$9)</f>
        <v>84.724520283322576</v>
      </c>
      <c r="AE15" s="185" cm="1">
        <f t="array" ref="AE15">INDEX(Drivers!$C$7:$AG$25,$G15,AE$9)</f>
        <v>85.905280103026371</v>
      </c>
      <c r="AF15" s="185" cm="1">
        <f t="array" ref="AF15">INDEX(Drivers!$C$7:$AG$25,$G15,AF$9)</f>
        <v>87.136072118480328</v>
      </c>
      <c r="AG15" s="185" cm="1">
        <f t="array" ref="AG15">INDEX(Drivers!$C$7:$AG$25,$G15,AG$9)</f>
        <v>68.504082421120373</v>
      </c>
      <c r="AH15" s="185" cm="1">
        <f t="array" ref="AH15">INDEX(Drivers!$C$7:$AG$25,$G15,AH$9)</f>
        <v>52.934063103670283</v>
      </c>
      <c r="AI15" s="185" cm="1">
        <f t="array" ref="AI15">INDEX(Drivers!$C$7:$AG$25,$G15,AI$9)</f>
        <v>50.61256922086281</v>
      </c>
      <c r="AJ15" s="185" cm="1">
        <f t="array" ref="AJ15">INDEX(Drivers!$C$7:$AG$25,$G15,AJ$9)</f>
        <v>54.274925949774598</v>
      </c>
      <c r="AK15" s="185" cm="1">
        <f t="array" ref="AK15">INDEX(Drivers!$C$7:$AG$25,$G15,AK$9)</f>
        <v>56.886606567933001</v>
      </c>
      <c r="AL15" s="185" cm="1">
        <f t="array" ref="AL15">INDEX(Drivers!$C$7:$AG$25,$G15,AL$9)</f>
        <v>51.062858982614266</v>
      </c>
      <c r="AM15" s="185" cm="1">
        <f t="array" ref="AM15">INDEX(Drivers!$C$7:$AG$25,$G15,AM$9)</f>
        <v>54.815273663876333</v>
      </c>
      <c r="AN15" s="185" cm="1">
        <f t="array" ref="AN15">INDEX(Drivers!$C$7:$AG$25,$G15,AN$9)</f>
        <v>58.747804249838978</v>
      </c>
      <c r="AO15" s="185">
        <f t="shared" ref="AO15:AP25" si="7">FORECAST(AO$3,$AL15:$AN15,$AL$3:$AN$3)</f>
        <v>66.402730199613643</v>
      </c>
      <c r="AP15" s="185">
        <f t="shared" si="7"/>
        <v>74.087675466838391</v>
      </c>
    </row>
    <row r="16" spans="1:48" s="365" customFormat="1">
      <c r="A16" s="365" t="s">
        <v>16</v>
      </c>
      <c r="B16" s="186" t="s">
        <v>712</v>
      </c>
      <c r="C16" s="186" t="s">
        <v>716</v>
      </c>
      <c r="D16" s="365">
        <v>0</v>
      </c>
      <c r="F16" s="186" t="s">
        <v>717</v>
      </c>
      <c r="G16" s="365">
        <f>MATCH(B16,Drivers!$A$88:$A$104,0)</f>
        <v>2</v>
      </c>
      <c r="H16" s="186"/>
      <c r="I16" s="186"/>
      <c r="J16" s="213" cm="1">
        <f t="array" ref="J16">INDEX(Drivers!$C$88:$AG$104,$G16,J$9)</f>
        <v>8.9365799535127532</v>
      </c>
      <c r="K16" s="213" cm="1">
        <f t="array" ref="K16">INDEX(Drivers!$C$88:$AG$104,$G16,K$9)</f>
        <v>9.0598644843951579</v>
      </c>
      <c r="L16" s="213" cm="1">
        <f t="array" ref="L16">INDEX(Drivers!$C$88:$AG$104,$G16,L$9)</f>
        <v>9.1538107433496982</v>
      </c>
      <c r="M16" s="213" cm="1">
        <f t="array" ref="M16">INDEX(Drivers!$C$88:$AG$104,$G16,M$9)</f>
        <v>9.1222677109859784</v>
      </c>
      <c r="N16" s="213" cm="1">
        <f t="array" ref="N16">INDEX(Drivers!$C$88:$AG$104,$G16,N$9)</f>
        <v>9.1065639127530105</v>
      </c>
      <c r="O16" s="213" cm="1">
        <f t="array" ref="O16">INDEX(Drivers!$C$88:$AG$104,$G16,O$9)</f>
        <v>9.1664973983391231</v>
      </c>
      <c r="P16" s="213" cm="1">
        <f t="array" ref="P16">INDEX(Drivers!$C$88:$AG$104,$G16,P$9)</f>
        <v>9.2089562288318536</v>
      </c>
      <c r="Q16" s="213" cm="1">
        <f t="array" ref="Q16">INDEX(Drivers!$C$88:$AG$104,$G16,Q$9)</f>
        <v>9.1050000000000004</v>
      </c>
      <c r="R16" s="213" cm="1">
        <f t="array" ref="R16">INDEX(Drivers!$C$88:$AG$104,$G16,R$9)</f>
        <v>8.6709999999999994</v>
      </c>
      <c r="S16" s="213" cm="1">
        <f t="array" ref="S16">INDEX(Drivers!$C$88:$AG$104,$G16,S$9)</f>
        <v>8.7420000000000009</v>
      </c>
      <c r="T16" s="213" cm="1">
        <f t="array" ref="T16">INDEX(Drivers!$C$88:$AG$104,$G16,T$9)</f>
        <v>8.8580000000000005</v>
      </c>
      <c r="U16" s="213" cm="1">
        <f t="array" ref="U16">INDEX(Drivers!$C$88:$AG$104,$G16,U$9)</f>
        <v>8.9559999999999995</v>
      </c>
      <c r="V16" s="213" cm="1">
        <f t="array" ref="V16">INDEX(Drivers!$C$88:$AG$104,$G16,V$9)</f>
        <v>9.0570000000000004</v>
      </c>
      <c r="W16" s="213" cm="1">
        <f t="array" ref="W16">INDEX(Drivers!$C$88:$AG$104,$G16,W$9)</f>
        <v>9.157</v>
      </c>
      <c r="X16" s="213" cm="1">
        <f t="array" ref="X16">INDEX(Drivers!$C$88:$AG$104,$G16,X$9)</f>
        <v>9.2420000000000009</v>
      </c>
      <c r="Y16" s="213" cm="1">
        <f t="array" ref="Y16">INDEX(Drivers!$C$88:$AG$104,$G16,Y$9)</f>
        <v>9.3409999999999993</v>
      </c>
      <c r="Z16" s="213" cm="1">
        <f t="array" ref="Z16">INDEX(Drivers!$C$88:$AG$104,$G16,Z$9)</f>
        <v>9.3659999999999997</v>
      </c>
      <c r="AA16" s="213" cm="1">
        <f t="array" ref="AA16">INDEX(Drivers!$C$88:$AG$104,$G16,AA$9)</f>
        <v>9.4169999999999998</v>
      </c>
      <c r="AB16" s="213" cm="1">
        <f t="array" ref="AB16">INDEX(Drivers!$C$88:$AG$104,$G16,AB$9)</f>
        <v>9.51</v>
      </c>
      <c r="AC16" s="213" cm="1">
        <f t="array" ref="AC16">INDEX(Drivers!$C$88:$AG$104,$G16,AC$9)</f>
        <v>8.3460000000000001</v>
      </c>
      <c r="AD16" s="213" cm="1">
        <f t="array" ref="AD16">INDEX(Drivers!$C$88:$AG$104,$G16,AD$9)</f>
        <v>7.7060000000000004</v>
      </c>
      <c r="AE16" s="213" cm="1">
        <f t="array" ref="AE16">INDEX(Drivers!$C$88:$AG$104,$G16,AE$9)</f>
        <v>7.6909999999999998</v>
      </c>
      <c r="AF16" s="213" cm="1">
        <f t="array" ref="AF16">INDEX(Drivers!$C$88:$AG$104,$G16,AF$9)</f>
        <v>7.83</v>
      </c>
      <c r="AG16" s="213" cm="1">
        <f t="array" ref="AG16">INDEX(Drivers!$C$88:$AG$104,$G16,AG$9)</f>
        <v>8.0020000000000007</v>
      </c>
      <c r="AH16" s="213" cm="1">
        <f t="array" ref="AH16">INDEX(Drivers!$C$88:$AG$104,$G16,AH$9)</f>
        <v>8.1920000000000002</v>
      </c>
      <c r="AI16" s="213" cm="1">
        <f t="array" ref="AI16">INDEX(Drivers!$C$88:$AG$104,$G16,AI$9)</f>
        <v>8.4</v>
      </c>
      <c r="AJ16" s="213" cm="1">
        <f t="array" ref="AJ16">INDEX(Drivers!$C$88:$AG$104,$G16,AJ$9)</f>
        <v>8.6069999999999993</v>
      </c>
      <c r="AK16" s="213" cm="1">
        <f t="array" ref="AK16">INDEX(Drivers!$C$88:$AG$104,$G16,AK$9)</f>
        <v>8.8249999999999993</v>
      </c>
      <c r="AL16" s="213" cm="1">
        <f t="array" ref="AL16">INDEX(Drivers!$C$88:$AG$104,$G16,AL$9)</f>
        <v>9.0540000000000003</v>
      </c>
      <c r="AM16" s="213" cm="1">
        <f t="array" ref="AM16">INDEX(Drivers!$C$88:$AG$104,$G16,AM$9)</f>
        <v>10.702999999999999</v>
      </c>
      <c r="AN16" s="213" cm="1">
        <f t="array" ref="AN16">INDEX(Drivers!$C$88:$AG$104,$G16,AN$9)</f>
        <v>16.475000000000001</v>
      </c>
      <c r="AO16" s="365">
        <f t="shared" si="7"/>
        <v>23.208833333333359</v>
      </c>
      <c r="AP16" s="365">
        <f t="shared" si="7"/>
        <v>30.629833333333409</v>
      </c>
    </row>
    <row r="17" spans="1:42">
      <c r="A17" s="185" t="s">
        <v>16</v>
      </c>
      <c r="B17" s="186" t="str">
        <f>[4]IND!B15</f>
        <v>NF</v>
      </c>
      <c r="C17" s="186" t="str">
        <f>[4]IND!A15</f>
        <v>Precious &amp; Non-Ferrous metals</v>
      </c>
      <c r="D17" s="185">
        <f>[4]IND!M15</f>
        <v>1</v>
      </c>
      <c r="F17" s="186"/>
      <c r="G17" s="185">
        <f>MATCH(B17,Drivers!$A$7:$A$25,0)</f>
        <v>12</v>
      </c>
      <c r="H17" s="186"/>
      <c r="I17" s="186"/>
      <c r="J17" s="185" cm="1">
        <f t="array" ref="J17">INDEX(Drivers!$C$7:$AG$25,$G17,J$9)</f>
        <v>18.748363502594032</v>
      </c>
      <c r="K17" s="185" cm="1">
        <f t="array" ref="K17">INDEX(Drivers!$C$7:$AG$25,$G17,K$9)</f>
        <v>15.909210489014884</v>
      </c>
      <c r="L17" s="185" cm="1">
        <f t="array" ref="L17">INDEX(Drivers!$C$7:$AG$25,$G17,L$9)</f>
        <v>14.603991495393339</v>
      </c>
      <c r="M17" s="185" cm="1">
        <f t="array" ref="M17">INDEX(Drivers!$C$7:$AG$25,$G17,M$9)</f>
        <v>14.80978596739901</v>
      </c>
      <c r="N17" s="185" cm="1">
        <f t="array" ref="N17">INDEX(Drivers!$C$7:$AG$25,$G17,N$9)</f>
        <v>14.414883061658401</v>
      </c>
      <c r="O17" s="185" cm="1">
        <f t="array" ref="O17">INDEX(Drivers!$C$7:$AG$25,$G17,O$9)</f>
        <v>13.877221828490436</v>
      </c>
      <c r="P17" s="185" cm="1">
        <f t="array" ref="P17">INDEX(Drivers!$C$7:$AG$25,$G17,P$9)</f>
        <v>13.621369241672575</v>
      </c>
      <c r="Q17" s="185" cm="1">
        <f t="array" ref="Q17">INDEX(Drivers!$C$7:$AG$25,$G17,Q$9)</f>
        <v>13.08</v>
      </c>
      <c r="R17" s="185" cm="1">
        <f t="array" ref="R17">INDEX(Drivers!$C$7:$AG$25,$G17,R$9)</f>
        <v>12.33</v>
      </c>
      <c r="S17" s="185" cm="1">
        <f t="array" ref="S17">INDEX(Drivers!$C$7:$AG$25,$G17,S$9)</f>
        <v>11.69295</v>
      </c>
      <c r="T17" s="185" cm="1">
        <f t="array" ref="T17">INDEX(Drivers!$C$7:$AG$25,$G17,T$9)</f>
        <v>10.963424999999999</v>
      </c>
      <c r="U17" s="185" cm="1">
        <f t="array" ref="U17">INDEX(Drivers!$C$7:$AG$25,$G17,U$9)</f>
        <v>10.74765</v>
      </c>
      <c r="V17" s="185" cm="1">
        <f t="array" ref="V17">INDEX(Drivers!$C$7:$AG$25,$G17,V$9)</f>
        <v>10.74765</v>
      </c>
      <c r="W17" s="185" cm="1">
        <f t="array" ref="W17">INDEX(Drivers!$C$7:$AG$25,$G17,W$9)</f>
        <v>10.901774999999999</v>
      </c>
      <c r="X17" s="185" cm="1">
        <f t="array" ref="X17">INDEX(Drivers!$C$7:$AG$25,$G17,X$9)</f>
        <v>11.569649999999999</v>
      </c>
      <c r="Y17" s="185" cm="1">
        <f t="array" ref="Y17">INDEX(Drivers!$C$7:$AG$25,$G17,Y$9)</f>
        <v>12.052574999999999</v>
      </c>
      <c r="Z17" s="185" cm="1">
        <f t="array" ref="Z17">INDEX(Drivers!$C$7:$AG$25,$G17,Z$9)</f>
        <v>13.809599999999998</v>
      </c>
      <c r="AA17" s="185" cm="1">
        <f t="array" ref="AA17">INDEX(Drivers!$C$7:$AG$25,$G17,AA$9)</f>
        <v>14.8782</v>
      </c>
      <c r="AB17" s="185" cm="1">
        <f t="array" ref="AB17">INDEX(Drivers!$C$7:$AG$25,$G17,AB$9)</f>
        <v>15.176174999999999</v>
      </c>
      <c r="AC17" s="185" cm="1">
        <f t="array" ref="AC17">INDEX(Drivers!$C$7:$AG$25,$G17,AC$9)</f>
        <v>15.135074999999999</v>
      </c>
      <c r="AD17" s="185" cm="1">
        <f t="array" ref="AD17">INDEX(Drivers!$C$7:$AG$25,$G17,AD$9)</f>
        <v>15.063149999999998</v>
      </c>
      <c r="AE17" s="185" cm="1">
        <f t="array" ref="AE17">INDEX(Drivers!$C$7:$AG$25,$G17,AE$9)</f>
        <v>15.145349999999997</v>
      </c>
      <c r="AF17" s="185" cm="1">
        <f t="array" ref="AF17">INDEX(Drivers!$C$7:$AG$25,$G17,AF$9)</f>
        <v>15.453599999999998</v>
      </c>
      <c r="AG17" s="185" cm="1">
        <f t="array" ref="AG17">INDEX(Drivers!$C$7:$AG$25,$G17,AG$9)</f>
        <v>18.402525000000001</v>
      </c>
      <c r="AH17" s="185" cm="1">
        <f t="array" ref="AH17">INDEX(Drivers!$C$7:$AG$25,$G17,AH$9)</f>
        <v>21.238425000000003</v>
      </c>
      <c r="AI17" s="185" cm="1">
        <f t="array" ref="AI17">INDEX(Drivers!$C$7:$AG$25,$G17,AI$9)</f>
        <v>20.806875000000002</v>
      </c>
      <c r="AJ17" s="185" cm="1">
        <f t="array" ref="AJ17">INDEX(Drivers!$C$7:$AG$25,$G17,AJ$9)</f>
        <v>20.919900000000002</v>
      </c>
      <c r="AK17" s="185" cm="1">
        <f t="array" ref="AK17">INDEX(Drivers!$C$7:$AG$25,$G17,AK$9)</f>
        <v>20.128725000000003</v>
      </c>
      <c r="AL17" s="185" cm="1">
        <f t="array" ref="AL17">INDEX(Drivers!$C$7:$AG$25,$G17,AL$9)</f>
        <v>21.341175000000003</v>
      </c>
      <c r="AM17" s="185" cm="1">
        <f t="array" ref="AM17">INDEX(Drivers!$C$7:$AG$25,$G17,AM$9)</f>
        <v>18.484725000000001</v>
      </c>
      <c r="AN17" s="185" cm="1">
        <f t="array" ref="AN17">INDEX(Drivers!$C$7:$AG$25,$G17,AN$9)</f>
        <v>17.148975000000004</v>
      </c>
      <c r="AO17" s="185">
        <f t="shared" si="7"/>
        <v>12.703325000000063</v>
      </c>
      <c r="AP17" s="185">
        <f t="shared" si="7"/>
        <v>8.5111249999999927</v>
      </c>
    </row>
    <row r="18" spans="1:42">
      <c r="A18" s="185" t="s">
        <v>16</v>
      </c>
      <c r="B18" s="186" t="str">
        <f>[4]IND!B16</f>
        <v>NM</v>
      </c>
      <c r="C18" s="186" t="str">
        <f>[4]IND!A16</f>
        <v>N.M.M Products</v>
      </c>
      <c r="D18" s="185">
        <f>[4]IND!M16</f>
        <v>0</v>
      </c>
      <c r="F18" s="186" t="s">
        <v>293</v>
      </c>
      <c r="G18" s="185">
        <f>MATCH(B18,Drivers!$A$7:$A$25,0)</f>
        <v>13</v>
      </c>
      <c r="H18" s="186"/>
      <c r="I18" s="186"/>
      <c r="J18" s="185" cm="1">
        <f t="array" ref="J18">INDEX(Drivers!$C$7:$AG$25,$G18,J$9)</f>
        <v>16.099074173411047</v>
      </c>
      <c r="K18" s="185" cm="1">
        <f t="array" ref="K18">INDEX(Drivers!$C$7:$AG$25,$G18,K$9)</f>
        <v>16.518849146566016</v>
      </c>
      <c r="L18" s="185" cm="1">
        <f t="array" ref="L18">INDEX(Drivers!$C$7:$AG$25,$G18,L$9)</f>
        <v>16.808536607755151</v>
      </c>
      <c r="M18" s="185" cm="1">
        <f t="array" ref="M18">INDEX(Drivers!$C$7:$AG$25,$G18,M$9)</f>
        <v>17.0461507724374</v>
      </c>
      <c r="N18" s="185" cm="1">
        <f t="array" ref="N18">INDEX(Drivers!$C$7:$AG$25,$G18,N$9)</f>
        <v>17.232929214387152</v>
      </c>
      <c r="O18" s="185" cm="1">
        <f t="array" ref="O18">INDEX(Drivers!$C$7:$AG$25,$G18,O$9)</f>
        <v>17.424562753451802</v>
      </c>
      <c r="P18" s="185" cm="1">
        <f t="array" ref="P18">INDEX(Drivers!$C$7:$AG$25,$G18,P$9)</f>
        <v>17.64894439854638</v>
      </c>
      <c r="Q18" s="185" cm="1">
        <f t="array" ref="Q18">INDEX(Drivers!$C$7:$AG$25,$G18,Q$9)</f>
        <v>17.63</v>
      </c>
      <c r="R18" s="185" cm="1">
        <f t="array" ref="R18">INDEX(Drivers!$C$7:$AG$25,$G18,R$9)</f>
        <v>16.46</v>
      </c>
      <c r="S18" s="185" cm="1">
        <f t="array" ref="S18">INDEX(Drivers!$C$7:$AG$25,$G18,S$9)</f>
        <v>16.992588522588527</v>
      </c>
      <c r="T18" s="185" cm="1">
        <f t="array" ref="T18">INDEX(Drivers!$C$7:$AG$25,$G18,T$9)</f>
        <v>17.384493284493288</v>
      </c>
      <c r="U18" s="185" cm="1">
        <f t="array" ref="U18">INDEX(Drivers!$C$7:$AG$25,$G18,U$9)</f>
        <v>17.806544566544567</v>
      </c>
      <c r="V18" s="185" cm="1">
        <f t="array" ref="V18">INDEX(Drivers!$C$7:$AG$25,$G18,V$9)</f>
        <v>18.258742368742372</v>
      </c>
      <c r="W18" s="185" cm="1">
        <f t="array" ref="W18">INDEX(Drivers!$C$7:$AG$25,$G18,W$9)</f>
        <v>18.690842490842495</v>
      </c>
      <c r="X18" s="185" cm="1">
        <f t="array" ref="X18">INDEX(Drivers!$C$7:$AG$25,$G18,X$9)</f>
        <v>19.092796092796096</v>
      </c>
      <c r="Y18" s="185" cm="1">
        <f t="array" ref="Y18">INDEX(Drivers!$C$7:$AG$25,$G18,Y$9)</f>
        <v>19.494749694749697</v>
      </c>
      <c r="Z18" s="185" cm="1">
        <f t="array" ref="Z18">INDEX(Drivers!$C$7:$AG$25,$G18,Z$9)</f>
        <v>20.067533577533581</v>
      </c>
      <c r="AA18" s="185" cm="1">
        <f t="array" ref="AA18">INDEX(Drivers!$C$7:$AG$25,$G18,AA$9)</f>
        <v>20.630268620268627</v>
      </c>
      <c r="AB18" s="185" cm="1">
        <f t="array" ref="AB18">INDEX(Drivers!$C$7:$AG$25,$G18,AB$9)</f>
        <v>21.092515262515263</v>
      </c>
      <c r="AC18" s="185" cm="1">
        <f t="array" ref="AC18">INDEX(Drivers!$C$7:$AG$25,$G18,AC$9)</f>
        <v>21.615054945054947</v>
      </c>
      <c r="AD18" s="185" cm="1">
        <f t="array" ref="AD18">INDEX(Drivers!$C$7:$AG$25,$G18,AD$9)</f>
        <v>22.137594627594627</v>
      </c>
      <c r="AE18" s="185" cm="1">
        <f t="array" ref="AE18">INDEX(Drivers!$C$7:$AG$25,$G18,AE$9)</f>
        <v>22.790769230769229</v>
      </c>
      <c r="AF18" s="185" cm="1">
        <f t="array" ref="AF18">INDEX(Drivers!$C$7:$AG$25,$G18,AF$9)</f>
        <v>23.464041514041515</v>
      </c>
      <c r="AG18" s="185" cm="1">
        <f t="array" ref="AG18">INDEX(Drivers!$C$7:$AG$25,$G18,AG$9)</f>
        <v>24.227753357753361</v>
      </c>
      <c r="AH18" s="185" cm="1">
        <f t="array" ref="AH18">INDEX(Drivers!$C$7:$AG$25,$G18,AH$9)</f>
        <v>24.860830280830282</v>
      </c>
      <c r="AI18" s="185" cm="1">
        <f t="array" ref="AI18">INDEX(Drivers!$C$7:$AG$25,$G18,AI$9)</f>
        <v>25.182393162393161</v>
      </c>
      <c r="AJ18" s="185" cm="1">
        <f t="array" ref="AJ18">INDEX(Drivers!$C$7:$AG$25,$G18,AJ$9)</f>
        <v>25.634590964590966</v>
      </c>
      <c r="AK18" s="185" cm="1">
        <f t="array" ref="AK18">INDEX(Drivers!$C$7:$AG$25,$G18,AK$9)</f>
        <v>26.197326007326005</v>
      </c>
      <c r="AL18" s="185" cm="1">
        <f t="array" ref="AL18">INDEX(Drivers!$C$7:$AG$25,$G18,AL$9)</f>
        <v>26.780158730158725</v>
      </c>
      <c r="AM18" s="185" cm="1">
        <f t="array" ref="AM18">INDEX(Drivers!$C$7:$AG$25,$G18,AM$9)</f>
        <v>29.865152625152621</v>
      </c>
      <c r="AN18" s="185" cm="1">
        <f t="array" ref="AN18">INDEX(Drivers!$C$7:$AG$25,$G18,AN$9)</f>
        <v>31.79452991452991</v>
      </c>
      <c r="AO18" s="185">
        <f t="shared" si="7"/>
        <v>37.001503866503867</v>
      </c>
      <c r="AP18" s="185">
        <f t="shared" si="7"/>
        <v>42.015875050875024</v>
      </c>
    </row>
    <row r="19" spans="1:42">
      <c r="A19" s="185" t="s">
        <v>16</v>
      </c>
      <c r="B19" s="186" t="str">
        <f t="shared" ref="B19:D21" si="8">B18</f>
        <v>NM</v>
      </c>
      <c r="C19" s="186" t="str">
        <f t="shared" si="8"/>
        <v>N.M.M Products</v>
      </c>
      <c r="D19" s="185">
        <f t="shared" si="8"/>
        <v>0</v>
      </c>
      <c r="F19" s="186" t="s">
        <v>297</v>
      </c>
      <c r="G19" s="185">
        <f>MATCH(B19,Drivers!$A$7:$A$25,0)</f>
        <v>13</v>
      </c>
      <c r="H19" s="186"/>
      <c r="I19" s="186"/>
      <c r="J19" s="185" cm="1">
        <f t="array" ref="J19">INDEX(Drivers!$C$7:$AG$25,$G19,J$9)</f>
        <v>16.099074173411047</v>
      </c>
      <c r="K19" s="185" cm="1">
        <f t="array" ref="K19">INDEX(Drivers!$C$7:$AG$25,$G19,K$9)</f>
        <v>16.518849146566016</v>
      </c>
      <c r="L19" s="185" cm="1">
        <f t="array" ref="L19">INDEX(Drivers!$C$7:$AG$25,$G19,L$9)</f>
        <v>16.808536607755151</v>
      </c>
      <c r="M19" s="185" cm="1">
        <f t="array" ref="M19">INDEX(Drivers!$C$7:$AG$25,$G19,M$9)</f>
        <v>17.0461507724374</v>
      </c>
      <c r="N19" s="185" cm="1">
        <f t="array" ref="N19">INDEX(Drivers!$C$7:$AG$25,$G19,N$9)</f>
        <v>17.232929214387152</v>
      </c>
      <c r="O19" s="185" cm="1">
        <f t="array" ref="O19">INDEX(Drivers!$C$7:$AG$25,$G19,O$9)</f>
        <v>17.424562753451802</v>
      </c>
      <c r="P19" s="185" cm="1">
        <f t="array" ref="P19">INDEX(Drivers!$C$7:$AG$25,$G19,P$9)</f>
        <v>17.64894439854638</v>
      </c>
      <c r="Q19" s="185" cm="1">
        <f t="array" ref="Q19">INDEX(Drivers!$C$7:$AG$25,$G19,Q$9)</f>
        <v>17.63</v>
      </c>
      <c r="R19" s="185" cm="1">
        <f t="array" ref="R19">INDEX(Drivers!$C$7:$AG$25,$G19,R$9)</f>
        <v>16.46</v>
      </c>
      <c r="S19" s="185" cm="1">
        <f t="array" ref="S19">INDEX(Drivers!$C$7:$AG$25,$G19,S$9)</f>
        <v>16.992588522588527</v>
      </c>
      <c r="T19" s="185" cm="1">
        <f t="array" ref="T19">INDEX(Drivers!$C$7:$AG$25,$G19,T$9)</f>
        <v>17.384493284493288</v>
      </c>
      <c r="U19" s="185" cm="1">
        <f t="array" ref="U19">INDEX(Drivers!$C$7:$AG$25,$G19,U$9)</f>
        <v>17.806544566544567</v>
      </c>
      <c r="V19" s="185" cm="1">
        <f t="array" ref="V19">INDEX(Drivers!$C$7:$AG$25,$G19,V$9)</f>
        <v>18.258742368742372</v>
      </c>
      <c r="W19" s="185" cm="1">
        <f t="array" ref="W19">INDEX(Drivers!$C$7:$AG$25,$G19,W$9)</f>
        <v>18.690842490842495</v>
      </c>
      <c r="X19" s="185" cm="1">
        <f t="array" ref="X19">INDEX(Drivers!$C$7:$AG$25,$G19,X$9)</f>
        <v>19.092796092796096</v>
      </c>
      <c r="Y19" s="185" cm="1">
        <f t="array" ref="Y19">INDEX(Drivers!$C$7:$AG$25,$G19,Y$9)</f>
        <v>19.494749694749697</v>
      </c>
      <c r="Z19" s="185" cm="1">
        <f t="array" ref="Z19">INDEX(Drivers!$C$7:$AG$25,$G19,Z$9)</f>
        <v>20.067533577533581</v>
      </c>
      <c r="AA19" s="185" cm="1">
        <f t="array" ref="AA19">INDEX(Drivers!$C$7:$AG$25,$G19,AA$9)</f>
        <v>20.630268620268627</v>
      </c>
      <c r="AB19" s="185" cm="1">
        <f t="array" ref="AB19">INDEX(Drivers!$C$7:$AG$25,$G19,AB$9)</f>
        <v>21.092515262515263</v>
      </c>
      <c r="AC19" s="185" cm="1">
        <f t="array" ref="AC19">INDEX(Drivers!$C$7:$AG$25,$G19,AC$9)</f>
        <v>21.615054945054947</v>
      </c>
      <c r="AD19" s="185" cm="1">
        <f t="array" ref="AD19">INDEX(Drivers!$C$7:$AG$25,$G19,AD$9)</f>
        <v>22.137594627594627</v>
      </c>
      <c r="AE19" s="185" cm="1">
        <f t="array" ref="AE19">INDEX(Drivers!$C$7:$AG$25,$G19,AE$9)</f>
        <v>22.790769230769229</v>
      </c>
      <c r="AF19" s="185" cm="1">
        <f t="array" ref="AF19">INDEX(Drivers!$C$7:$AG$25,$G19,AF$9)</f>
        <v>23.464041514041515</v>
      </c>
      <c r="AG19" s="185" cm="1">
        <f t="array" ref="AG19">INDEX(Drivers!$C$7:$AG$25,$G19,AG$9)</f>
        <v>24.227753357753361</v>
      </c>
      <c r="AH19" s="185" cm="1">
        <f t="array" ref="AH19">INDEX(Drivers!$C$7:$AG$25,$G19,AH$9)</f>
        <v>24.860830280830282</v>
      </c>
      <c r="AI19" s="185" cm="1">
        <f t="array" ref="AI19">INDEX(Drivers!$C$7:$AG$25,$G19,AI$9)</f>
        <v>25.182393162393161</v>
      </c>
      <c r="AJ19" s="185" cm="1">
        <f t="array" ref="AJ19">INDEX(Drivers!$C$7:$AG$25,$G19,AJ$9)</f>
        <v>25.634590964590966</v>
      </c>
      <c r="AK19" s="185" cm="1">
        <f t="array" ref="AK19">INDEX(Drivers!$C$7:$AG$25,$G19,AK$9)</f>
        <v>26.197326007326005</v>
      </c>
      <c r="AL19" s="185" cm="1">
        <f t="array" ref="AL19">INDEX(Drivers!$C$7:$AG$25,$G19,AL$9)</f>
        <v>26.780158730158725</v>
      </c>
      <c r="AM19" s="185" cm="1">
        <f t="array" ref="AM19">INDEX(Drivers!$C$7:$AG$25,$G19,AM$9)</f>
        <v>29.865152625152621</v>
      </c>
      <c r="AN19" s="185" cm="1">
        <f t="array" ref="AN19">INDEX(Drivers!$C$7:$AG$25,$G19,AN$9)</f>
        <v>31.79452991452991</v>
      </c>
      <c r="AO19" s="185">
        <f t="shared" si="7"/>
        <v>37.001503866503867</v>
      </c>
      <c r="AP19" s="185">
        <f t="shared" si="7"/>
        <v>42.015875050875024</v>
      </c>
    </row>
    <row r="20" spans="1:42">
      <c r="A20" s="185" t="s">
        <v>16</v>
      </c>
      <c r="B20" s="186" t="str">
        <f t="shared" si="8"/>
        <v>NM</v>
      </c>
      <c r="C20" s="186" t="str">
        <f t="shared" si="8"/>
        <v>N.M.M Products</v>
      </c>
      <c r="D20" s="185">
        <f t="shared" si="8"/>
        <v>0</v>
      </c>
      <c r="F20" s="186" t="s">
        <v>298</v>
      </c>
      <c r="G20" s="185">
        <f>MATCH(B20,Drivers!$A$7:$A$25,0)</f>
        <v>13</v>
      </c>
      <c r="H20" s="186"/>
      <c r="I20" s="186"/>
      <c r="J20" s="185" cm="1">
        <f t="array" ref="J20">INDEX(Drivers!$C$7:$AG$25,$G20,J$9)</f>
        <v>16.099074173411047</v>
      </c>
      <c r="K20" s="185" cm="1">
        <f t="array" ref="K20">INDEX(Drivers!$C$7:$AG$25,$G20,K$9)</f>
        <v>16.518849146566016</v>
      </c>
      <c r="L20" s="185" cm="1">
        <f t="array" ref="L20">INDEX(Drivers!$C$7:$AG$25,$G20,L$9)</f>
        <v>16.808536607755151</v>
      </c>
      <c r="M20" s="185" cm="1">
        <f t="array" ref="M20">INDEX(Drivers!$C$7:$AG$25,$G20,M$9)</f>
        <v>17.0461507724374</v>
      </c>
      <c r="N20" s="185" cm="1">
        <f t="array" ref="N20">INDEX(Drivers!$C$7:$AG$25,$G20,N$9)</f>
        <v>17.232929214387152</v>
      </c>
      <c r="O20" s="185" cm="1">
        <f t="array" ref="O20">INDEX(Drivers!$C$7:$AG$25,$G20,O$9)</f>
        <v>17.424562753451802</v>
      </c>
      <c r="P20" s="185" cm="1">
        <f t="array" ref="P20">INDEX(Drivers!$C$7:$AG$25,$G20,P$9)</f>
        <v>17.64894439854638</v>
      </c>
      <c r="Q20" s="185" cm="1">
        <f t="array" ref="Q20">INDEX(Drivers!$C$7:$AG$25,$G20,Q$9)</f>
        <v>17.63</v>
      </c>
      <c r="R20" s="185" cm="1">
        <f t="array" ref="R20">INDEX(Drivers!$C$7:$AG$25,$G20,R$9)</f>
        <v>16.46</v>
      </c>
      <c r="S20" s="185" cm="1">
        <f t="array" ref="S20">INDEX(Drivers!$C$7:$AG$25,$G20,S$9)</f>
        <v>16.992588522588527</v>
      </c>
      <c r="T20" s="185" cm="1">
        <f t="array" ref="T20">INDEX(Drivers!$C$7:$AG$25,$G20,T$9)</f>
        <v>17.384493284493288</v>
      </c>
      <c r="U20" s="185" cm="1">
        <f t="array" ref="U20">INDEX(Drivers!$C$7:$AG$25,$G20,U$9)</f>
        <v>17.806544566544567</v>
      </c>
      <c r="V20" s="185" cm="1">
        <f t="array" ref="V20">INDEX(Drivers!$C$7:$AG$25,$G20,V$9)</f>
        <v>18.258742368742372</v>
      </c>
      <c r="W20" s="185" cm="1">
        <f t="array" ref="W20">INDEX(Drivers!$C$7:$AG$25,$G20,W$9)</f>
        <v>18.690842490842495</v>
      </c>
      <c r="X20" s="185" cm="1">
        <f t="array" ref="X20">INDEX(Drivers!$C$7:$AG$25,$G20,X$9)</f>
        <v>19.092796092796096</v>
      </c>
      <c r="Y20" s="185" cm="1">
        <f t="array" ref="Y20">INDEX(Drivers!$C$7:$AG$25,$G20,Y$9)</f>
        <v>19.494749694749697</v>
      </c>
      <c r="Z20" s="185" cm="1">
        <f t="array" ref="Z20">INDEX(Drivers!$C$7:$AG$25,$G20,Z$9)</f>
        <v>20.067533577533581</v>
      </c>
      <c r="AA20" s="185" cm="1">
        <f t="array" ref="AA20">INDEX(Drivers!$C$7:$AG$25,$G20,AA$9)</f>
        <v>20.630268620268627</v>
      </c>
      <c r="AB20" s="185" cm="1">
        <f t="array" ref="AB20">INDEX(Drivers!$C$7:$AG$25,$G20,AB$9)</f>
        <v>21.092515262515263</v>
      </c>
      <c r="AC20" s="185" cm="1">
        <f t="array" ref="AC20">INDEX(Drivers!$C$7:$AG$25,$G20,AC$9)</f>
        <v>21.615054945054947</v>
      </c>
      <c r="AD20" s="185" cm="1">
        <f t="array" ref="AD20">INDEX(Drivers!$C$7:$AG$25,$G20,AD$9)</f>
        <v>22.137594627594627</v>
      </c>
      <c r="AE20" s="185" cm="1">
        <f t="array" ref="AE20">INDEX(Drivers!$C$7:$AG$25,$G20,AE$9)</f>
        <v>22.790769230769229</v>
      </c>
      <c r="AF20" s="185" cm="1">
        <f t="array" ref="AF20">INDEX(Drivers!$C$7:$AG$25,$G20,AF$9)</f>
        <v>23.464041514041515</v>
      </c>
      <c r="AG20" s="185" cm="1">
        <f t="array" ref="AG20">INDEX(Drivers!$C$7:$AG$25,$G20,AG$9)</f>
        <v>24.227753357753361</v>
      </c>
      <c r="AH20" s="185" cm="1">
        <f t="array" ref="AH20">INDEX(Drivers!$C$7:$AG$25,$G20,AH$9)</f>
        <v>24.860830280830282</v>
      </c>
      <c r="AI20" s="185" cm="1">
        <f t="array" ref="AI20">INDEX(Drivers!$C$7:$AG$25,$G20,AI$9)</f>
        <v>25.182393162393161</v>
      </c>
      <c r="AJ20" s="185" cm="1">
        <f t="array" ref="AJ20">INDEX(Drivers!$C$7:$AG$25,$G20,AJ$9)</f>
        <v>25.634590964590966</v>
      </c>
      <c r="AK20" s="185" cm="1">
        <f t="array" ref="AK20">INDEX(Drivers!$C$7:$AG$25,$G20,AK$9)</f>
        <v>26.197326007326005</v>
      </c>
      <c r="AL20" s="185" cm="1">
        <f t="array" ref="AL20">INDEX(Drivers!$C$7:$AG$25,$G20,AL$9)</f>
        <v>26.780158730158725</v>
      </c>
      <c r="AM20" s="185" cm="1">
        <f t="array" ref="AM20">INDEX(Drivers!$C$7:$AG$25,$G20,AM$9)</f>
        <v>29.865152625152621</v>
      </c>
      <c r="AN20" s="185" cm="1">
        <f t="array" ref="AN20">INDEX(Drivers!$C$7:$AG$25,$G20,AN$9)</f>
        <v>31.79452991452991</v>
      </c>
      <c r="AO20" s="185">
        <f t="shared" si="7"/>
        <v>37.001503866503867</v>
      </c>
      <c r="AP20" s="185">
        <f t="shared" si="7"/>
        <v>42.015875050875024</v>
      </c>
    </row>
    <row r="21" spans="1:42">
      <c r="A21" s="185" t="s">
        <v>16</v>
      </c>
      <c r="B21" s="186" t="str">
        <f t="shared" si="8"/>
        <v>NM</v>
      </c>
      <c r="C21" s="186" t="str">
        <f t="shared" si="8"/>
        <v>N.M.M Products</v>
      </c>
      <c r="D21" s="185">
        <f t="shared" si="8"/>
        <v>0</v>
      </c>
      <c r="F21" s="186" t="s">
        <v>299</v>
      </c>
      <c r="G21" s="185">
        <f>MATCH(B21,Drivers!$A$7:$A$25,0)</f>
        <v>13</v>
      </c>
      <c r="H21" s="186"/>
      <c r="I21" s="186"/>
      <c r="J21" s="185" cm="1">
        <f t="array" ref="J21">INDEX(Drivers!$C$7:$AG$25,$G21,J$9)</f>
        <v>16.099074173411047</v>
      </c>
      <c r="K21" s="185" cm="1">
        <f t="array" ref="K21">INDEX(Drivers!$C$7:$AG$25,$G21,K$9)</f>
        <v>16.518849146566016</v>
      </c>
      <c r="L21" s="185" cm="1">
        <f t="array" ref="L21">INDEX(Drivers!$C$7:$AG$25,$G21,L$9)</f>
        <v>16.808536607755151</v>
      </c>
      <c r="M21" s="185" cm="1">
        <f t="array" ref="M21">INDEX(Drivers!$C$7:$AG$25,$G21,M$9)</f>
        <v>17.0461507724374</v>
      </c>
      <c r="N21" s="185" cm="1">
        <f t="array" ref="N21">INDEX(Drivers!$C$7:$AG$25,$G21,N$9)</f>
        <v>17.232929214387152</v>
      </c>
      <c r="O21" s="185" cm="1">
        <f t="array" ref="O21">INDEX(Drivers!$C$7:$AG$25,$G21,O$9)</f>
        <v>17.424562753451802</v>
      </c>
      <c r="P21" s="185" cm="1">
        <f t="array" ref="P21">INDEX(Drivers!$C$7:$AG$25,$G21,P$9)</f>
        <v>17.64894439854638</v>
      </c>
      <c r="Q21" s="185" cm="1">
        <f t="array" ref="Q21">INDEX(Drivers!$C$7:$AG$25,$G21,Q$9)</f>
        <v>17.63</v>
      </c>
      <c r="R21" s="185" cm="1">
        <f t="array" ref="R21">INDEX(Drivers!$C$7:$AG$25,$G21,R$9)</f>
        <v>16.46</v>
      </c>
      <c r="S21" s="185" cm="1">
        <f t="array" ref="S21">INDEX(Drivers!$C$7:$AG$25,$G21,S$9)</f>
        <v>16.992588522588527</v>
      </c>
      <c r="T21" s="185" cm="1">
        <f t="array" ref="T21">INDEX(Drivers!$C$7:$AG$25,$G21,T$9)</f>
        <v>17.384493284493288</v>
      </c>
      <c r="U21" s="185" cm="1">
        <f t="array" ref="U21">INDEX(Drivers!$C$7:$AG$25,$G21,U$9)</f>
        <v>17.806544566544567</v>
      </c>
      <c r="V21" s="185" cm="1">
        <f t="array" ref="V21">INDEX(Drivers!$C$7:$AG$25,$G21,V$9)</f>
        <v>18.258742368742372</v>
      </c>
      <c r="W21" s="185" cm="1">
        <f t="array" ref="W21">INDEX(Drivers!$C$7:$AG$25,$G21,W$9)</f>
        <v>18.690842490842495</v>
      </c>
      <c r="X21" s="185" cm="1">
        <f t="array" ref="X21">INDEX(Drivers!$C$7:$AG$25,$G21,X$9)</f>
        <v>19.092796092796096</v>
      </c>
      <c r="Y21" s="185" cm="1">
        <f t="array" ref="Y21">INDEX(Drivers!$C$7:$AG$25,$G21,Y$9)</f>
        <v>19.494749694749697</v>
      </c>
      <c r="Z21" s="185" cm="1">
        <f t="array" ref="Z21">INDEX(Drivers!$C$7:$AG$25,$G21,Z$9)</f>
        <v>20.067533577533581</v>
      </c>
      <c r="AA21" s="185" cm="1">
        <f t="array" ref="AA21">INDEX(Drivers!$C$7:$AG$25,$G21,AA$9)</f>
        <v>20.630268620268627</v>
      </c>
      <c r="AB21" s="185" cm="1">
        <f t="array" ref="AB21">INDEX(Drivers!$C$7:$AG$25,$G21,AB$9)</f>
        <v>21.092515262515263</v>
      </c>
      <c r="AC21" s="185" cm="1">
        <f t="array" ref="AC21">INDEX(Drivers!$C$7:$AG$25,$G21,AC$9)</f>
        <v>21.615054945054947</v>
      </c>
      <c r="AD21" s="185" cm="1">
        <f t="array" ref="AD21">INDEX(Drivers!$C$7:$AG$25,$G21,AD$9)</f>
        <v>22.137594627594627</v>
      </c>
      <c r="AE21" s="185" cm="1">
        <f t="array" ref="AE21">INDEX(Drivers!$C$7:$AG$25,$G21,AE$9)</f>
        <v>22.790769230769229</v>
      </c>
      <c r="AF21" s="185" cm="1">
        <f t="array" ref="AF21">INDEX(Drivers!$C$7:$AG$25,$G21,AF$9)</f>
        <v>23.464041514041515</v>
      </c>
      <c r="AG21" s="185" cm="1">
        <f t="array" ref="AG21">INDEX(Drivers!$C$7:$AG$25,$G21,AG$9)</f>
        <v>24.227753357753361</v>
      </c>
      <c r="AH21" s="185" cm="1">
        <f t="array" ref="AH21">INDEX(Drivers!$C$7:$AG$25,$G21,AH$9)</f>
        <v>24.860830280830282</v>
      </c>
      <c r="AI21" s="185" cm="1">
        <f t="array" ref="AI21">INDEX(Drivers!$C$7:$AG$25,$G21,AI$9)</f>
        <v>25.182393162393161</v>
      </c>
      <c r="AJ21" s="185" cm="1">
        <f t="array" ref="AJ21">INDEX(Drivers!$C$7:$AG$25,$G21,AJ$9)</f>
        <v>25.634590964590966</v>
      </c>
      <c r="AK21" s="185" cm="1">
        <f t="array" ref="AK21">INDEX(Drivers!$C$7:$AG$25,$G21,AK$9)</f>
        <v>26.197326007326005</v>
      </c>
      <c r="AL21" s="185" cm="1">
        <f t="array" ref="AL21">INDEX(Drivers!$C$7:$AG$25,$G21,AL$9)</f>
        <v>26.780158730158725</v>
      </c>
      <c r="AM21" s="185" cm="1">
        <f t="array" ref="AM21">INDEX(Drivers!$C$7:$AG$25,$G21,AM$9)</f>
        <v>29.865152625152621</v>
      </c>
      <c r="AN21" s="185" cm="1">
        <f t="array" ref="AN21">INDEX(Drivers!$C$7:$AG$25,$G21,AN$9)</f>
        <v>31.79452991452991</v>
      </c>
      <c r="AO21" s="185">
        <f t="shared" si="7"/>
        <v>37.001503866503867</v>
      </c>
      <c r="AP21" s="185">
        <f t="shared" si="7"/>
        <v>42.015875050875024</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138.08343097582718</v>
      </c>
      <c r="K22" s="185" cm="1">
        <f t="array" ref="K22">INDEX(Drivers!$C$7:$AG$25,$G22,K$9)</f>
        <v>143.16360238477418</v>
      </c>
      <c r="L22" s="185" cm="1">
        <f t="array" ref="L22">INDEX(Drivers!$C$7:$AG$25,$G22,L$9)</f>
        <v>146.98438355117329</v>
      </c>
      <c r="M22" s="185" cm="1">
        <f t="array" ref="M22">INDEX(Drivers!$C$7:$AG$25,$G22,M$9)</f>
        <v>148.78204922418408</v>
      </c>
      <c r="N22" s="185" cm="1">
        <f t="array" ref="N22">INDEX(Drivers!$C$7:$AG$25,$G22,N$9)</f>
        <v>151.86270236184362</v>
      </c>
      <c r="O22" s="185" cm="1">
        <f t="array" ref="O22">INDEX(Drivers!$C$7:$AG$25,$G22,O$9)</f>
        <v>153.55950890468549</v>
      </c>
      <c r="P22" s="185" cm="1">
        <f t="array" ref="P22">INDEX(Drivers!$C$7:$AG$25,$G22,P$9)</f>
        <v>155.74281242834212</v>
      </c>
      <c r="Q22" s="185" cm="1">
        <f t="array" ref="Q22">INDEX(Drivers!$C$7:$AG$25,$G22,Q$9)</f>
        <v>155.24</v>
      </c>
      <c r="R22" s="185" cm="1">
        <f t="array" ref="R22">INDEX(Drivers!$C$7:$AG$25,$G22,R$9)</f>
        <v>152.88999999999999</v>
      </c>
      <c r="S22" s="185" cm="1">
        <f t="array" ref="S22">INDEX(Drivers!$C$7:$AG$25,$G22,S$9)</f>
        <v>159.64838910102907</v>
      </c>
      <c r="T22" s="185" cm="1">
        <f t="array" ref="T22">INDEX(Drivers!$C$7:$AG$25,$G22,T$9)</f>
        <v>165.60527085625526</v>
      </c>
      <c r="U22" s="185" cm="1">
        <f t="array" ref="U22">INDEX(Drivers!$C$7:$AG$25,$G22,U$9)</f>
        <v>171.00802407611155</v>
      </c>
      <c r="V22" s="185" cm="1">
        <f t="array" ref="V22">INDEX(Drivers!$C$7:$AG$25,$G22,V$9)</f>
        <v>176.48993851530645</v>
      </c>
      <c r="W22" s="185" cm="1">
        <f t="array" ref="W22">INDEX(Drivers!$C$7:$AG$25,$G22,W$9)</f>
        <v>181.3682486570448</v>
      </c>
      <c r="X22" s="185" cm="1">
        <f t="array" ref="X22">INDEX(Drivers!$C$7:$AG$25,$G22,X$9)</f>
        <v>185.44505145298035</v>
      </c>
      <c r="Y22" s="185" cm="1">
        <f t="array" ref="Y22">INDEX(Drivers!$C$7:$AG$25,$G22,Y$9)</f>
        <v>189.51195909649857</v>
      </c>
      <c r="Z22" s="185" cm="1">
        <f t="array" ref="Z22">INDEX(Drivers!$C$7:$AG$25,$G22,Z$9)</f>
        <v>196.75521066597628</v>
      </c>
      <c r="AA22" s="185" cm="1">
        <f t="array" ref="AA22">INDEX(Drivers!$C$7:$AG$25,$G22,AA$9)</f>
        <v>203.02873729855671</v>
      </c>
      <c r="AB22" s="185" cm="1">
        <f t="array" ref="AB22">INDEX(Drivers!$C$7:$AG$25,$G22,AB$9)</f>
        <v>207.55082195327159</v>
      </c>
      <c r="AC22" s="185" cm="1">
        <f t="array" ref="AC22">INDEX(Drivers!$C$7:$AG$25,$G22,AC$9)</f>
        <v>212.64682544819104</v>
      </c>
      <c r="AD22" s="185" cm="1">
        <f t="array" ref="AD22">INDEX(Drivers!$C$7:$AG$25,$G22,AD$9)</f>
        <v>217.16891010290593</v>
      </c>
      <c r="AE22" s="185" cm="1">
        <f t="array" ref="AE22">INDEX(Drivers!$C$7:$AG$25,$G22,AE$9)</f>
        <v>222.71019545660471</v>
      </c>
      <c r="AF22" s="185" cm="1">
        <f t="array" ref="AF22">INDEX(Drivers!$C$7:$AG$25,$G22,AF$9)</f>
        <v>228.0733680667918</v>
      </c>
      <c r="AG22" s="185" cm="1">
        <f t="array" ref="AG22">INDEX(Drivers!$C$7:$AG$25,$G22,AG$9)</f>
        <v>238.55233447673291</v>
      </c>
      <c r="AH22" s="185" cm="1">
        <f t="array" ref="AH22">INDEX(Drivers!$C$7:$AG$25,$G22,AH$9)</f>
        <v>249.27867969710698</v>
      </c>
      <c r="AI22" s="185" cm="1">
        <f t="array" ref="AI22">INDEX(Drivers!$C$7:$AG$25,$G22,AI$9)</f>
        <v>252.7716685004207</v>
      </c>
      <c r="AJ22" s="185" cm="1">
        <f t="array" ref="AJ22">INDEX(Drivers!$C$7:$AG$25,$G22,AJ$9)</f>
        <v>256.4724555044981</v>
      </c>
      <c r="AK22" s="185" cm="1">
        <f t="array" ref="AK22">INDEX(Drivers!$C$7:$AG$25,$G22,AK$9)</f>
        <v>258.71865510322954</v>
      </c>
      <c r="AL22" s="185" cm="1">
        <f t="array" ref="AL22">INDEX(Drivers!$C$7:$AG$25,$G22,AL$9)</f>
        <v>264.13130347550322</v>
      </c>
      <c r="AM22" s="185" cm="1">
        <f t="array" ref="AM22">INDEX(Drivers!$C$7:$AG$25,$G22,AM$9)</f>
        <v>284.95070416154294</v>
      </c>
      <c r="AN22" s="185" cm="1">
        <f t="array" ref="AN22">INDEX(Drivers!$C$7:$AG$25,$G22,AN$9)</f>
        <v>290.85811015468255</v>
      </c>
      <c r="AO22" s="185">
        <f t="shared" si="7"/>
        <v>320.07024928267947</v>
      </c>
      <c r="AP22" s="185">
        <f t="shared" si="7"/>
        <v>346.79705596185886</v>
      </c>
    </row>
    <row r="23" spans="1:42">
      <c r="A23" s="185" t="s">
        <v>16</v>
      </c>
      <c r="B23" s="186" t="str">
        <f>[4]IND!B18</f>
        <v>PP</v>
      </c>
      <c r="C23" s="186" t="str">
        <f>[4]IND!A18</f>
        <v>Pulp &amp; Paper Products</v>
      </c>
      <c r="D23" s="185">
        <f>[4]IND!M18</f>
        <v>0</v>
      </c>
      <c r="F23" s="186" t="s">
        <v>300</v>
      </c>
      <c r="G23" s="185">
        <f>MATCH(B23,Drivers!$A$7:$A$25,0)</f>
        <v>16</v>
      </c>
      <c r="H23" s="186"/>
      <c r="I23" s="186"/>
      <c r="J23" s="185" cm="1">
        <f t="array" ref="J23">INDEX(Drivers!$C$7:$AG$25,$G23,J$9)</f>
        <v>21.771602125906632</v>
      </c>
      <c r="K23" s="185" cm="1">
        <f t="array" ref="K23">INDEX(Drivers!$C$7:$AG$25,$G23,K$9)</f>
        <v>22.321967288291042</v>
      </c>
      <c r="L23" s="185" cm="1">
        <f t="array" ref="L23">INDEX(Drivers!$C$7:$AG$25,$G23,L$9)</f>
        <v>22.799481809844082</v>
      </c>
      <c r="M23" s="185" cm="1">
        <f t="array" ref="M23">INDEX(Drivers!$C$7:$AG$25,$G23,M$9)</f>
        <v>23.061502598593702</v>
      </c>
      <c r="N23" s="185" cm="1">
        <f t="array" ref="N23">INDEX(Drivers!$C$7:$AG$25,$G23,N$9)</f>
        <v>23.492490064200549</v>
      </c>
      <c r="O23" s="185" cm="1">
        <f t="array" ref="O23">INDEX(Drivers!$C$7:$AG$25,$G23,O$9)</f>
        <v>23.649212778966675</v>
      </c>
      <c r="P23" s="185" cm="1">
        <f t="array" ref="P23">INDEX(Drivers!$C$7:$AG$25,$G23,P$9)</f>
        <v>24.045917150718431</v>
      </c>
      <c r="Q23" s="185" cm="1">
        <f t="array" ref="Q23">INDEX(Drivers!$C$7:$AG$25,$G23,Q$9)</f>
        <v>24.03</v>
      </c>
      <c r="R23" s="185" cm="1">
        <f t="array" ref="R23">INDEX(Drivers!$C$7:$AG$25,$G23,R$9)</f>
        <v>22.95</v>
      </c>
      <c r="S23" s="185" cm="1">
        <f t="array" ref="S23">INDEX(Drivers!$C$7:$AG$25,$G23,S$9)</f>
        <v>23.764257555847571</v>
      </c>
      <c r="T23" s="185" cm="1">
        <f t="array" ref="T23">INDEX(Drivers!$C$7:$AG$25,$G23,T$9)</f>
        <v>24.186465177398162</v>
      </c>
      <c r="U23" s="185" cm="1">
        <f t="array" ref="U23">INDEX(Drivers!$C$7:$AG$25,$G23,U$9)</f>
        <v>24.699145860709596</v>
      </c>
      <c r="V23" s="185" cm="1">
        <f t="array" ref="V23">INDEX(Drivers!$C$7:$AG$25,$G23,V$9)</f>
        <v>25.422930354796321</v>
      </c>
      <c r="W23" s="185" cm="1">
        <f t="array" ref="W23">INDEX(Drivers!$C$7:$AG$25,$G23,W$9)</f>
        <v>25.935611038107755</v>
      </c>
      <c r="X23" s="185" cm="1">
        <f t="array" ref="X23">INDEX(Drivers!$C$7:$AG$25,$G23,X$9)</f>
        <v>26.287450722733247</v>
      </c>
      <c r="Y23" s="185" cm="1">
        <f t="array" ref="Y23">INDEX(Drivers!$C$7:$AG$25,$G23,Y$9)</f>
        <v>26.729763469119579</v>
      </c>
      <c r="Z23" s="185" cm="1">
        <f t="array" ref="Z23">INDEX(Drivers!$C$7:$AG$25,$G23,Z$9)</f>
        <v>27.202233902759527</v>
      </c>
      <c r="AA23" s="185" cm="1">
        <f t="array" ref="AA23">INDEX(Drivers!$C$7:$AG$25,$G23,AA$9)</f>
        <v>27.664651773981607</v>
      </c>
      <c r="AB23" s="185" cm="1">
        <f t="array" ref="AB23">INDEX(Drivers!$C$7:$AG$25,$G23,AB$9)</f>
        <v>28.086859395532201</v>
      </c>
      <c r="AC23" s="185" cm="1">
        <f t="array" ref="AC23">INDEX(Drivers!$C$7:$AG$25,$G23,AC$9)</f>
        <v>29.061957950065711</v>
      </c>
      <c r="AD23" s="185" cm="1">
        <f t="array" ref="AD23">INDEX(Drivers!$C$7:$AG$25,$G23,AD$9)</f>
        <v>29.685216819973729</v>
      </c>
      <c r="AE23" s="185" cm="1">
        <f t="array" ref="AE23">INDEX(Drivers!$C$7:$AG$25,$G23,AE$9)</f>
        <v>30.46931668856768</v>
      </c>
      <c r="AF23" s="185" cm="1">
        <f t="array" ref="AF23">INDEX(Drivers!$C$7:$AG$25,$G23,AF$9)</f>
        <v>31.293626806833121</v>
      </c>
      <c r="AG23" s="185" cm="1">
        <f t="array" ref="AG23">INDEX(Drivers!$C$7:$AG$25,$G23,AG$9)</f>
        <v>32.087779237844948</v>
      </c>
      <c r="AH23" s="185" cm="1">
        <f t="array" ref="AH23">INDEX(Drivers!$C$7:$AG$25,$G23,AH$9)</f>
        <v>32.711038107752962</v>
      </c>
      <c r="AI23" s="185" cm="1">
        <f t="array" ref="AI23">INDEX(Drivers!$C$7:$AG$25,$G23,AI$9)</f>
        <v>33.05282522996059</v>
      </c>
      <c r="AJ23" s="185" cm="1">
        <f t="array" ref="AJ23">INDEX(Drivers!$C$7:$AG$25,$G23,AJ$9)</f>
        <v>33.64592641261499</v>
      </c>
      <c r="AK23" s="185" cm="1">
        <f t="array" ref="AK23">INDEX(Drivers!$C$7:$AG$25,$G23,AK$9)</f>
        <v>34.068134034165581</v>
      </c>
      <c r="AL23" s="185" cm="1">
        <f t="array" ref="AL23">INDEX(Drivers!$C$7:$AG$25,$G23,AL$9)</f>
        <v>34.751708278580828</v>
      </c>
      <c r="AM23" s="185" cm="1">
        <f t="array" ref="AM23">INDEX(Drivers!$C$7:$AG$25,$G23,AM$9)</f>
        <v>38.300262812089372</v>
      </c>
      <c r="AN23" s="185" cm="1">
        <f t="array" ref="AN23">INDEX(Drivers!$C$7:$AG$25,$G23,AN$9)</f>
        <v>40.471616294349552</v>
      </c>
      <c r="AO23" s="185">
        <f t="shared" si="7"/>
        <v>46.421057818659619</v>
      </c>
      <c r="AP23" s="185">
        <f t="shared" si="7"/>
        <v>52.140965834428243</v>
      </c>
    </row>
    <row r="24" spans="1:42">
      <c r="A24" s="185" t="s">
        <v>16</v>
      </c>
      <c r="B24" s="186" t="str">
        <f>B23</f>
        <v>PP</v>
      </c>
      <c r="C24" s="186" t="str">
        <f>C23</f>
        <v>Pulp &amp; Paper Products</v>
      </c>
      <c r="D24" s="185">
        <f>D23</f>
        <v>0</v>
      </c>
      <c r="F24" s="186" t="s">
        <v>301</v>
      </c>
      <c r="G24" s="185">
        <f>MATCH(B24,Drivers!$A$7:$A$25,0)</f>
        <v>16</v>
      </c>
      <c r="H24" s="186"/>
      <c r="I24" s="186"/>
      <c r="J24" s="185" cm="1">
        <f t="array" ref="J24">INDEX(Drivers!$C$7:$AG$25,$G24,J$9)</f>
        <v>21.771602125906632</v>
      </c>
      <c r="K24" s="185" cm="1">
        <f t="array" ref="K24">INDEX(Drivers!$C$7:$AG$25,$G24,K$9)</f>
        <v>22.321967288291042</v>
      </c>
      <c r="L24" s="185" cm="1">
        <f t="array" ref="L24">INDEX(Drivers!$C$7:$AG$25,$G24,L$9)</f>
        <v>22.799481809844082</v>
      </c>
      <c r="M24" s="185" cm="1">
        <f t="array" ref="M24">INDEX(Drivers!$C$7:$AG$25,$G24,M$9)</f>
        <v>23.061502598593702</v>
      </c>
      <c r="N24" s="185" cm="1">
        <f t="array" ref="N24">INDEX(Drivers!$C$7:$AG$25,$G24,N$9)</f>
        <v>23.492490064200549</v>
      </c>
      <c r="O24" s="185" cm="1">
        <f t="array" ref="O24">INDEX(Drivers!$C$7:$AG$25,$G24,O$9)</f>
        <v>23.649212778966675</v>
      </c>
      <c r="P24" s="185" cm="1">
        <f t="array" ref="P24">INDEX(Drivers!$C$7:$AG$25,$G24,P$9)</f>
        <v>24.045917150718431</v>
      </c>
      <c r="Q24" s="185" cm="1">
        <f t="array" ref="Q24">INDEX(Drivers!$C$7:$AG$25,$G24,Q$9)</f>
        <v>24.03</v>
      </c>
      <c r="R24" s="185" cm="1">
        <f t="array" ref="R24">INDEX(Drivers!$C$7:$AG$25,$G24,R$9)</f>
        <v>22.95</v>
      </c>
      <c r="S24" s="185" cm="1">
        <f t="array" ref="S24">INDEX(Drivers!$C$7:$AG$25,$G24,S$9)</f>
        <v>23.764257555847571</v>
      </c>
      <c r="T24" s="185" cm="1">
        <f t="array" ref="T24">INDEX(Drivers!$C$7:$AG$25,$G24,T$9)</f>
        <v>24.186465177398162</v>
      </c>
      <c r="U24" s="185" cm="1">
        <f t="array" ref="U24">INDEX(Drivers!$C$7:$AG$25,$G24,U$9)</f>
        <v>24.699145860709596</v>
      </c>
      <c r="V24" s="185" cm="1">
        <f t="array" ref="V24">INDEX(Drivers!$C$7:$AG$25,$G24,V$9)</f>
        <v>25.422930354796321</v>
      </c>
      <c r="W24" s="185" cm="1">
        <f t="array" ref="W24">INDEX(Drivers!$C$7:$AG$25,$G24,W$9)</f>
        <v>25.935611038107755</v>
      </c>
      <c r="X24" s="185" cm="1">
        <f t="array" ref="X24">INDEX(Drivers!$C$7:$AG$25,$G24,X$9)</f>
        <v>26.287450722733247</v>
      </c>
      <c r="Y24" s="185" cm="1">
        <f t="array" ref="Y24">INDEX(Drivers!$C$7:$AG$25,$G24,Y$9)</f>
        <v>26.729763469119579</v>
      </c>
      <c r="Z24" s="185" cm="1">
        <f t="array" ref="Z24">INDEX(Drivers!$C$7:$AG$25,$G24,Z$9)</f>
        <v>27.202233902759527</v>
      </c>
      <c r="AA24" s="185" cm="1">
        <f t="array" ref="AA24">INDEX(Drivers!$C$7:$AG$25,$G24,AA$9)</f>
        <v>27.664651773981607</v>
      </c>
      <c r="AB24" s="185" cm="1">
        <f t="array" ref="AB24">INDEX(Drivers!$C$7:$AG$25,$G24,AB$9)</f>
        <v>28.086859395532201</v>
      </c>
      <c r="AC24" s="185" cm="1">
        <f t="array" ref="AC24">INDEX(Drivers!$C$7:$AG$25,$G24,AC$9)</f>
        <v>29.061957950065711</v>
      </c>
      <c r="AD24" s="185" cm="1">
        <f t="array" ref="AD24">INDEX(Drivers!$C$7:$AG$25,$G24,AD$9)</f>
        <v>29.685216819973729</v>
      </c>
      <c r="AE24" s="185" cm="1">
        <f t="array" ref="AE24">INDEX(Drivers!$C$7:$AG$25,$G24,AE$9)</f>
        <v>30.46931668856768</v>
      </c>
      <c r="AF24" s="185" cm="1">
        <f t="array" ref="AF24">INDEX(Drivers!$C$7:$AG$25,$G24,AF$9)</f>
        <v>31.293626806833121</v>
      </c>
      <c r="AG24" s="185" cm="1">
        <f t="array" ref="AG24">INDEX(Drivers!$C$7:$AG$25,$G24,AG$9)</f>
        <v>32.087779237844948</v>
      </c>
      <c r="AH24" s="185" cm="1">
        <f t="array" ref="AH24">INDEX(Drivers!$C$7:$AG$25,$G24,AH$9)</f>
        <v>32.711038107752962</v>
      </c>
      <c r="AI24" s="185" cm="1">
        <f t="array" ref="AI24">INDEX(Drivers!$C$7:$AG$25,$G24,AI$9)</f>
        <v>33.05282522996059</v>
      </c>
      <c r="AJ24" s="185" cm="1">
        <f t="array" ref="AJ24">INDEX(Drivers!$C$7:$AG$25,$G24,AJ$9)</f>
        <v>33.64592641261499</v>
      </c>
      <c r="AK24" s="185" cm="1">
        <f t="array" ref="AK24">INDEX(Drivers!$C$7:$AG$25,$G24,AK$9)</f>
        <v>34.068134034165581</v>
      </c>
      <c r="AL24" s="185" cm="1">
        <f t="array" ref="AL24">INDEX(Drivers!$C$7:$AG$25,$G24,AL$9)</f>
        <v>34.751708278580828</v>
      </c>
      <c r="AM24" s="185" cm="1">
        <f t="array" ref="AM24">INDEX(Drivers!$C$7:$AG$25,$G24,AM$9)</f>
        <v>38.300262812089372</v>
      </c>
      <c r="AN24" s="185" cm="1">
        <f t="array" ref="AN24">INDEX(Drivers!$C$7:$AG$25,$G24,AN$9)</f>
        <v>40.471616294349552</v>
      </c>
      <c r="AO24" s="185">
        <f t="shared" si="7"/>
        <v>46.421057818659619</v>
      </c>
      <c r="AP24" s="185">
        <f t="shared" si="7"/>
        <v>52.140965834428243</v>
      </c>
    </row>
    <row r="25" spans="1:42">
      <c r="A25" s="185" t="s">
        <v>16</v>
      </c>
      <c r="B25" s="186" t="str">
        <f>[4]IND!B19</f>
        <v>OT</v>
      </c>
      <c r="C25" s="186" t="str">
        <f>[4]IND!A19</f>
        <v>Other</v>
      </c>
      <c r="D25" s="185">
        <f>[4]IND!M19</f>
        <v>1</v>
      </c>
      <c r="F25" s="186"/>
      <c r="G25" s="185">
        <f>MATCH(B25,Drivers!$A$7:$A$25,0)</f>
        <v>14</v>
      </c>
      <c r="H25" s="186"/>
      <c r="I25" s="186"/>
      <c r="J25" s="185" cm="1">
        <f t="array" ref="J25">INDEX(Drivers!$C$7:$AG$25,$G25,J$9)</f>
        <v>335.77331305186084</v>
      </c>
      <c r="K25" s="185" cm="1">
        <f t="array" ref="K25">INDEX(Drivers!$C$7:$AG$25,$G25,K$9)</f>
        <v>345.12368336779264</v>
      </c>
      <c r="L25" s="185" cm="1">
        <f t="array" ref="L25">INDEX(Drivers!$C$7:$AG$25,$G25,L$9)</f>
        <v>351.73654833895557</v>
      </c>
      <c r="M25" s="185" cm="1">
        <f t="array" ref="M25">INDEX(Drivers!$C$7:$AG$25,$G25,M$9)</f>
        <v>356.62847152051233</v>
      </c>
      <c r="N25" s="185" cm="1">
        <f t="array" ref="N25">INDEX(Drivers!$C$7:$AG$25,$G25,N$9)</f>
        <v>360.31274126727499</v>
      </c>
      <c r="O25" s="185" cm="1">
        <f t="array" ref="O25">INDEX(Drivers!$C$7:$AG$25,$G25,O$9)</f>
        <v>363.08022098030375</v>
      </c>
      <c r="P25" s="185" cm="1">
        <f t="array" ref="P25">INDEX(Drivers!$C$7:$AG$25,$G25,P$9)</f>
        <v>367.26352107202263</v>
      </c>
      <c r="Q25" s="185" cm="1">
        <f t="array" ref="Q25">INDEX(Drivers!$C$7:$AG$25,$G25,Q$9)</f>
        <v>366.87</v>
      </c>
      <c r="R25" s="185" cm="1">
        <f t="array" ref="R25">INDEX(Drivers!$C$7:$AG$25,$G25,R$9)</f>
        <v>340.31</v>
      </c>
      <c r="S25" s="185" cm="1">
        <f t="array" ref="S25">INDEX(Drivers!$C$7:$AG$25,$G25,S$9)</f>
        <v>350.9399823024512</v>
      </c>
      <c r="T25" s="185" cm="1">
        <f t="array" ref="T25">INDEX(Drivers!$C$7:$AG$25,$G25,T$9)</f>
        <v>358.31773205910991</v>
      </c>
      <c r="U25" s="185" cm="1">
        <f t="array" ref="U25">INDEX(Drivers!$C$7:$AG$25,$G25,U$9)</f>
        <v>366.37804914019421</v>
      </c>
      <c r="V25" s="185" cm="1">
        <f t="array" ref="V25">INDEX(Drivers!$C$7:$AG$25,$G25,V$9)</f>
        <v>375.47225496268777</v>
      </c>
      <c r="W25" s="185" cm="1">
        <f t="array" ref="W25">INDEX(Drivers!$C$7:$AG$25,$G25,W$9)</f>
        <v>384.25529038728149</v>
      </c>
      <c r="X25" s="185" cm="1">
        <f t="array" ref="X25">INDEX(Drivers!$C$7:$AG$25,$G25,X$9)</f>
        <v>393.17885437866869</v>
      </c>
      <c r="Y25" s="185" cm="1">
        <f t="array" ref="Y25">INDEX(Drivers!$C$7:$AG$25,$G25,Y$9)</f>
        <v>401.72098368875925</v>
      </c>
      <c r="Z25" s="185" cm="1">
        <f t="array" ref="Z25">INDEX(Drivers!$C$7:$AG$25,$G25,Z$9)</f>
        <v>415.51285874406415</v>
      </c>
      <c r="AA25" s="185" cm="1">
        <f t="array" ref="AA25">INDEX(Drivers!$C$7:$AG$25,$G25,AA$9)</f>
        <v>428.31099607704357</v>
      </c>
      <c r="AB25" s="185" cm="1">
        <f t="array" ref="AB25">INDEX(Drivers!$C$7:$AG$25,$G25,AB$9)</f>
        <v>438.16807126213047</v>
      </c>
      <c r="AC25" s="185" cm="1">
        <f t="array" ref="AC25">INDEX(Drivers!$C$7:$AG$25,$G25,AC$9)</f>
        <v>448.67760050733006</v>
      </c>
      <c r="AD25" s="185" cm="1">
        <f t="array" ref="AD25">INDEX(Drivers!$C$7:$AG$25,$G25,AD$9)</f>
        <v>459.57860218859724</v>
      </c>
      <c r="AE25" s="185" cm="1">
        <f t="array" ref="AE25">INDEX(Drivers!$C$7:$AG$25,$G25,AE$9)</f>
        <v>473.17975990325374</v>
      </c>
      <c r="AF25" s="185" cm="1">
        <f t="array" ref="AF25">INDEX(Drivers!$C$7:$AG$25,$G25,AF$9)</f>
        <v>487.34303188508432</v>
      </c>
      <c r="AG25" s="185" cm="1">
        <f t="array" ref="AG25">INDEX(Drivers!$C$7:$AG$25,$G25,AG$9)</f>
        <v>507.33823938884512</v>
      </c>
      <c r="AH25" s="185" cm="1">
        <f t="array" ref="AH25">INDEX(Drivers!$C$7:$AG$25,$G25,AH$9)</f>
        <v>524.90431023803251</v>
      </c>
      <c r="AI25" s="185" cm="1">
        <f t="array" ref="AI25">INDEX(Drivers!$C$7:$AG$25,$G25,AI$9)</f>
        <v>532.27202223992026</v>
      </c>
      <c r="AJ25" s="185" cm="1">
        <f t="array" ref="AJ25">INDEX(Drivers!$C$7:$AG$25,$G25,AJ$9)</f>
        <v>541.8179270271072</v>
      </c>
      <c r="AK25" s="185" cm="1">
        <f t="array" ref="AK25">INDEX(Drivers!$C$7:$AG$25,$G25,AK$9)</f>
        <v>552.98994808719033</v>
      </c>
      <c r="AL25" s="185" cm="1">
        <f t="array" ref="AL25">INDEX(Drivers!$C$7:$AG$25,$G25,AL$9)</f>
        <v>566.02899153467285</v>
      </c>
      <c r="AM25" s="185" cm="1">
        <f t="array" ref="AM25">INDEX(Drivers!$C$7:$AG$25,$G25,AM$9)</f>
        <v>629.00586496770245</v>
      </c>
      <c r="AN25" s="185" cm="1">
        <f t="array" ref="AN25">INDEX(Drivers!$C$7:$AG$25,$G25,AN$9)</f>
        <v>673.35266554582256</v>
      </c>
      <c r="AO25" s="185">
        <f t="shared" si="7"/>
        <v>783.78135169945745</v>
      </c>
      <c r="AP25" s="185">
        <f t="shared" si="7"/>
        <v>891.10502571060715</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0" customFormat="1">
      <c r="A30" s="57" t="str">
        <f t="shared" si="9"/>
        <v/>
      </c>
      <c r="B30" s="22" t="s">
        <v>288</v>
      </c>
      <c r="C30" s="23" t="s">
        <v>137</v>
      </c>
      <c r="D30" s="57" t="s">
        <v>710</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0">
        <f t="shared" ref="R30:AP30" si="11">Q30*R11/Q11</f>
        <v>23.066289237134932</v>
      </c>
      <c r="S30" s="360">
        <f t="shared" ref="S30:AC30" si="12">R30*(S11*S48)/(R11*R48)</f>
        <v>26.013053595661749</v>
      </c>
      <c r="T30" s="360">
        <f t="shared" si="12"/>
        <v>26.878288437215414</v>
      </c>
      <c r="U30" s="360">
        <f t="shared" si="12"/>
        <v>27.729595111944604</v>
      </c>
      <c r="V30" s="360">
        <f t="shared" si="12"/>
        <v>28.546501548946978</v>
      </c>
      <c r="W30" s="360">
        <f t="shared" si="12"/>
        <v>29.325405099485259</v>
      </c>
      <c r="X30" s="360">
        <f t="shared" si="12"/>
        <v>29.487251954205412</v>
      </c>
      <c r="Y30" s="360">
        <f t="shared" si="12"/>
        <v>29.642873929897863</v>
      </c>
      <c r="Z30" s="360">
        <f t="shared" si="12"/>
        <v>29.863857135381142</v>
      </c>
      <c r="AA30" s="360">
        <f t="shared" si="12"/>
        <v>30.05371594572593</v>
      </c>
      <c r="AB30" s="360">
        <f t="shared" si="12"/>
        <v>30.203113042390683</v>
      </c>
      <c r="AC30" s="360">
        <f t="shared" si="12"/>
        <v>30.80692630807739</v>
      </c>
      <c r="AD30" s="360">
        <f t="shared" si="11"/>
        <v>31.420076892305644</v>
      </c>
      <c r="AE30" s="360">
        <f t="shared" si="11"/>
        <v>32.045677234589284</v>
      </c>
      <c r="AF30" s="360">
        <f t="shared" si="11"/>
        <v>32.680614895414479</v>
      </c>
      <c r="AG30" s="360">
        <f t="shared" si="11"/>
        <v>33.440050136793637</v>
      </c>
      <c r="AH30" s="360">
        <f t="shared" si="11"/>
        <v>34.18392318060355</v>
      </c>
      <c r="AI30" s="360">
        <f t="shared" si="11"/>
        <v>34.762836930179461</v>
      </c>
      <c r="AJ30" s="360">
        <f t="shared" si="11"/>
        <v>35.363537756352322</v>
      </c>
      <c r="AK30" s="360">
        <f t="shared" si="11"/>
        <v>35.939339066414384</v>
      </c>
      <c r="AL30" s="360">
        <f t="shared" si="11"/>
        <v>36.596063803836522</v>
      </c>
      <c r="AM30" s="360">
        <f t="shared" si="11"/>
        <v>72.554077507334</v>
      </c>
      <c r="AN30" s="360">
        <f t="shared" si="11"/>
        <v>108.54944048499766</v>
      </c>
      <c r="AO30" s="360">
        <f t="shared" si="11"/>
        <v>180.49659228713148</v>
      </c>
      <c r="AP30" s="360">
        <f t="shared" si="11"/>
        <v>252.44996896829173</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3.4912421940520733</v>
      </c>
      <c r="Q31" s="185">
        <f t="shared" si="14"/>
        <v>3.4098997971612133</v>
      </c>
      <c r="R31" s="185">
        <f t="shared" si="14"/>
        <v>3.0970898071479627</v>
      </c>
      <c r="S31" s="343">
        <f t="shared" ref="S31:AC31" si="15">R31*(S12*S49)/(R12*R49)</f>
        <v>3.3790450428394809</v>
      </c>
      <c r="T31" s="341">
        <f t="shared" si="15"/>
        <v>3.3518684861407824</v>
      </c>
      <c r="U31" s="343">
        <f t="shared" si="15"/>
        <v>3.3563007535435014</v>
      </c>
      <c r="V31" s="343">
        <f t="shared" si="15"/>
        <v>3.3774366104143247</v>
      </c>
      <c r="W31" s="343">
        <f t="shared" si="15"/>
        <v>3.4019167156029231</v>
      </c>
      <c r="X31" s="343">
        <f t="shared" si="15"/>
        <v>3.5075412423579051</v>
      </c>
      <c r="Y31" s="343">
        <f t="shared" si="15"/>
        <v>3.6006579806785992</v>
      </c>
      <c r="Z31" s="343">
        <f t="shared" si="15"/>
        <v>3.8006384966820956</v>
      </c>
      <c r="AA31" s="343">
        <f t="shared" si="15"/>
        <v>3.9529510816480093</v>
      </c>
      <c r="AB31" s="343">
        <f t="shared" si="15"/>
        <v>4.0548002160414889</v>
      </c>
      <c r="AC31" s="343">
        <f t="shared" si="15"/>
        <v>4.1405390883732949</v>
      </c>
      <c r="AD31" s="343">
        <f t="shared" ref="AD31:AP31" si="16">AC31*(AD12*AD49)/(AC12*AC49)</f>
        <v>4.2343186818414287</v>
      </c>
      <c r="AE31" s="343">
        <f t="shared" si="16"/>
        <v>4.3517881418832571</v>
      </c>
      <c r="AF31" s="343">
        <f t="shared" si="16"/>
        <v>4.4939561611144496</v>
      </c>
      <c r="AG31" s="343">
        <f t="shared" si="16"/>
        <v>4.8034806951795241</v>
      </c>
      <c r="AH31" s="343">
        <f t="shared" si="16"/>
        <v>5.0704095810743768</v>
      </c>
      <c r="AI31" s="343">
        <f t="shared" si="16"/>
        <v>5.177475097280313</v>
      </c>
      <c r="AJ31" s="343">
        <f t="shared" si="16"/>
        <v>5.2975959779118993</v>
      </c>
      <c r="AK31" s="343">
        <f t="shared" si="16"/>
        <v>5.370048927505902</v>
      </c>
      <c r="AL31" s="343">
        <f t="shared" si="16"/>
        <v>5.5747558889085305</v>
      </c>
      <c r="AM31" s="343">
        <f t="shared" si="16"/>
        <v>6.1515839661257052</v>
      </c>
      <c r="AN31" s="343">
        <f t="shared" si="16"/>
        <v>6.5961580315342569</v>
      </c>
      <c r="AO31" s="343">
        <f t="shared" si="16"/>
        <v>7.6396025094614286</v>
      </c>
      <c r="AP31" s="343">
        <f t="shared" si="16"/>
        <v>8.6610046520871489</v>
      </c>
    </row>
    <row r="32" spans="1:42" s="360"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0">
        <f t="shared" si="14"/>
        <v>0.45965350011816469</v>
      </c>
      <c r="Q32" s="360">
        <f t="shared" si="14"/>
        <v>0.44894404045862463</v>
      </c>
      <c r="R32" s="360">
        <f t="shared" si="14"/>
        <v>0.40775978603294205</v>
      </c>
      <c r="S32" s="360">
        <f>R32*(S13*S51)/(R13*R51)</f>
        <v>0.41577732146701868</v>
      </c>
      <c r="T32" s="360">
        <f t="shared" ref="T32:AC32" si="18">S32*(T13*T49)/(S13*S49)</f>
        <v>0.41243336013841014</v>
      </c>
      <c r="U32" s="360">
        <f t="shared" si="18"/>
        <v>0.41297873205425162</v>
      </c>
      <c r="V32" s="360">
        <f t="shared" si="18"/>
        <v>0.41557941060255432</v>
      </c>
      <c r="W32" s="360">
        <f t="shared" si="18"/>
        <v>0.4185915848812356</v>
      </c>
      <c r="X32" s="360">
        <f t="shared" si="18"/>
        <v>0.43158823992981826</v>
      </c>
      <c r="Y32" s="360">
        <f t="shared" si="18"/>
        <v>0.44304586406678148</v>
      </c>
      <c r="Z32" s="360">
        <f t="shared" si="18"/>
        <v>0.46765262788181944</v>
      </c>
      <c r="AA32" s="360">
        <f t="shared" si="18"/>
        <v>0.48639405269266761</v>
      </c>
      <c r="AB32" s="360">
        <f t="shared" si="18"/>
        <v>0.49892616154442493</v>
      </c>
      <c r="AC32" s="360">
        <f t="shared" si="18"/>
        <v>0.50947597021278324</v>
      </c>
      <c r="AD32" s="360">
        <f t="shared" ref="AD32:AP32" si="19">AC32*(AD13*AD51)/(AC13*AC51)</f>
        <v>0.52101515589575398</v>
      </c>
      <c r="AE32" s="360">
        <f t="shared" si="19"/>
        <v>0.53546928030994834</v>
      </c>
      <c r="AF32" s="360">
        <f t="shared" si="19"/>
        <v>0.55296245885146467</v>
      </c>
      <c r="AG32" s="360">
        <f t="shared" si="19"/>
        <v>0.59104815468278149</v>
      </c>
      <c r="AH32" s="360">
        <f t="shared" si="19"/>
        <v>0.62389263464457456</v>
      </c>
      <c r="AI32" s="360">
        <f t="shared" si="19"/>
        <v>0.63706659740186899</v>
      </c>
      <c r="AJ32" s="360">
        <f t="shared" si="19"/>
        <v>0.65184696800009334</v>
      </c>
      <c r="AK32" s="360">
        <f t="shared" si="19"/>
        <v>0.66076199959412774</v>
      </c>
      <c r="AL32" s="360">
        <f t="shared" si="19"/>
        <v>0.68595033269374073</v>
      </c>
      <c r="AM32" s="360">
        <f t="shared" si="19"/>
        <v>0.75692660849111559</v>
      </c>
      <c r="AN32" s="360">
        <f t="shared" si="19"/>
        <v>0.81162958278291208</v>
      </c>
      <c r="AO32" s="360">
        <f t="shared" si="19"/>
        <v>0.94002104978968093</v>
      </c>
      <c r="AP32" s="360">
        <f t="shared" si="19"/>
        <v>1.0657002998788516</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5.1013946759073407</v>
      </c>
      <c r="T33" s="185">
        <f t="shared" si="20"/>
        <v>5.1445049223084123</v>
      </c>
      <c r="U33" s="185">
        <f t="shared" si="20"/>
        <v>5.2384070464887156</v>
      </c>
      <c r="V33" s="185">
        <f t="shared" si="20"/>
        <v>5.3620580340062602</v>
      </c>
      <c r="W33" s="185">
        <f t="shared" si="20"/>
        <v>5.4954390879361403</v>
      </c>
      <c r="X33" s="185">
        <f t="shared" si="20"/>
        <v>5.6660644152146791</v>
      </c>
      <c r="Y33" s="185">
        <f t="shared" si="20"/>
        <v>5.8164847242015707</v>
      </c>
      <c r="Z33" s="185">
        <f t="shared" si="20"/>
        <v>6.1395322401594914</v>
      </c>
      <c r="AA33" s="185">
        <f t="shared" si="20"/>
        <v>6.3855772209690613</v>
      </c>
      <c r="AB33" s="185">
        <f t="shared" si="20"/>
        <v>6.5501037984867567</v>
      </c>
      <c r="AC33" s="185">
        <f t="shared" si="20"/>
        <v>6.688605940002077</v>
      </c>
      <c r="AD33" s="185">
        <f t="shared" si="20"/>
        <v>6.8400970218477433</v>
      </c>
      <c r="AE33" s="185">
        <f t="shared" si="20"/>
        <v>7.0298565945591553</v>
      </c>
      <c r="AF33" s="185">
        <f t="shared" si="20"/>
        <v>7.2595140950953159</v>
      </c>
      <c r="AG33" s="185">
        <f t="shared" si="20"/>
        <v>7.7595184648010473</v>
      </c>
      <c r="AH33" s="185">
        <f t="shared" si="20"/>
        <v>8.1907140394951323</v>
      </c>
      <c r="AI33" s="185">
        <f t="shared" si="20"/>
        <v>8.3636671338579625</v>
      </c>
      <c r="AJ33" s="185">
        <f t="shared" si="20"/>
        <v>8.5577097980044705</v>
      </c>
      <c r="AK33" s="185">
        <f t="shared" si="20"/>
        <v>8.674749927002626</v>
      </c>
      <c r="AL33" s="185">
        <f t="shared" si="20"/>
        <v>9.0054325189970204</v>
      </c>
      <c r="AM33" s="185">
        <f t="shared" si="20"/>
        <v>9.9372376828387505</v>
      </c>
      <c r="AN33" s="185">
        <f t="shared" si="20"/>
        <v>10.655400383684245</v>
      </c>
      <c r="AO33" s="185">
        <f t="shared" si="20"/>
        <v>12.340975325537524</v>
      </c>
      <c r="AP33" s="185">
        <f t="shared" si="20"/>
        <v>13.990943190224741</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8.4410931488914045</v>
      </c>
      <c r="Q35" s="365">
        <f t="shared" ref="Q35:AP35" si="24">P35*Q16/P16</f>
        <v>8.3458050196862938</v>
      </c>
      <c r="R35" s="365">
        <f t="shared" si="24"/>
        <v>7.9479928968368858</v>
      </c>
      <c r="S35" s="365">
        <f t="shared" si="24"/>
        <v>8.0130727602523439</v>
      </c>
      <c r="T35" s="365">
        <f t="shared" si="24"/>
        <v>8.1194004244240734</v>
      </c>
      <c r="U35" s="365">
        <f t="shared" si="24"/>
        <v>8.209228968293294</v>
      </c>
      <c r="V35" s="365">
        <f t="shared" si="24"/>
        <v>8.3018073655462672</v>
      </c>
      <c r="W35" s="365">
        <f t="shared" si="24"/>
        <v>8.393469145004655</v>
      </c>
      <c r="X35" s="365">
        <f t="shared" si="24"/>
        <v>8.4713816575442866</v>
      </c>
      <c r="Y35" s="365">
        <f t="shared" si="24"/>
        <v>8.562126819208089</v>
      </c>
      <c r="Z35" s="365">
        <f t="shared" si="24"/>
        <v>8.5850422640726851</v>
      </c>
      <c r="AA35" s="365">
        <f t="shared" si="24"/>
        <v>8.6317897715964627</v>
      </c>
      <c r="AB35" s="365">
        <f t="shared" si="24"/>
        <v>8.7170352264927651</v>
      </c>
      <c r="AC35" s="365">
        <f t="shared" si="24"/>
        <v>7.6500921135971209</v>
      </c>
      <c r="AD35" s="365">
        <f t="shared" si="24"/>
        <v>7.0634567250634328</v>
      </c>
      <c r="AE35" s="365">
        <f t="shared" si="24"/>
        <v>7.0497074581446739</v>
      </c>
      <c r="AF35" s="365">
        <f t="shared" si="24"/>
        <v>7.177117331591834</v>
      </c>
      <c r="AG35" s="365">
        <f t="shared" si="24"/>
        <v>7.3347755922602627</v>
      </c>
      <c r="AH35" s="365">
        <f t="shared" si="24"/>
        <v>7.5089329732312002</v>
      </c>
      <c r="AI35" s="365">
        <f t="shared" si="24"/>
        <v>7.6995894745046485</v>
      </c>
      <c r="AJ35" s="365">
        <f t="shared" si="24"/>
        <v>7.8893293579835122</v>
      </c>
      <c r="AK35" s="365">
        <f t="shared" si="24"/>
        <v>8.0891520372027994</v>
      </c>
      <c r="AL35" s="365">
        <f t="shared" si="24"/>
        <v>8.299057512162511</v>
      </c>
      <c r="AM35" s="365">
        <f t="shared" si="24"/>
        <v>9.8105602554313407</v>
      </c>
      <c r="AN35" s="365">
        <f t="shared" si="24"/>
        <v>15.101278165769537</v>
      </c>
      <c r="AO35" s="365">
        <f t="shared" si="24"/>
        <v>21.273629624865023</v>
      </c>
      <c r="AP35" s="365">
        <f t="shared" si="24"/>
        <v>28.075850278472092</v>
      </c>
    </row>
    <row r="36" spans="1:42" s="365"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5">
        <f t="shared" ref="S36" si="25">R36*S17/R17</f>
        <v>0</v>
      </c>
      <c r="T36" s="365">
        <f t="shared" ref="T36" si="26">S36*T17/S17</f>
        <v>0</v>
      </c>
      <c r="U36" s="365">
        <f t="shared" ref="U36" si="27">T36*U17/T17</f>
        <v>0</v>
      </c>
      <c r="V36" s="365">
        <f t="shared" ref="V36" si="28">U36*V17/U17</f>
        <v>0</v>
      </c>
      <c r="W36" s="365">
        <f t="shared" ref="W36" si="29">V36*W17/V17</f>
        <v>0</v>
      </c>
      <c r="X36" s="365">
        <f t="shared" ref="X36" si="30">W36*X17/W17</f>
        <v>0</v>
      </c>
      <c r="Y36" s="365">
        <f t="shared" ref="Y36" si="31">X36*Y17/X17</f>
        <v>0</v>
      </c>
      <c r="Z36" s="365">
        <f t="shared" ref="Z36" si="32">Y36*Z17/Y17</f>
        <v>0</v>
      </c>
      <c r="AA36" s="365">
        <f t="shared" ref="AA36" si="33">Z36*AA17/Z17</f>
        <v>0</v>
      </c>
      <c r="AB36" s="365">
        <f t="shared" ref="AB36" si="34">AA36*AB17/AA17</f>
        <v>0</v>
      </c>
      <c r="AC36" s="365">
        <f t="shared" ref="AC36" si="35">AB36*AC17/AB17</f>
        <v>0</v>
      </c>
      <c r="AD36" s="365">
        <f t="shared" ref="AD36" si="36">AC36*AD17/AC17</f>
        <v>0</v>
      </c>
      <c r="AE36" s="365">
        <f t="shared" ref="AE36" si="37">AD36*AE17/AD17</f>
        <v>0</v>
      </c>
      <c r="AF36" s="365">
        <f t="shared" ref="AF36" si="38">AE36*AF17/AE17</f>
        <v>0</v>
      </c>
      <c r="AG36" s="365">
        <f t="shared" ref="AG36" si="39">AF36*AG17/AF17</f>
        <v>0</v>
      </c>
      <c r="AH36" s="365">
        <f t="shared" ref="AH36" si="40">AG36*AH17/AG17</f>
        <v>0</v>
      </c>
      <c r="AI36" s="365">
        <f t="shared" ref="AI36" si="41">AH36*AI17/AH17</f>
        <v>0</v>
      </c>
      <c r="AJ36" s="365">
        <f t="shared" ref="AJ36" si="42">AI36*AJ17/AI17</f>
        <v>0</v>
      </c>
      <c r="AK36" s="365">
        <f t="shared" ref="AK36" si="43">AJ36*AK17/AJ17</f>
        <v>0</v>
      </c>
      <c r="AL36" s="365">
        <f t="shared" ref="AL36" si="44">AK36*AL17/AK17</f>
        <v>0</v>
      </c>
      <c r="AM36" s="365">
        <f t="shared" ref="AM36" si="45">AL36*AM17/AL17</f>
        <v>0</v>
      </c>
      <c r="AN36" s="365">
        <f t="shared" ref="AN36" si="46">AM36*AN17/AM17</f>
        <v>0</v>
      </c>
      <c r="AO36" s="365">
        <f t="shared" ref="AO36" si="47">AN36*AO17/AN17</f>
        <v>0</v>
      </c>
      <c r="AP36" s="365">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14.950029598277064</v>
      </c>
      <c r="Q37" s="185">
        <f t="shared" si="50"/>
        <v>14.933982218184843</v>
      </c>
      <c r="R37" s="185">
        <f t="shared" si="50"/>
        <v>13.942901152088631</v>
      </c>
      <c r="S37" s="185">
        <f t="shared" ref="S37:AP37" si="51">R37*S18/R18</f>
        <v>14.394045084360123</v>
      </c>
      <c r="T37" s="185">
        <f t="shared" si="51"/>
        <v>14.726018921314614</v>
      </c>
      <c r="U37" s="185">
        <f t="shared" si="51"/>
        <v>15.083529207265602</v>
      </c>
      <c r="V37" s="185">
        <f t="shared" si="51"/>
        <v>15.466575942213096</v>
      </c>
      <c r="W37" s="185">
        <f t="shared" si="51"/>
        <v>15.832598377829589</v>
      </c>
      <c r="X37" s="185">
        <f t="shared" si="51"/>
        <v>16.173084364449579</v>
      </c>
      <c r="Y37" s="185">
        <f t="shared" si="51"/>
        <v>16.513570351069568</v>
      </c>
      <c r="Z37" s="185">
        <f t="shared" si="51"/>
        <v>16.998762882003057</v>
      </c>
      <c r="AA37" s="185">
        <f t="shared" si="51"/>
        <v>17.475443263271046</v>
      </c>
      <c r="AB37" s="185">
        <f t="shared" si="51"/>
        <v>17.867002147884033</v>
      </c>
      <c r="AC37" s="185">
        <f t="shared" si="51"/>
        <v>18.309633930490023</v>
      </c>
      <c r="AD37" s="185">
        <f t="shared" si="51"/>
        <v>18.752265713096008</v>
      </c>
      <c r="AE37" s="185">
        <f t="shared" si="51"/>
        <v>19.305555441353494</v>
      </c>
      <c r="AF37" s="185">
        <f t="shared" si="51"/>
        <v>19.875869468941982</v>
      </c>
      <c r="AG37" s="185">
        <f t="shared" si="51"/>
        <v>20.522792843519966</v>
      </c>
      <c r="AH37" s="185">
        <f t="shared" si="51"/>
        <v>21.05905827244645</v>
      </c>
      <c r="AI37" s="185">
        <f t="shared" si="51"/>
        <v>21.331447061742441</v>
      </c>
      <c r="AJ37" s="185">
        <f t="shared" si="51"/>
        <v>21.714493796689933</v>
      </c>
      <c r="AK37" s="185">
        <f t="shared" si="51"/>
        <v>22.191174177957919</v>
      </c>
      <c r="AL37" s="185">
        <f t="shared" si="51"/>
        <v>22.684878858556907</v>
      </c>
      <c r="AM37" s="185">
        <f t="shared" si="51"/>
        <v>25.298108805865343</v>
      </c>
      <c r="AN37" s="185">
        <f t="shared" si="51"/>
        <v>26.932441541641303</v>
      </c>
      <c r="AO37" s="185">
        <f t="shared" si="51"/>
        <v>31.343153759981114</v>
      </c>
      <c r="AP37" s="185">
        <f t="shared" si="51"/>
        <v>35.590716443065482</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1.3766741334629091</v>
      </c>
      <c r="Q38" s="185">
        <f t="shared" si="50"/>
        <v>1.3751964097609202</v>
      </c>
      <c r="R38" s="185">
        <f t="shared" si="50"/>
        <v>1.2839326661749715</v>
      </c>
      <c r="S38" s="185">
        <f t="shared" ref="S38:AP38" si="52">R38*S19/R19</f>
        <v>1.3254762750316711</v>
      </c>
      <c r="T38" s="185">
        <f t="shared" si="52"/>
        <v>1.3560461004167894</v>
      </c>
      <c r="U38" s="185">
        <f t="shared" si="52"/>
        <v>1.3889674508315319</v>
      </c>
      <c r="V38" s="185">
        <f t="shared" si="52"/>
        <v>1.4242403262758996</v>
      </c>
      <c r="W38" s="185">
        <f t="shared" si="52"/>
        <v>1.4579455183671841</v>
      </c>
      <c r="X38" s="185">
        <f t="shared" si="52"/>
        <v>1.4892991854288438</v>
      </c>
      <c r="Y38" s="185">
        <f t="shared" si="52"/>
        <v>1.5206528524905036</v>
      </c>
      <c r="Z38" s="185">
        <f t="shared" si="52"/>
        <v>1.565331828053369</v>
      </c>
      <c r="AA38" s="185">
        <f t="shared" si="52"/>
        <v>1.6092269619396928</v>
      </c>
      <c r="AB38" s="185">
        <f t="shared" si="52"/>
        <v>1.6452836790606014</v>
      </c>
      <c r="AC38" s="185">
        <f t="shared" si="52"/>
        <v>1.6860434462407592</v>
      </c>
      <c r="AD38" s="185">
        <f t="shared" si="52"/>
        <v>1.726803213420917</v>
      </c>
      <c r="AE38" s="185">
        <f t="shared" si="52"/>
        <v>1.7777529223961144</v>
      </c>
      <c r="AF38" s="185">
        <f t="shared" si="52"/>
        <v>1.8302703147243948</v>
      </c>
      <c r="AG38" s="185">
        <f t="shared" si="52"/>
        <v>1.8898422821415488</v>
      </c>
      <c r="AH38" s="185">
        <f t="shared" si="52"/>
        <v>1.9392243077636628</v>
      </c>
      <c r="AI38" s="185">
        <f t="shared" si="52"/>
        <v>1.9643072414129905</v>
      </c>
      <c r="AJ38" s="185">
        <f t="shared" si="52"/>
        <v>1.9995801168573581</v>
      </c>
      <c r="AK38" s="185">
        <f t="shared" si="52"/>
        <v>2.0434752507436817</v>
      </c>
      <c r="AL38" s="185">
        <f t="shared" si="52"/>
        <v>2.0889380679830882</v>
      </c>
      <c r="AM38" s="185">
        <f t="shared" si="52"/>
        <v>2.3295774626813279</v>
      </c>
      <c r="AN38" s="185">
        <f t="shared" si="52"/>
        <v>2.4800750645772953</v>
      </c>
      <c r="AO38" s="185">
        <f t="shared" si="52"/>
        <v>2.8862356933052147</v>
      </c>
      <c r="AP38" s="185">
        <f t="shared" si="52"/>
        <v>3.2773726898994195</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1.1774046535099847</v>
      </c>
      <c r="Q39" s="185">
        <f t="shared" si="50"/>
        <v>1.1761408259119843</v>
      </c>
      <c r="R39" s="185">
        <f t="shared" si="50"/>
        <v>1.098087237351745</v>
      </c>
      <c r="S39" s="185">
        <f t="shared" ref="S39:AP39" si="53">R39*S20/R20</f>
        <v>1.133617532577412</v>
      </c>
      <c r="T39" s="185">
        <f t="shared" si="53"/>
        <v>1.1597624668000726</v>
      </c>
      <c r="U39" s="185">
        <f t="shared" si="53"/>
        <v>1.1879185498090914</v>
      </c>
      <c r="V39" s="185">
        <f t="shared" si="53"/>
        <v>1.2180857816044692</v>
      </c>
      <c r="W39" s="185">
        <f t="shared" si="53"/>
        <v>1.2469122475422747</v>
      </c>
      <c r="X39" s="185">
        <f t="shared" si="53"/>
        <v>1.2737275646937214</v>
      </c>
      <c r="Y39" s="185">
        <f t="shared" si="53"/>
        <v>1.3005428818451681</v>
      </c>
      <c r="Z39" s="185">
        <f t="shared" si="53"/>
        <v>1.3387547087859797</v>
      </c>
      <c r="AA39" s="185">
        <f t="shared" si="53"/>
        <v>1.3762961527980053</v>
      </c>
      <c r="AB39" s="185">
        <f t="shared" si="53"/>
        <v>1.4071337675221687</v>
      </c>
      <c r="AC39" s="185">
        <f t="shared" si="53"/>
        <v>1.4419936798190496</v>
      </c>
      <c r="AD39" s="185">
        <f t="shared" si="53"/>
        <v>1.4768535921159303</v>
      </c>
      <c r="AE39" s="185">
        <f t="shared" si="53"/>
        <v>1.5204284824870313</v>
      </c>
      <c r="AF39" s="185">
        <f t="shared" si="53"/>
        <v>1.5653441387157048</v>
      </c>
      <c r="AG39" s="185">
        <f t="shared" si="53"/>
        <v>1.6162932413034539</v>
      </c>
      <c r="AH39" s="185">
        <f t="shared" si="53"/>
        <v>1.6585273658169823</v>
      </c>
      <c r="AI39" s="185">
        <f t="shared" si="53"/>
        <v>1.6799796195381398</v>
      </c>
      <c r="AJ39" s="185">
        <f t="shared" si="53"/>
        <v>1.7101468513335176</v>
      </c>
      <c r="AK39" s="185">
        <f t="shared" si="53"/>
        <v>1.7476882953455428</v>
      </c>
      <c r="AL39" s="185">
        <f t="shared" si="53"/>
        <v>1.7865705052151406</v>
      </c>
      <c r="AM39" s="185">
        <f t="shared" si="53"/>
        <v>1.9923780643524946</v>
      </c>
      <c r="AN39" s="185">
        <f t="shared" si="53"/>
        <v>2.1210915866794391</v>
      </c>
      <c r="AO39" s="185">
        <f t="shared" si="53"/>
        <v>2.4684616742788061</v>
      </c>
      <c r="AP39" s="185">
        <f t="shared" si="53"/>
        <v>2.8029827557431024</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9.7349446433321738</v>
      </c>
      <c r="Q40" s="185">
        <f t="shared" si="50"/>
        <v>9.7244951418217358</v>
      </c>
      <c r="R40" s="185">
        <f t="shared" si="50"/>
        <v>9.0791372679742359</v>
      </c>
      <c r="S40" s="185">
        <f t="shared" ref="S40:AP40" si="54">R40*S21/R21</f>
        <v>9.3729066667548437</v>
      </c>
      <c r="T40" s="185">
        <f t="shared" si="54"/>
        <v>9.589076601706612</v>
      </c>
      <c r="U40" s="185">
        <f t="shared" si="54"/>
        <v>9.8218749931931288</v>
      </c>
      <c r="V40" s="185">
        <f t="shared" si="54"/>
        <v>10.071301841214401</v>
      </c>
      <c r="W40" s="185">
        <f t="shared" si="54"/>
        <v>10.309643051545837</v>
      </c>
      <c r="X40" s="185">
        <f t="shared" si="54"/>
        <v>10.531355805342521</v>
      </c>
      <c r="Y40" s="185">
        <f t="shared" si="54"/>
        <v>10.753068559139205</v>
      </c>
      <c r="Z40" s="185">
        <f t="shared" si="54"/>
        <v>11.06900923329948</v>
      </c>
      <c r="AA40" s="185">
        <f t="shared" si="54"/>
        <v>11.37940708861484</v>
      </c>
      <c r="AB40" s="185">
        <f t="shared" si="54"/>
        <v>11.634376755481025</v>
      </c>
      <c r="AC40" s="185">
        <f t="shared" si="54"/>
        <v>11.922603335416715</v>
      </c>
      <c r="AD40" s="185">
        <f t="shared" si="54"/>
        <v>12.210829915352404</v>
      </c>
      <c r="AE40" s="185">
        <f t="shared" si="54"/>
        <v>12.571113140272015</v>
      </c>
      <c r="AF40" s="185">
        <f t="shared" si="54"/>
        <v>12.942482002881464</v>
      </c>
      <c r="AG40" s="185">
        <f t="shared" si="54"/>
        <v>13.363736235095168</v>
      </c>
      <c r="AH40" s="185">
        <f t="shared" si="54"/>
        <v>13.712933822324944</v>
      </c>
      <c r="AI40" s="185">
        <f t="shared" si="54"/>
        <v>13.89030402536229</v>
      </c>
      <c r="AJ40" s="185">
        <f t="shared" si="54"/>
        <v>14.139730873383563</v>
      </c>
      <c r="AK40" s="185">
        <f t="shared" si="54"/>
        <v>14.450128728698919</v>
      </c>
      <c r="AL40" s="185">
        <f t="shared" si="54"/>
        <v>14.77161222170411</v>
      </c>
      <c r="AM40" s="185">
        <f t="shared" si="54"/>
        <v>16.473257607093668</v>
      </c>
      <c r="AN40" s="185">
        <f t="shared" si="54"/>
        <v>17.537478825317756</v>
      </c>
      <c r="AO40" s="185">
        <f t="shared" si="54"/>
        <v>20.409582790125643</v>
      </c>
      <c r="AP40" s="185">
        <f t="shared" si="54"/>
        <v>23.175449393739271</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2.2151621827595136</v>
      </c>
      <c r="R42" s="185">
        <f t="shared" si="50"/>
        <v>2.1156043318489735</v>
      </c>
      <c r="S42" s="185">
        <f t="shared" ref="S42:AP42" si="56">R42*S23/R23</f>
        <v>2.1906651951340228</v>
      </c>
      <c r="T42" s="185">
        <f t="shared" si="56"/>
        <v>2.2295856427633072</v>
      </c>
      <c r="U42" s="185">
        <f t="shared" si="56"/>
        <v>2.2768461863131528</v>
      </c>
      <c r="V42" s="185">
        <f t="shared" si="56"/>
        <v>2.3435669536776405</v>
      </c>
      <c r="W42" s="185">
        <f t="shared" si="56"/>
        <v>2.3908274972274861</v>
      </c>
      <c r="X42" s="185">
        <f t="shared" si="56"/>
        <v>2.423261203585223</v>
      </c>
      <c r="Y42" s="185">
        <f t="shared" si="56"/>
        <v>2.4640350058635212</v>
      </c>
      <c r="Z42" s="185">
        <f t="shared" si="56"/>
        <v>2.5075888401153397</v>
      </c>
      <c r="AA42" s="185">
        <f t="shared" si="56"/>
        <v>2.5502159970426517</v>
      </c>
      <c r="AB42" s="185">
        <f t="shared" si="56"/>
        <v>2.5891364446719365</v>
      </c>
      <c r="AC42" s="185">
        <f t="shared" si="56"/>
        <v>2.6790241451490941</v>
      </c>
      <c r="AD42" s="185">
        <f t="shared" si="56"/>
        <v>2.7364781392685149</v>
      </c>
      <c r="AE42" s="185">
        <f t="shared" si="56"/>
        <v>2.8087589705800431</v>
      </c>
      <c r="AF42" s="185">
        <f t="shared" si="56"/>
        <v>2.8847465111895989</v>
      </c>
      <c r="AG42" s="185">
        <f t="shared" si="56"/>
        <v>2.9579540198256344</v>
      </c>
      <c r="AH42" s="185">
        <f t="shared" si="56"/>
        <v>3.0154080139450543</v>
      </c>
      <c r="AI42" s="185">
        <f t="shared" si="56"/>
        <v>3.0469150429782852</v>
      </c>
      <c r="AJ42" s="185">
        <f t="shared" si="56"/>
        <v>3.1015890051241852</v>
      </c>
      <c r="AK42" s="185">
        <f t="shared" si="56"/>
        <v>3.14050945275347</v>
      </c>
      <c r="AL42" s="185">
        <f t="shared" si="56"/>
        <v>3.2035235108199309</v>
      </c>
      <c r="AM42" s="185">
        <f t="shared" si="56"/>
        <v>3.5306406063708233</v>
      </c>
      <c r="AN42" s="185">
        <f t="shared" si="56"/>
        <v>3.7308029084642866</v>
      </c>
      <c r="AO42" s="185">
        <f t="shared" si="56"/>
        <v>4.2792414383515434</v>
      </c>
      <c r="AP42" s="185">
        <f t="shared" si="56"/>
        <v>4.8065208359958902</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0.6701634099316971</v>
      </c>
      <c r="Q43" s="185">
        <f t="shared" si="50"/>
        <v>0.66971979649266711</v>
      </c>
      <c r="R43" s="185">
        <f t="shared" si="50"/>
        <v>0.63962003035816517</v>
      </c>
      <c r="S43" s="185">
        <f t="shared" ref="S43:AP43" si="57">R43*S24/R24</f>
        <v>0.66231351369544578</v>
      </c>
      <c r="T43" s="185">
        <f t="shared" si="57"/>
        <v>0.67408050505551709</v>
      </c>
      <c r="U43" s="185">
        <f t="shared" si="57"/>
        <v>0.68836899456417522</v>
      </c>
      <c r="V43" s="185">
        <f t="shared" si="57"/>
        <v>0.70854097975286889</v>
      </c>
      <c r="W43" s="185">
        <f t="shared" si="57"/>
        <v>0.72282946926152702</v>
      </c>
      <c r="X43" s="185">
        <f t="shared" si="57"/>
        <v>0.73263529539491978</v>
      </c>
      <c r="Y43" s="185">
        <f t="shared" si="57"/>
        <v>0.74496261967689925</v>
      </c>
      <c r="Z43" s="185">
        <f t="shared" si="57"/>
        <v>0.75813044334174107</v>
      </c>
      <c r="AA43" s="185">
        <f t="shared" si="57"/>
        <v>0.7710181005456288</v>
      </c>
      <c r="AB43" s="185">
        <f t="shared" si="57"/>
        <v>0.78278509190570023</v>
      </c>
      <c r="AC43" s="185">
        <f t="shared" si="57"/>
        <v>0.80996123861824609</v>
      </c>
      <c r="AD43" s="185">
        <f t="shared" si="57"/>
        <v>0.82733155919739909</v>
      </c>
      <c r="AE43" s="185">
        <f t="shared" si="57"/>
        <v>0.84918454315181724</v>
      </c>
      <c r="AF43" s="185">
        <f t="shared" si="57"/>
        <v>0.87215819295005181</v>
      </c>
      <c r="AG43" s="185">
        <f t="shared" si="57"/>
        <v>0.89429134336542426</v>
      </c>
      <c r="AH43" s="185">
        <f t="shared" si="57"/>
        <v>0.91166166394457715</v>
      </c>
      <c r="AI43" s="185">
        <f t="shared" si="57"/>
        <v>0.92118732361701605</v>
      </c>
      <c r="AJ43" s="185">
        <f t="shared" si="57"/>
        <v>0.9377171448133067</v>
      </c>
      <c r="AK43" s="185">
        <f t="shared" si="57"/>
        <v>0.94948413617337801</v>
      </c>
      <c r="AL43" s="185">
        <f t="shared" si="57"/>
        <v>0.96853545551825548</v>
      </c>
      <c r="AM43" s="185">
        <f t="shared" si="57"/>
        <v>1.0674342162350456</v>
      </c>
      <c r="AN43" s="185">
        <f t="shared" si="57"/>
        <v>1.1279501718011267</v>
      </c>
      <c r="AO43" s="185">
        <f t="shared" si="57"/>
        <v>1.2937620222757817</v>
      </c>
      <c r="AP43" s="185">
        <f t="shared" si="57"/>
        <v>1.4531767385586505</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3" t="s">
        <v>660</v>
      </c>
      <c r="X45" s="29">
        <v>2025</v>
      </c>
    </row>
    <row r="46" spans="1:42" ht="15.75" thickBot="1">
      <c r="A46" s="185" t="s">
        <v>16</v>
      </c>
      <c r="B46" s="14" t="s">
        <v>290</v>
      </c>
      <c r="C46" s="14"/>
      <c r="D46" s="185">
        <v>2010</v>
      </c>
      <c r="E46" s="185">
        <v>2020</v>
      </c>
      <c r="F46" s="185">
        <v>2030</v>
      </c>
      <c r="G46" s="185">
        <v>2050</v>
      </c>
      <c r="S46" s="213" t="s">
        <v>659</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3">
        <v>1.0900000000000001</v>
      </c>
      <c r="T47" s="342">
        <f t="shared" ref="T47:AA47" si="60">IF(T$63=1,($AB47-$S47)/$AC$63+S47,$AB47)</f>
        <v>1.0846132399175183</v>
      </c>
      <c r="U47" s="342">
        <f t="shared" si="60"/>
        <v>1.0792264798350366</v>
      </c>
      <c r="V47" s="342">
        <f t="shared" si="60"/>
        <v>1.0738397197525549</v>
      </c>
      <c r="W47" s="342">
        <f t="shared" si="60"/>
        <v>1.0684529596700731</v>
      </c>
      <c r="X47" s="342">
        <f t="shared" si="60"/>
        <v>1.0684529596700734</v>
      </c>
      <c r="Y47" s="342">
        <f t="shared" si="60"/>
        <v>1.0684529596700734</v>
      </c>
      <c r="Z47" s="342">
        <f t="shared" si="60"/>
        <v>1.0684529596700734</v>
      </c>
      <c r="AA47" s="342">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0" customFormat="1">
      <c r="A48" s="360" t="s">
        <v>16</v>
      </c>
      <c r="B48" s="186" t="str">
        <f t="shared" si="59"/>
        <v>PG</v>
      </c>
      <c r="C48" s="186" t="str">
        <f t="shared" si="59"/>
        <v>PGM</v>
      </c>
      <c r="D48" s="360">
        <v>1</v>
      </c>
      <c r="E48" s="360">
        <v>1</v>
      </c>
      <c r="F48" s="360">
        <v>1</v>
      </c>
      <c r="G48" s="360">
        <v>1</v>
      </c>
      <c r="J48" s="360" cm="1">
        <f t="array" ref="J48">IF(J$7=-1,K48,IF(J$7=99,I48,IF(J$7=0,INDEX($D48:$G48,0,J$5),(INDEX($D48:$G48,0,J$7+1)-INDEX($D48:$G48,0,J$7))/(INDEX($D$4:$G$4,0,J$7+1)-INDEX($D$4:$G$4,0,J$7))+I48)))</f>
        <v>1</v>
      </c>
      <c r="K48" s="360" cm="1">
        <f t="array" ref="K48">IF(K$7=-1,L48,IF(K$7=99,J48,IF(K$7=0,INDEX($D48:$G48,0,K$5),(INDEX($D48:$G48,0,K$7+1)-INDEX($D48:$G48,0,K$7))/(INDEX($D$4:$G$4,0,K$7+1)-INDEX($D$4:$G$4,0,K$7))+J48)))</f>
        <v>1</v>
      </c>
      <c r="L48" s="360" cm="1">
        <f t="array" ref="L48">IF(L$7=-1,M48,IF(L$7=99,K48,IF(L$7=0,INDEX($D48:$G48,0,L$5),(INDEX($D48:$G48,0,L$7+1)-INDEX($D48:$G48,0,L$7))/(INDEX($D$4:$G$4,0,L$7+1)-INDEX($D$4:$G$4,0,L$7))+K48)))</f>
        <v>1</v>
      </c>
      <c r="M48" s="360" cm="1">
        <f t="array" ref="M48">IF(M$7=-1,N48,IF(M$7=99,L48,IF(M$7=0,INDEX($D48:$G48,0,M$5),(INDEX($D48:$G48,0,M$7+1)-INDEX($D48:$G48,0,M$7))/(INDEX($D$4:$G$4,0,M$7+1)-INDEX($D$4:$G$4,0,M$7))+L48)))</f>
        <v>1</v>
      </c>
      <c r="N48" s="360" cm="1">
        <f t="array" ref="N48">IF(N$7=-1,O48,IF(N$7=99,M48,IF(N$7=0,INDEX($D48:$G48,0,N$5),(INDEX($D48:$G48,0,N$7+1)-INDEX($D48:$G48,0,N$7))/(INDEX($D$4:$G$4,0,N$7+1)-INDEX($D$4:$G$4,0,N$7))+M48)))</f>
        <v>1</v>
      </c>
      <c r="O48" s="360" cm="1">
        <f t="array" ref="O48">IF(O$7=-1,P48,IF(O$7=99,N48,IF(O$7=0,INDEX($D48:$G48,0,O$5),(INDEX($D48:$G48,0,O$7+1)-INDEX($D48:$G48,0,O$7))/(INDEX($D$4:$G$4,0,O$7+1)-INDEX($D$4:$G$4,0,O$7))+N48)))</f>
        <v>1</v>
      </c>
      <c r="P48" s="360" cm="1">
        <f t="array" ref="P48">IF(P$7=-1,Q48,IF(P$7=99,O48,IF(P$7=0,INDEX($D48:$G48,0,P$5),(INDEX($D48:$G48,0,P$7+1)-INDEX($D48:$G48,0,P$7))/(INDEX($D$4:$G$4,0,P$7+1)-INDEX($D$4:$G$4,0,P$7))+O48)))</f>
        <v>1</v>
      </c>
      <c r="Q48" s="360" cm="1">
        <f t="array" ref="Q48">IF(Q$7=-1,R48,IF(Q$7=99,P48,IF(Q$7=0,INDEX($D48:$G48,0,Q$5),(INDEX($D48:$G48,0,Q$7+1)-INDEX($D48:$G48,0,Q$7))/(INDEX($D$4:$G$4,0,Q$7+1)-INDEX($D$4:$G$4,0,Q$7))+P48)))</f>
        <v>1</v>
      </c>
      <c r="R48" s="360" cm="1">
        <f t="array" ref="R48">IF(R$7=-1,S48,IF(R$7=99,Q48,IF(R$7=0,INDEX($D48:$G48,0,R$5),(INDEX($D48:$G48,0,R$7+1)-INDEX($D48:$G48,0,R$7))/(INDEX($D$4:$G$4,0,R$7+1)-INDEX($D$4:$G$4,0,R$7))+Q48)))</f>
        <v>1</v>
      </c>
      <c r="S48" s="213">
        <v>1.07</v>
      </c>
      <c r="T48" s="342">
        <f t="shared" ref="T48" si="61">IF(T$63=1,($AB48-$S48)/$AC$63+S48,$AB48)</f>
        <v>1.0525</v>
      </c>
      <c r="U48" s="342">
        <f t="shared" ref="U48:AA48" si="62">IF(U$63=1,($AB48-$S48)/$AC$63+T48,$AB48)</f>
        <v>1.0349999999999999</v>
      </c>
      <c r="V48" s="342">
        <f t="shared" si="62"/>
        <v>1.0174999999999998</v>
      </c>
      <c r="W48" s="342">
        <f t="shared" si="62"/>
        <v>0.99999999999999978</v>
      </c>
      <c r="X48" s="342">
        <f t="shared" si="62"/>
        <v>1</v>
      </c>
      <c r="Y48" s="342">
        <f t="shared" si="62"/>
        <v>1</v>
      </c>
      <c r="Z48" s="342">
        <f t="shared" si="62"/>
        <v>1</v>
      </c>
      <c r="AA48" s="342">
        <f t="shared" si="62"/>
        <v>1</v>
      </c>
      <c r="AB48" s="360" cm="1">
        <f t="array" ref="AB48">IF(AB$7=-1,AC48,IF(AB$7=99,AA48,IF(AB$7=0,INDEX($D48:$G48,0,AB$5),(INDEX($D48:$G48,0,AB$7+1)-INDEX($D48:$G48,0,AB$7))/(INDEX($D$4:$G$4,0,AB$7+1)-INDEX($D$4:$G$4,0,AB$7))+AA48)))</f>
        <v>1</v>
      </c>
      <c r="AC48" s="360" cm="1">
        <f t="array" ref="AC48">IF(AC$7=-1,AD48,IF(AC$7=99,AB48,IF(AC$7=0,INDEX($D48:$G48,0,AC$5),(INDEX($D48:$G48,0,AC$7+1)-INDEX($D48:$G48,0,AC$7))/(INDEX($D$4:$G$4,0,AC$7+1)-INDEX($D$4:$G$4,0,AC$7))+AB48)))</f>
        <v>1</v>
      </c>
      <c r="AD48" s="360" cm="1">
        <f t="array" ref="AD48">IF(AD$7=-1,AE48,IF(AD$7=99,AC48,IF(AD$7=0,INDEX($D48:$G48,0,AD$5),(INDEX($D48:$G48,0,AD$7+1)-INDEX($D48:$G48,0,AD$7))/(INDEX($D$4:$G$4,0,AD$7+1)-INDEX($D$4:$G$4,0,AD$7))+AC48)))</f>
        <v>1</v>
      </c>
      <c r="AE48" s="360" cm="1">
        <f t="array" ref="AE48">IF(AE$7=-1,AF48,IF(AE$7=99,AD48,IF(AE$7=0,INDEX($D48:$G48,0,AE$5),(INDEX($D48:$G48,0,AE$7+1)-INDEX($D48:$G48,0,AE$7))/(INDEX($D$4:$G$4,0,AE$7+1)-INDEX($D$4:$G$4,0,AE$7))+AD48)))</f>
        <v>1</v>
      </c>
      <c r="AF48" s="360" cm="1">
        <f t="array" ref="AF48">IF(AF$7=-1,AG48,IF(AF$7=99,AE48,IF(AF$7=0,INDEX($D48:$G48,0,AF$5),(INDEX($D48:$G48,0,AF$7+1)-INDEX($D48:$G48,0,AF$7))/(INDEX($D$4:$G$4,0,AF$7+1)-INDEX($D$4:$G$4,0,AF$7))+AE48)))</f>
        <v>1</v>
      </c>
      <c r="AG48" s="360" cm="1">
        <f t="array" ref="AG48">IF(AG$7=-1,AH48,IF(AG$7=99,AF48,IF(AG$7=0,INDEX($D48:$G48,0,AG$5),(INDEX($D48:$G48,0,AG$7+1)-INDEX($D48:$G48,0,AG$7))/(INDEX($D$4:$G$4,0,AG$7+1)-INDEX($D$4:$G$4,0,AG$7))+AF48)))</f>
        <v>1</v>
      </c>
      <c r="AH48" s="360" cm="1">
        <f t="array" ref="AH48">IF(AH$7=-1,AI48,IF(AH$7=99,AG48,IF(AH$7=0,INDEX($D48:$G48,0,AH$5),(INDEX($D48:$G48,0,AH$7+1)-INDEX($D48:$G48,0,AH$7))/(INDEX($D$4:$G$4,0,AH$7+1)-INDEX($D$4:$G$4,0,AH$7))+AG48)))</f>
        <v>1</v>
      </c>
      <c r="AI48" s="360" cm="1">
        <f t="array" ref="AI48">IF(AI$7=-1,AJ48,IF(AI$7=99,AH48,IF(AI$7=0,INDEX($D48:$G48,0,AI$5),(INDEX($D48:$G48,0,AI$7+1)-INDEX($D48:$G48,0,AI$7))/(INDEX($D$4:$G$4,0,AI$7+1)-INDEX($D$4:$G$4,0,AI$7))+AH48)))</f>
        <v>1</v>
      </c>
      <c r="AJ48" s="360" cm="1">
        <f t="array" ref="AJ48">IF(AJ$7=-1,AK48,IF(AJ$7=99,AI48,IF(AJ$7=0,INDEX($D48:$G48,0,AJ$5),(INDEX($D48:$G48,0,AJ$7+1)-INDEX($D48:$G48,0,AJ$7))/(INDEX($D$4:$G$4,0,AJ$7+1)-INDEX($D$4:$G$4,0,AJ$7))+AI48)))</f>
        <v>1</v>
      </c>
      <c r="AK48" s="360" cm="1">
        <f t="array" ref="AK48">IF(AK$7=-1,AL48,IF(AK$7=99,AJ48,IF(AK$7=0,INDEX($D48:$G48,0,AK$5),(INDEX($D48:$G48,0,AK$7+1)-INDEX($D48:$G48,0,AK$7))/(INDEX($D$4:$G$4,0,AK$7+1)-INDEX($D$4:$G$4,0,AK$7))+AJ48)))</f>
        <v>1</v>
      </c>
      <c r="AL48" s="360" cm="1">
        <f t="array" ref="AL48">IF(AL$7=-1,AM48,IF(AL$7=99,AK48,IF(AL$7=0,INDEX($D48:$G48,0,AL$5),(INDEX($D48:$G48,0,AL$7+1)-INDEX($D48:$G48,0,AL$7))/(INDEX($D$4:$G$4,0,AL$7+1)-INDEX($D$4:$G$4,0,AL$7))+AK48)))</f>
        <v>1</v>
      </c>
      <c r="AM48" s="360" cm="1">
        <f t="array" ref="AM48">IF(AM$7=-1,AN48,IF(AM$7=99,AL48,IF(AM$7=0,INDEX($D48:$G48,0,AM$5),(INDEX($D48:$G48,0,AM$7+1)-INDEX($D48:$G48,0,AM$7))/(INDEX($D$4:$G$4,0,AM$7+1)-INDEX($D$4:$G$4,0,AM$7))+AL48)))</f>
        <v>1</v>
      </c>
      <c r="AN48" s="360" cm="1">
        <f t="array" ref="AN48">IF(AN$7=-1,AO48,IF(AN$7=99,AM48,IF(AN$7=0,INDEX($D48:$G48,0,AN$5),(INDEX($D48:$G48,0,AN$7+1)-INDEX($D48:$G48,0,AN$7))/(INDEX($D$4:$G$4,0,AN$7+1)-INDEX($D$4:$G$4,0,AN$7))+AM48)))</f>
        <v>1</v>
      </c>
      <c r="AO48" s="360" cm="1">
        <f t="array" ref="AO48">IF(AO$7=-1,AP48,IF(AO$7=99,AN48,IF(AO$7=0,INDEX($D48:$G48,0,AO$5),(INDEX($D48:$G48,0,AO$7+1)-INDEX($D48:$G48,0,AO$7))/(INDEX($D$4:$G$4,0,AO$7+1)-INDEX($D$4:$G$4,0,AO$7))+AN48)))</f>
        <v>1</v>
      </c>
      <c r="AP48" s="360"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3">
        <v>1.07</v>
      </c>
      <c r="T49" s="342">
        <f t="shared" ref="T49:AA49" si="63">IF(T$63=1,($AB49-$S49)/$AC$63+S49,$AB49)</f>
        <v>1.0525</v>
      </c>
      <c r="U49" s="342">
        <f t="shared" si="63"/>
        <v>1.0349999999999999</v>
      </c>
      <c r="V49" s="342">
        <f t="shared" si="63"/>
        <v>1.0174999999999998</v>
      </c>
      <c r="W49" s="342">
        <f t="shared" si="63"/>
        <v>0.99999999999999978</v>
      </c>
      <c r="X49" s="342">
        <f t="shared" si="63"/>
        <v>1</v>
      </c>
      <c r="Y49" s="342">
        <f t="shared" si="63"/>
        <v>1</v>
      </c>
      <c r="Z49" s="342">
        <f t="shared" si="63"/>
        <v>1</v>
      </c>
      <c r="AA49" s="342">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3" customFormat="1">
      <c r="A50" s="363" t="s">
        <v>16</v>
      </c>
      <c r="B50" s="186" t="str">
        <f t="shared" si="59"/>
        <v>FAM</v>
      </c>
      <c r="C50" s="186" t="str">
        <f t="shared" si="59"/>
        <v>FerroManganese</v>
      </c>
      <c r="D50" s="363">
        <v>1</v>
      </c>
      <c r="E50" s="363">
        <v>1</v>
      </c>
      <c r="F50" s="363">
        <v>1</v>
      </c>
      <c r="G50" s="363">
        <v>1</v>
      </c>
      <c r="J50" s="363" cm="1">
        <f t="array" ref="J50">IF(J$7=-1,K50,IF(J$7=99,I50,IF(J$7=0,INDEX($D50:$G50,0,J$5),(INDEX($D50:$G50,0,J$7+1)-INDEX($D50:$G50,0,J$7))/(INDEX($D$4:$G$4,0,J$7+1)-INDEX($D$4:$G$4,0,J$7))+I50)))</f>
        <v>1</v>
      </c>
      <c r="K50" s="363" cm="1">
        <f t="array" ref="K50">IF(K$7=-1,L50,IF(K$7=99,J50,IF(K$7=0,INDEX($D50:$G50,0,K$5),(INDEX($D50:$G50,0,K$7+1)-INDEX($D50:$G50,0,K$7))/(INDEX($D$4:$G$4,0,K$7+1)-INDEX($D$4:$G$4,0,K$7))+J50)))</f>
        <v>1</v>
      </c>
      <c r="L50" s="363" cm="1">
        <f t="array" ref="L50">IF(L$7=-1,M50,IF(L$7=99,K50,IF(L$7=0,INDEX($D50:$G50,0,L$5),(INDEX($D50:$G50,0,L$7+1)-INDEX($D50:$G50,0,L$7))/(INDEX($D$4:$G$4,0,L$7+1)-INDEX($D$4:$G$4,0,L$7))+K50)))</f>
        <v>1</v>
      </c>
      <c r="M50" s="363" cm="1">
        <f t="array" ref="M50">IF(M$7=-1,N50,IF(M$7=99,L50,IF(M$7=0,INDEX($D50:$G50,0,M$5),(INDEX($D50:$G50,0,M$7+1)-INDEX($D50:$G50,0,M$7))/(INDEX($D$4:$G$4,0,M$7+1)-INDEX($D$4:$G$4,0,M$7))+L50)))</f>
        <v>1</v>
      </c>
      <c r="N50" s="363" cm="1">
        <f t="array" ref="N50">IF(N$7=-1,O50,IF(N$7=99,M50,IF(N$7=0,INDEX($D50:$G50,0,N$5),(INDEX($D50:$G50,0,N$7+1)-INDEX($D50:$G50,0,N$7))/(INDEX($D$4:$G$4,0,N$7+1)-INDEX($D$4:$G$4,0,N$7))+M50)))</f>
        <v>1</v>
      </c>
      <c r="O50" s="363" cm="1">
        <f t="array" ref="O50">IF(O$7=-1,P50,IF(O$7=99,N50,IF(O$7=0,INDEX($D50:$G50,0,O$5),(INDEX($D50:$G50,0,O$7+1)-INDEX($D50:$G50,0,O$7))/(INDEX($D$4:$G$4,0,O$7+1)-INDEX($D$4:$G$4,0,O$7))+N50)))</f>
        <v>1</v>
      </c>
      <c r="P50" s="363" cm="1">
        <f t="array" ref="P50">IF(P$7=-1,Q50,IF(P$7=99,O50,IF(P$7=0,INDEX($D50:$G50,0,P$5),(INDEX($D50:$G50,0,P$7+1)-INDEX($D50:$G50,0,P$7))/(INDEX($D$4:$G$4,0,P$7+1)-INDEX($D$4:$G$4,0,P$7))+O50)))</f>
        <v>1</v>
      </c>
      <c r="Q50" s="363" cm="1">
        <f t="array" ref="Q50">IF(Q$7=-1,R50,IF(Q$7=99,P50,IF(Q$7=0,INDEX($D50:$G50,0,Q$5),(INDEX($D50:$G50,0,Q$7+1)-INDEX($D50:$G50,0,Q$7))/(INDEX($D$4:$G$4,0,Q$7+1)-INDEX($D$4:$G$4,0,Q$7))+P50)))</f>
        <v>1</v>
      </c>
      <c r="R50" s="363" cm="1">
        <f t="array" ref="R50">IF(R$7=-1,S50,IF(R$7=99,Q50,IF(R$7=0,INDEX($D50:$G50,0,R$5),(INDEX($D50:$G50,0,R$7+1)-INDEX($D50:$G50,0,R$7))/(INDEX($D$4:$G$4,0,R$7+1)-INDEX($D$4:$G$4,0,R$7))+Q50)))</f>
        <v>1</v>
      </c>
      <c r="S50" s="213">
        <v>1.07</v>
      </c>
      <c r="T50" s="342">
        <f t="shared" ref="T50" si="64">IF(T$63=1,($AB50-$S50)/$AC$63+S50,$AB50)</f>
        <v>1.0525</v>
      </c>
      <c r="U50" s="342">
        <f t="shared" ref="U50" si="65">IF(U$63=1,($AB50-$S50)/$AC$63+T50,$AB50)</f>
        <v>1.0349999999999999</v>
      </c>
      <c r="V50" s="342">
        <f t="shared" ref="V50" si="66">IF(V$63=1,($AB50-$S50)/$AC$63+U50,$AB50)</f>
        <v>1.0174999999999998</v>
      </c>
      <c r="W50" s="342">
        <f t="shared" ref="W50" si="67">IF(W$63=1,($AB50-$S50)/$AC$63+V50,$AB50)</f>
        <v>0.99999999999999978</v>
      </c>
      <c r="X50" s="342">
        <f t="shared" ref="X50" si="68">IF(X$63=1,($AB50-$S50)/$AC$63+W50,$AB50)</f>
        <v>1</v>
      </c>
      <c r="Y50" s="342">
        <f t="shared" ref="Y50" si="69">IF(Y$63=1,($AB50-$S50)/$AC$63+X50,$AB50)</f>
        <v>1</v>
      </c>
      <c r="Z50" s="342">
        <f t="shared" ref="Z50" si="70">IF(Z$63=1,($AB50-$S50)/$AC$63+Y50,$AB50)</f>
        <v>1</v>
      </c>
      <c r="AA50" s="342">
        <f t="shared" ref="AA50" si="71">IF(AA$63=1,($AB50-$S50)/$AC$63+Z50,$AB50)</f>
        <v>1</v>
      </c>
      <c r="AB50" s="363" cm="1">
        <f t="array" ref="AB50">IF(AB$7=-1,AC50,IF(AB$7=99,AA50,IF(AB$7=0,INDEX($D50:$G50,0,AB$5),(INDEX($D50:$G50,0,AB$7+1)-INDEX($D50:$G50,0,AB$7))/(INDEX($D$4:$G$4,0,AB$7+1)-INDEX($D$4:$G$4,0,AB$7))+AA50)))</f>
        <v>1</v>
      </c>
      <c r="AC50" s="363" cm="1">
        <f t="array" ref="AC50">IF(AC$7=-1,AD50,IF(AC$7=99,AB50,IF(AC$7=0,INDEX($D50:$G50,0,AC$5),(INDEX($D50:$G50,0,AC$7+1)-INDEX($D50:$G50,0,AC$7))/(INDEX($D$4:$G$4,0,AC$7+1)-INDEX($D$4:$G$4,0,AC$7))+AB50)))</f>
        <v>1</v>
      </c>
      <c r="AD50" s="363" cm="1">
        <f t="array" ref="AD50">IF(AD$7=-1,AE50,IF(AD$7=99,AC50,IF(AD$7=0,INDEX($D50:$G50,0,AD$5),(INDEX($D50:$G50,0,AD$7+1)-INDEX($D50:$G50,0,AD$7))/(INDEX($D$4:$G$4,0,AD$7+1)-INDEX($D$4:$G$4,0,AD$7))+AC50)))</f>
        <v>1</v>
      </c>
      <c r="AE50" s="363" cm="1">
        <f t="array" ref="AE50">IF(AE$7=-1,AF50,IF(AE$7=99,AD50,IF(AE$7=0,INDEX($D50:$G50,0,AE$5),(INDEX($D50:$G50,0,AE$7+1)-INDEX($D50:$G50,0,AE$7))/(INDEX($D$4:$G$4,0,AE$7+1)-INDEX($D$4:$G$4,0,AE$7))+AD50)))</f>
        <v>1</v>
      </c>
      <c r="AF50" s="363" cm="1">
        <f t="array" ref="AF50">IF(AF$7=-1,AG50,IF(AF$7=99,AE50,IF(AF$7=0,INDEX($D50:$G50,0,AF$5),(INDEX($D50:$G50,0,AF$7+1)-INDEX($D50:$G50,0,AF$7))/(INDEX($D$4:$G$4,0,AF$7+1)-INDEX($D$4:$G$4,0,AF$7))+AE50)))</f>
        <v>1</v>
      </c>
      <c r="AG50" s="363" cm="1">
        <f t="array" ref="AG50">IF(AG$7=-1,AH50,IF(AG$7=99,AF50,IF(AG$7=0,INDEX($D50:$G50,0,AG$5),(INDEX($D50:$G50,0,AG$7+1)-INDEX($D50:$G50,0,AG$7))/(INDEX($D$4:$G$4,0,AG$7+1)-INDEX($D$4:$G$4,0,AG$7))+AF50)))</f>
        <v>1</v>
      </c>
      <c r="AH50" s="363" cm="1">
        <f t="array" ref="AH50">IF(AH$7=-1,AI50,IF(AH$7=99,AG50,IF(AH$7=0,INDEX($D50:$G50,0,AH$5),(INDEX($D50:$G50,0,AH$7+1)-INDEX($D50:$G50,0,AH$7))/(INDEX($D$4:$G$4,0,AH$7+1)-INDEX($D$4:$G$4,0,AH$7))+AG50)))</f>
        <v>1</v>
      </c>
      <c r="AI50" s="363" cm="1">
        <f t="array" ref="AI50">IF(AI$7=-1,AJ50,IF(AI$7=99,AH50,IF(AI$7=0,INDEX($D50:$G50,0,AI$5),(INDEX($D50:$G50,0,AI$7+1)-INDEX($D50:$G50,0,AI$7))/(INDEX($D$4:$G$4,0,AI$7+1)-INDEX($D$4:$G$4,0,AI$7))+AH50)))</f>
        <v>1</v>
      </c>
      <c r="AJ50" s="363" cm="1">
        <f t="array" ref="AJ50">IF(AJ$7=-1,AK50,IF(AJ$7=99,AI50,IF(AJ$7=0,INDEX($D50:$G50,0,AJ$5),(INDEX($D50:$G50,0,AJ$7+1)-INDEX($D50:$G50,0,AJ$7))/(INDEX($D$4:$G$4,0,AJ$7+1)-INDEX($D$4:$G$4,0,AJ$7))+AI50)))</f>
        <v>1</v>
      </c>
      <c r="AK50" s="363" cm="1">
        <f t="array" ref="AK50">IF(AK$7=-1,AL50,IF(AK$7=99,AJ50,IF(AK$7=0,INDEX($D50:$G50,0,AK$5),(INDEX($D50:$G50,0,AK$7+1)-INDEX($D50:$G50,0,AK$7))/(INDEX($D$4:$G$4,0,AK$7+1)-INDEX($D$4:$G$4,0,AK$7))+AJ50)))</f>
        <v>1</v>
      </c>
      <c r="AL50" s="363" cm="1">
        <f t="array" ref="AL50">IF(AL$7=-1,AM50,IF(AL$7=99,AK50,IF(AL$7=0,INDEX($D50:$G50,0,AL$5),(INDEX($D50:$G50,0,AL$7+1)-INDEX($D50:$G50,0,AL$7))/(INDEX($D$4:$G$4,0,AL$7+1)-INDEX($D$4:$G$4,0,AL$7))+AK50)))</f>
        <v>1</v>
      </c>
      <c r="AM50" s="363" cm="1">
        <f t="array" ref="AM50">IF(AM$7=-1,AN50,IF(AM$7=99,AL50,IF(AM$7=0,INDEX($D50:$G50,0,AM$5),(INDEX($D50:$G50,0,AM$7+1)-INDEX($D50:$G50,0,AM$7))/(INDEX($D$4:$G$4,0,AM$7+1)-INDEX($D$4:$G$4,0,AM$7))+AL50)))</f>
        <v>1</v>
      </c>
      <c r="AN50" s="363" cm="1">
        <f t="array" ref="AN50">IF(AN$7=-1,AO50,IF(AN$7=99,AM50,IF(AN$7=0,INDEX($D50:$G50,0,AN$5),(INDEX($D50:$G50,0,AN$7+1)-INDEX($D50:$G50,0,AN$7))/(INDEX($D$4:$G$4,0,AN$7+1)-INDEX($D$4:$G$4,0,AN$7))+AM50)))</f>
        <v>1</v>
      </c>
      <c r="AO50" s="363" cm="1">
        <f t="array" ref="AO50">IF(AO$7=-1,AP50,IF(AO$7=99,AN50,IF(AO$7=0,INDEX($D50:$G50,0,AO$5),(INDEX($D50:$G50,0,AO$7+1)-INDEX($D50:$G50,0,AO$7))/(INDEX($D$4:$G$4,0,AO$7+1)-INDEX($D$4:$G$4,0,AO$7))+AN50)))</f>
        <v>1</v>
      </c>
      <c r="AP50" s="363"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2">
        <f t="shared" ref="T51:AA51" si="72">IF(T$63=1,($AB51-$S51)/$AC$63+S51,$AB51)</f>
        <v>1</v>
      </c>
      <c r="U51" s="342">
        <f t="shared" si="72"/>
        <v>1</v>
      </c>
      <c r="V51" s="342">
        <f t="shared" si="72"/>
        <v>1</v>
      </c>
      <c r="W51" s="342">
        <f t="shared" si="72"/>
        <v>1</v>
      </c>
      <c r="X51" s="342">
        <f t="shared" si="72"/>
        <v>1</v>
      </c>
      <c r="Y51" s="342">
        <f t="shared" si="72"/>
        <v>1</v>
      </c>
      <c r="Z51" s="342">
        <f t="shared" si="72"/>
        <v>1</v>
      </c>
      <c r="AA51" s="342">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3">
        <v>1.054</v>
      </c>
      <c r="T52" s="342">
        <f t="shared" ref="T52:AA52" si="73">IF(T$63=1,($AB52-$S52)/$AC$63+S52,$AB52)</f>
        <v>1.0405</v>
      </c>
      <c r="U52" s="342">
        <f t="shared" si="73"/>
        <v>1.0269999999999999</v>
      </c>
      <c r="V52" s="342">
        <f t="shared" si="73"/>
        <v>1.0134999999999998</v>
      </c>
      <c r="W52" s="342">
        <f t="shared" si="73"/>
        <v>0.99999999999999978</v>
      </c>
      <c r="X52" s="342">
        <f t="shared" si="73"/>
        <v>1</v>
      </c>
      <c r="Y52" s="342">
        <f t="shared" si="73"/>
        <v>1</v>
      </c>
      <c r="Z52" s="342">
        <f t="shared" si="73"/>
        <v>1</v>
      </c>
      <c r="AA52" s="342">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6" customFormat="1">
      <c r="A53" s="366" t="s">
        <v>16</v>
      </c>
      <c r="B53" s="186" t="str">
        <f t="shared" si="59"/>
        <v>am</v>
      </c>
      <c r="C53" s="186" t="str">
        <f t="shared" si="59"/>
        <v>Ammonia</v>
      </c>
      <c r="D53" s="366">
        <v>1</v>
      </c>
      <c r="E53" s="366">
        <v>1</v>
      </c>
      <c r="F53" s="366">
        <v>1</v>
      </c>
      <c r="G53" s="366">
        <v>1</v>
      </c>
      <c r="J53" s="366" cm="1">
        <f t="array" ref="J53">IF(J$7=-1,K53,IF(J$7=99,I53,IF(J$7=0,INDEX($D53:$G53,0,J$5),(INDEX($D53:$G53,0,J$7+1)-INDEX($D53:$G53,0,J$7))/(INDEX($D$4:$G$4,0,J$7+1)-INDEX($D$4:$G$4,0,J$7))+I53)))</f>
        <v>1</v>
      </c>
      <c r="K53" s="366" cm="1">
        <f t="array" ref="K53">IF(K$7=-1,L53,IF(K$7=99,J53,IF(K$7=0,INDEX($D53:$G53,0,K$5),(INDEX($D53:$G53,0,K$7+1)-INDEX($D53:$G53,0,K$7))/(INDEX($D$4:$G$4,0,K$7+1)-INDEX($D$4:$G$4,0,K$7))+J53)))</f>
        <v>1</v>
      </c>
      <c r="L53" s="366" cm="1">
        <f t="array" ref="L53">IF(L$7=-1,M53,IF(L$7=99,K53,IF(L$7=0,INDEX($D53:$G53,0,L$5),(INDEX($D53:$G53,0,L$7+1)-INDEX($D53:$G53,0,L$7))/(INDEX($D$4:$G$4,0,L$7+1)-INDEX($D$4:$G$4,0,L$7))+K53)))</f>
        <v>1</v>
      </c>
      <c r="M53" s="366" cm="1">
        <f t="array" ref="M53">IF(M$7=-1,N53,IF(M$7=99,L53,IF(M$7=0,INDEX($D53:$G53,0,M$5),(INDEX($D53:$G53,0,M$7+1)-INDEX($D53:$G53,0,M$7))/(INDEX($D$4:$G$4,0,M$7+1)-INDEX($D$4:$G$4,0,M$7))+L53)))</f>
        <v>1</v>
      </c>
      <c r="N53" s="366" cm="1">
        <f t="array" ref="N53">IF(N$7=-1,O53,IF(N$7=99,M53,IF(N$7=0,INDEX($D53:$G53,0,N$5),(INDEX($D53:$G53,0,N$7+1)-INDEX($D53:$G53,0,N$7))/(INDEX($D$4:$G$4,0,N$7+1)-INDEX($D$4:$G$4,0,N$7))+M53)))</f>
        <v>1</v>
      </c>
      <c r="O53" s="366" cm="1">
        <f t="array" ref="O53">IF(O$7=-1,P53,IF(O$7=99,N53,IF(O$7=0,INDEX($D53:$G53,0,O$5),(INDEX($D53:$G53,0,O$7+1)-INDEX($D53:$G53,0,O$7))/(INDEX($D$4:$G$4,0,O$7+1)-INDEX($D$4:$G$4,0,O$7))+N53)))</f>
        <v>1</v>
      </c>
      <c r="P53" s="366" cm="1">
        <f t="array" ref="P53">IF(P$7=-1,Q53,IF(P$7=99,O53,IF(P$7=0,INDEX($D53:$G53,0,P$5),(INDEX($D53:$G53,0,P$7+1)-INDEX($D53:$G53,0,P$7))/(INDEX($D$4:$G$4,0,P$7+1)-INDEX($D$4:$G$4,0,P$7))+O53)))</f>
        <v>1</v>
      </c>
      <c r="Q53" s="366" cm="1">
        <f t="array" ref="Q53">IF(Q$7=-1,R53,IF(Q$7=99,P53,IF(Q$7=0,INDEX($D53:$G53,0,Q$5),(INDEX($D53:$G53,0,Q$7+1)-INDEX($D53:$G53,0,Q$7))/(INDEX($D$4:$G$4,0,Q$7+1)-INDEX($D$4:$G$4,0,Q$7))+P53)))</f>
        <v>1</v>
      </c>
      <c r="R53" s="366" cm="1">
        <f t="array" ref="R53">IF(R$7=-1,S53,IF(R$7=99,Q53,IF(R$7=0,INDEX($D53:$G53,0,R$5),(INDEX($D53:$G53,0,R$7+1)-INDEX($D53:$G53,0,R$7))/(INDEX($D$4:$G$4,0,R$7+1)-INDEX($D$4:$G$4,0,R$7))+Q53)))</f>
        <v>1</v>
      </c>
      <c r="S53" s="213">
        <v>1.054</v>
      </c>
      <c r="T53" s="342">
        <f t="shared" ref="T53" si="74">IF(T$63=1,($AB53-$S53)/$AC$63+S53,$AB53)</f>
        <v>1.0405</v>
      </c>
      <c r="U53" s="342">
        <f t="shared" ref="U53" si="75">IF(U$63=1,($AB53-$S53)/$AC$63+T53,$AB53)</f>
        <v>1.0269999999999999</v>
      </c>
      <c r="V53" s="342">
        <f t="shared" ref="V53" si="76">IF(V$63=1,($AB53-$S53)/$AC$63+U53,$AB53)</f>
        <v>1.0134999999999998</v>
      </c>
      <c r="W53" s="342">
        <f t="shared" ref="W53" si="77">IF(W$63=1,($AB53-$S53)/$AC$63+V53,$AB53)</f>
        <v>0.99999999999999978</v>
      </c>
      <c r="X53" s="342">
        <f t="shared" ref="X53" si="78">IF(X$63=1,($AB53-$S53)/$AC$63+W53,$AB53)</f>
        <v>1</v>
      </c>
      <c r="Y53" s="342">
        <f t="shared" ref="Y53" si="79">IF(Y$63=1,($AB53-$S53)/$AC$63+X53,$AB53)</f>
        <v>1</v>
      </c>
      <c r="Z53" s="342">
        <f t="shared" ref="Z53" si="80">IF(Z$63=1,($AB53-$S53)/$AC$63+Y53,$AB53)</f>
        <v>1</v>
      </c>
      <c r="AA53" s="342">
        <f t="shared" ref="AA53" si="81">IF(AA$63=1,($AB53-$S53)/$AC$63+Z53,$AB53)</f>
        <v>1</v>
      </c>
      <c r="AB53" s="366" cm="1">
        <f t="array" ref="AB53">IF(AB$7=-1,AC53,IF(AB$7=99,AA53,IF(AB$7=0,INDEX($D53:$G53,0,AB$5),(INDEX($D53:$G53,0,AB$7+1)-INDEX($D53:$G53,0,AB$7))/(INDEX($D$4:$G$4,0,AB$7+1)-INDEX($D$4:$G$4,0,AB$7))+AA53)))</f>
        <v>1</v>
      </c>
      <c r="AC53" s="366" cm="1">
        <f t="array" ref="AC53">IF(AC$7=-1,AD53,IF(AC$7=99,AB53,IF(AC$7=0,INDEX($D53:$G53,0,AC$5),(INDEX($D53:$G53,0,AC$7+1)-INDEX($D53:$G53,0,AC$7))/(INDEX($D$4:$G$4,0,AC$7+1)-INDEX($D$4:$G$4,0,AC$7))+AB53)))</f>
        <v>1</v>
      </c>
      <c r="AD53" s="366" cm="1">
        <f t="array" ref="AD53">IF(AD$7=-1,AE53,IF(AD$7=99,AC53,IF(AD$7=0,INDEX($D53:$G53,0,AD$5),(INDEX($D53:$G53,0,AD$7+1)-INDEX($D53:$G53,0,AD$7))/(INDEX($D$4:$G$4,0,AD$7+1)-INDEX($D$4:$G$4,0,AD$7))+AC53)))</f>
        <v>1</v>
      </c>
      <c r="AE53" s="366" cm="1">
        <f t="array" ref="AE53">IF(AE$7=-1,AF53,IF(AE$7=99,AD53,IF(AE$7=0,INDEX($D53:$G53,0,AE$5),(INDEX($D53:$G53,0,AE$7+1)-INDEX($D53:$G53,0,AE$7))/(INDEX($D$4:$G$4,0,AE$7+1)-INDEX($D$4:$G$4,0,AE$7))+AD53)))</f>
        <v>1</v>
      </c>
      <c r="AF53" s="366" cm="1">
        <f t="array" ref="AF53">IF(AF$7=-1,AG53,IF(AF$7=99,AE53,IF(AF$7=0,INDEX($D53:$G53,0,AF$5),(INDEX($D53:$G53,0,AF$7+1)-INDEX($D53:$G53,0,AF$7))/(INDEX($D$4:$G$4,0,AF$7+1)-INDEX($D$4:$G$4,0,AF$7))+AE53)))</f>
        <v>1</v>
      </c>
      <c r="AG53" s="366" cm="1">
        <f t="array" ref="AG53">IF(AG$7=-1,AH53,IF(AG$7=99,AF53,IF(AG$7=0,INDEX($D53:$G53,0,AG$5),(INDEX($D53:$G53,0,AG$7+1)-INDEX($D53:$G53,0,AG$7))/(INDEX($D$4:$G$4,0,AG$7+1)-INDEX($D$4:$G$4,0,AG$7))+AF53)))</f>
        <v>1</v>
      </c>
      <c r="AH53" s="366" cm="1">
        <f t="array" ref="AH53">IF(AH$7=-1,AI53,IF(AH$7=99,AG53,IF(AH$7=0,INDEX($D53:$G53,0,AH$5),(INDEX($D53:$G53,0,AH$7+1)-INDEX($D53:$G53,0,AH$7))/(INDEX($D$4:$G$4,0,AH$7+1)-INDEX($D$4:$G$4,0,AH$7))+AG53)))</f>
        <v>1</v>
      </c>
      <c r="AI53" s="366" cm="1">
        <f t="array" ref="AI53">IF(AI$7=-1,AJ53,IF(AI$7=99,AH53,IF(AI$7=0,INDEX($D53:$G53,0,AI$5),(INDEX($D53:$G53,0,AI$7+1)-INDEX($D53:$G53,0,AI$7))/(INDEX($D$4:$G$4,0,AI$7+1)-INDEX($D$4:$G$4,0,AI$7))+AH53)))</f>
        <v>1</v>
      </c>
      <c r="AJ53" s="366" cm="1">
        <f t="array" ref="AJ53">IF(AJ$7=-1,AK53,IF(AJ$7=99,AI53,IF(AJ$7=0,INDEX($D53:$G53,0,AJ$5),(INDEX($D53:$G53,0,AJ$7+1)-INDEX($D53:$G53,0,AJ$7))/(INDEX($D$4:$G$4,0,AJ$7+1)-INDEX($D$4:$G$4,0,AJ$7))+AI53)))</f>
        <v>1</v>
      </c>
      <c r="AK53" s="366" cm="1">
        <f t="array" ref="AK53">IF(AK$7=-1,AL53,IF(AK$7=99,AJ53,IF(AK$7=0,INDEX($D53:$G53,0,AK$5),(INDEX($D53:$G53,0,AK$7+1)-INDEX($D53:$G53,0,AK$7))/(INDEX($D$4:$G$4,0,AK$7+1)-INDEX($D$4:$G$4,0,AK$7))+AJ53)))</f>
        <v>1</v>
      </c>
      <c r="AL53" s="366" cm="1">
        <f t="array" ref="AL53">IF(AL$7=-1,AM53,IF(AL$7=99,AK53,IF(AL$7=0,INDEX($D53:$G53,0,AL$5),(INDEX($D53:$G53,0,AL$7+1)-INDEX($D53:$G53,0,AL$7))/(INDEX($D$4:$G$4,0,AL$7+1)-INDEX($D$4:$G$4,0,AL$7))+AK53)))</f>
        <v>1</v>
      </c>
      <c r="AM53" s="366" cm="1">
        <f t="array" ref="AM53">IF(AM$7=-1,AN53,IF(AM$7=99,AL53,IF(AM$7=0,INDEX($D53:$G53,0,AM$5),(INDEX($D53:$G53,0,AM$7+1)-INDEX($D53:$G53,0,AM$7))/(INDEX($D$4:$G$4,0,AM$7+1)-INDEX($D$4:$G$4,0,AM$7))+AL53)))</f>
        <v>1</v>
      </c>
      <c r="AN53" s="366" cm="1">
        <f t="array" ref="AN53">IF(AN$7=-1,AO53,IF(AN$7=99,AM53,IF(AN$7=0,INDEX($D53:$G53,0,AN$5),(INDEX($D53:$G53,0,AN$7+1)-INDEX($D53:$G53,0,AN$7))/(INDEX($D$4:$G$4,0,AN$7+1)-INDEX($D$4:$G$4,0,AN$7))+AM53)))</f>
        <v>1</v>
      </c>
      <c r="AO53" s="366" cm="1">
        <f t="array" ref="AO53">IF(AO$7=-1,AP53,IF(AO$7=99,AN53,IF(AO$7=0,INDEX($D53:$G53,0,AO$5),(INDEX($D53:$G53,0,AO$7+1)-INDEX($D53:$G53,0,AO$7))/(INDEX($D$4:$G$4,0,AO$7+1)-INDEX($D$4:$G$4,0,AO$7))+AN53)))</f>
        <v>1</v>
      </c>
      <c r="AP53" s="366"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3">
        <v>1.1000000000000001</v>
      </c>
      <c r="T54" s="342">
        <f t="shared" ref="T54:AA54" si="83">IF(T$63=1,($AB54-$S54)/$AC$63+S54,$AB54)</f>
        <v>1.0750000000000002</v>
      </c>
      <c r="U54" s="342">
        <f t="shared" si="83"/>
        <v>1.0500000000000003</v>
      </c>
      <c r="V54" s="342">
        <f t="shared" si="83"/>
        <v>1.0250000000000004</v>
      </c>
      <c r="W54" s="342">
        <f t="shared" si="83"/>
        <v>1.0000000000000004</v>
      </c>
      <c r="X54" s="342">
        <f t="shared" si="83"/>
        <v>1</v>
      </c>
      <c r="Y54" s="342">
        <f t="shared" si="83"/>
        <v>1</v>
      </c>
      <c r="Z54" s="342">
        <f t="shared" si="83"/>
        <v>1</v>
      </c>
      <c r="AA54" s="342">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2">
        <f t="shared" ref="T55:AA55" si="84">IF(T$63=1,($AB55-$S55)/$AC$63+S55,$AB55)</f>
        <v>1</v>
      </c>
      <c r="U55" s="342">
        <f t="shared" si="84"/>
        <v>1</v>
      </c>
      <c r="V55" s="342">
        <f t="shared" si="84"/>
        <v>1</v>
      </c>
      <c r="W55" s="342">
        <f t="shared" si="84"/>
        <v>1</v>
      </c>
      <c r="X55" s="342">
        <f t="shared" si="84"/>
        <v>1</v>
      </c>
      <c r="Y55" s="342">
        <f t="shared" si="84"/>
        <v>1</v>
      </c>
      <c r="Z55" s="342">
        <f t="shared" si="84"/>
        <v>1</v>
      </c>
      <c r="AA55" s="342">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2">
        <f t="shared" ref="T56:AA56" si="85">IF(T$63=1,($AB56-$S56)/$AC$63+S56,$AB56)</f>
        <v>1</v>
      </c>
      <c r="U56" s="342">
        <f t="shared" si="85"/>
        <v>1</v>
      </c>
      <c r="V56" s="342">
        <f t="shared" si="85"/>
        <v>1</v>
      </c>
      <c r="W56" s="342">
        <f t="shared" si="85"/>
        <v>1</v>
      </c>
      <c r="X56" s="342">
        <f t="shared" si="85"/>
        <v>1</v>
      </c>
      <c r="Y56" s="342">
        <f t="shared" si="85"/>
        <v>1</v>
      </c>
      <c r="Z56" s="342">
        <f t="shared" si="85"/>
        <v>1</v>
      </c>
      <c r="AA56" s="342">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2">
        <f t="shared" ref="T57:AA57" si="86">IF(T$63=1,($AB57-$S57)/$AC$63+S57,$AB57)</f>
        <v>1</v>
      </c>
      <c r="U57" s="342">
        <f t="shared" si="86"/>
        <v>1</v>
      </c>
      <c r="V57" s="342">
        <f t="shared" si="86"/>
        <v>1</v>
      </c>
      <c r="W57" s="342">
        <f t="shared" si="86"/>
        <v>1</v>
      </c>
      <c r="X57" s="342">
        <f t="shared" si="86"/>
        <v>1</v>
      </c>
      <c r="Y57" s="342">
        <f t="shared" si="86"/>
        <v>1</v>
      </c>
      <c r="Z57" s="342">
        <f t="shared" si="86"/>
        <v>1</v>
      </c>
      <c r="AA57" s="342">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2">
        <f t="shared" ref="T58:AA58" si="87">IF(T$63=1,($AB58-$S58)/$AC$63+S58,$AB58)</f>
        <v>1</v>
      </c>
      <c r="U58" s="342">
        <f t="shared" si="87"/>
        <v>1</v>
      </c>
      <c r="V58" s="342">
        <f t="shared" si="87"/>
        <v>1</v>
      </c>
      <c r="W58" s="342">
        <f t="shared" si="87"/>
        <v>1</v>
      </c>
      <c r="X58" s="342">
        <f t="shared" si="87"/>
        <v>1</v>
      </c>
      <c r="Y58" s="342">
        <f t="shared" si="87"/>
        <v>1</v>
      </c>
      <c r="Z58" s="342">
        <f t="shared" si="87"/>
        <v>1</v>
      </c>
      <c r="AA58" s="342">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3">
        <v>1.0229999999999999</v>
      </c>
      <c r="T59" s="342">
        <f t="shared" ref="T59:AA59" si="88">IF(T$63=1,($AB59-$S59)/$AC$63+S59,$AB59)</f>
        <v>1.01725</v>
      </c>
      <c r="U59" s="342">
        <f t="shared" si="88"/>
        <v>1.0115000000000001</v>
      </c>
      <c r="V59" s="342">
        <f t="shared" si="88"/>
        <v>1.0057500000000001</v>
      </c>
      <c r="W59" s="342">
        <f t="shared" si="88"/>
        <v>1.0000000000000002</v>
      </c>
      <c r="X59" s="342">
        <f t="shared" si="88"/>
        <v>1</v>
      </c>
      <c r="Y59" s="342">
        <f t="shared" si="88"/>
        <v>1</v>
      </c>
      <c r="Z59" s="342">
        <f t="shared" si="88"/>
        <v>1</v>
      </c>
      <c r="AA59" s="342">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2">
        <f t="shared" ref="T60:AA60" si="89">IF(T$63=1,($AB60-$S60)/$AC$63+S60,$AB60)</f>
        <v>1</v>
      </c>
      <c r="U60" s="342">
        <f t="shared" si="89"/>
        <v>1</v>
      </c>
      <c r="V60" s="342">
        <f t="shared" si="89"/>
        <v>1</v>
      </c>
      <c r="W60" s="342">
        <f t="shared" si="89"/>
        <v>1</v>
      </c>
      <c r="X60" s="342">
        <f t="shared" si="89"/>
        <v>1</v>
      </c>
      <c r="Y60" s="342">
        <f t="shared" si="89"/>
        <v>1</v>
      </c>
      <c r="Z60" s="342">
        <f t="shared" si="89"/>
        <v>1</v>
      </c>
      <c r="AA60" s="342">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2">
        <f t="shared" ref="T61:AA61" si="90">IF(T$63=1,($AB61-$S61)/$AC$63+S61,$AB61)</f>
        <v>1</v>
      </c>
      <c r="U61" s="342">
        <f t="shared" si="90"/>
        <v>1</v>
      </c>
      <c r="V61" s="342">
        <f t="shared" si="90"/>
        <v>1</v>
      </c>
      <c r="W61" s="342">
        <f t="shared" si="90"/>
        <v>1</v>
      </c>
      <c r="X61" s="342">
        <f t="shared" si="90"/>
        <v>1</v>
      </c>
      <c r="Y61" s="342">
        <f t="shared" si="90"/>
        <v>1</v>
      </c>
      <c r="Z61" s="342">
        <f t="shared" si="90"/>
        <v>1</v>
      </c>
      <c r="AA61" s="342">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2">
        <f t="shared" ref="T62:AA62" si="91">IF(T$63=1,($AB62-$S62)/$AC$63+S62,$AB62)</f>
        <v>1</v>
      </c>
      <c r="U62" s="342">
        <f t="shared" si="91"/>
        <v>1</v>
      </c>
      <c r="V62" s="342">
        <f t="shared" si="91"/>
        <v>1</v>
      </c>
      <c r="W62" s="342">
        <f t="shared" si="91"/>
        <v>1</v>
      </c>
      <c r="X62" s="342">
        <f t="shared" si="91"/>
        <v>1</v>
      </c>
      <c r="Y62" s="342">
        <f t="shared" si="91"/>
        <v>1</v>
      </c>
      <c r="Z62" s="342">
        <f t="shared" si="91"/>
        <v>1</v>
      </c>
      <c r="AA62" s="342">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4">
        <f t="shared" ref="T63:AB63" si="92">IF(T3&lt;=$X$45,1,0)</f>
        <v>1</v>
      </c>
      <c r="U63" s="344">
        <f t="shared" si="92"/>
        <v>1</v>
      </c>
      <c r="V63" s="344">
        <f t="shared" si="92"/>
        <v>1</v>
      </c>
      <c r="W63" s="344">
        <f t="shared" si="92"/>
        <v>1</v>
      </c>
      <c r="X63" s="344">
        <f t="shared" si="92"/>
        <v>0</v>
      </c>
      <c r="Y63" s="344">
        <f t="shared" si="92"/>
        <v>0</v>
      </c>
      <c r="Z63" s="344">
        <f t="shared" si="92"/>
        <v>0</v>
      </c>
      <c r="AA63" s="344">
        <f t="shared" si="92"/>
        <v>0</v>
      </c>
      <c r="AB63" s="344">
        <f t="shared" si="92"/>
        <v>0</v>
      </c>
      <c r="AC63" s="344">
        <f>SUM(T63:AB63)</f>
        <v>4</v>
      </c>
    </row>
    <row r="64" spans="1:42" ht="15.75" thickBot="1">
      <c r="A64" s="185" t="s">
        <v>16</v>
      </c>
      <c r="B64" s="14" t="s">
        <v>289</v>
      </c>
      <c r="C64" s="14"/>
      <c r="V64" s="343"/>
      <c r="W64" s="343"/>
      <c r="X64" s="343"/>
      <c r="Y64" s="343"/>
      <c r="Z64" s="343"/>
      <c r="AA64" s="343"/>
      <c r="AB64" s="343"/>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186.51301855651582</v>
      </c>
      <c r="K79" s="5">
        <f t="shared" ca="1" si="94"/>
        <v>191.72764997425244</v>
      </c>
      <c r="L79" s="5">
        <f t="shared" ca="1" si="94"/>
        <v>193.25080325111884</v>
      </c>
      <c r="M79" s="5">
        <f t="shared" ca="1" si="94"/>
        <v>199.99778725841253</v>
      </c>
      <c r="N79" s="5">
        <f t="shared" ca="1" si="94"/>
        <v>197.80224330122689</v>
      </c>
      <c r="O79" s="5">
        <f t="shared" ca="1" si="94"/>
        <v>204.56882730948811</v>
      </c>
      <c r="P79" s="5">
        <f t="shared" ca="1" si="94"/>
        <v>203.94770491309214</v>
      </c>
      <c r="Q79" s="5">
        <f t="shared" ca="1" si="94"/>
        <v>201.87293671790277</v>
      </c>
      <c r="R79" s="5">
        <f t="shared" ca="1" si="94"/>
        <v>194.31413122982036</v>
      </c>
      <c r="S79" s="5">
        <f t="shared" ca="1" si="94"/>
        <v>212.19336008476824</v>
      </c>
      <c r="T79" s="5">
        <f t="shared" ca="1" si="94"/>
        <v>214.4658607966883</v>
      </c>
      <c r="U79" s="5">
        <f t="shared" ca="1" si="94"/>
        <v>216.72711348391687</v>
      </c>
      <c r="V79" s="5">
        <f t="shared" ca="1" si="94"/>
        <v>219.04169063176016</v>
      </c>
      <c r="W79" s="5">
        <f t="shared" ca="1" si="94"/>
        <v>220.98856887964331</v>
      </c>
      <c r="X79" s="5">
        <f t="shared" ca="1" si="94"/>
        <v>223.75442366692627</v>
      </c>
      <c r="Y79" s="5">
        <f t="shared" ca="1" si="94"/>
        <v>226.4234197262499</v>
      </c>
      <c r="Z79" s="5">
        <f t="shared" ca="1" si="94"/>
        <v>233.16048235986526</v>
      </c>
      <c r="AA79" s="5">
        <f t="shared" ca="1" si="94"/>
        <v>238.74600233885303</v>
      </c>
      <c r="AB79" s="5">
        <f t="shared" ca="1" si="94"/>
        <v>242.07148533212325</v>
      </c>
      <c r="AC79" s="5">
        <f t="shared" ca="1" si="94"/>
        <v>245.14944046505292</v>
      </c>
      <c r="AD79" s="5">
        <f t="shared" ca="1" si="94"/>
        <v>247.52786034049859</v>
      </c>
      <c r="AE79" s="5">
        <f t="shared" ca="1" si="94"/>
        <v>250.53048090723766</v>
      </c>
      <c r="AF79" s="5">
        <f t="shared" ca="1" si="94"/>
        <v>253.29633569452065</v>
      </c>
      <c r="AG79" s="5">
        <f t="shared" ca="1" si="94"/>
        <v>260.95893728419168</v>
      </c>
      <c r="AH79" s="5">
        <f t="shared" ca="1" si="94"/>
        <v>269.08430835189068</v>
      </c>
      <c r="AI79" s="5">
        <f t="shared" ca="1" si="94"/>
        <v>271.34434533760833</v>
      </c>
      <c r="AJ79" s="5">
        <f t="shared" ca="1" si="94"/>
        <v>274.22858301461935</v>
      </c>
      <c r="AK79" s="5">
        <f t="shared" ca="1" si="94"/>
        <v>274.26086925727247</v>
      </c>
      <c r="AL79" s="5">
        <f t="shared" ca="1" si="94"/>
        <v>277.68321097850196</v>
      </c>
      <c r="AM79" s="5">
        <f t="shared" ca="1" si="94"/>
        <v>284.78618436218585</v>
      </c>
      <c r="AN79" s="5">
        <f t="shared" ca="1" si="94"/>
        <v>281.62213258218122</v>
      </c>
      <c r="AO79" s="5">
        <f t="shared" ca="1" si="94"/>
        <v>287.27222504647523</v>
      </c>
      <c r="AP79" s="5">
        <f t="shared" ca="1" si="94"/>
        <v>291.21114665015455</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1.5436659278823255</v>
      </c>
      <c r="Q80" s="185">
        <f t="shared" ca="1" si="95"/>
        <v>1.527962152384913</v>
      </c>
      <c r="R80" s="185">
        <f t="shared" ca="1" si="95"/>
        <v>1.4707500818082182</v>
      </c>
      <c r="S80" s="185">
        <f t="shared" ca="1" si="95"/>
        <v>1.6060767157213311</v>
      </c>
      <c r="T80" s="185">
        <f t="shared" ca="1" si="95"/>
        <v>1.6232771148215523</v>
      </c>
      <c r="U80" s="185">
        <f t="shared" ca="1" si="95"/>
        <v>1.6403923784088259</v>
      </c>
      <c r="V80" s="185">
        <f t="shared" ca="1" si="95"/>
        <v>1.6579112511125087</v>
      </c>
      <c r="W80" s="185">
        <f t="shared" ca="1" si="95"/>
        <v>1.6726470365349193</v>
      </c>
      <c r="X80" s="185">
        <f t="shared" ca="1" si="95"/>
        <v>1.6935815981590294</v>
      </c>
      <c r="Y80" s="185">
        <f t="shared" ca="1" si="95"/>
        <v>1.7137830428391043</v>
      </c>
      <c r="Z80" s="185">
        <f t="shared" ca="1" si="95"/>
        <v>1.7647753991686488</v>
      </c>
      <c r="AA80" s="185">
        <f t="shared" ref="AA80:AP95" ca="1" si="96">AA$79/Z$79*Z80</f>
        <v>1.8070518096079993</v>
      </c>
      <c r="AB80" s="185">
        <f t="shared" ca="1" si="96"/>
        <v>1.832222158019867</v>
      </c>
      <c r="AC80" s="185">
        <f t="shared" ca="1" si="96"/>
        <v>1.855518985352534</v>
      </c>
      <c r="AD80" s="185">
        <f t="shared" ca="1" si="96"/>
        <v>1.8735210792005041</v>
      </c>
      <c r="AE80" s="185">
        <f t="shared" ca="1" si="96"/>
        <v>1.8962477044655883</v>
      </c>
      <c r="AF80" s="185">
        <f t="shared" ca="1" si="96"/>
        <v>1.9171822660896984</v>
      </c>
      <c r="AG80" s="185">
        <f t="shared" ca="1" si="96"/>
        <v>1.9751799621066874</v>
      </c>
      <c r="AH80" s="185">
        <f t="shared" ca="1" si="96"/>
        <v>2.0366803279674</v>
      </c>
      <c r="AI80" s="185">
        <f t="shared" ca="1" si="96"/>
        <v>2.0537863899948832</v>
      </c>
      <c r="AJ80" s="185">
        <f t="shared" ca="1" si="96"/>
        <v>2.0756169834394802</v>
      </c>
      <c r="AK80" s="185">
        <f t="shared" ca="1" si="96"/>
        <v>2.0758613557541588</v>
      </c>
      <c r="AL80" s="185">
        <f t="shared" ca="1" si="96"/>
        <v>2.1017648211100615</v>
      </c>
      <c r="AM80" s="185">
        <f t="shared" ca="1" si="96"/>
        <v>2.1555267303392935</v>
      </c>
      <c r="AN80" s="185">
        <f t="shared" ca="1" si="96"/>
        <v>2.1315782435008175</v>
      </c>
      <c r="AO80" s="185">
        <f t="shared" ca="1" si="96"/>
        <v>2.1743433985695249</v>
      </c>
      <c r="AP80" s="185">
        <f t="shared" ca="1" si="96"/>
        <v>2.2041568209602813</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0.71721143396735509</v>
      </c>
      <c r="Q81" s="185">
        <f t="shared" ca="1" si="95"/>
        <v>0.70991521323736095</v>
      </c>
      <c r="R81" s="185">
        <f t="shared" ca="1" si="95"/>
        <v>0.68333358670962907</v>
      </c>
      <c r="S81" s="185">
        <f t="shared" ca="1" si="95"/>
        <v>0.74620846618303138</v>
      </c>
      <c r="T81" s="185">
        <f t="shared" ca="1" si="95"/>
        <v>0.75420004174394573</v>
      </c>
      <c r="U81" s="185">
        <f t="shared" ca="1" si="95"/>
        <v>0.7621520620084582</v>
      </c>
      <c r="V81" s="185">
        <f t="shared" ca="1" si="95"/>
        <v>0.77029160540729247</v>
      </c>
      <c r="W81" s="185">
        <f t="shared" ca="1" si="95"/>
        <v>0.77713808274578045</v>
      </c>
      <c r="X81" s="185">
        <f t="shared" ca="1" si="95"/>
        <v>0.7868646088617669</v>
      </c>
      <c r="Y81" s="185">
        <f t="shared" ca="1" si="95"/>
        <v>0.79625051733166818</v>
      </c>
      <c r="Z81" s="185">
        <f t="shared" ca="1" si="95"/>
        <v>0.81994236693714506</v>
      </c>
      <c r="AA81" s="185">
        <f t="shared" ca="1" si="96"/>
        <v>0.83958465119472081</v>
      </c>
      <c r="AB81" s="185">
        <f t="shared" ca="1" si="96"/>
        <v>0.85127919037697697</v>
      </c>
      <c r="AC81" s="185">
        <f t="shared" ca="1" si="96"/>
        <v>0.86210326224145983</v>
      </c>
      <c r="AD81" s="185">
        <f t="shared" ca="1" si="96"/>
        <v>0.87046731777310582</v>
      </c>
      <c r="AE81" s="185">
        <f t="shared" ca="1" si="96"/>
        <v>0.88102646480174462</v>
      </c>
      <c r="AF81" s="185">
        <f t="shared" ca="1" si="96"/>
        <v>0.89075299091773108</v>
      </c>
      <c r="AG81" s="185">
        <f t="shared" ca="1" si="96"/>
        <v>0.91769963136357646</v>
      </c>
      <c r="AH81" s="185">
        <f t="shared" ca="1" si="96"/>
        <v>0.94627366722960682</v>
      </c>
      <c r="AI81" s="185">
        <f t="shared" ca="1" si="96"/>
        <v>0.95422141230492674</v>
      </c>
      <c r="AJ81" s="185">
        <f t="shared" ca="1" si="96"/>
        <v>0.96436424887723937</v>
      </c>
      <c r="AK81" s="185">
        <f t="shared" ca="1" si="96"/>
        <v>0.96447778809260121</v>
      </c>
      <c r="AL81" s="185">
        <f t="shared" ca="1" si="96"/>
        <v>0.97651294492094232</v>
      </c>
      <c r="AM81" s="185">
        <f t="shared" ca="1" si="96"/>
        <v>1.0014915723005184</v>
      </c>
      <c r="AN81" s="185">
        <f t="shared" ca="1" si="96"/>
        <v>0.9903647291950709</v>
      </c>
      <c r="AO81" s="185">
        <f t="shared" ca="1" si="96"/>
        <v>1.0102340918833701</v>
      </c>
      <c r="AP81" s="185">
        <f t="shared" ca="1" si="96"/>
        <v>1.0240858761574989</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1.0419745013205697</v>
      </c>
      <c r="Q82" s="185">
        <f t="shared" ca="1" si="95"/>
        <v>1.0313744528598161</v>
      </c>
      <c r="R82" s="185">
        <f t="shared" ca="1" si="95"/>
        <v>0.99275630522054714</v>
      </c>
      <c r="S82" s="185">
        <f t="shared" ca="1" si="95"/>
        <v>1.0841017831118982</v>
      </c>
      <c r="T82" s="185">
        <f t="shared" ca="1" si="95"/>
        <v>1.0957120525045476</v>
      </c>
      <c r="U82" s="185">
        <f t="shared" ca="1" si="95"/>
        <v>1.1072648554259572</v>
      </c>
      <c r="V82" s="185">
        <f t="shared" ca="1" si="95"/>
        <v>1.119090094500943</v>
      </c>
      <c r="W82" s="185">
        <f t="shared" ca="1" si="95"/>
        <v>1.12903674966107</v>
      </c>
      <c r="X82" s="185">
        <f t="shared" ca="1" si="95"/>
        <v>1.1431675787573443</v>
      </c>
      <c r="Y82" s="185">
        <f t="shared" ca="1" si="95"/>
        <v>1.1568035539163948</v>
      </c>
      <c r="Z82" s="185">
        <f t="shared" ca="1" si="95"/>
        <v>1.1912233944388373</v>
      </c>
      <c r="AA82" s="185">
        <f t="shared" ca="1" si="96"/>
        <v>1.2197599714853988</v>
      </c>
      <c r="AB82" s="185">
        <f t="shared" ca="1" si="96"/>
        <v>1.2367499566634095</v>
      </c>
      <c r="AC82" s="185">
        <f t="shared" ca="1" si="96"/>
        <v>1.2524753151129597</v>
      </c>
      <c r="AD82" s="185">
        <f t="shared" ca="1" si="96"/>
        <v>1.2646267284603396</v>
      </c>
      <c r="AE82" s="185">
        <f t="shared" ca="1" si="96"/>
        <v>1.2799672005142715</v>
      </c>
      <c r="AF82" s="185">
        <f t="shared" ca="1" si="96"/>
        <v>1.2940980296105458</v>
      </c>
      <c r="AG82" s="185">
        <f t="shared" ca="1" si="96"/>
        <v>1.3332464744220134</v>
      </c>
      <c r="AH82" s="185">
        <f t="shared" ca="1" si="96"/>
        <v>1.3747592213779944</v>
      </c>
      <c r="AI82" s="185">
        <f t="shared" ca="1" si="96"/>
        <v>1.3863058132465458</v>
      </c>
      <c r="AJ82" s="185">
        <f t="shared" ca="1" si="96"/>
        <v>1.4010414638216488</v>
      </c>
      <c r="AK82" s="185">
        <f t="shared" ca="1" si="96"/>
        <v>1.4012064151340569</v>
      </c>
      <c r="AL82" s="185">
        <f t="shared" ca="1" si="96"/>
        <v>1.4186912542492911</v>
      </c>
      <c r="AM82" s="185">
        <f t="shared" ca="1" si="96"/>
        <v>1.4549805429790228</v>
      </c>
      <c r="AN82" s="185">
        <f t="shared" ca="1" si="96"/>
        <v>1.4388153143630515</v>
      </c>
      <c r="AO82" s="185">
        <f t="shared" ca="1" si="96"/>
        <v>1.4676817940344289</v>
      </c>
      <c r="AP82" s="185">
        <f t="shared" ca="1" si="96"/>
        <v>1.4878058541481896</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12.531399189637963</v>
      </c>
      <c r="Q83" s="185">
        <f t="shared" ca="1" si="95"/>
        <v>12.403916762262956</v>
      </c>
      <c r="R83" s="185">
        <f t="shared" ca="1" si="95"/>
        <v>11.939472168447347</v>
      </c>
      <c r="S83" s="185">
        <f t="shared" ca="1" si="95"/>
        <v>13.038046698029431</v>
      </c>
      <c r="T83" s="185">
        <f t="shared" ca="1" si="95"/>
        <v>13.177678637461856</v>
      </c>
      <c r="U83" s="185">
        <f t="shared" ca="1" si="95"/>
        <v>13.316619451257125</v>
      </c>
      <c r="V83" s="185">
        <f t="shared" ca="1" si="95"/>
        <v>13.458836742729945</v>
      </c>
      <c r="W83" s="185">
        <f t="shared" ca="1" si="95"/>
        <v>13.578461077351621</v>
      </c>
      <c r="X83" s="185">
        <f t="shared" ca="1" si="95"/>
        <v>13.74840675266473</v>
      </c>
      <c r="Y83" s="185">
        <f t="shared" ca="1" si="95"/>
        <v>13.912401023005783</v>
      </c>
      <c r="Z83" s="185">
        <f t="shared" ca="1" si="95"/>
        <v>14.326354302173124</v>
      </c>
      <c r="AA83" s="185">
        <f t="shared" ca="1" si="96"/>
        <v>14.669551988894927</v>
      </c>
      <c r="AB83" s="185">
        <f t="shared" ca="1" si="96"/>
        <v>14.873883559602129</v>
      </c>
      <c r="AC83" s="185">
        <f t="shared" ca="1" si="96"/>
        <v>15.063005984269633</v>
      </c>
      <c r="AD83" s="185">
        <f t="shared" ca="1" si="96"/>
        <v>15.209146039694525</v>
      </c>
      <c r="AE83" s="185">
        <f t="shared" ca="1" si="96"/>
        <v>15.39363959382821</v>
      </c>
      <c r="AF83" s="185">
        <f t="shared" ca="1" si="96"/>
        <v>15.563585269141319</v>
      </c>
      <c r="AG83" s="185">
        <f t="shared" ca="1" si="96"/>
        <v>16.034407529152727</v>
      </c>
      <c r="AH83" s="185">
        <f t="shared" ca="1" si="96"/>
        <v>16.53366427958618</v>
      </c>
      <c r="AI83" s="185">
        <f t="shared" ca="1" si="96"/>
        <v>16.672530395600788</v>
      </c>
      <c r="AJ83" s="185">
        <f t="shared" ca="1" si="96"/>
        <v>16.849750010324183</v>
      </c>
      <c r="AK83" s="185">
        <f t="shared" ca="1" si="96"/>
        <v>16.851733811981536</v>
      </c>
      <c r="AL83" s="185">
        <f t="shared" ca="1" si="96"/>
        <v>17.062016787660788</v>
      </c>
      <c r="AM83" s="185">
        <f t="shared" ca="1" si="96"/>
        <v>17.49845315227811</v>
      </c>
      <c r="AN83" s="185">
        <f t="shared" ca="1" si="96"/>
        <v>17.304040589857667</v>
      </c>
      <c r="AO83" s="185">
        <f t="shared" ca="1" si="96"/>
        <v>17.651205879894174</v>
      </c>
      <c r="AP83" s="185">
        <f t="shared" ca="1" si="96"/>
        <v>17.893229682091057</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5.5571973403763719</v>
      </c>
      <c r="Q84" s="185">
        <f t="shared" ca="1" si="95"/>
        <v>5.5006637485856871</v>
      </c>
      <c r="R84" s="185">
        <f t="shared" ca="1" si="95"/>
        <v>5.2947002945095862</v>
      </c>
      <c r="S84" s="185">
        <f t="shared" ca="1" si="95"/>
        <v>5.7818761765967928</v>
      </c>
      <c r="T84" s="185">
        <f t="shared" ca="1" si="95"/>
        <v>5.8437976133575891</v>
      </c>
      <c r="U84" s="185">
        <f t="shared" ca="1" si="95"/>
        <v>5.9054125622717741</v>
      </c>
      <c r="V84" s="185">
        <f t="shared" ca="1" si="95"/>
        <v>5.9684805040050319</v>
      </c>
      <c r="W84" s="185">
        <f t="shared" ca="1" si="95"/>
        <v>6.0215293315257101</v>
      </c>
      <c r="X84" s="185">
        <f t="shared" ca="1" si="95"/>
        <v>6.0968937533725063</v>
      </c>
      <c r="Y84" s="185">
        <f t="shared" ca="1" si="95"/>
        <v>6.169618954220776</v>
      </c>
      <c r="Z84" s="185">
        <f t="shared" ca="1" si="95"/>
        <v>6.3531914370071361</v>
      </c>
      <c r="AA84" s="185">
        <f t="shared" ca="1" si="96"/>
        <v>6.5053865145887979</v>
      </c>
      <c r="AB84" s="185">
        <f t="shared" ca="1" si="96"/>
        <v>6.595999768871522</v>
      </c>
      <c r="AC84" s="185">
        <f t="shared" ca="1" si="96"/>
        <v>6.6798683472691227</v>
      </c>
      <c r="AD84" s="185">
        <f t="shared" ca="1" si="96"/>
        <v>6.7446758851218158</v>
      </c>
      <c r="AE84" s="185">
        <f t="shared" ca="1" si="96"/>
        <v>6.826491736076119</v>
      </c>
      <c r="AF84" s="185">
        <f t="shared" ca="1" si="96"/>
        <v>6.9018561579229152</v>
      </c>
      <c r="AG84" s="185">
        <f t="shared" ca="1" si="96"/>
        <v>7.1106478635840755</v>
      </c>
      <c r="AH84" s="185">
        <f t="shared" ca="1" si="96"/>
        <v>7.3320491806826409</v>
      </c>
      <c r="AI84" s="185">
        <f t="shared" ca="1" si="96"/>
        <v>7.3936310039815814</v>
      </c>
      <c r="AJ84" s="185">
        <f t="shared" ca="1" si="96"/>
        <v>7.4722211403821301</v>
      </c>
      <c r="AK84" s="185">
        <f t="shared" ca="1" si="96"/>
        <v>7.4731008807149726</v>
      </c>
      <c r="AL84" s="185">
        <f t="shared" ca="1" si="96"/>
        <v>7.5663533559962213</v>
      </c>
      <c r="AM84" s="185">
        <f t="shared" ca="1" si="96"/>
        <v>7.7598962292214564</v>
      </c>
      <c r="AN84" s="185">
        <f t="shared" ca="1" si="96"/>
        <v>7.6736816766029428</v>
      </c>
      <c r="AO84" s="185">
        <f t="shared" ca="1" si="96"/>
        <v>7.8276362348502886</v>
      </c>
      <c r="AP84" s="185">
        <f t="shared" ca="1" si="96"/>
        <v>7.9349645554570118</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11.044721244554777</v>
      </c>
      <c r="Q85" s="185">
        <f t="shared" ca="1" si="95"/>
        <v>10.932362851638812</v>
      </c>
      <c r="R85" s="185">
        <f t="shared" ca="1" si="95"/>
        <v>10.523018213054836</v>
      </c>
      <c r="S85" s="185">
        <f t="shared" ca="1" si="95"/>
        <v>11.491262003072713</v>
      </c>
      <c r="T85" s="185">
        <f t="shared" ca="1" si="95"/>
        <v>11.614328535750317</v>
      </c>
      <c r="U85" s="185">
        <f t="shared" ca="1" si="95"/>
        <v>11.736785935330186</v>
      </c>
      <c r="V85" s="185">
        <f t="shared" ca="1" si="95"/>
        <v>11.862131103631242</v>
      </c>
      <c r="W85" s="185">
        <f t="shared" ca="1" si="95"/>
        <v>11.967563658285972</v>
      </c>
      <c r="X85" s="185">
        <f t="shared" ca="1" si="95"/>
        <v>12.117347619529738</v>
      </c>
      <c r="Y85" s="185">
        <f t="shared" ca="1" si="95"/>
        <v>12.261886228045123</v>
      </c>
      <c r="Z85" s="185">
        <f t="shared" ca="1" si="95"/>
        <v>12.626729651152509</v>
      </c>
      <c r="AA85" s="185">
        <f t="shared" ca="1" si="96"/>
        <v>12.929211658489143</v>
      </c>
      <c r="AB85" s="185">
        <f t="shared" ca="1" si="96"/>
        <v>13.109302102163555</v>
      </c>
      <c r="AC85" s="185">
        <f t="shared" ca="1" si="96"/>
        <v>13.275987755532103</v>
      </c>
      <c r="AD85" s="185">
        <f t="shared" ca="1" si="96"/>
        <v>13.404790305862347</v>
      </c>
      <c r="AE85" s="185">
        <f t="shared" ca="1" si="96"/>
        <v>13.567396240442154</v>
      </c>
      <c r="AF85" s="185">
        <f t="shared" ca="1" si="96"/>
        <v>13.71718020168592</v>
      </c>
      <c r="AG85" s="185">
        <f t="shared" ca="1" si="96"/>
        <v>14.132145884197829</v>
      </c>
      <c r="AH85" s="185">
        <f t="shared" ca="1" si="96"/>
        <v>14.572172696412009</v>
      </c>
      <c r="AI85" s="185">
        <f t="shared" ca="1" si="96"/>
        <v>14.694564260074234</v>
      </c>
      <c r="AJ85" s="185">
        <f t="shared" ca="1" si="96"/>
        <v>14.85075920798602</v>
      </c>
      <c r="AK85" s="185">
        <f t="shared" ca="1" si="96"/>
        <v>14.852507658895481</v>
      </c>
      <c r="AL85" s="185">
        <f t="shared" ca="1" si="96"/>
        <v>15.037843455298272</v>
      </c>
      <c r="AM85" s="185">
        <f t="shared" ca="1" si="96"/>
        <v>15.422502655379541</v>
      </c>
      <c r="AN85" s="185">
        <f t="shared" ca="1" si="96"/>
        <v>15.25115446625243</v>
      </c>
      <c r="AO85" s="185">
        <f t="shared" ca="1" si="96"/>
        <v>15.557133375407984</v>
      </c>
      <c r="AP85" s="185">
        <f t="shared" ca="1" si="96"/>
        <v>15.770444386362145</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4.051717853098677</v>
      </c>
      <c r="S86" s="185">
        <f t="shared" ca="1" si="95"/>
        <v>4.4245244538988571</v>
      </c>
      <c r="T86" s="185">
        <f t="shared" ca="1" si="95"/>
        <v>4.4719092305354877</v>
      </c>
      <c r="U86" s="185">
        <f t="shared" ca="1" si="95"/>
        <v>4.5190594703313529</v>
      </c>
      <c r="V86" s="185">
        <f t="shared" ca="1" si="95"/>
        <v>4.5673215987362052</v>
      </c>
      <c r="W86" s="185">
        <f t="shared" ca="1" si="95"/>
        <v>4.6079166975323291</v>
      </c>
      <c r="X86" s="185">
        <f t="shared" ca="1" si="95"/>
        <v>4.6655885876300118</v>
      </c>
      <c r="Y86" s="185">
        <f t="shared" ca="1" si="95"/>
        <v>4.7212408395530669</v>
      </c>
      <c r="Z86" s="185">
        <f t="shared" ca="1" si="95"/>
        <v>4.8617178948104574</v>
      </c>
      <c r="AA86" s="185">
        <f t="shared" ca="1" si="96"/>
        <v>4.9781836962139483</v>
      </c>
      <c r="AB86" s="185">
        <f t="shared" ca="1" si="96"/>
        <v>5.0475246068761424</v>
      </c>
      <c r="AC86" s="185">
        <f t="shared" ca="1" si="96"/>
        <v>5.1117042199809557</v>
      </c>
      <c r="AD86" s="185">
        <f t="shared" ca="1" si="96"/>
        <v>5.1612975573801307</v>
      </c>
      <c r="AE86" s="185">
        <f t="shared" ca="1" si="96"/>
        <v>5.2239063407935671</v>
      </c>
      <c r="AF86" s="185">
        <f t="shared" ca="1" si="96"/>
        <v>5.2815782308912498</v>
      </c>
      <c r="AG86" s="185">
        <f t="shared" ca="1" si="96"/>
        <v>5.4413540509284068</v>
      </c>
      <c r="AH86" s="185">
        <f t="shared" ca="1" si="96"/>
        <v>5.6107792533554512</v>
      </c>
      <c r="AI86" s="185">
        <f t="shared" ca="1" si="96"/>
        <v>5.6579041440967499</v>
      </c>
      <c r="AJ86" s="185">
        <f t="shared" ca="1" si="96"/>
        <v>5.718044480852309</v>
      </c>
      <c r="AK86" s="185">
        <f t="shared" ca="1" si="96"/>
        <v>5.7187176935771848</v>
      </c>
      <c r="AL86" s="185">
        <f t="shared" ca="1" si="96"/>
        <v>5.7900782424140056</v>
      </c>
      <c r="AM86" s="185">
        <f t="shared" ca="1" si="96"/>
        <v>5.9381850418866531</v>
      </c>
      <c r="AN86" s="185">
        <f t="shared" ca="1" si="96"/>
        <v>5.8722101948488374</v>
      </c>
      <c r="AO86" s="185">
        <f t="shared" ca="1" si="96"/>
        <v>5.9900224217020801</v>
      </c>
      <c r="AP86" s="185">
        <f t="shared" ca="1" si="96"/>
        <v>6.0721543741369137</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19.880481469428194</v>
      </c>
      <c r="S87" s="185">
        <f t="shared" ca="1" si="95"/>
        <v>21.709724024711321</v>
      </c>
      <c r="T87" s="185">
        <f t="shared" ca="1" si="95"/>
        <v>21.942225943159833</v>
      </c>
      <c r="U87" s="185">
        <f t="shared" ca="1" si="95"/>
        <v>22.173577064468518</v>
      </c>
      <c r="V87" s="185">
        <f t="shared" ca="1" si="95"/>
        <v>22.410383866969347</v>
      </c>
      <c r="W87" s="185">
        <f t="shared" ca="1" si="95"/>
        <v>22.609571011441595</v>
      </c>
      <c r="X87" s="185">
        <f t="shared" ca="1" si="95"/>
        <v>22.892548499994266</v>
      </c>
      <c r="Y87" s="185">
        <f t="shared" ca="1" si="95"/>
        <v>23.165616271048979</v>
      </c>
      <c r="Z87" s="185">
        <f t="shared" ca="1" si="95"/>
        <v>23.854892177017739</v>
      </c>
      <c r="AA87" s="185">
        <f t="shared" ca="1" si="96"/>
        <v>24.42635255273305</v>
      </c>
      <c r="AB87" s="185">
        <f t="shared" ca="1" si="96"/>
        <v>24.76658618682945</v>
      </c>
      <c r="AC87" s="185">
        <f t="shared" ca="1" si="96"/>
        <v>25.081494987319964</v>
      </c>
      <c r="AD87" s="185">
        <f t="shared" ca="1" si="96"/>
        <v>25.324833605880819</v>
      </c>
      <c r="AE87" s="185">
        <f t="shared" ca="1" si="96"/>
        <v>25.632034848317371</v>
      </c>
      <c r="AF87" s="185">
        <f t="shared" ca="1" si="96"/>
        <v>25.915012336870038</v>
      </c>
      <c r="AG87" s="185">
        <f t="shared" ca="1" si="96"/>
        <v>26.698981098930339</v>
      </c>
      <c r="AH87" s="185">
        <f t="shared" ca="1" si="96"/>
        <v>27.530296289036432</v>
      </c>
      <c r="AI87" s="185">
        <f t="shared" ca="1" si="96"/>
        <v>27.761523030655351</v>
      </c>
      <c r="AJ87" s="185">
        <f t="shared" ca="1" si="96"/>
        <v>28.056612396149958</v>
      </c>
      <c r="AK87" s="185">
        <f t="shared" ca="1" si="96"/>
        <v>28.059915635315946</v>
      </c>
      <c r="AL87" s="185">
        <f t="shared" ca="1" si="96"/>
        <v>28.410058986910297</v>
      </c>
      <c r="AM87" s="185">
        <f t="shared" ca="1" si="96"/>
        <v>29.13677160342688</v>
      </c>
      <c r="AN87" s="185">
        <f t="shared" ca="1" si="96"/>
        <v>28.813054165160402</v>
      </c>
      <c r="AO87" s="185">
        <f t="shared" ca="1" si="96"/>
        <v>29.391121019207681</v>
      </c>
      <c r="AP87" s="185">
        <f t="shared" ca="1" si="96"/>
        <v>29.794116197457793</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0.12854355715003829</v>
      </c>
      <c r="S88" s="185">
        <f t="shared" ca="1" si="95"/>
        <v>0.14037110495404437</v>
      </c>
      <c r="T88" s="185">
        <f t="shared" ca="1" si="95"/>
        <v>0.14187441983540372</v>
      </c>
      <c r="U88" s="185">
        <f t="shared" ca="1" si="95"/>
        <v>0.14337029387293143</v>
      </c>
      <c r="V88" s="185">
        <f t="shared" ca="1" si="95"/>
        <v>0.14490144334723332</v>
      </c>
      <c r="W88" s="185">
        <f t="shared" ca="1" si="95"/>
        <v>0.146189350993152</v>
      </c>
      <c r="X88" s="185">
        <f t="shared" ca="1" si="95"/>
        <v>0.14801903167909922</v>
      </c>
      <c r="Y88" s="185">
        <f t="shared" ca="1" si="95"/>
        <v>0.14978463794413777</v>
      </c>
      <c r="Z88" s="185">
        <f t="shared" ca="1" si="95"/>
        <v>0.15424136988733994</v>
      </c>
      <c r="AA88" s="185">
        <f t="shared" ca="1" si="96"/>
        <v>0.15793632815973918</v>
      </c>
      <c r="AB88" s="185">
        <f t="shared" ca="1" si="96"/>
        <v>0.16013621661093644</v>
      </c>
      <c r="AC88" s="185">
        <f t="shared" ca="1" si="96"/>
        <v>0.16217235931981153</v>
      </c>
      <c r="AD88" s="185">
        <f t="shared" ca="1" si="96"/>
        <v>0.16374574232212413</v>
      </c>
      <c r="AE88" s="185">
        <f t="shared" ca="1" si="96"/>
        <v>0.16573204937029248</v>
      </c>
      <c r="AF88" s="185">
        <f t="shared" ca="1" si="96"/>
        <v>0.1675617300562397</v>
      </c>
      <c r="AG88" s="185">
        <f t="shared" ca="1" si="96"/>
        <v>0.17263072868812454</v>
      </c>
      <c r="AH88" s="185">
        <f t="shared" ca="1" si="96"/>
        <v>0.17800586066435081</v>
      </c>
      <c r="AI88" s="185">
        <f t="shared" ca="1" si="96"/>
        <v>0.17950093048555285</v>
      </c>
      <c r="AJ88" s="185">
        <f t="shared" ca="1" si="96"/>
        <v>0.18140892435261063</v>
      </c>
      <c r="AK88" s="185">
        <f t="shared" ca="1" si="96"/>
        <v>0.18143028249291354</v>
      </c>
      <c r="AL88" s="185">
        <f t="shared" ca="1" si="96"/>
        <v>0.18369424536501941</v>
      </c>
      <c r="AM88" s="185">
        <f t="shared" ca="1" si="96"/>
        <v>0.18839303623165429</v>
      </c>
      <c r="AN88" s="185">
        <f t="shared" ca="1" si="96"/>
        <v>0.18629993848197149</v>
      </c>
      <c r="AO88" s="185">
        <f t="shared" ca="1" si="96"/>
        <v>0.19003761303497649</v>
      </c>
      <c r="AP88" s="185">
        <f t="shared" ca="1" si="96"/>
        <v>0.19264330615192859</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25.233177191199999</v>
      </c>
      <c r="N90" s="192">
        <f t="shared" si="98"/>
        <v>25.233177191199999</v>
      </c>
      <c r="O90" s="192">
        <f>INDEX('[4]TS BYDem'!$O$10:$O$203,MATCH(D90,'[4]TS BYDem'!$D$10:$D$203,0))</f>
        <v>25.233177191199999</v>
      </c>
      <c r="P90" s="185">
        <f t="shared" ca="1" si="95"/>
        <v>25.156562920629973</v>
      </c>
      <c r="Q90" s="185">
        <f t="shared" ca="1" si="95"/>
        <v>24.900644195433998</v>
      </c>
      <c r="R90" s="185">
        <f t="shared" ca="1" si="95"/>
        <v>23.968279862396869</v>
      </c>
      <c r="S90" s="185">
        <f t="shared" ca="1" si="95"/>
        <v>26.173648860559922</v>
      </c>
      <c r="T90" s="185">
        <f t="shared" ca="1" si="95"/>
        <v>26.453957516991995</v>
      </c>
      <c r="U90" s="185">
        <f t="shared" ca="1" si="95"/>
        <v>26.732878750893349</v>
      </c>
      <c r="V90" s="185">
        <f t="shared" ca="1" si="95"/>
        <v>27.018377455961808</v>
      </c>
      <c r="W90" s="185">
        <f t="shared" ca="1" si="95"/>
        <v>27.258521198508692</v>
      </c>
      <c r="X90" s="185">
        <f t="shared" ca="1" si="95"/>
        <v>27.599684145232018</v>
      </c>
      <c r="Y90" s="185">
        <f t="shared" ca="1" si="95"/>
        <v>27.928899751408611</v>
      </c>
      <c r="Z90" s="185">
        <f t="shared" ca="1" si="95"/>
        <v>28.75990366054792</v>
      </c>
      <c r="AA90" s="185">
        <f t="shared" ca="1" si="96"/>
        <v>29.448866965409419</v>
      </c>
      <c r="AB90" s="185">
        <f t="shared" ca="1" si="96"/>
        <v>29.859058990847192</v>
      </c>
      <c r="AC90" s="185">
        <f t="shared" ca="1" si="96"/>
        <v>30.238718923776648</v>
      </c>
      <c r="AD90" s="185">
        <f t="shared" ca="1" si="96"/>
        <v>30.532092508313049</v>
      </c>
      <c r="AE90" s="185">
        <f t="shared" ca="1" si="96"/>
        <v>30.90246006526171</v>
      </c>
      <c r="AF90" s="185">
        <f t="shared" ca="1" si="96"/>
        <v>31.243623011985036</v>
      </c>
      <c r="AG90" s="185">
        <f t="shared" ca="1" si="96"/>
        <v>32.188790397459762</v>
      </c>
      <c r="AH90" s="185">
        <f t="shared" ca="1" si="96"/>
        <v>33.191039521102219</v>
      </c>
      <c r="AI90" s="185">
        <f t="shared" ca="1" si="96"/>
        <v>33.469810800525956</v>
      </c>
      <c r="AJ90" s="185">
        <f t="shared" ca="1" si="96"/>
        <v>33.825576052361946</v>
      </c>
      <c r="AK90" s="185">
        <f t="shared" ca="1" si="96"/>
        <v>33.829558499210862</v>
      </c>
      <c r="AL90" s="185">
        <f t="shared" ca="1" si="96"/>
        <v>34.251697865195361</v>
      </c>
      <c r="AM90" s="185">
        <f t="shared" ca="1" si="96"/>
        <v>35.12783617195565</v>
      </c>
      <c r="AN90" s="185">
        <f t="shared" ca="1" si="96"/>
        <v>34.737556380762427</v>
      </c>
      <c r="AO90" s="185">
        <f t="shared" ca="1" si="96"/>
        <v>35.434484579321747</v>
      </c>
      <c r="AP90" s="185">
        <f t="shared" ca="1" si="96"/>
        <v>35.920343094888828</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22.237901459013095</v>
      </c>
      <c r="P91" s="185">
        <f t="shared" ca="1" si="95"/>
        <v>22.170381598696629</v>
      </c>
      <c r="Q91" s="185">
        <f t="shared" ca="1" si="95"/>
        <v>21.944841416051336</v>
      </c>
      <c r="R91" s="185">
        <f t="shared" ca="1" si="95"/>
        <v>21.123152335644569</v>
      </c>
      <c r="S91" s="185">
        <f t="shared" ca="1" si="95"/>
        <v>23.066735503562715</v>
      </c>
      <c r="T91" s="185">
        <f t="shared" ca="1" si="95"/>
        <v>23.313770438268389</v>
      </c>
      <c r="U91" s="185">
        <f t="shared" ca="1" si="95"/>
        <v>23.559582642864161</v>
      </c>
      <c r="V91" s="185">
        <f t="shared" ca="1" si="95"/>
        <v>23.811191547358455</v>
      </c>
      <c r="W91" s="185">
        <f t="shared" ca="1" si="95"/>
        <v>24.022829298811278</v>
      </c>
      <c r="X91" s="185">
        <f t="shared" ca="1" si="95"/>
        <v>24.323494884171875</v>
      </c>
      <c r="Y91" s="185">
        <f t="shared" ca="1" si="95"/>
        <v>24.613631324519844</v>
      </c>
      <c r="Z91" s="185">
        <f t="shared" ca="1" si="95"/>
        <v>25.345991855398189</v>
      </c>
      <c r="AA91" s="185">
        <f t="shared" ca="1" si="96"/>
        <v>25.9531725511264</v>
      </c>
      <c r="AB91" s="185">
        <f t="shared" ca="1" si="96"/>
        <v>26.314673196559962</v>
      </c>
      <c r="AC91" s="185">
        <f t="shared" ca="1" si="96"/>
        <v>26.649266026961246</v>
      </c>
      <c r="AD91" s="185">
        <f t="shared" ca="1" si="96"/>
        <v>26.907815032271333</v>
      </c>
      <c r="AE91" s="185">
        <f t="shared" ca="1" si="96"/>
        <v>27.234218527662794</v>
      </c>
      <c r="AF91" s="185">
        <f t="shared" ca="1" si="96"/>
        <v>27.534884113023391</v>
      </c>
      <c r="AG91" s="185">
        <f t="shared" ca="1" si="96"/>
        <v>28.367856474022393</v>
      </c>
      <c r="AH91" s="185">
        <f t="shared" ca="1" si="96"/>
        <v>29.251134750081739</v>
      </c>
      <c r="AI91" s="185">
        <f t="shared" ca="1" si="96"/>
        <v>29.496814800376399</v>
      </c>
      <c r="AJ91" s="185">
        <f t="shared" ca="1" si="96"/>
        <v>29.810349340752428</v>
      </c>
      <c r="AK91" s="185">
        <f t="shared" ca="1" si="96"/>
        <v>29.813859055756641</v>
      </c>
      <c r="AL91" s="185">
        <f t="shared" ca="1" si="96"/>
        <v>30.185888846202825</v>
      </c>
      <c r="AM91" s="185">
        <f t="shared" ca="1" si="96"/>
        <v>30.958026147128876</v>
      </c>
      <c r="AN91" s="185">
        <f t="shared" ca="1" si="96"/>
        <v>30.614074076716363</v>
      </c>
      <c r="AO91" s="185">
        <f t="shared" ca="1" si="96"/>
        <v>31.228274202452994</v>
      </c>
      <c r="AP91" s="185">
        <f t="shared" ca="1" si="96"/>
        <v>31.656459432966539</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22.237901459013095</v>
      </c>
      <c r="P92" s="185">
        <f t="shared" ca="1" si="95"/>
        <v>22.170381598696629</v>
      </c>
      <c r="Q92" s="185">
        <f t="shared" ca="1" si="95"/>
        <v>21.944841416051336</v>
      </c>
      <c r="R92" s="185">
        <f t="shared" ca="1" si="95"/>
        <v>21.123152335644569</v>
      </c>
      <c r="S92" s="185">
        <f t="shared" ca="1" si="95"/>
        <v>23.066735503562715</v>
      </c>
      <c r="T92" s="185">
        <f t="shared" ca="1" si="95"/>
        <v>23.313770438268389</v>
      </c>
      <c r="U92" s="185">
        <f t="shared" ca="1" si="95"/>
        <v>23.559582642864161</v>
      </c>
      <c r="V92" s="185">
        <f t="shared" ca="1" si="95"/>
        <v>23.811191547358455</v>
      </c>
      <c r="W92" s="185">
        <f t="shared" ca="1" si="95"/>
        <v>24.022829298811278</v>
      </c>
      <c r="X92" s="185">
        <f t="shared" ca="1" si="95"/>
        <v>24.323494884171875</v>
      </c>
      <c r="Y92" s="185">
        <f t="shared" ca="1" si="95"/>
        <v>24.613631324519844</v>
      </c>
      <c r="Z92" s="185">
        <f t="shared" ca="1" si="95"/>
        <v>25.345991855398189</v>
      </c>
      <c r="AA92" s="185">
        <f t="shared" ca="1" si="96"/>
        <v>25.9531725511264</v>
      </c>
      <c r="AB92" s="185">
        <f t="shared" ca="1" si="96"/>
        <v>26.314673196559962</v>
      </c>
      <c r="AC92" s="185">
        <f t="shared" ca="1" si="96"/>
        <v>26.649266026961246</v>
      </c>
      <c r="AD92" s="185">
        <f t="shared" ca="1" si="96"/>
        <v>26.907815032271333</v>
      </c>
      <c r="AE92" s="185">
        <f t="shared" ca="1" si="96"/>
        <v>27.234218527662794</v>
      </c>
      <c r="AF92" s="185">
        <f t="shared" ca="1" si="96"/>
        <v>27.534884113023391</v>
      </c>
      <c r="AG92" s="185">
        <f t="shared" ca="1" si="96"/>
        <v>28.367856474022393</v>
      </c>
      <c r="AH92" s="185">
        <f t="shared" ca="1" si="96"/>
        <v>29.251134750081739</v>
      </c>
      <c r="AI92" s="185">
        <f t="shared" ca="1" si="96"/>
        <v>29.496814800376399</v>
      </c>
      <c r="AJ92" s="185">
        <f t="shared" ca="1" si="96"/>
        <v>29.810349340752428</v>
      </c>
      <c r="AK92" s="185">
        <f t="shared" ca="1" si="96"/>
        <v>29.813859055756641</v>
      </c>
      <c r="AL92" s="185">
        <f t="shared" ca="1" si="96"/>
        <v>30.185888846202825</v>
      </c>
      <c r="AM92" s="185">
        <f t="shared" ca="1" si="96"/>
        <v>30.958026147128876</v>
      </c>
      <c r="AN92" s="185">
        <f t="shared" ca="1" si="96"/>
        <v>30.614074076716363</v>
      </c>
      <c r="AO92" s="185">
        <f t="shared" ca="1" si="96"/>
        <v>31.228274202452994</v>
      </c>
      <c r="AP92" s="185">
        <f t="shared" ca="1" si="96"/>
        <v>31.656459432966539</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22.237901459013095</v>
      </c>
      <c r="P93" s="185">
        <f t="shared" ca="1" si="95"/>
        <v>22.170381598696629</v>
      </c>
      <c r="Q93" s="185">
        <f t="shared" ca="1" si="95"/>
        <v>21.944841416051336</v>
      </c>
      <c r="R93" s="185">
        <f t="shared" ca="1" si="95"/>
        <v>21.123152335644569</v>
      </c>
      <c r="S93" s="185">
        <f t="shared" ca="1" si="95"/>
        <v>23.066735503562715</v>
      </c>
      <c r="T93" s="185">
        <f t="shared" ca="1" si="95"/>
        <v>23.313770438268389</v>
      </c>
      <c r="U93" s="185">
        <f t="shared" ca="1" si="95"/>
        <v>23.559582642864161</v>
      </c>
      <c r="V93" s="185">
        <f t="shared" ca="1" si="95"/>
        <v>23.811191547358455</v>
      </c>
      <c r="W93" s="185">
        <f t="shared" ca="1" si="95"/>
        <v>24.022829298811278</v>
      </c>
      <c r="X93" s="185">
        <f t="shared" ca="1" si="95"/>
        <v>24.323494884171875</v>
      </c>
      <c r="Y93" s="185">
        <f t="shared" ca="1" si="95"/>
        <v>24.613631324519844</v>
      </c>
      <c r="Z93" s="185">
        <f t="shared" ca="1" si="95"/>
        <v>25.345991855398189</v>
      </c>
      <c r="AA93" s="185">
        <f t="shared" ca="1" si="96"/>
        <v>25.9531725511264</v>
      </c>
      <c r="AB93" s="185">
        <f t="shared" ca="1" si="96"/>
        <v>26.314673196559962</v>
      </c>
      <c r="AC93" s="185">
        <f t="shared" ca="1" si="96"/>
        <v>26.649266026961246</v>
      </c>
      <c r="AD93" s="185">
        <f t="shared" ca="1" si="96"/>
        <v>26.907815032271333</v>
      </c>
      <c r="AE93" s="185">
        <f t="shared" ca="1" si="96"/>
        <v>27.234218527662794</v>
      </c>
      <c r="AF93" s="185">
        <f t="shared" ca="1" si="96"/>
        <v>27.534884113023391</v>
      </c>
      <c r="AG93" s="185">
        <f t="shared" ca="1" si="96"/>
        <v>28.367856474022393</v>
      </c>
      <c r="AH93" s="185">
        <f t="shared" ca="1" si="96"/>
        <v>29.251134750081739</v>
      </c>
      <c r="AI93" s="185">
        <f t="shared" ca="1" si="96"/>
        <v>29.496814800376399</v>
      </c>
      <c r="AJ93" s="185">
        <f t="shared" ca="1" si="96"/>
        <v>29.810349340752428</v>
      </c>
      <c r="AK93" s="185">
        <f t="shared" ca="1" si="96"/>
        <v>29.813859055756641</v>
      </c>
      <c r="AL93" s="185">
        <f t="shared" ca="1" si="96"/>
        <v>30.185888846202825</v>
      </c>
      <c r="AM93" s="185">
        <f t="shared" ca="1" si="96"/>
        <v>30.958026147128876</v>
      </c>
      <c r="AN93" s="185">
        <f t="shared" ca="1" si="96"/>
        <v>30.614074076716363</v>
      </c>
      <c r="AO93" s="185">
        <f t="shared" ca="1" si="96"/>
        <v>31.228274202452994</v>
      </c>
      <c r="AP93" s="185">
        <f t="shared" ca="1" si="96"/>
        <v>31.656459432966539</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22.237901459013095</v>
      </c>
      <c r="P94" s="185">
        <f t="shared" ca="1" si="95"/>
        <v>22.170381598696629</v>
      </c>
      <c r="Q94" s="185">
        <f t="shared" ca="1" si="95"/>
        <v>21.944841416051336</v>
      </c>
      <c r="R94" s="185">
        <f t="shared" ca="1" si="95"/>
        <v>21.123152335644569</v>
      </c>
      <c r="S94" s="185">
        <f t="shared" ca="1" si="95"/>
        <v>23.066735503562715</v>
      </c>
      <c r="T94" s="185">
        <f t="shared" ca="1" si="95"/>
        <v>23.313770438268389</v>
      </c>
      <c r="U94" s="185">
        <f t="shared" ca="1" si="95"/>
        <v>23.559582642864161</v>
      </c>
      <c r="V94" s="185">
        <f t="shared" ca="1" si="95"/>
        <v>23.811191547358455</v>
      </c>
      <c r="W94" s="185">
        <f t="shared" ca="1" si="95"/>
        <v>24.022829298811278</v>
      </c>
      <c r="X94" s="185">
        <f t="shared" ca="1" si="95"/>
        <v>24.323494884171875</v>
      </c>
      <c r="Y94" s="185">
        <f t="shared" ca="1" si="95"/>
        <v>24.613631324519844</v>
      </c>
      <c r="Z94" s="185">
        <f t="shared" ca="1" si="95"/>
        <v>25.345991855398189</v>
      </c>
      <c r="AA94" s="185">
        <f t="shared" ca="1" si="96"/>
        <v>25.9531725511264</v>
      </c>
      <c r="AB94" s="185">
        <f t="shared" ca="1" si="96"/>
        <v>26.314673196559962</v>
      </c>
      <c r="AC94" s="185">
        <f t="shared" ca="1" si="96"/>
        <v>26.649266026961246</v>
      </c>
      <c r="AD94" s="185">
        <f t="shared" ca="1" si="96"/>
        <v>26.907815032271333</v>
      </c>
      <c r="AE94" s="185">
        <f t="shared" ca="1" si="96"/>
        <v>27.234218527662794</v>
      </c>
      <c r="AF94" s="185">
        <f t="shared" ca="1" si="96"/>
        <v>27.534884113023391</v>
      </c>
      <c r="AG94" s="185">
        <f t="shared" ca="1" si="96"/>
        <v>28.367856474022393</v>
      </c>
      <c r="AH94" s="185">
        <f t="shared" ca="1" si="96"/>
        <v>29.251134750081739</v>
      </c>
      <c r="AI94" s="185">
        <f t="shared" ca="1" si="96"/>
        <v>29.496814800376399</v>
      </c>
      <c r="AJ94" s="185">
        <f t="shared" ca="1" si="96"/>
        <v>29.810349340752428</v>
      </c>
      <c r="AK94" s="185">
        <f t="shared" ca="1" si="96"/>
        <v>29.813859055756641</v>
      </c>
      <c r="AL94" s="185">
        <f t="shared" ca="1" si="96"/>
        <v>30.185888846202825</v>
      </c>
      <c r="AM94" s="185">
        <f t="shared" ca="1" si="96"/>
        <v>30.958026147128876</v>
      </c>
      <c r="AN94" s="185">
        <f t="shared" ca="1" si="96"/>
        <v>30.614074076716363</v>
      </c>
      <c r="AO94" s="185">
        <f t="shared" ca="1" si="96"/>
        <v>31.228274202452994</v>
      </c>
      <c r="AP94" s="185">
        <f t="shared" ca="1" si="96"/>
        <v>31.656459432966539</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22.237901459013095</v>
      </c>
      <c r="P95" s="185">
        <f t="shared" ca="1" si="95"/>
        <v>22.170381598696629</v>
      </c>
      <c r="Q95" s="185">
        <f t="shared" ca="1" si="95"/>
        <v>21.944841416051336</v>
      </c>
      <c r="R95" s="185">
        <f t="shared" ca="1" si="95"/>
        <v>21.123152335644569</v>
      </c>
      <c r="S95" s="185">
        <f t="shared" ca="1" si="95"/>
        <v>23.066735503562715</v>
      </c>
      <c r="T95" s="185">
        <f t="shared" ca="1" si="95"/>
        <v>23.313770438268389</v>
      </c>
      <c r="U95" s="185">
        <f t="shared" ca="1" si="95"/>
        <v>23.559582642864161</v>
      </c>
      <c r="V95" s="185">
        <f t="shared" ca="1" si="95"/>
        <v>23.811191547358455</v>
      </c>
      <c r="W95" s="185">
        <f t="shared" ca="1" si="95"/>
        <v>24.022829298811278</v>
      </c>
      <c r="X95" s="185">
        <f t="shared" ca="1" si="95"/>
        <v>24.323494884171875</v>
      </c>
      <c r="Y95" s="185">
        <f t="shared" ca="1" si="95"/>
        <v>24.613631324519844</v>
      </c>
      <c r="Z95" s="185">
        <f t="shared" ca="1" si="95"/>
        <v>25.345991855398189</v>
      </c>
      <c r="AA95" s="185">
        <f t="shared" ca="1" si="96"/>
        <v>25.9531725511264</v>
      </c>
      <c r="AB95" s="185">
        <f t="shared" ca="1" si="96"/>
        <v>26.314673196559962</v>
      </c>
      <c r="AC95" s="185">
        <f t="shared" ca="1" si="96"/>
        <v>26.649266026961246</v>
      </c>
      <c r="AD95" s="185">
        <f t="shared" ca="1" si="96"/>
        <v>26.907815032271333</v>
      </c>
      <c r="AE95" s="185">
        <f t="shared" ca="1" si="96"/>
        <v>27.234218527662794</v>
      </c>
      <c r="AF95" s="185">
        <f t="shared" ca="1" si="96"/>
        <v>27.534884113023391</v>
      </c>
      <c r="AG95" s="185">
        <f t="shared" ca="1" si="96"/>
        <v>28.367856474022393</v>
      </c>
      <c r="AH95" s="185">
        <f t="shared" ca="1" si="96"/>
        <v>29.251134750081739</v>
      </c>
      <c r="AI95" s="185">
        <f t="shared" ca="1" si="96"/>
        <v>29.496814800376399</v>
      </c>
      <c r="AJ95" s="185">
        <f t="shared" ca="1" si="96"/>
        <v>29.810349340752428</v>
      </c>
      <c r="AK95" s="185">
        <f t="shared" ca="1" si="96"/>
        <v>29.813859055756641</v>
      </c>
      <c r="AL95" s="185">
        <f t="shared" ca="1" si="96"/>
        <v>30.185888846202825</v>
      </c>
      <c r="AM95" s="185">
        <f t="shared" ca="1" si="96"/>
        <v>30.958026147128876</v>
      </c>
      <c r="AN95" s="185">
        <f t="shared" ca="1" si="96"/>
        <v>30.614074076716363</v>
      </c>
      <c r="AO95" s="185">
        <f t="shared" ca="1" si="96"/>
        <v>31.228274202452994</v>
      </c>
      <c r="AP95" s="185">
        <f t="shared" ref="AP95:AP99" ca="1" si="100">AP$79/AO$79*AO95</f>
        <v>31.656459432966539</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24.132772779317964</v>
      </c>
      <c r="S97" s="185">
        <f t="shared" ca="1" si="101"/>
        <v>26.353277097223518</v>
      </c>
      <c r="T97" s="185">
        <f t="shared" ca="1" si="101"/>
        <v>26.635509495734684</v>
      </c>
      <c r="U97" s="185">
        <f t="shared" ca="1" si="101"/>
        <v>26.916344949914635</v>
      </c>
      <c r="V97" s="185">
        <f t="shared" ca="1" si="101"/>
        <v>27.203803016065468</v>
      </c>
      <c r="W97" s="185">
        <f t="shared" ca="1" si="101"/>
        <v>27.44559485121302</v>
      </c>
      <c r="X97" s="185">
        <f t="shared" ca="1" si="101"/>
        <v>27.789099179486215</v>
      </c>
      <c r="Y97" s="185">
        <f t="shared" ca="1" si="101"/>
        <v>28.12057417330626</v>
      </c>
      <c r="Z97" s="185">
        <f t="shared" ca="1" si="101"/>
        <v>28.957281214158478</v>
      </c>
      <c r="AA97" s="185">
        <f t="shared" ca="1" si="102"/>
        <v>29.650972834289945</v>
      </c>
      <c r="AB97" s="185">
        <f t="shared" ca="1" si="102"/>
        <v>30.06397998384799</v>
      </c>
      <c r="AC97" s="185">
        <f t="shared" ca="1" si="102"/>
        <v>30.446245500914653</v>
      </c>
      <c r="AD97" s="185">
        <f t="shared" ca="1" si="102"/>
        <v>30.74163249137526</v>
      </c>
      <c r="AE97" s="185">
        <f t="shared" ca="1" si="102"/>
        <v>31.114541859422808</v>
      </c>
      <c r="AF97" s="185">
        <f t="shared" ca="1" si="102"/>
        <v>31.458046187696002</v>
      </c>
      <c r="AG97" s="185">
        <f t="shared" ca="1" si="102"/>
        <v>32.40970020221161</v>
      </c>
      <c r="AH97" s="185">
        <f t="shared" ca="1" si="102"/>
        <v>33.418827703558932</v>
      </c>
      <c r="AI97" s="185">
        <f t="shared" ca="1" si="102"/>
        <v>33.699512174132366</v>
      </c>
      <c r="AJ97" s="185">
        <f t="shared" ca="1" si="102"/>
        <v>34.057719022292737</v>
      </c>
      <c r="AK97" s="185">
        <f t="shared" ca="1" si="102"/>
        <v>34.061728800443788</v>
      </c>
      <c r="AL97" s="185">
        <f t="shared" ca="1" si="102"/>
        <v>34.486765284454975</v>
      </c>
      <c r="AM97" s="185">
        <f t="shared" ca="1" si="102"/>
        <v>35.368916477685744</v>
      </c>
      <c r="AN97" s="185">
        <f t="shared" ca="1" si="102"/>
        <v>34.975958218882944</v>
      </c>
      <c r="AO97" s="185">
        <f t="shared" ca="1" si="102"/>
        <v>35.677669395316514</v>
      </c>
      <c r="AP97" s="185">
        <f t="shared" ca="1" si="100"/>
        <v>36.166862329744497</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117.12281075206418</v>
      </c>
      <c r="K100" s="5">
        <f t="shared" ca="1" si="105"/>
        <v>119.07275947417872</v>
      </c>
      <c r="L100" s="5">
        <f t="shared" ca="1" si="105"/>
        <v>120.12173328694826</v>
      </c>
      <c r="M100" s="5">
        <f t="shared" ca="1" si="105"/>
        <v>120.67779367214723</v>
      </c>
      <c r="N100" s="5">
        <f t="shared" ca="1" si="105"/>
        <v>119.95882677975034</v>
      </c>
      <c r="O100" s="5">
        <f t="shared" ca="1" si="105"/>
        <v>120.88915701956363</v>
      </c>
      <c r="P100" s="5">
        <f t="shared" ca="1" si="105"/>
        <v>121.14044942310186</v>
      </c>
      <c r="Q100" s="5">
        <f t="shared" ca="1" si="105"/>
        <v>118.318</v>
      </c>
      <c r="R100" s="5">
        <f t="shared" ca="1" si="105"/>
        <v>107.464</v>
      </c>
      <c r="S100" s="5">
        <f t="shared" ca="1" si="105"/>
        <v>117.24739000000001</v>
      </c>
      <c r="T100" s="5">
        <f t="shared" ca="1" si="105"/>
        <v>116.3044075</v>
      </c>
      <c r="U100" s="5">
        <f t="shared" ca="1" si="105"/>
        <v>116.45819999999999</v>
      </c>
      <c r="V100" s="5">
        <f t="shared" ca="1" si="105"/>
        <v>117.19157999999999</v>
      </c>
      <c r="W100" s="5">
        <f t="shared" ca="1" si="105"/>
        <v>118.04099999999997</v>
      </c>
      <c r="X100" s="5">
        <f t="shared" ca="1" si="105"/>
        <v>121.706</v>
      </c>
      <c r="Y100" s="5">
        <f t="shared" ca="1" si="105"/>
        <v>124.937</v>
      </c>
      <c r="Z100" s="5">
        <f t="shared" ca="1" si="105"/>
        <v>131.876</v>
      </c>
      <c r="AA100" s="5">
        <f t="shared" ca="1" si="105"/>
        <v>137.161</v>
      </c>
      <c r="AB100" s="5">
        <f ca="1">SUMIF($B$10:$B$25,$D100,AB$10:AB$25)*SUMIF($B$10:$B$25,$D100,AB$46:AB$62)</f>
        <v>140.69499999999999</v>
      </c>
      <c r="AC100" s="5">
        <f t="shared" ref="AC100:AP100" ca="1" si="106">SUMIF($B$10:$B$25,$D100,AC$10:AC$25)*SUMIF($B$10:$B$25,$D100,AC$47:AC$62)</f>
        <v>143.66999999999999</v>
      </c>
      <c r="AD100" s="5">
        <f t="shared" ca="1" si="106"/>
        <v>146.92400000000001</v>
      </c>
      <c r="AE100" s="5">
        <f t="shared" ca="1" si="106"/>
        <v>151</v>
      </c>
      <c r="AF100" s="5">
        <f t="shared" ca="1" si="106"/>
        <v>155.93299999999999</v>
      </c>
      <c r="AG100" s="5">
        <f t="shared" ca="1" si="106"/>
        <v>166.673</v>
      </c>
      <c r="AH100" s="5">
        <f t="shared" ca="1" si="106"/>
        <v>175.935</v>
      </c>
      <c r="AI100" s="5">
        <f t="shared" ca="1" si="106"/>
        <v>179.65</v>
      </c>
      <c r="AJ100" s="5">
        <f t="shared" ca="1" si="106"/>
        <v>183.81800000000001</v>
      </c>
      <c r="AK100" s="5">
        <f t="shared" ca="1" si="106"/>
        <v>186.33199999999999</v>
      </c>
      <c r="AL100" s="5">
        <f t="shared" ca="1" si="106"/>
        <v>193.435</v>
      </c>
      <c r="AM100" s="5">
        <f t="shared" ca="1" si="106"/>
        <v>213.45</v>
      </c>
      <c r="AN100" s="5">
        <f t="shared" ca="1" si="106"/>
        <v>228.876</v>
      </c>
      <c r="AO100" s="5">
        <f t="shared" ca="1" si="106"/>
        <v>265.08183333333363</v>
      </c>
      <c r="AP100" s="5">
        <f t="shared" ca="1" si="106"/>
        <v>300.52283333333344</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117.12281075206418</v>
      </c>
      <c r="K121" s="5">
        <f t="shared" ca="1" si="112"/>
        <v>119.07275947417872</v>
      </c>
      <c r="L121" s="5">
        <f t="shared" ca="1" si="112"/>
        <v>120.12173328694826</v>
      </c>
      <c r="M121" s="5">
        <f t="shared" ca="1" si="112"/>
        <v>120.67779367214723</v>
      </c>
      <c r="N121" s="5">
        <f t="shared" ca="1" si="112"/>
        <v>119.95882677975034</v>
      </c>
      <c r="O121" s="5">
        <f t="shared" ca="1" si="112"/>
        <v>120.88915701956363</v>
      </c>
      <c r="P121" s="5">
        <f t="shared" ca="1" si="112"/>
        <v>121.14044942310186</v>
      </c>
      <c r="Q121" s="5">
        <f t="shared" ca="1" si="112"/>
        <v>118.318</v>
      </c>
      <c r="R121" s="5">
        <f t="shared" ca="1" si="112"/>
        <v>107.464</v>
      </c>
      <c r="S121" s="5">
        <f t="shared" ca="1" si="112"/>
        <v>109.577</v>
      </c>
      <c r="T121" s="5">
        <f t="shared" ca="1" si="112"/>
        <v>110.503</v>
      </c>
      <c r="U121" s="5">
        <f t="shared" ca="1" si="112"/>
        <v>112.52</v>
      </c>
      <c r="V121" s="5">
        <f t="shared" ca="1" si="112"/>
        <v>115.176</v>
      </c>
      <c r="W121" s="5">
        <f t="shared" ca="1" si="112"/>
        <v>118.041</v>
      </c>
      <c r="X121" s="5">
        <f t="shared" ca="1" si="112"/>
        <v>121.706</v>
      </c>
      <c r="Y121" s="5">
        <f t="shared" ca="1" si="112"/>
        <v>124.937</v>
      </c>
      <c r="Z121" s="5">
        <f t="shared" ca="1" si="112"/>
        <v>131.876</v>
      </c>
      <c r="AA121" s="5">
        <f t="shared" ca="1" si="112"/>
        <v>137.161</v>
      </c>
      <c r="AB121" s="5">
        <f ca="1">SUMIF($B$10:$B$25,$D121,AB$10:AB$25)*SUMIF($B$10:$B$25,$D121,AB$46:AB$62)</f>
        <v>140.69499999999999</v>
      </c>
      <c r="AC121" s="5">
        <f t="shared" ref="AC121:AP121" ca="1" si="113">SUMIF($B$10:$B$25,$D121,AC$10:AC$25)*SUMIF($B$10:$B$25,$D121,AC$47:AC$62)</f>
        <v>143.66999999999999</v>
      </c>
      <c r="AD121" s="5">
        <f t="shared" ca="1" si="113"/>
        <v>146.92400000000001</v>
      </c>
      <c r="AE121" s="5">
        <f t="shared" ca="1" si="113"/>
        <v>151</v>
      </c>
      <c r="AF121" s="5">
        <f t="shared" ca="1" si="113"/>
        <v>155.93299999999999</v>
      </c>
      <c r="AG121" s="5">
        <f t="shared" ca="1" si="113"/>
        <v>166.673</v>
      </c>
      <c r="AH121" s="5">
        <f t="shared" ca="1" si="113"/>
        <v>175.935</v>
      </c>
      <c r="AI121" s="5">
        <f t="shared" ca="1" si="113"/>
        <v>179.65</v>
      </c>
      <c r="AJ121" s="5">
        <f t="shared" ca="1" si="113"/>
        <v>183.81800000000001</v>
      </c>
      <c r="AK121" s="5">
        <f t="shared" ca="1" si="113"/>
        <v>186.33199999999999</v>
      </c>
      <c r="AL121" s="5">
        <f t="shared" ca="1" si="113"/>
        <v>193.435</v>
      </c>
      <c r="AM121" s="5">
        <f t="shared" ca="1" si="113"/>
        <v>213.45</v>
      </c>
      <c r="AN121" s="5">
        <f t="shared" ca="1" si="113"/>
        <v>228.876</v>
      </c>
      <c r="AO121" s="5">
        <f t="shared" ca="1" si="113"/>
        <v>265.08183333333363</v>
      </c>
      <c r="AP121" s="5">
        <f t="shared" ca="1" si="113"/>
        <v>300.52283333333344</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72.107894835057621</v>
      </c>
      <c r="K142" s="5">
        <f t="shared" ca="1" si="119"/>
        <v>74.266300997437128</v>
      </c>
      <c r="L142" s="5">
        <f t="shared" ca="1" si="119"/>
        <v>75.801027741220466</v>
      </c>
      <c r="M142" s="5">
        <f t="shared" ca="1" si="119"/>
        <v>76.644854367250801</v>
      </c>
      <c r="N142" s="5">
        <f t="shared" ca="1" si="119"/>
        <v>77.466834349241523</v>
      </c>
      <c r="O142" s="5">
        <f t="shared" ca="1" si="119"/>
        <v>78.131791577197461</v>
      </c>
      <c r="P142" s="5">
        <f t="shared" ca="1" si="119"/>
        <v>79.016580660802092</v>
      </c>
      <c r="Q142" s="5">
        <f t="shared" ca="1" si="119"/>
        <v>78.849999999999994</v>
      </c>
      <c r="R142" s="5">
        <f t="shared" ca="1" si="119"/>
        <v>77.7</v>
      </c>
      <c r="S142" s="5">
        <f t="shared" ca="1" si="119"/>
        <v>80.883308461043143</v>
      </c>
      <c r="T142" s="3">
        <f t="shared" ca="1" si="119"/>
        <v>80.388735202833217</v>
      </c>
      <c r="U142" s="5">
        <f t="shared" ca="1" si="119"/>
        <v>80.270624198325805</v>
      </c>
      <c r="V142" s="5">
        <f t="shared" ca="1" si="119"/>
        <v>80.01664075981968</v>
      </c>
      <c r="W142" s="5">
        <f t="shared" ca="1" si="119"/>
        <v>79.691281390856375</v>
      </c>
      <c r="X142" s="5">
        <f t="shared" ca="1" si="119"/>
        <v>80.371719253058558</v>
      </c>
      <c r="Y142" s="5">
        <f t="shared" ca="1" si="119"/>
        <v>81.052157115260755</v>
      </c>
      <c r="Z142" s="5">
        <f t="shared" ca="1" si="119"/>
        <v>82.062807469414011</v>
      </c>
      <c r="AA142" s="5">
        <f t="shared" ca="1" si="119"/>
        <v>82.513097231165446</v>
      </c>
      <c r="AB142" s="5">
        <f ca="1">SUMIF($B$10:$B$25,$D142,AB$10:AB$25)*SUMIF($B$10:$B$25,$D142,AB$46:AB$62)</f>
        <v>83.093470701867332</v>
      </c>
      <c r="AC142" s="5">
        <f t="shared" ref="AC142:AP142" ca="1" si="120">SUMIF($B$10:$B$25,$D142,AC$10:AC$25)*SUMIF($B$10:$B$25,$D142,AC$47:AC$62)</f>
        <v>83.883979394719859</v>
      </c>
      <c r="AD142" s="5">
        <f t="shared" ca="1" si="120"/>
        <v>84.724520283322576</v>
      </c>
      <c r="AE142" s="5">
        <f t="shared" ca="1" si="120"/>
        <v>85.905280103026371</v>
      </c>
      <c r="AF142" s="5">
        <f t="shared" ca="1" si="120"/>
        <v>87.136072118480328</v>
      </c>
      <c r="AG142" s="5">
        <f t="shared" ca="1" si="120"/>
        <v>68.504082421120373</v>
      </c>
      <c r="AH142" s="5">
        <f t="shared" ca="1" si="120"/>
        <v>52.934063103670283</v>
      </c>
      <c r="AI142" s="5">
        <f t="shared" ca="1" si="120"/>
        <v>50.61256922086281</v>
      </c>
      <c r="AJ142" s="5">
        <f t="shared" ca="1" si="120"/>
        <v>54.274925949774598</v>
      </c>
      <c r="AK142" s="5">
        <f t="shared" ca="1" si="120"/>
        <v>56.886606567933001</v>
      </c>
      <c r="AL142" s="5">
        <f t="shared" ca="1" si="120"/>
        <v>51.062858982614266</v>
      </c>
      <c r="AM142" s="5">
        <f t="shared" ca="1" si="120"/>
        <v>54.815273663876333</v>
      </c>
      <c r="AN142" s="5">
        <f t="shared" ca="1" si="120"/>
        <v>58.747804249838978</v>
      </c>
      <c r="AO142" s="5">
        <f t="shared" ca="1" si="120"/>
        <v>66.402730199613643</v>
      </c>
      <c r="AP142" s="5">
        <f t="shared" ca="1" si="120"/>
        <v>74.087675466838391</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0.80470810576356211</v>
      </c>
      <c r="S143" s="185">
        <f t="shared" ca="1" si="121"/>
        <v>0.83767636987871197</v>
      </c>
      <c r="T143" s="185">
        <f t="shared" ca="1" si="121"/>
        <v>0.83255427065380305</v>
      </c>
      <c r="U143" s="185">
        <f t="shared" ca="1" si="121"/>
        <v>0.83133104179013517</v>
      </c>
      <c r="V143" s="185">
        <f t="shared" ca="1" si="121"/>
        <v>0.82870063597680721</v>
      </c>
      <c r="W143" s="185">
        <f t="shared" ca="1" si="121"/>
        <v>0.8253310179396014</v>
      </c>
      <c r="X143" s="185">
        <f t="shared" ca="1" si="121"/>
        <v>0.83237804320578568</v>
      </c>
      <c r="Y143" s="185">
        <f t="shared" ca="1" si="121"/>
        <v>0.83942506847197018</v>
      </c>
      <c r="Z143" s="185">
        <f t="shared" ca="1" si="121"/>
        <v>0.84989197364674407</v>
      </c>
      <c r="AA143" s="185">
        <f t="shared" ca="1" si="121"/>
        <v>0.85455544624936597</v>
      </c>
      <c r="AB143" s="185">
        <f t="shared" ref="AA143:AP158" ca="1" si="124">AB$142/AA$142*AA143</f>
        <v>0.86056614427052347</v>
      </c>
      <c r="AC143" s="185">
        <f t="shared" ca="1" si="124"/>
        <v>0.86875312950623762</v>
      </c>
      <c r="AD143" s="185">
        <f t="shared" ca="1" si="124"/>
        <v>0.87745827836446555</v>
      </c>
      <c r="AE143" s="185">
        <f t="shared" ca="1" si="124"/>
        <v>0.88968693985578562</v>
      </c>
      <c r="AF143" s="185">
        <f t="shared" ca="1" si="124"/>
        <v>0.90243376496961925</v>
      </c>
      <c r="AG143" s="185">
        <f t="shared" ca="1" si="124"/>
        <v>0.70946963194556867</v>
      </c>
      <c r="AH143" s="185">
        <f t="shared" ca="1" si="124"/>
        <v>0.54821711261934825</v>
      </c>
      <c r="AI143" s="185">
        <f t="shared" ca="1" si="124"/>
        <v>0.52417432053471891</v>
      </c>
      <c r="AJ143" s="185">
        <f t="shared" ca="1" si="124"/>
        <v>0.56210389770271163</v>
      </c>
      <c r="AK143" s="185">
        <f t="shared" ca="1" si="124"/>
        <v>0.58915203879791955</v>
      </c>
      <c r="AL143" s="185">
        <f t="shared" ca="1" si="124"/>
        <v>0.52883779313734092</v>
      </c>
      <c r="AM143" s="185">
        <f t="shared" ca="1" si="124"/>
        <v>0.567700064825858</v>
      </c>
      <c r="AN143" s="185">
        <f t="shared" ca="1" si="124"/>
        <v>0.6084277255554239</v>
      </c>
      <c r="AO143" s="185">
        <f t="shared" ca="1" si="124"/>
        <v>0.68770675979999929</v>
      </c>
      <c r="AP143" s="185">
        <f t="shared" ca="1" si="124"/>
        <v>0.76729669221808272</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0.30176553966133579</v>
      </c>
      <c r="S144" s="185">
        <f t="shared" ca="1" si="125"/>
        <v>0.31412863870451696</v>
      </c>
      <c r="T144" s="185">
        <f t="shared" ca="1" si="125"/>
        <v>0.3122078514951761</v>
      </c>
      <c r="U144" s="185">
        <f t="shared" ca="1" si="125"/>
        <v>0.31174914067130066</v>
      </c>
      <c r="V144" s="185">
        <f t="shared" ca="1" si="125"/>
        <v>0.3107627384913027</v>
      </c>
      <c r="W144" s="185">
        <f t="shared" ca="1" si="125"/>
        <v>0.30949913172735055</v>
      </c>
      <c r="X144" s="185">
        <f t="shared" ca="1" si="125"/>
        <v>0.31214176620216966</v>
      </c>
      <c r="Y144" s="185">
        <f t="shared" ca="1" si="125"/>
        <v>0.31478440067698887</v>
      </c>
      <c r="Z144" s="185">
        <f t="shared" ca="1" si="125"/>
        <v>0.31870949011752908</v>
      </c>
      <c r="AA144" s="185">
        <f t="shared" ca="1" si="124"/>
        <v>0.32045829234351231</v>
      </c>
      <c r="AB144" s="185">
        <f t="shared" ca="1" si="124"/>
        <v>0.32271230410144636</v>
      </c>
      <c r="AC144" s="185">
        <f t="shared" ca="1" si="124"/>
        <v>0.32578242356483916</v>
      </c>
      <c r="AD144" s="185">
        <f t="shared" ca="1" si="124"/>
        <v>0.32904685438667464</v>
      </c>
      <c r="AE144" s="185">
        <f t="shared" ca="1" si="124"/>
        <v>0.33363260244591969</v>
      </c>
      <c r="AF144" s="185">
        <f t="shared" ca="1" si="124"/>
        <v>0.3384126618636073</v>
      </c>
      <c r="AG144" s="185">
        <f t="shared" ca="1" si="124"/>
        <v>0.26605111197958831</v>
      </c>
      <c r="AH144" s="185">
        <f t="shared" ca="1" si="124"/>
        <v>0.20558141723225565</v>
      </c>
      <c r="AI144" s="185">
        <f t="shared" ca="1" si="124"/>
        <v>0.19656537020051965</v>
      </c>
      <c r="AJ144" s="185">
        <f t="shared" ca="1" si="124"/>
        <v>0.21078896163851693</v>
      </c>
      <c r="AK144" s="185">
        <f t="shared" ca="1" si="124"/>
        <v>0.2209320145492199</v>
      </c>
      <c r="AL144" s="185">
        <f t="shared" ca="1" si="124"/>
        <v>0.19831417242650293</v>
      </c>
      <c r="AM144" s="185">
        <f t="shared" ca="1" si="124"/>
        <v>0.21288752430969685</v>
      </c>
      <c r="AN144" s="185">
        <f t="shared" ca="1" si="124"/>
        <v>0.22816039708328406</v>
      </c>
      <c r="AO144" s="185">
        <f t="shared" ca="1" si="124"/>
        <v>0.25789003492499984</v>
      </c>
      <c r="AP144" s="185">
        <f t="shared" ca="1" si="124"/>
        <v>0.28773625958178112</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0.48282486345813724</v>
      </c>
      <c r="S145" s="185">
        <f t="shared" ca="1" si="125"/>
        <v>0.50260582192722714</v>
      </c>
      <c r="T145" s="185">
        <f t="shared" ca="1" si="125"/>
        <v>0.49953256239228178</v>
      </c>
      <c r="U145" s="185">
        <f t="shared" ca="1" si="125"/>
        <v>0.49879862507408107</v>
      </c>
      <c r="V145" s="185">
        <f t="shared" ca="1" si="125"/>
        <v>0.49722038158608428</v>
      </c>
      <c r="W145" s="185">
        <f t="shared" ca="1" si="125"/>
        <v>0.49519861076376082</v>
      </c>
      <c r="X145" s="185">
        <f t="shared" ca="1" si="125"/>
        <v>0.49942682592347137</v>
      </c>
      <c r="Y145" s="185">
        <f t="shared" ca="1" si="125"/>
        <v>0.50365504108318204</v>
      </c>
      <c r="Z145" s="185">
        <f t="shared" ca="1" si="125"/>
        <v>0.5099351841880464</v>
      </c>
      <c r="AA145" s="185">
        <f t="shared" ca="1" si="124"/>
        <v>0.51273326774961947</v>
      </c>
      <c r="AB145" s="185">
        <f t="shared" ca="1" si="124"/>
        <v>0.51633968656231399</v>
      </c>
      <c r="AC145" s="185">
        <f t="shared" ca="1" si="124"/>
        <v>0.52125187770374248</v>
      </c>
      <c r="AD145" s="185">
        <f t="shared" ca="1" si="124"/>
        <v>0.52647496701867924</v>
      </c>
      <c r="AE145" s="185">
        <f t="shared" ca="1" si="124"/>
        <v>0.5338121639134713</v>
      </c>
      <c r="AF145" s="185">
        <f t="shared" ca="1" si="124"/>
        <v>0.54146025898177153</v>
      </c>
      <c r="AG145" s="185">
        <f t="shared" ca="1" si="124"/>
        <v>0.42568177916734118</v>
      </c>
      <c r="AH145" s="185">
        <f t="shared" ca="1" si="124"/>
        <v>0.32893026757160893</v>
      </c>
      <c r="AI145" s="185">
        <f t="shared" ca="1" si="124"/>
        <v>0.31450459232083133</v>
      </c>
      <c r="AJ145" s="185">
        <f t="shared" ca="1" si="124"/>
        <v>0.33726233862162697</v>
      </c>
      <c r="AK145" s="185">
        <f t="shared" ca="1" si="124"/>
        <v>0.35349122327875171</v>
      </c>
      <c r="AL145" s="185">
        <f t="shared" ca="1" si="124"/>
        <v>0.31730267588240457</v>
      </c>
      <c r="AM145" s="185">
        <f t="shared" ca="1" si="124"/>
        <v>0.34062003889551479</v>
      </c>
      <c r="AN145" s="185">
        <f t="shared" ca="1" si="124"/>
        <v>0.36505663533325433</v>
      </c>
      <c r="AO145" s="185">
        <f t="shared" ca="1" si="124"/>
        <v>0.41262405587999956</v>
      </c>
      <c r="AP145" s="185">
        <f t="shared" ca="1" si="124"/>
        <v>0.4603780153308496</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4.0235405288178114</v>
      </c>
      <c r="S146" s="185">
        <f t="shared" ca="1" si="125"/>
        <v>4.1883818493935605</v>
      </c>
      <c r="T146" s="185">
        <f t="shared" ca="1" si="125"/>
        <v>4.162771353269016</v>
      </c>
      <c r="U146" s="185">
        <f t="shared" ca="1" si="125"/>
        <v>4.156655208950677</v>
      </c>
      <c r="V146" s="185">
        <f t="shared" ca="1" si="125"/>
        <v>4.1435031798840374</v>
      </c>
      <c r="W146" s="185">
        <f t="shared" ca="1" si="125"/>
        <v>4.1266550896980085</v>
      </c>
      <c r="X146" s="185">
        <f t="shared" ca="1" si="125"/>
        <v>4.1618902160289304</v>
      </c>
      <c r="Y146" s="185">
        <f t="shared" ca="1" si="125"/>
        <v>4.1971253423598531</v>
      </c>
      <c r="Z146" s="185">
        <f t="shared" ca="1" si="125"/>
        <v>4.249459868233723</v>
      </c>
      <c r="AA146" s="185">
        <f t="shared" ca="1" si="124"/>
        <v>4.272777231246832</v>
      </c>
      <c r="AB146" s="185">
        <f t="shared" ca="1" si="124"/>
        <v>4.3028307213526196</v>
      </c>
      <c r="AC146" s="185">
        <f t="shared" ca="1" si="124"/>
        <v>4.3437656475311908</v>
      </c>
      <c r="AD146" s="185">
        <f t="shared" ca="1" si="124"/>
        <v>4.3872913918223304</v>
      </c>
      <c r="AE146" s="185">
        <f t="shared" ca="1" si="124"/>
        <v>4.4484346992789305</v>
      </c>
      <c r="AF146" s="185">
        <f t="shared" ca="1" si="124"/>
        <v>4.5121688248480991</v>
      </c>
      <c r="AG146" s="185">
        <f t="shared" ca="1" si="124"/>
        <v>3.5473481597278456</v>
      </c>
      <c r="AH146" s="185">
        <f t="shared" ca="1" si="124"/>
        <v>2.741085563096743</v>
      </c>
      <c r="AI146" s="185">
        <f t="shared" ca="1" si="124"/>
        <v>2.6208716026735961</v>
      </c>
      <c r="AJ146" s="185">
        <f t="shared" ca="1" si="124"/>
        <v>2.81051948851356</v>
      </c>
      <c r="AK146" s="185">
        <f t="shared" ca="1" si="124"/>
        <v>2.9457601939895999</v>
      </c>
      <c r="AL146" s="185">
        <f t="shared" ca="1" si="124"/>
        <v>2.6441889656867068</v>
      </c>
      <c r="AM146" s="185">
        <f t="shared" ca="1" si="124"/>
        <v>2.8385003241292921</v>
      </c>
      <c r="AN146" s="185">
        <f t="shared" ca="1" si="124"/>
        <v>3.0421386277771214</v>
      </c>
      <c r="AO146" s="185">
        <f t="shared" ca="1" si="124"/>
        <v>3.4385337989999987</v>
      </c>
      <c r="AP146" s="185">
        <f t="shared" ca="1" si="124"/>
        <v>3.8364834610904159</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0.72423729518720592</v>
      </c>
      <c r="S147" s="185">
        <f t="shared" ca="1" si="125"/>
        <v>0.75390873289084082</v>
      </c>
      <c r="T147" s="185">
        <f t="shared" ca="1" si="125"/>
        <v>0.7492988435884228</v>
      </c>
      <c r="U147" s="185">
        <f t="shared" ca="1" si="125"/>
        <v>0.74819793761112174</v>
      </c>
      <c r="V147" s="185">
        <f t="shared" ca="1" si="125"/>
        <v>0.74583057237912664</v>
      </c>
      <c r="W147" s="185">
        <f t="shared" ca="1" si="125"/>
        <v>0.74279791614564139</v>
      </c>
      <c r="X147" s="185">
        <f t="shared" ca="1" si="125"/>
        <v>0.74914023888520731</v>
      </c>
      <c r="Y147" s="185">
        <f t="shared" ca="1" si="125"/>
        <v>0.75548256162477334</v>
      </c>
      <c r="Z147" s="185">
        <f t="shared" ca="1" si="125"/>
        <v>0.76490277628206993</v>
      </c>
      <c r="AA147" s="185">
        <f t="shared" ca="1" si="124"/>
        <v>0.76909990162442965</v>
      </c>
      <c r="AB147" s="185">
        <f t="shared" ca="1" si="124"/>
        <v>0.77450952984347143</v>
      </c>
      <c r="AC147" s="185">
        <f t="shared" ca="1" si="124"/>
        <v>0.78187781655561417</v>
      </c>
      <c r="AD147" s="185">
        <f t="shared" ca="1" si="124"/>
        <v>0.78971245052801931</v>
      </c>
      <c r="AE147" s="185">
        <f t="shared" ca="1" si="124"/>
        <v>0.80071824587020735</v>
      </c>
      <c r="AF147" s="185">
        <f t="shared" ca="1" si="124"/>
        <v>0.81219038847265757</v>
      </c>
      <c r="AG147" s="185">
        <f t="shared" ca="1" si="124"/>
        <v>0.63852266875101193</v>
      </c>
      <c r="AH147" s="185">
        <f t="shared" ca="1" si="124"/>
        <v>0.49339540135741355</v>
      </c>
      <c r="AI147" s="185">
        <f t="shared" ca="1" si="124"/>
        <v>0.47175688848124714</v>
      </c>
      <c r="AJ147" s="185">
        <f t="shared" ca="1" si="124"/>
        <v>0.50589350793244059</v>
      </c>
      <c r="AK147" s="185">
        <f t="shared" ca="1" si="124"/>
        <v>0.53023683491812779</v>
      </c>
      <c r="AL147" s="185">
        <f t="shared" ca="1" si="124"/>
        <v>0.47595401382360703</v>
      </c>
      <c r="AM147" s="185">
        <f t="shared" ca="1" si="124"/>
        <v>0.51093005834327243</v>
      </c>
      <c r="AN147" s="185">
        <f t="shared" ca="1" si="124"/>
        <v>0.54758495299988175</v>
      </c>
      <c r="AO147" s="185">
        <f t="shared" ca="1" si="124"/>
        <v>0.61893608381999965</v>
      </c>
      <c r="AP147" s="185">
        <f t="shared" ca="1" si="124"/>
        <v>0.6905670229962747</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11.265913480689868</v>
      </c>
      <c r="S148" s="185">
        <f t="shared" ca="1" si="125"/>
        <v>11.727469178301966</v>
      </c>
      <c r="T148" s="185">
        <f t="shared" ca="1" si="125"/>
        <v>11.655759789153242</v>
      </c>
      <c r="U148" s="185">
        <f t="shared" ca="1" si="125"/>
        <v>11.638634585061892</v>
      </c>
      <c r="V148" s="185">
        <f t="shared" ca="1" si="125"/>
        <v>11.6018089036753</v>
      </c>
      <c r="W148" s="185">
        <f t="shared" ca="1" si="125"/>
        <v>11.554634251154418</v>
      </c>
      <c r="X148" s="185">
        <f t="shared" ca="1" si="125"/>
        <v>11.653292604880999</v>
      </c>
      <c r="Y148" s="185">
        <f t="shared" ca="1" si="125"/>
        <v>11.751950958607582</v>
      </c>
      <c r="Z148" s="185">
        <f t="shared" ca="1" si="125"/>
        <v>11.898487631054417</v>
      </c>
      <c r="AA148" s="185">
        <f t="shared" ca="1" si="124"/>
        <v>11.963776247491124</v>
      </c>
      <c r="AB148" s="185">
        <f t="shared" ca="1" si="124"/>
        <v>12.047926019787329</v>
      </c>
      <c r="AC148" s="185">
        <f t="shared" ca="1" si="124"/>
        <v>12.162543813087327</v>
      </c>
      <c r="AD148" s="185">
        <f t="shared" ca="1" si="124"/>
        <v>12.284415897102518</v>
      </c>
      <c r="AE148" s="185">
        <f t="shared" ca="1" si="124"/>
        <v>12.455617157980999</v>
      </c>
      <c r="AF148" s="185">
        <f t="shared" ca="1" si="124"/>
        <v>12.634072709574669</v>
      </c>
      <c r="AG148" s="185">
        <f t="shared" ca="1" si="124"/>
        <v>9.9325748472379605</v>
      </c>
      <c r="AH148" s="185">
        <f t="shared" ca="1" si="124"/>
        <v>7.6750395766708754</v>
      </c>
      <c r="AI148" s="185">
        <f t="shared" ca="1" si="124"/>
        <v>7.3384404874860643</v>
      </c>
      <c r="AJ148" s="185">
        <f t="shared" ca="1" si="124"/>
        <v>7.8694545678379626</v>
      </c>
      <c r="AK148" s="185">
        <f t="shared" ca="1" si="124"/>
        <v>8.2481285431708731</v>
      </c>
      <c r="AL148" s="185">
        <f t="shared" ca="1" si="124"/>
        <v>7.4037291039227728</v>
      </c>
      <c r="AM148" s="185">
        <f t="shared" ca="1" si="124"/>
        <v>7.9478009075620122</v>
      </c>
      <c r="AN148" s="185">
        <f t="shared" ca="1" si="124"/>
        <v>8.5179881577759335</v>
      </c>
      <c r="AO148" s="185">
        <f t="shared" ca="1" si="124"/>
        <v>9.6278946371999883</v>
      </c>
      <c r="AP148" s="185">
        <f t="shared" ca="1" si="124"/>
        <v>10.742153691053156</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2.5750659384433994</v>
      </c>
      <c r="S149" s="185">
        <f t="shared" ca="1" si="125"/>
        <v>2.6805643836118791</v>
      </c>
      <c r="T149" s="185">
        <f t="shared" ca="1" si="125"/>
        <v>2.6641736660921707</v>
      </c>
      <c r="U149" s="185">
        <f t="shared" ca="1" si="125"/>
        <v>2.6602593337284337</v>
      </c>
      <c r="V149" s="185">
        <f t="shared" ca="1" si="125"/>
        <v>2.6518420351257843</v>
      </c>
      <c r="W149" s="185">
        <f t="shared" ca="1" si="125"/>
        <v>2.641059257406726</v>
      </c>
      <c r="X149" s="185">
        <f t="shared" ca="1" si="125"/>
        <v>2.6636097382585158</v>
      </c>
      <c r="Y149" s="185">
        <f t="shared" ca="1" si="125"/>
        <v>2.6861602191103064</v>
      </c>
      <c r="Z149" s="185">
        <f t="shared" ca="1" si="125"/>
        <v>2.7196543156695832</v>
      </c>
      <c r="AA149" s="185">
        <f t="shared" ca="1" si="124"/>
        <v>2.7345774279979733</v>
      </c>
      <c r="AB149" s="185">
        <f t="shared" ca="1" si="124"/>
        <v>2.7538116616656771</v>
      </c>
      <c r="AC149" s="185">
        <f t="shared" ca="1" si="124"/>
        <v>2.7800100144199624</v>
      </c>
      <c r="AD149" s="185">
        <f t="shared" ca="1" si="124"/>
        <v>2.8078664907662918</v>
      </c>
      <c r="AE149" s="185">
        <f t="shared" ca="1" si="124"/>
        <v>2.8469982075385158</v>
      </c>
      <c r="AF149" s="185">
        <f t="shared" ca="1" si="124"/>
        <v>2.8877880479027835</v>
      </c>
      <c r="AG149" s="185">
        <f t="shared" ca="1" si="124"/>
        <v>2.2703028222258212</v>
      </c>
      <c r="AH149" s="185">
        <f t="shared" ca="1" si="124"/>
        <v>1.7542947603819157</v>
      </c>
      <c r="AI149" s="185">
        <f t="shared" ca="1" si="124"/>
        <v>1.6773578257111017</v>
      </c>
      <c r="AJ149" s="185">
        <f t="shared" ca="1" si="124"/>
        <v>1.7987324726486786</v>
      </c>
      <c r="AK149" s="185">
        <f t="shared" ca="1" si="124"/>
        <v>1.8852865241533441</v>
      </c>
      <c r="AL149" s="185">
        <f t="shared" ca="1" si="124"/>
        <v>1.6922809380394925</v>
      </c>
      <c r="AM149" s="185">
        <f t="shared" ca="1" si="124"/>
        <v>1.8166402074427472</v>
      </c>
      <c r="AN149" s="185">
        <f t="shared" ca="1" si="124"/>
        <v>1.9469687217773581</v>
      </c>
      <c r="AO149" s="185">
        <f t="shared" ca="1" si="124"/>
        <v>2.2006616313599996</v>
      </c>
      <c r="AP149" s="185">
        <f t="shared" ca="1" si="124"/>
        <v>2.4553494150978667</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6.4376648461084969</v>
      </c>
      <c r="S150" s="185">
        <f t="shared" ca="1" si="125"/>
        <v>6.7014109590296957</v>
      </c>
      <c r="T150" s="185">
        <f t="shared" ca="1" si="125"/>
        <v>6.6604341652304244</v>
      </c>
      <c r="U150" s="185">
        <f t="shared" ca="1" si="125"/>
        <v>6.6506483343210814</v>
      </c>
      <c r="V150" s="185">
        <f t="shared" ca="1" si="125"/>
        <v>6.6296050878144577</v>
      </c>
      <c r="W150" s="185">
        <f t="shared" ca="1" si="125"/>
        <v>6.6026481435168112</v>
      </c>
      <c r="X150" s="185">
        <f t="shared" ca="1" si="125"/>
        <v>6.6590243456462854</v>
      </c>
      <c r="Y150" s="185">
        <f t="shared" ca="1" si="125"/>
        <v>6.7154005477757615</v>
      </c>
      <c r="Z150" s="185">
        <f t="shared" ca="1" si="125"/>
        <v>6.7991357891739526</v>
      </c>
      <c r="AA150" s="185">
        <f t="shared" ca="1" si="124"/>
        <v>6.8364435699949277</v>
      </c>
      <c r="AB150" s="185">
        <f t="shared" ca="1" si="124"/>
        <v>6.8845291541641878</v>
      </c>
      <c r="AC150" s="185">
        <f t="shared" ca="1" si="124"/>
        <v>6.950025036049901</v>
      </c>
      <c r="AD150" s="185">
        <f t="shared" ca="1" si="124"/>
        <v>7.0196662269157244</v>
      </c>
      <c r="AE150" s="185">
        <f t="shared" ca="1" si="124"/>
        <v>7.117495518846285</v>
      </c>
      <c r="AF150" s="185">
        <f t="shared" ca="1" si="124"/>
        <v>7.219470119756954</v>
      </c>
      <c r="AG150" s="185">
        <f t="shared" ca="1" si="124"/>
        <v>5.6757570555645493</v>
      </c>
      <c r="AH150" s="185">
        <f t="shared" ca="1" si="124"/>
        <v>4.385736900954786</v>
      </c>
      <c r="AI150" s="185">
        <f t="shared" ca="1" si="124"/>
        <v>4.1933945642777513</v>
      </c>
      <c r="AJ150" s="185">
        <f t="shared" ca="1" si="124"/>
        <v>4.496831181621693</v>
      </c>
      <c r="AK150" s="185">
        <f t="shared" ca="1" si="124"/>
        <v>4.7132163103833564</v>
      </c>
      <c r="AL150" s="185">
        <f t="shared" ca="1" si="124"/>
        <v>4.2307023450987273</v>
      </c>
      <c r="AM150" s="185">
        <f t="shared" ca="1" si="124"/>
        <v>4.541600518606864</v>
      </c>
      <c r="AN150" s="185">
        <f t="shared" ca="1" si="124"/>
        <v>4.8674218044433912</v>
      </c>
      <c r="AO150" s="185">
        <f t="shared" ca="1" si="124"/>
        <v>5.5016540783999943</v>
      </c>
      <c r="AP150" s="185">
        <f t="shared" ca="1" si="124"/>
        <v>6.1383735377446618</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2.4463126415212293</v>
      </c>
      <c r="S151" s="185">
        <f t="shared" ca="1" si="125"/>
        <v>2.5465361644312847</v>
      </c>
      <c r="T151" s="185">
        <f t="shared" ca="1" si="125"/>
        <v>2.5309649827875615</v>
      </c>
      <c r="U151" s="185">
        <f t="shared" ca="1" si="125"/>
        <v>2.5272463670420113</v>
      </c>
      <c r="V151" s="185">
        <f t="shared" ca="1" si="125"/>
        <v>2.5192499333694944</v>
      </c>
      <c r="W151" s="185">
        <f t="shared" ca="1" si="125"/>
        <v>2.5090062945363889</v>
      </c>
      <c r="X151" s="185">
        <f t="shared" ca="1" si="125"/>
        <v>2.530429251345589</v>
      </c>
      <c r="Y151" s="185">
        <f t="shared" ca="1" si="125"/>
        <v>2.5518522081547901</v>
      </c>
      <c r="Z151" s="185">
        <f t="shared" ca="1" si="125"/>
        <v>2.5836715998861028</v>
      </c>
      <c r="AA151" s="185">
        <f t="shared" ca="1" si="124"/>
        <v>2.5978485565980733</v>
      </c>
      <c r="AB151" s="185">
        <f t="shared" ca="1" si="124"/>
        <v>2.6161210785823923</v>
      </c>
      <c r="AC151" s="185">
        <f t="shared" ca="1" si="124"/>
        <v>2.6410095136989633</v>
      </c>
      <c r="AD151" s="185">
        <f t="shared" ca="1" si="124"/>
        <v>2.6674731662279765</v>
      </c>
      <c r="AE151" s="185">
        <f t="shared" ca="1" si="124"/>
        <v>2.7046482971615897</v>
      </c>
      <c r="AF151" s="185">
        <f t="shared" ca="1" si="124"/>
        <v>2.7433986455076438</v>
      </c>
      <c r="AG151" s="185">
        <f t="shared" ca="1" si="124"/>
        <v>2.1567876811145297</v>
      </c>
      <c r="AH151" s="185">
        <f t="shared" ca="1" si="124"/>
        <v>1.6665800223628195</v>
      </c>
      <c r="AI151" s="185">
        <f t="shared" ca="1" si="124"/>
        <v>1.5934899344255462</v>
      </c>
      <c r="AJ151" s="185">
        <f t="shared" ca="1" si="124"/>
        <v>1.7087958490162443</v>
      </c>
      <c r="AK151" s="185">
        <f t="shared" ca="1" si="124"/>
        <v>1.7910221979456764</v>
      </c>
      <c r="AL151" s="185">
        <f t="shared" ca="1" si="124"/>
        <v>1.6076668911375174</v>
      </c>
      <c r="AM151" s="185">
        <f t="shared" ca="1" si="124"/>
        <v>1.7258081970706094</v>
      </c>
      <c r="AN151" s="185">
        <f t="shared" ca="1" si="124"/>
        <v>1.8496202856884898</v>
      </c>
      <c r="AO151" s="185">
        <f t="shared" ca="1" si="124"/>
        <v>2.0906285497919992</v>
      </c>
      <c r="AP151" s="185">
        <f t="shared" ca="1" si="124"/>
        <v>2.3325819443429729</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19.200468265184636</v>
      </c>
      <c r="S153" s="185">
        <f t="shared" ca="1" si="125"/>
        <v>19.987096490211052</v>
      </c>
      <c r="T153" s="185">
        <f t="shared" ca="1" si="125"/>
        <v>19.864882357018406</v>
      </c>
      <c r="U153" s="185">
        <f t="shared" ca="1" si="125"/>
        <v>19.83569591436958</v>
      </c>
      <c r="V153" s="185">
        <f t="shared" ca="1" si="125"/>
        <v>19.772933997369332</v>
      </c>
      <c r="W153" s="185">
        <f t="shared" ca="1" si="125"/>
        <v>19.692534354659415</v>
      </c>
      <c r="X153" s="185">
        <f t="shared" ca="1" si="125"/>
        <v>19.860677541012606</v>
      </c>
      <c r="Y153" s="185">
        <f t="shared" ca="1" si="125"/>
        <v>20.028820727365801</v>
      </c>
      <c r="Z153" s="185">
        <f t="shared" ca="1" si="125"/>
        <v>20.278562812978635</v>
      </c>
      <c r="AA153" s="185">
        <f t="shared" ca="1" si="124"/>
        <v>20.389834039241773</v>
      </c>
      <c r="AB153" s="185">
        <f t="shared" ca="1" si="124"/>
        <v>20.533250286425385</v>
      </c>
      <c r="AC153" s="185">
        <f t="shared" ca="1" si="124"/>
        <v>20.728593105865123</v>
      </c>
      <c r="AD153" s="185">
        <f t="shared" ca="1" si="124"/>
        <v>20.936299394889659</v>
      </c>
      <c r="AE153" s="185">
        <f t="shared" ca="1" si="124"/>
        <v>21.22807727709079</v>
      </c>
      <c r="AF153" s="185">
        <f t="shared" ca="1" si="124"/>
        <v>21.532218628876716</v>
      </c>
      <c r="AG153" s="185">
        <f t="shared" ca="1" si="124"/>
        <v>16.928062555499537</v>
      </c>
      <c r="AH153" s="185">
        <f t="shared" ca="1" si="124"/>
        <v>13.080550820711737</v>
      </c>
      <c r="AI153" s="185">
        <f t="shared" ca="1" si="124"/>
        <v>12.506885831977307</v>
      </c>
      <c r="AJ153" s="185">
        <f t="shared" ca="1" si="124"/>
        <v>13.411891805584208</v>
      </c>
      <c r="AK153" s="185">
        <f t="shared" ca="1" si="124"/>
        <v>14.057264917910439</v>
      </c>
      <c r="AL153" s="185">
        <f t="shared" ca="1" si="124"/>
        <v>12.618157058240453</v>
      </c>
      <c r="AM153" s="185">
        <f t="shared" ca="1" si="124"/>
        <v>13.545417277099979</v>
      </c>
      <c r="AN153" s="185">
        <f t="shared" ca="1" si="124"/>
        <v>14.517185986464762</v>
      </c>
      <c r="AO153" s="185">
        <f t="shared" ca="1" si="124"/>
        <v>16.408796832938208</v>
      </c>
      <c r="AP153" s="185">
        <f t="shared" ca="1" si="124"/>
        <v>18.30782576116253</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v>
      </c>
      <c r="N154" s="185">
        <f t="shared" ca="1" si="125"/>
        <v>29.316210809244762</v>
      </c>
      <c r="O154" s="185">
        <f t="shared" ca="1" si="125"/>
        <v>29.567854321434805</v>
      </c>
      <c r="P154" s="185">
        <f t="shared" ca="1" si="125"/>
        <v>29.902690041966938</v>
      </c>
      <c r="Q154" s="185">
        <f t="shared" ca="1" si="125"/>
        <v>29.839649983471691</v>
      </c>
      <c r="R154" s="185">
        <f t="shared" ca="1" si="125"/>
        <v>29.404449000833871</v>
      </c>
      <c r="S154" s="185">
        <f t="shared" ca="1" si="125"/>
        <v>30.609126366299328</v>
      </c>
      <c r="T154" s="185">
        <f t="shared" ca="1" si="125"/>
        <v>30.421962220247721</v>
      </c>
      <c r="U154" s="185">
        <f t="shared" ca="1" si="125"/>
        <v>30.37726480701123</v>
      </c>
      <c r="V154" s="185">
        <f t="shared" ca="1" si="125"/>
        <v>30.281148422653317</v>
      </c>
      <c r="W154" s="185">
        <f t="shared" ca="1" si="125"/>
        <v>30.158020842580921</v>
      </c>
      <c r="X154" s="185">
        <f t="shared" ca="1" si="125"/>
        <v>30.415522778454285</v>
      </c>
      <c r="Y154" s="185">
        <f t="shared" ca="1" si="125"/>
        <v>30.673024714327656</v>
      </c>
      <c r="Z154" s="185">
        <f t="shared" ca="1" si="125"/>
        <v>31.055490824963098</v>
      </c>
      <c r="AA154" s="185">
        <f t="shared" ca="1" si="124"/>
        <v>31.225896517820466</v>
      </c>
      <c r="AB154" s="185">
        <f t="shared" ca="1" si="124"/>
        <v>31.445530521947756</v>
      </c>
      <c r="AC154" s="185">
        <f t="shared" ca="1" si="124"/>
        <v>31.74468718274181</v>
      </c>
      <c r="AD154" s="185">
        <f t="shared" ca="1" si="124"/>
        <v>32.062777809408914</v>
      </c>
      <c r="AE154" s="185">
        <f t="shared" ca="1" si="124"/>
        <v>32.509619404012703</v>
      </c>
      <c r="AF154" s="185">
        <f t="shared" ca="1" si="124"/>
        <v>32.975394964489531</v>
      </c>
      <c r="AG154" s="185">
        <f t="shared" ca="1" si="124"/>
        <v>25.924386073368773</v>
      </c>
      <c r="AH154" s="185">
        <f t="shared" ca="1" si="124"/>
        <v>20.032135893678177</v>
      </c>
      <c r="AI154" s="185">
        <f t="shared" ca="1" si="124"/>
        <v>19.153599877169036</v>
      </c>
      <c r="AJ154" s="185">
        <f t="shared" ca="1" si="124"/>
        <v>20.539566179075695</v>
      </c>
      <c r="AK154" s="185">
        <f t="shared" ca="1" si="124"/>
        <v>21.527919197648476</v>
      </c>
      <c r="AL154" s="185">
        <f t="shared" ca="1" si="124"/>
        <v>19.324005570026415</v>
      </c>
      <c r="AM154" s="185">
        <f t="shared" ca="1" si="124"/>
        <v>20.744053010504544</v>
      </c>
      <c r="AN154" s="185">
        <f t="shared" ca="1" si="124"/>
        <v>22.232262728125622</v>
      </c>
      <c r="AO154" s="185">
        <f t="shared" ca="1" si="124"/>
        <v>25.129159506701029</v>
      </c>
      <c r="AP154" s="185">
        <f t="shared" ca="1" si="124"/>
        <v>28.037416664800254</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v>
      </c>
      <c r="N155" s="185">
        <f t="shared" ca="1" si="125"/>
        <v>29.316210809244762</v>
      </c>
      <c r="O155" s="185">
        <f t="shared" ca="1" si="125"/>
        <v>29.567854321434805</v>
      </c>
      <c r="P155" s="185">
        <f t="shared" ca="1" si="125"/>
        <v>29.902690041966938</v>
      </c>
      <c r="Q155" s="185">
        <f t="shared" ca="1" si="125"/>
        <v>29.839649983471691</v>
      </c>
      <c r="R155" s="185">
        <f t="shared" ca="1" si="125"/>
        <v>29.404449000833871</v>
      </c>
      <c r="S155" s="185">
        <f t="shared" ca="1" si="125"/>
        <v>30.609126366299328</v>
      </c>
      <c r="T155" s="185">
        <f t="shared" ca="1" si="125"/>
        <v>30.421962220247721</v>
      </c>
      <c r="U155" s="185">
        <f t="shared" ca="1" si="125"/>
        <v>30.37726480701123</v>
      </c>
      <c r="V155" s="185">
        <f t="shared" ca="1" si="125"/>
        <v>30.281148422653317</v>
      </c>
      <c r="W155" s="185">
        <f t="shared" ca="1" si="125"/>
        <v>30.158020842580921</v>
      </c>
      <c r="X155" s="185">
        <f t="shared" ca="1" si="125"/>
        <v>30.415522778454285</v>
      </c>
      <c r="Y155" s="185">
        <f t="shared" ca="1" si="125"/>
        <v>30.673024714327656</v>
      </c>
      <c r="Z155" s="185">
        <f t="shared" ca="1" si="125"/>
        <v>31.055490824963098</v>
      </c>
      <c r="AA155" s="185">
        <f t="shared" ca="1" si="124"/>
        <v>31.225896517820466</v>
      </c>
      <c r="AB155" s="185">
        <f t="shared" ca="1" si="124"/>
        <v>31.445530521947756</v>
      </c>
      <c r="AC155" s="185">
        <f t="shared" ca="1" si="124"/>
        <v>31.74468718274181</v>
      </c>
      <c r="AD155" s="185">
        <f t="shared" ca="1" si="124"/>
        <v>32.062777809408914</v>
      </c>
      <c r="AE155" s="185">
        <f t="shared" ca="1" si="124"/>
        <v>32.509619404012703</v>
      </c>
      <c r="AF155" s="185">
        <f t="shared" ca="1" si="124"/>
        <v>32.975394964489531</v>
      </c>
      <c r="AG155" s="185">
        <f t="shared" ca="1" si="124"/>
        <v>25.924386073368773</v>
      </c>
      <c r="AH155" s="185">
        <f t="shared" ca="1" si="124"/>
        <v>20.032135893678177</v>
      </c>
      <c r="AI155" s="185">
        <f t="shared" ca="1" si="124"/>
        <v>19.153599877169036</v>
      </c>
      <c r="AJ155" s="185">
        <f t="shared" ca="1" si="124"/>
        <v>20.539566179075695</v>
      </c>
      <c r="AK155" s="185">
        <f t="shared" ca="1" si="124"/>
        <v>21.527919197648476</v>
      </c>
      <c r="AL155" s="185">
        <f t="shared" ca="1" si="124"/>
        <v>19.324005570026415</v>
      </c>
      <c r="AM155" s="185">
        <f t="shared" ca="1" si="124"/>
        <v>20.744053010504544</v>
      </c>
      <c r="AN155" s="185">
        <f t="shared" ca="1" si="124"/>
        <v>22.232262728125622</v>
      </c>
      <c r="AO155" s="185">
        <f t="shared" ca="1" si="124"/>
        <v>25.129159506701029</v>
      </c>
      <c r="AP155" s="185">
        <f t="shared" ca="1" si="124"/>
        <v>28.037416664800254</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v>
      </c>
      <c r="N156" s="185">
        <f t="shared" ca="1" si="125"/>
        <v>29.316210809244762</v>
      </c>
      <c r="O156" s="185">
        <f t="shared" ca="1" si="125"/>
        <v>29.567854321434805</v>
      </c>
      <c r="P156" s="185">
        <f t="shared" ca="1" si="125"/>
        <v>29.902690041966938</v>
      </c>
      <c r="Q156" s="185">
        <f t="shared" ca="1" si="125"/>
        <v>29.839649983471691</v>
      </c>
      <c r="R156" s="185">
        <f t="shared" ca="1" si="125"/>
        <v>29.404449000833871</v>
      </c>
      <c r="S156" s="185">
        <f t="shared" ca="1" si="125"/>
        <v>30.609126366299328</v>
      </c>
      <c r="T156" s="185">
        <f t="shared" ca="1" si="125"/>
        <v>30.421962220247721</v>
      </c>
      <c r="U156" s="185">
        <f t="shared" ca="1" si="125"/>
        <v>30.37726480701123</v>
      </c>
      <c r="V156" s="185">
        <f t="shared" ca="1" si="125"/>
        <v>30.281148422653317</v>
      </c>
      <c r="W156" s="185">
        <f t="shared" ca="1" si="125"/>
        <v>30.158020842580921</v>
      </c>
      <c r="X156" s="185">
        <f t="shared" ca="1" si="125"/>
        <v>30.415522778454285</v>
      </c>
      <c r="Y156" s="185">
        <f t="shared" ca="1" si="125"/>
        <v>30.673024714327656</v>
      </c>
      <c r="Z156" s="185">
        <f t="shared" ca="1" si="125"/>
        <v>31.055490824963098</v>
      </c>
      <c r="AA156" s="185">
        <f t="shared" ca="1" si="124"/>
        <v>31.225896517820466</v>
      </c>
      <c r="AB156" s="185">
        <f t="shared" ca="1" si="124"/>
        <v>31.445530521947756</v>
      </c>
      <c r="AC156" s="185">
        <f t="shared" ca="1" si="124"/>
        <v>31.74468718274181</v>
      </c>
      <c r="AD156" s="185">
        <f t="shared" ca="1" si="124"/>
        <v>32.062777809408914</v>
      </c>
      <c r="AE156" s="185">
        <f t="shared" ca="1" si="124"/>
        <v>32.509619404012703</v>
      </c>
      <c r="AF156" s="185">
        <f t="shared" ca="1" si="124"/>
        <v>32.975394964489531</v>
      </c>
      <c r="AG156" s="185">
        <f t="shared" ca="1" si="124"/>
        <v>25.924386073368773</v>
      </c>
      <c r="AH156" s="185">
        <f t="shared" ca="1" si="124"/>
        <v>20.032135893678177</v>
      </c>
      <c r="AI156" s="185">
        <f t="shared" ca="1" si="124"/>
        <v>19.153599877169036</v>
      </c>
      <c r="AJ156" s="185">
        <f t="shared" ca="1" si="124"/>
        <v>20.539566179075695</v>
      </c>
      <c r="AK156" s="185">
        <f t="shared" ca="1" si="124"/>
        <v>21.527919197648476</v>
      </c>
      <c r="AL156" s="185">
        <f t="shared" ca="1" si="124"/>
        <v>19.324005570026415</v>
      </c>
      <c r="AM156" s="185">
        <f t="shared" ca="1" si="124"/>
        <v>20.744053010504544</v>
      </c>
      <c r="AN156" s="185">
        <f t="shared" ca="1" si="124"/>
        <v>22.232262728125622</v>
      </c>
      <c r="AO156" s="185">
        <f t="shared" ca="1" si="124"/>
        <v>25.129159506701029</v>
      </c>
      <c r="AP156" s="185">
        <f t="shared" ca="1" si="124"/>
        <v>28.037416664800254</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v>
      </c>
      <c r="N157" s="185">
        <f t="shared" ca="1" si="125"/>
        <v>29.316210809244762</v>
      </c>
      <c r="O157" s="185">
        <f t="shared" ca="1" si="125"/>
        <v>29.567854321434805</v>
      </c>
      <c r="P157" s="185">
        <f t="shared" ca="1" si="125"/>
        <v>29.902690041966938</v>
      </c>
      <c r="Q157" s="185">
        <f t="shared" ca="1" si="125"/>
        <v>29.839649983471691</v>
      </c>
      <c r="R157" s="185">
        <f t="shared" ca="1" si="125"/>
        <v>29.404449000833871</v>
      </c>
      <c r="S157" s="185">
        <f t="shared" ca="1" si="125"/>
        <v>30.609126366299328</v>
      </c>
      <c r="T157" s="185">
        <f t="shared" ca="1" si="125"/>
        <v>30.421962220247721</v>
      </c>
      <c r="U157" s="185">
        <f t="shared" ca="1" si="125"/>
        <v>30.37726480701123</v>
      </c>
      <c r="V157" s="185">
        <f t="shared" ca="1" si="125"/>
        <v>30.281148422653317</v>
      </c>
      <c r="W157" s="185">
        <f t="shared" ca="1" si="125"/>
        <v>30.158020842580921</v>
      </c>
      <c r="X157" s="185">
        <f t="shared" ca="1" si="125"/>
        <v>30.415522778454285</v>
      </c>
      <c r="Y157" s="185">
        <f t="shared" ca="1" si="125"/>
        <v>30.673024714327656</v>
      </c>
      <c r="Z157" s="185">
        <f t="shared" ca="1" si="125"/>
        <v>31.055490824963098</v>
      </c>
      <c r="AA157" s="185">
        <f t="shared" ca="1" si="124"/>
        <v>31.225896517820466</v>
      </c>
      <c r="AB157" s="185">
        <f t="shared" ca="1" si="124"/>
        <v>31.445530521947756</v>
      </c>
      <c r="AC157" s="185">
        <f t="shared" ca="1" si="124"/>
        <v>31.74468718274181</v>
      </c>
      <c r="AD157" s="185">
        <f t="shared" ca="1" si="124"/>
        <v>32.062777809408914</v>
      </c>
      <c r="AE157" s="185">
        <f t="shared" ca="1" si="124"/>
        <v>32.509619404012703</v>
      </c>
      <c r="AF157" s="185">
        <f t="shared" ca="1" si="124"/>
        <v>32.975394964489531</v>
      </c>
      <c r="AG157" s="185">
        <f t="shared" ca="1" si="124"/>
        <v>25.924386073368773</v>
      </c>
      <c r="AH157" s="185">
        <f t="shared" ca="1" si="124"/>
        <v>20.032135893678177</v>
      </c>
      <c r="AI157" s="185">
        <f t="shared" ca="1" si="124"/>
        <v>19.153599877169036</v>
      </c>
      <c r="AJ157" s="185">
        <f t="shared" ca="1" si="124"/>
        <v>20.539566179075695</v>
      </c>
      <c r="AK157" s="185">
        <f t="shared" ca="1" si="124"/>
        <v>21.527919197648476</v>
      </c>
      <c r="AL157" s="185">
        <f t="shared" ca="1" si="124"/>
        <v>19.324005570026415</v>
      </c>
      <c r="AM157" s="185">
        <f t="shared" ca="1" si="124"/>
        <v>20.744053010504544</v>
      </c>
      <c r="AN157" s="185">
        <f t="shared" ca="1" si="124"/>
        <v>22.232262728125622</v>
      </c>
      <c r="AO157" s="185">
        <f t="shared" ca="1" si="124"/>
        <v>25.129159506701029</v>
      </c>
      <c r="AP157" s="185">
        <f t="shared" ca="1" si="124"/>
        <v>28.037416664800254</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v>
      </c>
      <c r="N158" s="185">
        <f t="shared" ca="1" si="125"/>
        <v>29.316210809244762</v>
      </c>
      <c r="O158" s="185">
        <f t="shared" ca="1" si="125"/>
        <v>29.567854321434805</v>
      </c>
      <c r="P158" s="185">
        <f t="shared" ca="1" si="125"/>
        <v>29.902690041966938</v>
      </c>
      <c r="Q158" s="185">
        <f t="shared" ca="1" si="125"/>
        <v>29.839649983471691</v>
      </c>
      <c r="R158" s="185">
        <f t="shared" ca="1" si="125"/>
        <v>29.404449000833871</v>
      </c>
      <c r="S158" s="185">
        <f t="shared" ca="1" si="125"/>
        <v>30.609126366299328</v>
      </c>
      <c r="T158" s="185">
        <f t="shared" ca="1" si="125"/>
        <v>30.421962220247721</v>
      </c>
      <c r="U158" s="185">
        <f t="shared" ca="1" si="125"/>
        <v>30.37726480701123</v>
      </c>
      <c r="V158" s="185">
        <f t="shared" ca="1" si="125"/>
        <v>30.281148422653317</v>
      </c>
      <c r="W158" s="185">
        <f t="shared" ca="1" si="125"/>
        <v>30.158020842580921</v>
      </c>
      <c r="X158" s="185">
        <f t="shared" ca="1" si="125"/>
        <v>30.415522778454285</v>
      </c>
      <c r="Y158" s="185">
        <f t="shared" ca="1" si="125"/>
        <v>30.673024714327656</v>
      </c>
      <c r="Z158" s="185">
        <f t="shared" ca="1" si="125"/>
        <v>31.055490824963098</v>
      </c>
      <c r="AA158" s="185">
        <f t="shared" ca="1" si="124"/>
        <v>31.225896517820466</v>
      </c>
      <c r="AB158" s="185">
        <f t="shared" ca="1" si="124"/>
        <v>31.445530521947756</v>
      </c>
      <c r="AC158" s="185">
        <f t="shared" ca="1" si="124"/>
        <v>31.74468718274181</v>
      </c>
      <c r="AD158" s="185">
        <f t="shared" ca="1" si="124"/>
        <v>32.062777809408914</v>
      </c>
      <c r="AE158" s="185">
        <f t="shared" ca="1" si="124"/>
        <v>32.509619404012703</v>
      </c>
      <c r="AF158" s="185">
        <f t="shared" ca="1" si="124"/>
        <v>32.975394964489531</v>
      </c>
      <c r="AG158" s="185">
        <f t="shared" ca="1" si="124"/>
        <v>25.924386073368773</v>
      </c>
      <c r="AH158" s="185">
        <f t="shared" ca="1" si="124"/>
        <v>20.032135893678177</v>
      </c>
      <c r="AI158" s="185">
        <f t="shared" ca="1" si="124"/>
        <v>19.153599877169036</v>
      </c>
      <c r="AJ158" s="185">
        <f t="shared" ca="1" si="124"/>
        <v>20.539566179075695</v>
      </c>
      <c r="AK158" s="185">
        <f t="shared" ca="1" si="124"/>
        <v>21.527919197648476</v>
      </c>
      <c r="AL158" s="185">
        <f t="shared" ca="1" si="124"/>
        <v>19.324005570026415</v>
      </c>
      <c r="AM158" s="185">
        <f t="shared" ca="1" si="124"/>
        <v>20.744053010504544</v>
      </c>
      <c r="AN158" s="185">
        <f t="shared" ca="1" si="124"/>
        <v>22.232262728125622</v>
      </c>
      <c r="AO158" s="185">
        <f t="shared" ca="1" si="124"/>
        <v>25.129159506701029</v>
      </c>
      <c r="AP158" s="185">
        <f t="shared" ca="1" si="124"/>
        <v>28.037416664800254</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26.6</v>
      </c>
      <c r="K160" s="185">
        <f t="shared" ca="1" si="126"/>
        <v>27.396218001518768</v>
      </c>
      <c r="L160" s="185">
        <f t="shared" ca="1" si="126"/>
        <v>27.962365875867597</v>
      </c>
      <c r="M160" s="192">
        <f t="shared" ref="M160" si="130">O160</f>
        <v>26.6</v>
      </c>
      <c r="N160" s="192">
        <f t="shared" ref="N160" si="131">O160</f>
        <v>26.6</v>
      </c>
      <c r="O160" s="192">
        <f>INDEX('[4]TS BYDem'!$O$10:$O$203,MATCH(D160,'[4]TS BYDem'!$D$10:$D$203,0))</f>
        <v>26.6</v>
      </c>
      <c r="P160" s="185">
        <f t="shared" ref="P160:Z162" ca="1" si="132">P$142/O$142*O160</f>
        <v>26.901226800880782</v>
      </c>
      <c r="Q160" s="185">
        <f t="shared" ca="1" si="132"/>
        <v>26.844514347628536</v>
      </c>
      <c r="R160" s="185">
        <f t="shared" ca="1" si="132"/>
        <v>26.452996383141883</v>
      </c>
      <c r="S160" s="185">
        <f t="shared" ca="1" si="132"/>
        <v>27.536755034446891</v>
      </c>
      <c r="T160" s="185">
        <f t="shared" ca="1" si="132"/>
        <v>27.368377368930471</v>
      </c>
      <c r="U160" s="185">
        <f t="shared" ca="1" si="132"/>
        <v>27.328166429740715</v>
      </c>
      <c r="V160" s="185">
        <f t="shared" ca="1" si="132"/>
        <v>27.241697665517027</v>
      </c>
      <c r="W160" s="185">
        <f t="shared" ca="1" si="132"/>
        <v>27.13092893694035</v>
      </c>
      <c r="X160" s="185">
        <f t="shared" ca="1" si="132"/>
        <v>27.362584281956913</v>
      </c>
      <c r="Y160" s="185">
        <f t="shared" ca="1" si="132"/>
        <v>27.594239626973483</v>
      </c>
      <c r="Z160" s="185">
        <f t="shared" ca="1" si="132"/>
        <v>27.938315948248089</v>
      </c>
      <c r="AA160" s="185">
        <f t="shared" ca="1" si="129"/>
        <v>28.091617279509048</v>
      </c>
      <c r="AB160" s="185">
        <f t="shared" ca="1" si="129"/>
        <v>28.289205662023186</v>
      </c>
      <c r="AC160" s="185">
        <f t="shared" ca="1" si="129"/>
        <v>28.55833466579243</v>
      </c>
      <c r="AD160" s="185">
        <f t="shared" ca="1" si="129"/>
        <v>28.844497150812899</v>
      </c>
      <c r="AE160" s="185">
        <f t="shared" ca="1" si="129"/>
        <v>29.246487308341649</v>
      </c>
      <c r="AF160" s="185">
        <f t="shared" ca="1" si="129"/>
        <v>29.665510947121618</v>
      </c>
      <c r="AG160" s="185">
        <f t="shared" ca="1" si="129"/>
        <v>23.322242529167955</v>
      </c>
      <c r="AH160" s="185">
        <f t="shared" ca="1" si="129"/>
        <v>18.021423163788853</v>
      </c>
      <c r="AI160" s="185">
        <f t="shared" ca="1" si="129"/>
        <v>17.231069633732325</v>
      </c>
      <c r="AJ160" s="185">
        <f t="shared" ca="1" si="129"/>
        <v>18.477920461321499</v>
      </c>
      <c r="AK160" s="185">
        <f t="shared" ca="1" si="129"/>
        <v>19.367068182635091</v>
      </c>
      <c r="AL160" s="185">
        <f t="shared" ca="1" si="129"/>
        <v>17.384370964993291</v>
      </c>
      <c r="AM160" s="185">
        <f t="shared" ca="1" si="129"/>
        <v>18.661882058834653</v>
      </c>
      <c r="AN160" s="185">
        <f t="shared" ca="1" si="129"/>
        <v>20.000713685180401</v>
      </c>
      <c r="AO160" s="185">
        <f t="shared" ca="1" si="129"/>
        <v>22.6068363166168</v>
      </c>
      <c r="AP160" s="185">
        <f t="shared" ca="1" si="129"/>
        <v>25.223179036803927</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18.748363502594032</v>
      </c>
      <c r="K163" s="5">
        <f t="shared" ca="1" si="133"/>
        <v>15.909210489014884</v>
      </c>
      <c r="L163" s="5">
        <f t="shared" ca="1" si="133"/>
        <v>14.603991495393339</v>
      </c>
      <c r="M163" s="5">
        <f t="shared" ca="1" si="133"/>
        <v>14.80978596739901</v>
      </c>
      <c r="N163" s="5">
        <f t="shared" ca="1" si="133"/>
        <v>14.414883061658401</v>
      </c>
      <c r="O163" s="5">
        <f t="shared" ca="1" si="133"/>
        <v>13.877221828490436</v>
      </c>
      <c r="P163" s="5">
        <f t="shared" ca="1" si="133"/>
        <v>13.621369241672575</v>
      </c>
      <c r="Q163" s="5">
        <f t="shared" ca="1" si="133"/>
        <v>13.08</v>
      </c>
      <c r="R163" s="5">
        <f t="shared" ca="1" si="133"/>
        <v>12.33</v>
      </c>
      <c r="S163" s="5">
        <f t="shared" ca="1" si="133"/>
        <v>12.862245000000001</v>
      </c>
      <c r="T163" s="5">
        <f t="shared" ca="1" si="133"/>
        <v>11.785681875000002</v>
      </c>
      <c r="U163" s="5">
        <f t="shared" ca="1" si="133"/>
        <v>11.285032500000003</v>
      </c>
      <c r="V163" s="5">
        <f t="shared" ca="1" si="133"/>
        <v>11.016341250000004</v>
      </c>
      <c r="W163" s="5">
        <f t="shared" ca="1" si="133"/>
        <v>10.901775000000004</v>
      </c>
      <c r="X163" s="5">
        <f t="shared" ca="1" si="133"/>
        <v>11.569649999999999</v>
      </c>
      <c r="Y163" s="5">
        <f t="shared" ca="1" si="133"/>
        <v>12.052574999999999</v>
      </c>
      <c r="Z163" s="5">
        <f t="shared" ca="1" si="133"/>
        <v>13.809599999999998</v>
      </c>
      <c r="AA163" s="5">
        <f t="shared" ca="1" si="133"/>
        <v>14.8782</v>
      </c>
      <c r="AB163" s="5">
        <f ca="1">SUMIF($B$10:$B$25,$D163,AB$10:AB$25)*SUMIF($B$10:$B$25,$D163,AB$46:AB$62)</f>
        <v>15.176174999999999</v>
      </c>
      <c r="AC163" s="5">
        <f t="shared" ref="AC163:AP163" ca="1" si="134">SUMIF($B$10:$B$25,$D163,AC$10:AC$25)*SUMIF($B$10:$B$25,$D163,AC$47:AC$62)</f>
        <v>15.135074999999999</v>
      </c>
      <c r="AD163" s="5">
        <f t="shared" ca="1" si="134"/>
        <v>15.063149999999998</v>
      </c>
      <c r="AE163" s="5">
        <f t="shared" ca="1" si="134"/>
        <v>15.145349999999997</v>
      </c>
      <c r="AF163" s="5">
        <f t="shared" ca="1" si="134"/>
        <v>15.453599999999998</v>
      </c>
      <c r="AG163" s="5">
        <f t="shared" ca="1" si="134"/>
        <v>18.402525000000001</v>
      </c>
      <c r="AH163" s="5">
        <f t="shared" ca="1" si="134"/>
        <v>21.238425000000003</v>
      </c>
      <c r="AI163" s="5">
        <f t="shared" ca="1" si="134"/>
        <v>20.806875000000002</v>
      </c>
      <c r="AJ163" s="5">
        <f t="shared" ca="1" si="134"/>
        <v>20.919900000000002</v>
      </c>
      <c r="AK163" s="5">
        <f t="shared" ca="1" si="134"/>
        <v>20.128725000000003</v>
      </c>
      <c r="AL163" s="5">
        <f t="shared" ca="1" si="134"/>
        <v>21.341175000000003</v>
      </c>
      <c r="AM163" s="5">
        <f t="shared" ca="1" si="134"/>
        <v>18.484725000000001</v>
      </c>
      <c r="AN163" s="5">
        <f t="shared" ca="1" si="134"/>
        <v>17.148975000000004</v>
      </c>
      <c r="AO163" s="5">
        <f t="shared" ca="1" si="134"/>
        <v>12.703325000000063</v>
      </c>
      <c r="AP163" s="5">
        <f t="shared" ca="1" si="134"/>
        <v>8.5111249999999927</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9.4848439530232059E-2</v>
      </c>
      <c r="R164" s="185">
        <f t="shared" ca="1" si="135"/>
        <v>8.9409882217718756E-2</v>
      </c>
      <c r="S164" s="185">
        <f t="shared" ca="1" si="135"/>
        <v>9.3269408800116957E-2</v>
      </c>
      <c r="T164" s="185">
        <f t="shared" ca="1" si="135"/>
        <v>8.5462808458982381E-2</v>
      </c>
      <c r="U164" s="185">
        <f t="shared" ca="1" si="135"/>
        <v>8.1832394699767108E-2</v>
      </c>
      <c r="V164" s="185">
        <f t="shared" ca="1" si="135"/>
        <v>7.988400434977265E-2</v>
      </c>
      <c r="W164" s="185">
        <f t="shared" ca="1" si="135"/>
        <v>7.9053237527499681E-2</v>
      </c>
      <c r="X164" s="185">
        <f t="shared" ca="1" si="135"/>
        <v>8.3896272814292752E-2</v>
      </c>
      <c r="Y164" s="185">
        <f t="shared" ca="1" si="135"/>
        <v>8.7398159867820069E-2</v>
      </c>
      <c r="Z164" s="185">
        <f t="shared" ca="1" si="135"/>
        <v>0.10013906808384498</v>
      </c>
      <c r="AA164" s="185">
        <f t="shared" ca="1" si="135"/>
        <v>0.10788792454271395</v>
      </c>
      <c r="AB164" s="185">
        <f t="shared" ca="1" si="135"/>
        <v>0.11004866336297549</v>
      </c>
      <c r="AC164" s="185">
        <f t="shared" ca="1" si="135"/>
        <v>0.10975063042224976</v>
      </c>
      <c r="AD164" s="185">
        <f t="shared" ca="1" si="135"/>
        <v>0.10922907277597974</v>
      </c>
      <c r="AE164" s="185">
        <f t="shared" ca="1" si="135"/>
        <v>0.10982513865743118</v>
      </c>
      <c r="AF164" s="185">
        <f t="shared" ca="1" si="135"/>
        <v>0.11206038571287415</v>
      </c>
      <c r="AG164" s="185">
        <f t="shared" ca="1" si="135"/>
        <v>0.13344424920994524</v>
      </c>
      <c r="AH164" s="185">
        <f t="shared" ca="1" si="135"/>
        <v>0.15400852212002056</v>
      </c>
      <c r="AI164" s="185">
        <f t="shared" ca="1" si="135"/>
        <v>0.15087917624240038</v>
      </c>
      <c r="AJ164" s="185">
        <f t="shared" ca="1" si="135"/>
        <v>0.15169876682939615</v>
      </c>
      <c r="AK164" s="185">
        <f t="shared" ca="1" si="135"/>
        <v>0.14596163272042587</v>
      </c>
      <c r="AL164" s="185">
        <f t="shared" ca="1" si="135"/>
        <v>0.15475360447183487</v>
      </c>
      <c r="AM164" s="185">
        <f t="shared" ca="1" si="135"/>
        <v>0.13404031509139666</v>
      </c>
      <c r="AN164" s="185">
        <f t="shared" ca="1" si="135"/>
        <v>0.12435424451781049</v>
      </c>
      <c r="AO164" s="185">
        <f t="shared" ca="1" si="135"/>
        <v>9.2117014762644556E-2</v>
      </c>
      <c r="AP164" s="185">
        <f t="shared" ca="1" si="135"/>
        <v>6.1717654808619675E-2</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2.8454531859069619E-2</v>
      </c>
      <c r="R166" s="185">
        <f t="shared" ca="1" si="135"/>
        <v>2.6822964665315627E-2</v>
      </c>
      <c r="S166" s="185">
        <f t="shared" ca="1" si="135"/>
        <v>2.798082264003509E-2</v>
      </c>
      <c r="T166" s="185">
        <f t="shared" ca="1" si="135"/>
        <v>2.5638842537694717E-2</v>
      </c>
      <c r="U166" s="185">
        <f t="shared" ca="1" si="135"/>
        <v>2.4549718409930133E-2</v>
      </c>
      <c r="V166" s="185">
        <f t="shared" ca="1" si="135"/>
        <v>2.3965201304931797E-2</v>
      </c>
      <c r="W166" s="185">
        <f t="shared" ca="1" si="135"/>
        <v>2.3715971258249906E-2</v>
      </c>
      <c r="X166" s="185">
        <f t="shared" ca="1" si="135"/>
        <v>2.5168881844287828E-2</v>
      </c>
      <c r="Y166" s="185">
        <f t="shared" ca="1" si="135"/>
        <v>2.6219447960346025E-2</v>
      </c>
      <c r="Z166" s="185">
        <f t="shared" ca="1" si="135"/>
        <v>3.00417204251535E-2</v>
      </c>
      <c r="AA166" s="185">
        <f t="shared" ca="1" si="135"/>
        <v>3.236637736281419E-2</v>
      </c>
      <c r="AB166" s="185">
        <f t="shared" ca="1" si="135"/>
        <v>3.3014599008892649E-2</v>
      </c>
      <c r="AC166" s="185">
        <f t="shared" ca="1" si="135"/>
        <v>3.2925189126674928E-2</v>
      </c>
      <c r="AD166" s="185">
        <f t="shared" ca="1" si="135"/>
        <v>3.2768721832793918E-2</v>
      </c>
      <c r="AE166" s="185">
        <f t="shared" ca="1" si="135"/>
        <v>3.2947541597229353E-2</v>
      </c>
      <c r="AF166" s="185">
        <f t="shared" ca="1" si="135"/>
        <v>3.3618115713862244E-2</v>
      </c>
      <c r="AG166" s="185">
        <f t="shared" ca="1" si="135"/>
        <v>4.0033274762983566E-2</v>
      </c>
      <c r="AH166" s="185">
        <f t="shared" ca="1" si="135"/>
        <v>4.6202556636006163E-2</v>
      </c>
      <c r="AI166" s="185">
        <f t="shared" ca="1" si="135"/>
        <v>4.5263752872720116E-2</v>
      </c>
      <c r="AJ166" s="185">
        <f t="shared" ca="1" si="135"/>
        <v>4.5509630048818847E-2</v>
      </c>
      <c r="AK166" s="185">
        <f t="shared" ca="1" si="135"/>
        <v>4.3788489816127762E-2</v>
      </c>
      <c r="AL166" s="185">
        <f t="shared" ca="1" si="135"/>
        <v>4.6426081341550463E-2</v>
      </c>
      <c r="AM166" s="185">
        <f t="shared" ca="1" si="135"/>
        <v>4.0212094527419001E-2</v>
      </c>
      <c r="AN166" s="185">
        <f t="shared" ca="1" si="135"/>
        <v>3.7306273355343145E-2</v>
      </c>
      <c r="AO166" s="185">
        <f t="shared" ca="1" si="135"/>
        <v>2.7635104428793366E-2</v>
      </c>
      <c r="AP166" s="185">
        <f t="shared" ca="1" si="135"/>
        <v>1.8515296442585902E-2</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8.5363595577208864E-2</v>
      </c>
      <c r="R168" s="185">
        <f t="shared" ca="1" si="135"/>
        <v>8.046889399594688E-2</v>
      </c>
      <c r="S168" s="185">
        <f t="shared" ca="1" si="135"/>
        <v>8.3942467920105263E-2</v>
      </c>
      <c r="T168" s="185">
        <f t="shared" ca="1" si="135"/>
        <v>7.6916527613084151E-2</v>
      </c>
      <c r="U168" s="185">
        <f t="shared" ca="1" si="135"/>
        <v>7.3649155229790403E-2</v>
      </c>
      <c r="V168" s="185">
        <f t="shared" ca="1" si="135"/>
        <v>7.1895603914795395E-2</v>
      </c>
      <c r="W168" s="185">
        <f t="shared" ca="1" si="135"/>
        <v>7.114791377474973E-2</v>
      </c>
      <c r="X168" s="185">
        <f t="shared" ca="1" si="135"/>
        <v>7.5506645532863487E-2</v>
      </c>
      <c r="Y168" s="185">
        <f t="shared" ca="1" si="135"/>
        <v>7.8658343881038081E-2</v>
      </c>
      <c r="Z168" s="185">
        <f t="shared" ca="1" si="135"/>
        <v>9.0125161275460511E-2</v>
      </c>
      <c r="AA168" s="185">
        <f t="shared" ca="1" si="135"/>
        <v>9.7099132088442591E-2</v>
      </c>
      <c r="AB168" s="185">
        <f t="shared" ca="1" si="135"/>
        <v>9.9043797026677968E-2</v>
      </c>
      <c r="AC168" s="185">
        <f t="shared" ca="1" si="135"/>
        <v>9.8775567380024812E-2</v>
      </c>
      <c r="AD168" s="185">
        <f t="shared" ca="1" si="135"/>
        <v>9.8306165498381795E-2</v>
      </c>
      <c r="AE168" s="185">
        <f t="shared" ca="1" si="135"/>
        <v>9.8842624791688094E-2</v>
      </c>
      <c r="AF168" s="185">
        <f t="shared" ca="1" si="135"/>
        <v>0.10085434714158677</v>
      </c>
      <c r="AG168" s="185">
        <f t="shared" ca="1" si="135"/>
        <v>0.12009982428895075</v>
      </c>
      <c r="AH168" s="185">
        <f t="shared" ca="1" si="135"/>
        <v>0.13860766990801854</v>
      </c>
      <c r="AI168" s="185">
        <f t="shared" ca="1" si="135"/>
        <v>0.13579125861816038</v>
      </c>
      <c r="AJ168" s="185">
        <f t="shared" ca="1" si="135"/>
        <v>0.13652889014645658</v>
      </c>
      <c r="AK168" s="185">
        <f t="shared" ca="1" si="135"/>
        <v>0.13136546944838334</v>
      </c>
      <c r="AL168" s="185">
        <f t="shared" ca="1" si="135"/>
        <v>0.13927824402465144</v>
      </c>
      <c r="AM168" s="185">
        <f t="shared" ca="1" si="135"/>
        <v>0.12063628358225706</v>
      </c>
      <c r="AN168" s="185">
        <f t="shared" ca="1" si="135"/>
        <v>0.11191882006602949</v>
      </c>
      <c r="AO168" s="185">
        <f t="shared" ca="1" si="135"/>
        <v>8.2905313286380136E-2</v>
      </c>
      <c r="AP168" s="185">
        <f t="shared" ca="1" si="135"/>
        <v>5.5545889327757732E-2</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0.50069534041922514</v>
      </c>
      <c r="S171" s="185">
        <f t="shared" ca="1" si="135"/>
        <v>0.5223086892806551</v>
      </c>
      <c r="T171" s="185">
        <f t="shared" ca="1" si="135"/>
        <v>0.47859172737030148</v>
      </c>
      <c r="U171" s="185">
        <f t="shared" ca="1" si="135"/>
        <v>0.45826141031869594</v>
      </c>
      <c r="V171" s="185">
        <f t="shared" ca="1" si="135"/>
        <v>0.44735042435872696</v>
      </c>
      <c r="W171" s="185">
        <f t="shared" ca="1" si="135"/>
        <v>0.44269813015399834</v>
      </c>
      <c r="X171" s="185">
        <f t="shared" ca="1" si="135"/>
        <v>0.46981912776003953</v>
      </c>
      <c r="Y171" s="185">
        <f t="shared" ca="1" si="135"/>
        <v>0.48942969525979252</v>
      </c>
      <c r="Z171" s="185">
        <f t="shared" ca="1" si="135"/>
        <v>0.56077878126953207</v>
      </c>
      <c r="AA171" s="185">
        <f t="shared" ca="1" si="135"/>
        <v>0.60417237743919838</v>
      </c>
      <c r="AB171" s="185">
        <f t="shared" ca="1" si="135"/>
        <v>0.61627251483266299</v>
      </c>
      <c r="AC171" s="185">
        <f t="shared" ca="1" si="135"/>
        <v>0.61460353036459892</v>
      </c>
      <c r="AD171" s="185">
        <f t="shared" ca="1" si="135"/>
        <v>0.61168280754548676</v>
      </c>
      <c r="AE171" s="185">
        <f t="shared" ca="1" si="135"/>
        <v>0.61502077648161491</v>
      </c>
      <c r="AF171" s="185">
        <f t="shared" ca="1" si="135"/>
        <v>0.6275381599920955</v>
      </c>
      <c r="AG171" s="185">
        <f t="shared" ca="1" si="135"/>
        <v>0.74728779557569358</v>
      </c>
      <c r="AH171" s="185">
        <f t="shared" ca="1" si="135"/>
        <v>0.86244772387211543</v>
      </c>
      <c r="AI171" s="185">
        <f t="shared" ca="1" si="135"/>
        <v>0.84492338695744251</v>
      </c>
      <c r="AJ171" s="185">
        <f t="shared" ca="1" si="135"/>
        <v>0.84951309424461885</v>
      </c>
      <c r="AK171" s="185">
        <f t="shared" ca="1" si="135"/>
        <v>0.81738514323438527</v>
      </c>
      <c r="AL171" s="185">
        <f t="shared" ca="1" si="135"/>
        <v>0.86662018504227567</v>
      </c>
      <c r="AM171" s="185">
        <f t="shared" ca="1" si="135"/>
        <v>0.75062576451182172</v>
      </c>
      <c r="AN171" s="185">
        <f t="shared" ca="1" si="135"/>
        <v>0.69638376929973911</v>
      </c>
      <c r="AO171" s="185">
        <f t="shared" ca="1" si="135"/>
        <v>0.51585528267080982</v>
      </c>
      <c r="AP171" s="185">
        <f t="shared" ca="1" si="135"/>
        <v>0.34561886692827037</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6.4876332638678731</v>
      </c>
      <c r="R172" s="185">
        <f t="shared" ca="1" si="135"/>
        <v>6.115635943691963</v>
      </c>
      <c r="S172" s="185">
        <f t="shared" ca="1" si="135"/>
        <v>6.3796275619280003</v>
      </c>
      <c r="T172" s="185">
        <f t="shared" ca="1" si="135"/>
        <v>5.8456560985943957</v>
      </c>
      <c r="U172" s="185">
        <f t="shared" ca="1" si="135"/>
        <v>5.597335797464071</v>
      </c>
      <c r="V172" s="185">
        <f t="shared" ca="1" si="135"/>
        <v>5.46406589752445</v>
      </c>
      <c r="W172" s="185">
        <f t="shared" ca="1" si="135"/>
        <v>5.4072414468809793</v>
      </c>
      <c r="X172" s="185">
        <f t="shared" ca="1" si="135"/>
        <v>5.7385050604976255</v>
      </c>
      <c r="Y172" s="185">
        <f t="shared" ca="1" si="135"/>
        <v>5.9780341349588948</v>
      </c>
      <c r="Z172" s="185">
        <f t="shared" ca="1" si="135"/>
        <v>6.8495122569349993</v>
      </c>
      <c r="AA172" s="185">
        <f t="shared" ca="1" si="135"/>
        <v>7.379534038721637</v>
      </c>
      <c r="AB172" s="185">
        <f t="shared" ca="1" si="135"/>
        <v>7.5273285740275258</v>
      </c>
      <c r="AC172" s="185">
        <f t="shared" ca="1" si="135"/>
        <v>7.5069431208818864</v>
      </c>
      <c r="AD172" s="185">
        <f t="shared" ca="1" si="135"/>
        <v>7.4712685778770167</v>
      </c>
      <c r="AE172" s="185">
        <f t="shared" ca="1" si="135"/>
        <v>7.5120394841682963</v>
      </c>
      <c r="AF172" s="185">
        <f t="shared" ca="1" si="135"/>
        <v>7.6649303827605957</v>
      </c>
      <c r="AG172" s="185">
        <f t="shared" ca="1" si="135"/>
        <v>9.1275866459602586</v>
      </c>
      <c r="AH172" s="185">
        <f t="shared" ca="1" si="135"/>
        <v>10.534182913009412</v>
      </c>
      <c r="AI172" s="185">
        <f t="shared" ca="1" si="135"/>
        <v>10.320135654980191</v>
      </c>
      <c r="AJ172" s="185">
        <f t="shared" ca="1" si="135"/>
        <v>10.376195651130702</v>
      </c>
      <c r="AK172" s="185">
        <f t="shared" ca="1" si="135"/>
        <v>9.9837756780771354</v>
      </c>
      <c r="AL172" s="185">
        <f t="shared" ca="1" si="135"/>
        <v>10.585146545873512</v>
      </c>
      <c r="AM172" s="185">
        <f t="shared" ca="1" si="135"/>
        <v>9.168357552251539</v>
      </c>
      <c r="AN172" s="185">
        <f t="shared" ca="1" si="135"/>
        <v>8.5058303250182448</v>
      </c>
      <c r="AO172" s="185">
        <f t="shared" ca="1" si="135"/>
        <v>6.3008038097648926</v>
      </c>
      <c r="AP172" s="185">
        <f t="shared" ca="1" si="135"/>
        <v>4.2214875889095893</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1.9115199999999999</v>
      </c>
      <c r="N174" s="192">
        <f t="shared" ref="N174" si="142">O174</f>
        <v>1.9115199999999999</v>
      </c>
      <c r="O174" s="192">
        <f>INDEX('[4]TS BYDem'!$O$10:$O$203,MATCH(D174,'[4]TS BYDem'!$D$10:$D$203,0))</f>
        <v>1.9115199999999999</v>
      </c>
      <c r="P174" s="185">
        <f t="shared" ca="1" si="139"/>
        <v>1.8762775470941881</v>
      </c>
      <c r="Q174" s="185">
        <f t="shared" ca="1" si="139"/>
        <v>1.8017065597862387</v>
      </c>
      <c r="R174" s="185">
        <f t="shared" ca="1" si="139"/>
        <v>1.6983976974131745</v>
      </c>
      <c r="S174" s="185">
        <f t="shared" ca="1" si="139"/>
        <v>1.7717118646848433</v>
      </c>
      <c r="T174" s="185">
        <f t="shared" ca="1" si="139"/>
        <v>1.6234205157294554</v>
      </c>
      <c r="U174" s="185">
        <f t="shared" ca="1" si="139"/>
        <v>1.5544584925574083</v>
      </c>
      <c r="V174" s="185">
        <f t="shared" ca="1" si="139"/>
        <v>1.5174475760679462</v>
      </c>
      <c r="W174" s="185">
        <f t="shared" ca="1" si="139"/>
        <v>1.5016666307961488</v>
      </c>
      <c r="X174" s="185">
        <f t="shared" ca="1" si="139"/>
        <v>1.5936631727393618</v>
      </c>
      <c r="Y174" s="185">
        <f t="shared" ca="1" si="139"/>
        <v>1.6601837492213778</v>
      </c>
      <c r="Z174" s="185">
        <f t="shared" ca="1" si="139"/>
        <v>1.902205421102755</v>
      </c>
      <c r="AA174" s="185">
        <f t="shared" ca="1" si="139"/>
        <v>2.0493998882118971</v>
      </c>
      <c r="AB174" s="185">
        <f t="shared" ca="1" si="139"/>
        <v>2.0904444992327154</v>
      </c>
      <c r="AC174" s="185">
        <f t="shared" ca="1" si="139"/>
        <v>2.0847831735746714</v>
      </c>
      <c r="AD174" s="185">
        <f t="shared" ca="1" si="139"/>
        <v>2.0748758536730945</v>
      </c>
      <c r="AE174" s="185">
        <f t="shared" ca="1" si="140"/>
        <v>2.086198504989182</v>
      </c>
      <c r="AF174" s="185">
        <f t="shared" ca="1" si="140"/>
        <v>2.1286584474245114</v>
      </c>
      <c r="AG174" s="185">
        <f t="shared" ca="1" si="140"/>
        <v>2.5348585633891627</v>
      </c>
      <c r="AH174" s="185">
        <f t="shared" ca="1" si="140"/>
        <v>2.9254900337941931</v>
      </c>
      <c r="AI174" s="185">
        <f t="shared" ca="1" si="140"/>
        <v>2.8660461143847318</v>
      </c>
      <c r="AJ174" s="185">
        <f t="shared" ca="1" si="140"/>
        <v>2.8816147599443527</v>
      </c>
      <c r="AK174" s="185">
        <f t="shared" ca="1" si="140"/>
        <v>2.7726342410270077</v>
      </c>
      <c r="AL174" s="185">
        <f t="shared" ca="1" si="140"/>
        <v>2.9396433479393029</v>
      </c>
      <c r="AM174" s="185">
        <f t="shared" ca="1" si="140"/>
        <v>2.5461812147052507</v>
      </c>
      <c r="AN174" s="185">
        <f t="shared" ca="1" si="140"/>
        <v>2.362188130818824</v>
      </c>
      <c r="AO174" s="185">
        <f t="shared" ca="1" si="140"/>
        <v>1.7498214054737486</v>
      </c>
      <c r="AP174" s="185">
        <f t="shared" ca="1" si="140"/>
        <v>1.1723661883532595</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1.8414694179529294</v>
      </c>
      <c r="P175" s="185">
        <f t="shared" ca="1" si="139"/>
        <v>1.807518478784258</v>
      </c>
      <c r="Q175" s="185">
        <f t="shared" ca="1" si="139"/>
        <v>1.735680259673736</v>
      </c>
      <c r="R175" s="185">
        <f t="shared" ca="1" si="139"/>
        <v>1.6361573090043704</v>
      </c>
      <c r="S175" s="185">
        <f t="shared" ca="1" si="139"/>
        <v>1.7067847661763926</v>
      </c>
      <c r="T175" s="185">
        <f t="shared" ca="1" si="139"/>
        <v>1.5639277811339485</v>
      </c>
      <c r="U175" s="185">
        <f t="shared" ca="1" si="139"/>
        <v>1.4974929770662504</v>
      </c>
      <c r="V175" s="185">
        <f t="shared" ca="1" si="139"/>
        <v>1.4618383823741967</v>
      </c>
      <c r="W175" s="185">
        <f t="shared" ca="1" si="139"/>
        <v>1.4466357540446979</v>
      </c>
      <c r="X175" s="185">
        <f t="shared" ca="1" si="139"/>
        <v>1.5352609416157674</v>
      </c>
      <c r="Y175" s="185">
        <f t="shared" ca="1" si="139"/>
        <v>1.599343769551772</v>
      </c>
      <c r="Z175" s="185">
        <f t="shared" ca="1" si="139"/>
        <v>1.8324961860848947</v>
      </c>
      <c r="AA175" s="185">
        <f t="shared" ca="1" si="139"/>
        <v>1.9742964861986072</v>
      </c>
      <c r="AB175" s="185">
        <f t="shared" ca="1" si="139"/>
        <v>2.013836954499546</v>
      </c>
      <c r="AC175" s="185">
        <f t="shared" ca="1" si="139"/>
        <v>2.0083830968028646</v>
      </c>
      <c r="AD175" s="185">
        <f t="shared" ca="1" si="139"/>
        <v>1.9988388458336726</v>
      </c>
      <c r="AE175" s="185">
        <f t="shared" ca="1" si="140"/>
        <v>2.0097465612270349</v>
      </c>
      <c r="AF175" s="185">
        <f t="shared" ca="1" si="140"/>
        <v>2.0506504939521442</v>
      </c>
      <c r="AG175" s="185">
        <f t="shared" ca="1" si="140"/>
        <v>2.441964783689023</v>
      </c>
      <c r="AH175" s="185">
        <f t="shared" ca="1" si="140"/>
        <v>2.8182809647600284</v>
      </c>
      <c r="AI175" s="185">
        <f t="shared" ca="1" si="140"/>
        <v>2.7610154589448754</v>
      </c>
      <c r="AJ175" s="185">
        <f t="shared" ca="1" si="140"/>
        <v>2.7760135676107489</v>
      </c>
      <c r="AK175" s="185">
        <f t="shared" ca="1" si="140"/>
        <v>2.6710268069496355</v>
      </c>
      <c r="AL175" s="185">
        <f t="shared" ca="1" si="140"/>
        <v>2.8319156090017317</v>
      </c>
      <c r="AM175" s="185">
        <f t="shared" ca="1" si="140"/>
        <v>2.4528724990823854</v>
      </c>
      <c r="AN175" s="185">
        <f t="shared" ca="1" si="140"/>
        <v>2.2756221239402454</v>
      </c>
      <c r="AO175" s="185">
        <f t="shared" ca="1" si="140"/>
        <v>1.6856965164158999</v>
      </c>
      <c r="AP175" s="185">
        <f t="shared" ca="1" si="140"/>
        <v>1.1294030313544046</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1.8414694179529294</v>
      </c>
      <c r="P176" s="185">
        <f t="shared" ca="1" si="139"/>
        <v>1.807518478784258</v>
      </c>
      <c r="Q176" s="185">
        <f t="shared" ca="1" si="139"/>
        <v>1.735680259673736</v>
      </c>
      <c r="R176" s="185">
        <f t="shared" ca="1" si="139"/>
        <v>1.6361573090043704</v>
      </c>
      <c r="S176" s="185">
        <f t="shared" ca="1" si="139"/>
        <v>1.7067847661763926</v>
      </c>
      <c r="T176" s="185">
        <f t="shared" ca="1" si="139"/>
        <v>1.5639277811339485</v>
      </c>
      <c r="U176" s="185">
        <f t="shared" ca="1" si="139"/>
        <v>1.4974929770662504</v>
      </c>
      <c r="V176" s="185">
        <f t="shared" ca="1" si="139"/>
        <v>1.4618383823741967</v>
      </c>
      <c r="W176" s="185">
        <f t="shared" ca="1" si="139"/>
        <v>1.4466357540446979</v>
      </c>
      <c r="X176" s="185">
        <f t="shared" ca="1" si="139"/>
        <v>1.5352609416157674</v>
      </c>
      <c r="Y176" s="185">
        <f t="shared" ca="1" si="139"/>
        <v>1.599343769551772</v>
      </c>
      <c r="Z176" s="185">
        <f t="shared" ca="1" si="139"/>
        <v>1.8324961860848947</v>
      </c>
      <c r="AA176" s="185">
        <f t="shared" ca="1" si="139"/>
        <v>1.9742964861986072</v>
      </c>
      <c r="AB176" s="185">
        <f t="shared" ca="1" si="139"/>
        <v>2.013836954499546</v>
      </c>
      <c r="AC176" s="185">
        <f t="shared" ca="1" si="139"/>
        <v>2.0083830968028646</v>
      </c>
      <c r="AD176" s="185">
        <f t="shared" ca="1" si="139"/>
        <v>1.9988388458336726</v>
      </c>
      <c r="AE176" s="185">
        <f t="shared" ca="1" si="140"/>
        <v>2.0097465612270349</v>
      </c>
      <c r="AF176" s="185">
        <f t="shared" ca="1" si="140"/>
        <v>2.0506504939521442</v>
      </c>
      <c r="AG176" s="185">
        <f t="shared" ca="1" si="140"/>
        <v>2.441964783689023</v>
      </c>
      <c r="AH176" s="185">
        <f t="shared" ca="1" si="140"/>
        <v>2.8182809647600284</v>
      </c>
      <c r="AI176" s="185">
        <f t="shared" ca="1" si="140"/>
        <v>2.7610154589448754</v>
      </c>
      <c r="AJ176" s="185">
        <f t="shared" ca="1" si="140"/>
        <v>2.7760135676107489</v>
      </c>
      <c r="AK176" s="185">
        <f t="shared" ca="1" si="140"/>
        <v>2.6710268069496355</v>
      </c>
      <c r="AL176" s="185">
        <f t="shared" ca="1" si="140"/>
        <v>2.8319156090017317</v>
      </c>
      <c r="AM176" s="185">
        <f t="shared" ca="1" si="140"/>
        <v>2.4528724990823854</v>
      </c>
      <c r="AN176" s="185">
        <f t="shared" ca="1" si="140"/>
        <v>2.2756221239402454</v>
      </c>
      <c r="AO176" s="185">
        <f t="shared" ca="1" si="140"/>
        <v>1.6856965164158999</v>
      </c>
      <c r="AP176" s="185">
        <f t="shared" ca="1" si="140"/>
        <v>1.1294030313544046</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1.8414694179529294</v>
      </c>
      <c r="P177" s="185">
        <f t="shared" ca="1" si="139"/>
        <v>1.807518478784258</v>
      </c>
      <c r="Q177" s="185">
        <f t="shared" ca="1" si="139"/>
        <v>1.735680259673736</v>
      </c>
      <c r="R177" s="185">
        <f t="shared" ca="1" si="139"/>
        <v>1.6361573090043704</v>
      </c>
      <c r="S177" s="185">
        <f t="shared" ca="1" si="139"/>
        <v>1.7067847661763926</v>
      </c>
      <c r="T177" s="185">
        <f t="shared" ca="1" si="139"/>
        <v>1.5639277811339485</v>
      </c>
      <c r="U177" s="185">
        <f t="shared" ca="1" si="139"/>
        <v>1.4974929770662504</v>
      </c>
      <c r="V177" s="185">
        <f t="shared" ca="1" si="139"/>
        <v>1.4618383823741967</v>
      </c>
      <c r="W177" s="185">
        <f t="shared" ca="1" si="139"/>
        <v>1.4466357540446979</v>
      </c>
      <c r="X177" s="185">
        <f t="shared" ca="1" si="139"/>
        <v>1.5352609416157674</v>
      </c>
      <c r="Y177" s="185">
        <f t="shared" ca="1" si="139"/>
        <v>1.599343769551772</v>
      </c>
      <c r="Z177" s="185">
        <f t="shared" ca="1" si="139"/>
        <v>1.8324961860848947</v>
      </c>
      <c r="AA177" s="185">
        <f t="shared" ca="1" si="139"/>
        <v>1.9742964861986072</v>
      </c>
      <c r="AB177" s="185">
        <f t="shared" ca="1" si="139"/>
        <v>2.013836954499546</v>
      </c>
      <c r="AC177" s="185">
        <f t="shared" ca="1" si="139"/>
        <v>2.0083830968028646</v>
      </c>
      <c r="AD177" s="185">
        <f t="shared" ca="1" si="139"/>
        <v>1.9988388458336726</v>
      </c>
      <c r="AE177" s="185">
        <f t="shared" ca="1" si="140"/>
        <v>2.0097465612270349</v>
      </c>
      <c r="AF177" s="185">
        <f t="shared" ca="1" si="140"/>
        <v>2.0506504939521442</v>
      </c>
      <c r="AG177" s="185">
        <f t="shared" ca="1" si="140"/>
        <v>2.441964783689023</v>
      </c>
      <c r="AH177" s="185">
        <f t="shared" ca="1" si="140"/>
        <v>2.8182809647600284</v>
      </c>
      <c r="AI177" s="185">
        <f t="shared" ca="1" si="140"/>
        <v>2.7610154589448754</v>
      </c>
      <c r="AJ177" s="185">
        <f t="shared" ca="1" si="140"/>
        <v>2.7760135676107489</v>
      </c>
      <c r="AK177" s="185">
        <f t="shared" ca="1" si="140"/>
        <v>2.6710268069496355</v>
      </c>
      <c r="AL177" s="185">
        <f t="shared" ca="1" si="140"/>
        <v>2.8319156090017317</v>
      </c>
      <c r="AM177" s="185">
        <f t="shared" ca="1" si="140"/>
        <v>2.4528724990823854</v>
      </c>
      <c r="AN177" s="185">
        <f t="shared" ca="1" si="140"/>
        <v>2.2756221239402454</v>
      </c>
      <c r="AO177" s="185">
        <f t="shared" ca="1" si="140"/>
        <v>1.6856965164158999</v>
      </c>
      <c r="AP177" s="185">
        <f t="shared" ca="1" si="140"/>
        <v>1.1294030313544046</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1.8414694179529294</v>
      </c>
      <c r="P178" s="185">
        <f t="shared" ca="1" si="139"/>
        <v>1.807518478784258</v>
      </c>
      <c r="Q178" s="185">
        <f t="shared" ca="1" si="139"/>
        <v>1.735680259673736</v>
      </c>
      <c r="R178" s="185">
        <f t="shared" ca="1" si="139"/>
        <v>1.6361573090043704</v>
      </c>
      <c r="S178" s="185">
        <f t="shared" ca="1" si="139"/>
        <v>1.7067847661763926</v>
      </c>
      <c r="T178" s="185">
        <f t="shared" ca="1" si="139"/>
        <v>1.5639277811339485</v>
      </c>
      <c r="U178" s="185">
        <f t="shared" ca="1" si="139"/>
        <v>1.4974929770662504</v>
      </c>
      <c r="V178" s="185">
        <f t="shared" ca="1" si="139"/>
        <v>1.4618383823741967</v>
      </c>
      <c r="W178" s="185">
        <f t="shared" ca="1" si="139"/>
        <v>1.4466357540446979</v>
      </c>
      <c r="X178" s="185">
        <f t="shared" ca="1" si="139"/>
        <v>1.5352609416157674</v>
      </c>
      <c r="Y178" s="185">
        <f t="shared" ca="1" si="139"/>
        <v>1.599343769551772</v>
      </c>
      <c r="Z178" s="185">
        <f t="shared" ca="1" si="139"/>
        <v>1.8324961860848947</v>
      </c>
      <c r="AA178" s="185">
        <f t="shared" ca="1" si="139"/>
        <v>1.9742964861986072</v>
      </c>
      <c r="AB178" s="185">
        <f t="shared" ca="1" si="139"/>
        <v>2.013836954499546</v>
      </c>
      <c r="AC178" s="185">
        <f t="shared" ca="1" si="139"/>
        <v>2.0083830968028646</v>
      </c>
      <c r="AD178" s="185">
        <f t="shared" ca="1" si="139"/>
        <v>1.9988388458336726</v>
      </c>
      <c r="AE178" s="185">
        <f t="shared" ca="1" si="140"/>
        <v>2.0097465612270349</v>
      </c>
      <c r="AF178" s="185">
        <f t="shared" ca="1" si="140"/>
        <v>2.0506504939521442</v>
      </c>
      <c r="AG178" s="185">
        <f t="shared" ca="1" si="140"/>
        <v>2.441964783689023</v>
      </c>
      <c r="AH178" s="185">
        <f t="shared" ca="1" si="140"/>
        <v>2.8182809647600284</v>
      </c>
      <c r="AI178" s="185">
        <f t="shared" ca="1" si="140"/>
        <v>2.7610154589448754</v>
      </c>
      <c r="AJ178" s="185">
        <f t="shared" ca="1" si="140"/>
        <v>2.7760135676107489</v>
      </c>
      <c r="AK178" s="185">
        <f t="shared" ca="1" si="140"/>
        <v>2.6710268069496355</v>
      </c>
      <c r="AL178" s="185">
        <f t="shared" ca="1" si="140"/>
        <v>2.8319156090017317</v>
      </c>
      <c r="AM178" s="185">
        <f t="shared" ca="1" si="140"/>
        <v>2.4528724990823854</v>
      </c>
      <c r="AN178" s="185">
        <f t="shared" ca="1" si="140"/>
        <v>2.2756221239402454</v>
      </c>
      <c r="AO178" s="185">
        <f t="shared" ca="1" si="140"/>
        <v>1.6856965164158999</v>
      </c>
      <c r="AP178" s="185">
        <f t="shared" ca="1" si="140"/>
        <v>1.1294030313544046</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1.8414694179529294</v>
      </c>
      <c r="P179" s="185">
        <f t="shared" ca="1" si="139"/>
        <v>1.807518478784258</v>
      </c>
      <c r="Q179" s="185">
        <f t="shared" ca="1" si="139"/>
        <v>1.735680259673736</v>
      </c>
      <c r="R179" s="185">
        <f t="shared" ca="1" si="139"/>
        <v>1.6361573090043704</v>
      </c>
      <c r="S179" s="185">
        <f t="shared" ca="1" si="139"/>
        <v>1.7067847661763926</v>
      </c>
      <c r="T179" s="185">
        <f t="shared" ca="1" si="139"/>
        <v>1.5639277811339485</v>
      </c>
      <c r="U179" s="185">
        <f t="shared" ca="1" si="139"/>
        <v>1.4974929770662504</v>
      </c>
      <c r="V179" s="185">
        <f t="shared" ca="1" si="139"/>
        <v>1.4618383823741967</v>
      </c>
      <c r="W179" s="185">
        <f t="shared" ca="1" si="139"/>
        <v>1.4466357540446979</v>
      </c>
      <c r="X179" s="185">
        <f t="shared" ca="1" si="139"/>
        <v>1.5352609416157674</v>
      </c>
      <c r="Y179" s="185">
        <f t="shared" ca="1" si="139"/>
        <v>1.599343769551772</v>
      </c>
      <c r="Z179" s="185">
        <f t="shared" ca="1" si="139"/>
        <v>1.8324961860848947</v>
      </c>
      <c r="AA179" s="185">
        <f t="shared" ca="1" si="139"/>
        <v>1.9742964861986072</v>
      </c>
      <c r="AB179" s="185">
        <f t="shared" ca="1" si="139"/>
        <v>2.013836954499546</v>
      </c>
      <c r="AC179" s="185">
        <f t="shared" ca="1" si="139"/>
        <v>2.0083830968028646</v>
      </c>
      <c r="AD179" s="185">
        <f t="shared" ca="1" si="139"/>
        <v>1.9988388458336726</v>
      </c>
      <c r="AE179" s="185">
        <f t="shared" ca="1" si="140"/>
        <v>2.0097465612270349</v>
      </c>
      <c r="AF179" s="185">
        <f t="shared" ca="1" si="140"/>
        <v>2.0506504939521442</v>
      </c>
      <c r="AG179" s="185">
        <f t="shared" ca="1" si="140"/>
        <v>2.441964783689023</v>
      </c>
      <c r="AH179" s="185">
        <f t="shared" ca="1" si="140"/>
        <v>2.8182809647600284</v>
      </c>
      <c r="AI179" s="185">
        <f t="shared" ca="1" si="140"/>
        <v>2.7610154589448754</v>
      </c>
      <c r="AJ179" s="185">
        <f t="shared" ca="1" si="140"/>
        <v>2.7760135676107489</v>
      </c>
      <c r="AK179" s="185">
        <f t="shared" ca="1" si="140"/>
        <v>2.6710268069496355</v>
      </c>
      <c r="AL179" s="185">
        <f t="shared" ca="1" si="140"/>
        <v>2.8319156090017317</v>
      </c>
      <c r="AM179" s="185">
        <f t="shared" ca="1" si="140"/>
        <v>2.4528724990823854</v>
      </c>
      <c r="AN179" s="185">
        <f t="shared" ca="1" si="140"/>
        <v>2.2756221239402454</v>
      </c>
      <c r="AO179" s="185">
        <f t="shared" ca="1" si="140"/>
        <v>1.6856965164158999</v>
      </c>
      <c r="AP179" s="185">
        <f t="shared" ca="1" si="140"/>
        <v>1.1294030313544046</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257.58518677457675</v>
      </c>
      <c r="K182" s="5">
        <f t="shared" ca="1" si="143"/>
        <v>264.30158634505625</v>
      </c>
      <c r="L182" s="5">
        <f t="shared" ca="1" si="143"/>
        <v>268.93658572408242</v>
      </c>
      <c r="M182" s="5">
        <f t="shared" ca="1" si="143"/>
        <v>272.7384123589984</v>
      </c>
      <c r="N182" s="5">
        <f t="shared" ca="1" si="143"/>
        <v>275.72686743019443</v>
      </c>
      <c r="O182" s="5">
        <f t="shared" ca="1" si="143"/>
        <v>278.79300405522883</v>
      </c>
      <c r="P182" s="5">
        <f t="shared" ca="1" si="143"/>
        <v>282.38311037674208</v>
      </c>
      <c r="Q182" s="5">
        <f t="shared" ca="1" si="143"/>
        <v>282.08</v>
      </c>
      <c r="R182" s="5">
        <f t="shared" ca="1" si="143"/>
        <v>263.36</v>
      </c>
      <c r="S182" s="5">
        <f t="shared" ca="1" si="143"/>
        <v>271.88141636141643</v>
      </c>
      <c r="T182" s="5">
        <f t="shared" ca="1" si="143"/>
        <v>278.15189255189262</v>
      </c>
      <c r="U182" s="5">
        <f t="shared" ca="1" si="143"/>
        <v>284.90471306471306</v>
      </c>
      <c r="V182" s="5">
        <f t="shared" ca="1" si="143"/>
        <v>292.13987789987794</v>
      </c>
      <c r="W182" s="5">
        <f t="shared" ca="1" si="143"/>
        <v>299.05347985347993</v>
      </c>
      <c r="X182" s="5">
        <f t="shared" ca="1" si="143"/>
        <v>305.48473748473754</v>
      </c>
      <c r="Y182" s="5">
        <f t="shared" ca="1" si="143"/>
        <v>311.91599511599514</v>
      </c>
      <c r="Z182" s="5">
        <f t="shared" ca="1" si="143"/>
        <v>321.0805372405373</v>
      </c>
      <c r="AA182" s="5">
        <f t="shared" ca="1" si="143"/>
        <v>330.08429792429803</v>
      </c>
      <c r="AB182" s="5">
        <f ca="1">SUMIF($B$10:$B$25,$D182,AB$10:AB$25)*SUMIF($B$10:$B$25,$D182,AB$46:AB$62)</f>
        <v>337.48024420024421</v>
      </c>
      <c r="AC182" s="5">
        <f t="shared" ref="AC182:AP182" ca="1" si="144">SUMIF($B$10:$B$25,$D182,AC$10:AC$25)*SUMIF($B$10:$B$25,$D182,AC$47:AC$62)</f>
        <v>345.84087912087915</v>
      </c>
      <c r="AD182" s="5">
        <f t="shared" ca="1" si="144"/>
        <v>354.20151404151403</v>
      </c>
      <c r="AE182" s="5">
        <f t="shared" ca="1" si="144"/>
        <v>364.65230769230766</v>
      </c>
      <c r="AF182" s="5">
        <f t="shared" ca="1" si="144"/>
        <v>375.42466422466424</v>
      </c>
      <c r="AG182" s="5">
        <f t="shared" ca="1" si="144"/>
        <v>387.64405372405378</v>
      </c>
      <c r="AH182" s="5">
        <f t="shared" ca="1" si="144"/>
        <v>397.77328449328451</v>
      </c>
      <c r="AI182" s="5">
        <f t="shared" ca="1" si="144"/>
        <v>402.91829059829058</v>
      </c>
      <c r="AJ182" s="5">
        <f t="shared" ca="1" si="144"/>
        <v>410.15345543345546</v>
      </c>
      <c r="AK182" s="5">
        <f t="shared" ca="1" si="144"/>
        <v>419.15721611721608</v>
      </c>
      <c r="AL182" s="5">
        <f t="shared" ca="1" si="144"/>
        <v>428.4825396825396</v>
      </c>
      <c r="AM182" s="5">
        <f t="shared" ca="1" si="144"/>
        <v>477.84244200244194</v>
      </c>
      <c r="AN182" s="5">
        <f t="shared" ca="1" si="144"/>
        <v>508.71247863247856</v>
      </c>
      <c r="AO182" s="5">
        <f t="shared" ca="1" si="144"/>
        <v>592.02406186406188</v>
      </c>
      <c r="AP182" s="5">
        <f t="shared" ca="1" si="144"/>
        <v>672.25400081400039</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4">
        <f>B182+4</f>
        <v>13</v>
      </c>
      <c r="C201" s="3" t="str">
        <f ca="1">OFFSET($C$9,$B201,0)</f>
        <v>Food, Beverage &amp; Tabacco</v>
      </c>
      <c r="D201" s="3" t="str">
        <f ca="1">OFFSET($B$9,$B201,0)</f>
        <v>FB</v>
      </c>
      <c r="J201" s="5">
        <f t="shared" ref="J201:AA201" ca="1" si="148">SUMIF($B$10:$B$25,$D201,J$10:J$25)*SUMIF($B$10:$B$25,$D201,J$47:J$62)</f>
        <v>138.08343097582718</v>
      </c>
      <c r="K201" s="5">
        <f t="shared" ca="1" si="148"/>
        <v>143.16360238477418</v>
      </c>
      <c r="L201" s="5">
        <f t="shared" ca="1" si="148"/>
        <v>146.98438355117329</v>
      </c>
      <c r="M201" s="5">
        <f t="shared" ca="1" si="148"/>
        <v>148.78204922418408</v>
      </c>
      <c r="N201" s="5">
        <f t="shared" ca="1" si="148"/>
        <v>151.86270236184362</v>
      </c>
      <c r="O201" s="5">
        <f t="shared" ca="1" si="148"/>
        <v>153.55950890468549</v>
      </c>
      <c r="P201" s="5">
        <f t="shared" ca="1" si="148"/>
        <v>155.74281242834212</v>
      </c>
      <c r="Q201" s="5">
        <f t="shared" ca="1" si="148"/>
        <v>155.24</v>
      </c>
      <c r="R201" s="5">
        <f t="shared" ca="1" si="148"/>
        <v>152.88999999999999</v>
      </c>
      <c r="S201" s="5">
        <f t="shared" ca="1" si="148"/>
        <v>163.32030205035272</v>
      </c>
      <c r="T201" s="5">
        <f t="shared" ca="1" si="148"/>
        <v>168.46196177852565</v>
      </c>
      <c r="U201" s="5">
        <f t="shared" ca="1" si="148"/>
        <v>172.97461635298686</v>
      </c>
      <c r="V201" s="5">
        <f t="shared" ca="1" si="148"/>
        <v>177.50475566176948</v>
      </c>
      <c r="W201" s="5">
        <f t="shared" ca="1" si="148"/>
        <v>181.36824865704483</v>
      </c>
      <c r="X201" s="5">
        <f t="shared" ca="1" si="148"/>
        <v>185.44505145298035</v>
      </c>
      <c r="Y201" s="5">
        <f t="shared" ca="1" si="148"/>
        <v>189.51195909649857</v>
      </c>
      <c r="Z201" s="5">
        <f t="shared" ca="1" si="148"/>
        <v>196.75521066597628</v>
      </c>
      <c r="AA201" s="5">
        <f t="shared" ca="1" si="148"/>
        <v>203.02873729855671</v>
      </c>
      <c r="AB201" s="5">
        <f ca="1">SUMIF($B$10:$B$25,$D201,AB$10:AB$25)*SUMIF($B$10:$B$25,$D201,AB$46:AB$62)</f>
        <v>207.55082195327159</v>
      </c>
      <c r="AC201" s="5">
        <f t="shared" ref="AC201:AP201" ca="1" si="149">SUMIF($B$10:$B$25,$D201,AC$10:AC$25)*SUMIF($B$10:$B$25,$D201,AC$47:AC$62)</f>
        <v>212.64682544819104</v>
      </c>
      <c r="AD201" s="5">
        <f t="shared" ca="1" si="149"/>
        <v>217.16891010290593</v>
      </c>
      <c r="AE201" s="5">
        <f t="shared" ca="1" si="149"/>
        <v>222.71019545660471</v>
      </c>
      <c r="AF201" s="5">
        <f t="shared" ca="1" si="149"/>
        <v>228.0733680667918</v>
      </c>
      <c r="AG201" s="5">
        <f t="shared" ca="1" si="149"/>
        <v>238.55233447673291</v>
      </c>
      <c r="AH201" s="5">
        <f t="shared" ca="1" si="149"/>
        <v>249.27867969710698</v>
      </c>
      <c r="AI201" s="5">
        <f t="shared" ca="1" si="149"/>
        <v>252.7716685004207</v>
      </c>
      <c r="AJ201" s="5">
        <f t="shared" ca="1" si="149"/>
        <v>256.4724555044981</v>
      </c>
      <c r="AK201" s="5">
        <f t="shared" ca="1" si="149"/>
        <v>258.71865510322954</v>
      </c>
      <c r="AL201" s="5">
        <f t="shared" ca="1" si="149"/>
        <v>264.13130347550322</v>
      </c>
      <c r="AM201" s="5">
        <f t="shared" ca="1" si="149"/>
        <v>284.95070416154294</v>
      </c>
      <c r="AN201" s="5">
        <f t="shared" ca="1" si="149"/>
        <v>290.85811015468255</v>
      </c>
      <c r="AO201" s="5">
        <f t="shared" ca="1" si="149"/>
        <v>320.07024928267947</v>
      </c>
      <c r="AP201" s="5">
        <f t="shared" ca="1" si="149"/>
        <v>346.79705596185886</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1.0615210895287399</v>
      </c>
      <c r="Q202" s="185">
        <f t="shared" ca="1" si="150"/>
        <v>1.0580939907853684</v>
      </c>
      <c r="R202" s="185">
        <f t="shared" ca="1" si="150"/>
        <v>1.0420767215355253</v>
      </c>
      <c r="S202" s="185">
        <f t="shared" ca="1" si="150"/>
        <v>1.113168192300499</v>
      </c>
      <c r="T202" s="185">
        <f t="shared" ca="1" si="150"/>
        <v>1.1482130213461246</v>
      </c>
      <c r="U202" s="185">
        <f t="shared" ca="1" si="150"/>
        <v>1.1789706397932227</v>
      </c>
      <c r="V202" s="185">
        <f t="shared" ca="1" si="150"/>
        <v>1.209847431728571</v>
      </c>
      <c r="W202" s="185">
        <f t="shared" ca="1" si="150"/>
        <v>1.236180456218021</v>
      </c>
      <c r="X202" s="185">
        <f t="shared" ca="1" si="150"/>
        <v>1.2639673702865366</v>
      </c>
      <c r="Y202" s="185">
        <f t="shared" ca="1" si="150"/>
        <v>1.2916868403888666</v>
      </c>
      <c r="Z202" s="185">
        <f t="shared" ca="1" si="150"/>
        <v>1.341055823636812</v>
      </c>
      <c r="AA202" s="185">
        <f t="shared" ref="AA202:AP217" ca="1" si="153">AA$201/Z$201*Z202</f>
        <v>1.3838152981985572</v>
      </c>
      <c r="AB202" s="185">
        <f t="shared" ca="1" si="153"/>
        <v>1.41463719074543</v>
      </c>
      <c r="AC202" s="185">
        <f t="shared" ca="1" si="153"/>
        <v>1.4493708333310749</v>
      </c>
      <c r="AD202" s="185">
        <f t="shared" ca="1" si="153"/>
        <v>1.4801927258779477</v>
      </c>
      <c r="AE202" s="185">
        <f t="shared" ca="1" si="153"/>
        <v>1.5179613469419495</v>
      </c>
      <c r="AF202" s="185">
        <f t="shared" ca="1" si="153"/>
        <v>1.5545159766146088</v>
      </c>
      <c r="AG202" s="185">
        <f t="shared" ca="1" si="153"/>
        <v>1.6259391368052838</v>
      </c>
      <c r="AH202" s="185">
        <f t="shared" ca="1" si="153"/>
        <v>1.6990483961506018</v>
      </c>
      <c r="AI202" s="185">
        <f t="shared" ca="1" si="153"/>
        <v>1.7228561162141602</v>
      </c>
      <c r="AJ202" s="185">
        <f t="shared" ca="1" si="153"/>
        <v>1.7480801595676185</v>
      </c>
      <c r="AK202" s="185">
        <f t="shared" ca="1" si="153"/>
        <v>1.7633899398917763</v>
      </c>
      <c r="AL202" s="185">
        <f t="shared" ca="1" si="153"/>
        <v>1.8002817893953642</v>
      </c>
      <c r="AM202" s="185">
        <f t="shared" ca="1" si="153"/>
        <v>1.9421838942501144</v>
      </c>
      <c r="AN202" s="185">
        <f t="shared" ca="1" si="153"/>
        <v>1.9824479420629877</v>
      </c>
      <c r="AO202" s="185">
        <f t="shared" ca="1" si="153"/>
        <v>2.1815537709042632</v>
      </c>
      <c r="AP202" s="185">
        <f t="shared" ca="1" si="153"/>
        <v>2.3637199235718875</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3.0329173986535431E-2</v>
      </c>
      <c r="Q203" s="185">
        <f t="shared" ca="1" si="150"/>
        <v>3.0231256879581961E-2</v>
      </c>
      <c r="R203" s="185">
        <f t="shared" ca="1" si="150"/>
        <v>2.9773620615300728E-2</v>
      </c>
      <c r="S203" s="185">
        <f t="shared" ca="1" si="150"/>
        <v>3.1804805494299981E-2</v>
      </c>
      <c r="T203" s="185">
        <f t="shared" ca="1" si="150"/>
        <v>3.2806086324174998E-2</v>
      </c>
      <c r="U203" s="185">
        <f t="shared" ca="1" si="150"/>
        <v>3.3684875422663511E-2</v>
      </c>
      <c r="V203" s="185">
        <f t="shared" ca="1" si="150"/>
        <v>3.4567069477959178E-2</v>
      </c>
      <c r="W203" s="185">
        <f t="shared" ca="1" si="150"/>
        <v>3.5319441606229178E-2</v>
      </c>
      <c r="X203" s="185">
        <f t="shared" ca="1" si="150"/>
        <v>3.6113353436758193E-2</v>
      </c>
      <c r="Y203" s="185">
        <f t="shared" ca="1" si="150"/>
        <v>3.6905338296824769E-2</v>
      </c>
      <c r="Z203" s="185">
        <f t="shared" ca="1" si="150"/>
        <v>3.8315880675337498E-2</v>
      </c>
      <c r="AA203" s="185">
        <f t="shared" ca="1" si="153"/>
        <v>3.9537579948530216E-2</v>
      </c>
      <c r="AB203" s="185">
        <f t="shared" ca="1" si="153"/>
        <v>4.0418205449869439E-2</v>
      </c>
      <c r="AC203" s="185">
        <f t="shared" ca="1" si="153"/>
        <v>4.1410595238030722E-2</v>
      </c>
      <c r="AD203" s="185">
        <f t="shared" ca="1" si="153"/>
        <v>4.2291220739369945E-2</v>
      </c>
      <c r="AE203" s="185">
        <f t="shared" ca="1" si="153"/>
        <v>4.3370324198341428E-2</v>
      </c>
      <c r="AF203" s="185">
        <f t="shared" ca="1" si="153"/>
        <v>4.4414742188988839E-2</v>
      </c>
      <c r="AG203" s="185">
        <f t="shared" ca="1" si="153"/>
        <v>4.6455403908722416E-2</v>
      </c>
      <c r="AH203" s="185">
        <f t="shared" ca="1" si="153"/>
        <v>4.8544239890017216E-2</v>
      </c>
      <c r="AI203" s="185">
        <f t="shared" ca="1" si="153"/>
        <v>4.9224460463261746E-2</v>
      </c>
      <c r="AJ203" s="185">
        <f t="shared" ca="1" si="153"/>
        <v>4.9945147416217701E-2</v>
      </c>
      <c r="AK203" s="185">
        <f t="shared" ca="1" si="153"/>
        <v>5.0382569711193641E-2</v>
      </c>
      <c r="AL203" s="185">
        <f t="shared" ca="1" si="153"/>
        <v>5.1436622554153294E-2</v>
      </c>
      <c r="AM203" s="185">
        <f t="shared" ca="1" si="153"/>
        <v>5.5490968407146159E-2</v>
      </c>
      <c r="AN203" s="185">
        <f t="shared" ca="1" si="153"/>
        <v>5.6641369773228256E-2</v>
      </c>
      <c r="AO203" s="185">
        <f t="shared" ca="1" si="153"/>
        <v>6.2330107740121848E-2</v>
      </c>
      <c r="AP203" s="185">
        <f t="shared" ca="1" si="153"/>
        <v>6.7534854959196824E-2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0.22746880489901572</v>
      </c>
      <c r="Q204" s="185">
        <f t="shared" ca="1" si="150"/>
        <v>0.22673442659686469</v>
      </c>
      <c r="R204" s="185">
        <f t="shared" ca="1" si="150"/>
        <v>0.22330215461475544</v>
      </c>
      <c r="S204" s="185">
        <f t="shared" ca="1" si="150"/>
        <v>0.23853604120724983</v>
      </c>
      <c r="T204" s="185">
        <f t="shared" ca="1" si="150"/>
        <v>0.24604564743131246</v>
      </c>
      <c r="U204" s="185">
        <f t="shared" ca="1" si="150"/>
        <v>0.25263656566997633</v>
      </c>
      <c r="V204" s="185">
        <f t="shared" ca="1" si="150"/>
        <v>0.25925302108469384</v>
      </c>
      <c r="W204" s="185">
        <f t="shared" ca="1" si="150"/>
        <v>0.26489581204671886</v>
      </c>
      <c r="X204" s="185">
        <f t="shared" ca="1" si="150"/>
        <v>0.27085015077568647</v>
      </c>
      <c r="Y204" s="185">
        <f t="shared" ca="1" si="150"/>
        <v>0.27679003722618578</v>
      </c>
      <c r="Z204" s="185">
        <f t="shared" ca="1" si="150"/>
        <v>0.28736910506503122</v>
      </c>
      <c r="AA204" s="185">
        <f t="shared" ca="1" si="153"/>
        <v>0.29653184961397661</v>
      </c>
      <c r="AB204" s="185">
        <f t="shared" ca="1" si="153"/>
        <v>0.30313654087402081</v>
      </c>
      <c r="AC204" s="185">
        <f t="shared" ca="1" si="153"/>
        <v>0.31057946428523042</v>
      </c>
      <c r="AD204" s="185">
        <f t="shared" ca="1" si="153"/>
        <v>0.31718415554527457</v>
      </c>
      <c r="AE204" s="185">
        <f t="shared" ca="1" si="153"/>
        <v>0.32527743148756066</v>
      </c>
      <c r="AF204" s="185">
        <f t="shared" ca="1" si="153"/>
        <v>0.33311056641741621</v>
      </c>
      <c r="AG204" s="185">
        <f t="shared" ca="1" si="153"/>
        <v>0.34841552931541803</v>
      </c>
      <c r="AH204" s="185">
        <f t="shared" ca="1" si="153"/>
        <v>0.36408179917512906</v>
      </c>
      <c r="AI204" s="185">
        <f t="shared" ca="1" si="153"/>
        <v>0.36918345347446302</v>
      </c>
      <c r="AJ204" s="185">
        <f t="shared" ca="1" si="153"/>
        <v>0.37458860562163265</v>
      </c>
      <c r="AK204" s="185">
        <f t="shared" ca="1" si="153"/>
        <v>0.37786927283395216</v>
      </c>
      <c r="AL204" s="185">
        <f t="shared" ca="1" si="153"/>
        <v>0.38577466915614955</v>
      </c>
      <c r="AM204" s="185">
        <f t="shared" ca="1" si="153"/>
        <v>0.41618226305359601</v>
      </c>
      <c r="AN204" s="185">
        <f t="shared" ca="1" si="153"/>
        <v>0.42481027329921173</v>
      </c>
      <c r="AO204" s="185">
        <f t="shared" ca="1" si="153"/>
        <v>0.46747580805091365</v>
      </c>
      <c r="AP204" s="185">
        <f t="shared" ca="1" si="153"/>
        <v>0.506511412193976</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6.9757100169031494</v>
      </c>
      <c r="Q205" s="185">
        <f t="shared" ca="1" si="150"/>
        <v>6.9531890823038509</v>
      </c>
      <c r="R205" s="185">
        <f t="shared" ca="1" si="150"/>
        <v>6.847932741519168</v>
      </c>
      <c r="S205" s="185">
        <f t="shared" ca="1" si="150"/>
        <v>7.3151052636889959</v>
      </c>
      <c r="T205" s="185">
        <f t="shared" ca="1" si="150"/>
        <v>7.5453998545602499</v>
      </c>
      <c r="U205" s="185">
        <f t="shared" ca="1" si="150"/>
        <v>7.7475213472126088</v>
      </c>
      <c r="V205" s="185">
        <f t="shared" ca="1" si="150"/>
        <v>7.9504259799306123</v>
      </c>
      <c r="W205" s="185">
        <f t="shared" ca="1" si="150"/>
        <v>8.1234715694327129</v>
      </c>
      <c r="X205" s="185">
        <f t="shared" ca="1" si="150"/>
        <v>8.306071290454387</v>
      </c>
      <c r="Y205" s="185">
        <f t="shared" ca="1" si="150"/>
        <v>8.4882278082696985</v>
      </c>
      <c r="Z205" s="185">
        <f t="shared" ca="1" si="150"/>
        <v>8.8126525553276256</v>
      </c>
      <c r="AA205" s="185">
        <f t="shared" ca="1" si="153"/>
        <v>9.0936433881619507</v>
      </c>
      <c r="AB205" s="185">
        <f t="shared" ca="1" si="153"/>
        <v>9.2961872534699719</v>
      </c>
      <c r="AC205" s="185">
        <f t="shared" ca="1" si="153"/>
        <v>9.5244369047470663</v>
      </c>
      <c r="AD205" s="185">
        <f t="shared" ca="1" si="153"/>
        <v>9.7269807700550874</v>
      </c>
      <c r="AE205" s="185">
        <f t="shared" ca="1" si="153"/>
        <v>9.9751745656185271</v>
      </c>
      <c r="AF205" s="185">
        <f t="shared" ca="1" si="153"/>
        <v>10.215390703467431</v>
      </c>
      <c r="AG205" s="185">
        <f t="shared" ca="1" si="153"/>
        <v>10.684742899006153</v>
      </c>
      <c r="AH205" s="185">
        <f t="shared" ca="1" si="153"/>
        <v>11.165175174703958</v>
      </c>
      <c r="AI205" s="185">
        <f t="shared" ca="1" si="153"/>
        <v>11.321625906550199</v>
      </c>
      <c r="AJ205" s="185">
        <f t="shared" ca="1" si="153"/>
        <v>11.487383905730068</v>
      </c>
      <c r="AK205" s="185">
        <f t="shared" ca="1" si="153"/>
        <v>11.587991033574534</v>
      </c>
      <c r="AL205" s="185">
        <f t="shared" ca="1" si="153"/>
        <v>11.830423187455255</v>
      </c>
      <c r="AM205" s="185">
        <f t="shared" ca="1" si="153"/>
        <v>12.762922733643613</v>
      </c>
      <c r="AN205" s="185">
        <f t="shared" ca="1" si="153"/>
        <v>13.027515047842495</v>
      </c>
      <c r="AO205" s="185">
        <f t="shared" ca="1" si="153"/>
        <v>14.335924780228021</v>
      </c>
      <c r="AP205" s="185">
        <f t="shared" ca="1" si="153"/>
        <v>15.533016640615266</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0.81888769763645652</v>
      </c>
      <c r="Q206" s="185">
        <f t="shared" ca="1" si="150"/>
        <v>0.81624393574871279</v>
      </c>
      <c r="R206" s="185">
        <f t="shared" ca="1" si="150"/>
        <v>0.80388775661311951</v>
      </c>
      <c r="S206" s="185">
        <f t="shared" ca="1" si="150"/>
        <v>0.85872974834609928</v>
      </c>
      <c r="T206" s="185">
        <f t="shared" ca="1" si="150"/>
        <v>0.88576433075272476</v>
      </c>
      <c r="U206" s="185">
        <f t="shared" ca="1" si="150"/>
        <v>0.90949163641191466</v>
      </c>
      <c r="V206" s="185">
        <f t="shared" ca="1" si="150"/>
        <v>0.9333108759048977</v>
      </c>
      <c r="W206" s="185">
        <f t="shared" ca="1" si="150"/>
        <v>0.95362492336818772</v>
      </c>
      <c r="X206" s="185">
        <f t="shared" ca="1" si="150"/>
        <v>0.97506054279247112</v>
      </c>
      <c r="Y206" s="185">
        <f t="shared" ca="1" si="150"/>
        <v>0.99644413401426857</v>
      </c>
      <c r="Z206" s="185">
        <f t="shared" ca="1" si="150"/>
        <v>1.0345287782341122</v>
      </c>
      <c r="AA206" s="185">
        <f t="shared" ca="1" si="153"/>
        <v>1.0675146586103155</v>
      </c>
      <c r="AB206" s="185">
        <f t="shared" ca="1" si="153"/>
        <v>1.0912915471464746</v>
      </c>
      <c r="AC206" s="185">
        <f t="shared" ca="1" si="153"/>
        <v>1.118086071426829</v>
      </c>
      <c r="AD206" s="185">
        <f t="shared" ca="1" si="153"/>
        <v>1.1418629599629881</v>
      </c>
      <c r="AE206" s="185">
        <f t="shared" ca="1" si="153"/>
        <v>1.1709987533552182</v>
      </c>
      <c r="AF206" s="185">
        <f t="shared" ca="1" si="153"/>
        <v>1.1991980391026982</v>
      </c>
      <c r="AG206" s="185">
        <f t="shared" ca="1" si="153"/>
        <v>1.2542959055355047</v>
      </c>
      <c r="AH206" s="185">
        <f t="shared" ca="1" si="153"/>
        <v>1.3106944770304643</v>
      </c>
      <c r="AI206" s="185">
        <f t="shared" ca="1" si="153"/>
        <v>1.3290604325080666</v>
      </c>
      <c r="AJ206" s="185">
        <f t="shared" ca="1" si="153"/>
        <v>1.3485189802378774</v>
      </c>
      <c r="AK206" s="185">
        <f t="shared" ca="1" si="153"/>
        <v>1.3603293822022278</v>
      </c>
      <c r="AL206" s="185">
        <f t="shared" ca="1" si="153"/>
        <v>1.3887888089621385</v>
      </c>
      <c r="AM206" s="185">
        <f t="shared" ca="1" si="153"/>
        <v>1.4982561469929458</v>
      </c>
      <c r="AN206" s="185">
        <f t="shared" ca="1" si="153"/>
        <v>1.5293169838771625</v>
      </c>
      <c r="AO206" s="185">
        <f t="shared" ca="1" si="153"/>
        <v>1.6829129089832895</v>
      </c>
      <c r="AP206" s="185">
        <f t="shared" ca="1" si="153"/>
        <v>1.8234410838983139</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3.3968674864919683</v>
      </c>
      <c r="Q207" s="185">
        <f t="shared" ca="1" si="150"/>
        <v>3.3859007705131798</v>
      </c>
      <c r="R207" s="185">
        <f t="shared" ca="1" si="150"/>
        <v>3.3346455089136819</v>
      </c>
      <c r="S207" s="185">
        <f t="shared" ca="1" si="150"/>
        <v>3.5621382153615979</v>
      </c>
      <c r="T207" s="185">
        <f t="shared" ca="1" si="150"/>
        <v>3.6742816683076001</v>
      </c>
      <c r="U207" s="185">
        <f t="shared" ca="1" si="150"/>
        <v>3.7727060473383136</v>
      </c>
      <c r="V207" s="185">
        <f t="shared" ca="1" si="150"/>
        <v>3.8715117815314284</v>
      </c>
      <c r="W207" s="185">
        <f t="shared" ca="1" si="150"/>
        <v>3.9557774598976687</v>
      </c>
      <c r="X207" s="185">
        <f t="shared" ca="1" si="150"/>
        <v>4.0446955849169184</v>
      </c>
      <c r="Y207" s="185">
        <f t="shared" ca="1" si="150"/>
        <v>4.1333978892443746</v>
      </c>
      <c r="Z207" s="185">
        <f t="shared" ca="1" si="150"/>
        <v>4.2913786356378001</v>
      </c>
      <c r="AA207" s="185">
        <f t="shared" ca="1" si="153"/>
        <v>4.4282089542353846</v>
      </c>
      <c r="AB207" s="185">
        <f t="shared" ca="1" si="153"/>
        <v>4.5268390103853777</v>
      </c>
      <c r="AC207" s="185">
        <f t="shared" ca="1" si="153"/>
        <v>4.6379866666594411</v>
      </c>
      <c r="AD207" s="185">
        <f t="shared" ca="1" si="153"/>
        <v>4.7366167228094342</v>
      </c>
      <c r="AE207" s="185">
        <f t="shared" ca="1" si="153"/>
        <v>4.8574763102142402</v>
      </c>
      <c r="AF207" s="185">
        <f t="shared" ca="1" si="153"/>
        <v>4.97445112516675</v>
      </c>
      <c r="AG207" s="185">
        <f t="shared" ca="1" si="153"/>
        <v>5.2030052377769103</v>
      </c>
      <c r="AH207" s="185">
        <f t="shared" ca="1" si="153"/>
        <v>5.4369548676819281</v>
      </c>
      <c r="AI207" s="185">
        <f t="shared" ca="1" si="153"/>
        <v>5.5131395718853158</v>
      </c>
      <c r="AJ207" s="185">
        <f t="shared" ca="1" si="153"/>
        <v>5.5938565106163827</v>
      </c>
      <c r="AK207" s="185">
        <f t="shared" ca="1" si="153"/>
        <v>5.6428478076536877</v>
      </c>
      <c r="AL207" s="185">
        <f t="shared" ca="1" si="153"/>
        <v>5.7609017260651694</v>
      </c>
      <c r="AM207" s="185">
        <f t="shared" ca="1" si="153"/>
        <v>6.2149884616003703</v>
      </c>
      <c r="AN207" s="185">
        <f t="shared" ca="1" si="153"/>
        <v>6.3438334146015656</v>
      </c>
      <c r="AO207" s="185">
        <f t="shared" ca="1" si="153"/>
        <v>6.9809720668936484</v>
      </c>
      <c r="AP207" s="185">
        <f t="shared" ca="1" si="153"/>
        <v>7.5639037554300463</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0.48526678378456689</v>
      </c>
      <c r="Q208" s="185">
        <f t="shared" ca="1" si="150"/>
        <v>0.48370011007331137</v>
      </c>
      <c r="R208" s="185">
        <f t="shared" ca="1" si="150"/>
        <v>0.47637792984481164</v>
      </c>
      <c r="S208" s="185">
        <f t="shared" ca="1" si="150"/>
        <v>0.5088768879087997</v>
      </c>
      <c r="T208" s="185">
        <f t="shared" ca="1" si="150"/>
        <v>0.52489738118679996</v>
      </c>
      <c r="U208" s="185">
        <f t="shared" ca="1" si="150"/>
        <v>0.53895800676261618</v>
      </c>
      <c r="V208" s="185">
        <f t="shared" ca="1" si="150"/>
        <v>0.55307311164734685</v>
      </c>
      <c r="W208" s="185">
        <f t="shared" ca="1" si="150"/>
        <v>0.56511106569966685</v>
      </c>
      <c r="X208" s="185">
        <f t="shared" ca="1" si="150"/>
        <v>0.57781365498813109</v>
      </c>
      <c r="Y208" s="185">
        <f t="shared" ca="1" si="150"/>
        <v>0.5904854127491963</v>
      </c>
      <c r="Z208" s="185">
        <f t="shared" ca="1" si="150"/>
        <v>0.61305409080539996</v>
      </c>
      <c r="AA208" s="185">
        <f t="shared" ca="1" si="153"/>
        <v>0.63260127917648346</v>
      </c>
      <c r="AB208" s="185">
        <f t="shared" ca="1" si="153"/>
        <v>0.64669128719791102</v>
      </c>
      <c r="AC208" s="185">
        <f t="shared" ca="1" si="153"/>
        <v>0.66256952380849155</v>
      </c>
      <c r="AD208" s="185">
        <f t="shared" ca="1" si="153"/>
        <v>0.67665953182991911</v>
      </c>
      <c r="AE208" s="185">
        <f t="shared" ca="1" si="153"/>
        <v>0.69392518717346285</v>
      </c>
      <c r="AF208" s="185">
        <f t="shared" ca="1" si="153"/>
        <v>0.71063587502382142</v>
      </c>
      <c r="AG208" s="185">
        <f t="shared" ca="1" si="153"/>
        <v>0.74328646253955866</v>
      </c>
      <c r="AH208" s="185">
        <f t="shared" ca="1" si="153"/>
        <v>0.77670783824027545</v>
      </c>
      <c r="AI208" s="185">
        <f t="shared" ca="1" si="153"/>
        <v>0.78759136741218794</v>
      </c>
      <c r="AJ208" s="185">
        <f t="shared" ca="1" si="153"/>
        <v>0.79912235865948322</v>
      </c>
      <c r="AK208" s="185">
        <f t="shared" ca="1" si="153"/>
        <v>0.80612111537909825</v>
      </c>
      <c r="AL208" s="185">
        <f t="shared" ca="1" si="153"/>
        <v>0.8229859608664527</v>
      </c>
      <c r="AM208" s="185">
        <f t="shared" ca="1" si="153"/>
        <v>0.88785549451433854</v>
      </c>
      <c r="AN208" s="185">
        <f t="shared" ca="1" si="153"/>
        <v>0.9062619163716521</v>
      </c>
      <c r="AO208" s="185">
        <f t="shared" ca="1" si="153"/>
        <v>0.99728172384194957</v>
      </c>
      <c r="AP208" s="185">
        <f t="shared" ca="1" si="153"/>
        <v>1.0805576793471492</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2.5476506148689766</v>
      </c>
      <c r="Q209" s="185">
        <f t="shared" ca="1" si="150"/>
        <v>2.5394255778848853</v>
      </c>
      <c r="R209" s="185">
        <f t="shared" ca="1" si="150"/>
        <v>2.5009841316852617</v>
      </c>
      <c r="S209" s="185">
        <f t="shared" ca="1" si="150"/>
        <v>2.6716036615211989</v>
      </c>
      <c r="T209" s="185">
        <f t="shared" ca="1" si="150"/>
        <v>2.7557112512307005</v>
      </c>
      <c r="U209" s="185">
        <f t="shared" ca="1" si="150"/>
        <v>2.829529535503736</v>
      </c>
      <c r="V209" s="185">
        <f t="shared" ca="1" si="150"/>
        <v>2.9036338361485723</v>
      </c>
      <c r="W209" s="185">
        <f t="shared" ca="1" si="150"/>
        <v>2.9668330949232522</v>
      </c>
      <c r="X209" s="185">
        <f t="shared" ca="1" si="150"/>
        <v>3.0335216886876895</v>
      </c>
      <c r="Y209" s="185">
        <f t="shared" ca="1" si="150"/>
        <v>3.1000484169332818</v>
      </c>
      <c r="Z209" s="185">
        <f t="shared" ca="1" si="150"/>
        <v>3.218533976728351</v>
      </c>
      <c r="AA209" s="185">
        <f t="shared" ca="1" si="153"/>
        <v>3.3211567156765396</v>
      </c>
      <c r="AB209" s="185">
        <f t="shared" ca="1" si="153"/>
        <v>3.3951292577890344</v>
      </c>
      <c r="AC209" s="185">
        <f t="shared" ca="1" si="153"/>
        <v>3.478489999994582</v>
      </c>
      <c r="AD209" s="185">
        <f t="shared" ca="1" si="153"/>
        <v>3.5524625421070768</v>
      </c>
      <c r="AE209" s="185">
        <f t="shared" ca="1" si="153"/>
        <v>3.643107232660681</v>
      </c>
      <c r="AF209" s="185">
        <f t="shared" ca="1" si="153"/>
        <v>3.7308383438750634</v>
      </c>
      <c r="AG209" s="185">
        <f t="shared" ca="1" si="153"/>
        <v>3.9022539283326836</v>
      </c>
      <c r="AH209" s="185">
        <f t="shared" ca="1" si="153"/>
        <v>4.0777161507614466</v>
      </c>
      <c r="AI209" s="185">
        <f t="shared" ca="1" si="153"/>
        <v>4.1348546789139871</v>
      </c>
      <c r="AJ209" s="185">
        <f t="shared" ca="1" si="153"/>
        <v>4.1953923829622868</v>
      </c>
      <c r="AK209" s="185">
        <f t="shared" ca="1" si="153"/>
        <v>4.2321358557402657</v>
      </c>
      <c r="AL209" s="185">
        <f t="shared" ca="1" si="153"/>
        <v>4.3206762945488766</v>
      </c>
      <c r="AM209" s="185">
        <f t="shared" ca="1" si="153"/>
        <v>4.6612413462002769</v>
      </c>
      <c r="AN209" s="185">
        <f t="shared" ca="1" si="153"/>
        <v>4.7578750609511733</v>
      </c>
      <c r="AO209" s="185">
        <f t="shared" ca="1" si="153"/>
        <v>5.2357290501702352</v>
      </c>
      <c r="AP209" s="185">
        <f t="shared" ca="1" si="153"/>
        <v>5.6729278165725336</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40.544747177343751</v>
      </c>
      <c r="N212" s="192">
        <f t="shared" ref="N212" si="155">O212</f>
        <v>40.544747177343751</v>
      </c>
      <c r="O212" s="192">
        <f>INDEX('[4]TS BYDem'!$O$10:$O$203,MATCH(D212,'[4]TS BYDem'!$D$10:$D$203,0))</f>
        <v>40.544747177343751</v>
      </c>
      <c r="P212" s="185">
        <f t="shared" ca="1" si="150"/>
        <v>41.121210921005549</v>
      </c>
      <c r="Q212" s="185">
        <f t="shared" ca="1" si="150"/>
        <v>40.988451947431265</v>
      </c>
      <c r="R212" s="185">
        <f t="shared" ca="1" si="150"/>
        <v>40.367974866289394</v>
      </c>
      <c r="S212" s="185">
        <f t="shared" ca="1" si="150"/>
        <v>43.121916726557856</v>
      </c>
      <c r="T212" s="185">
        <f t="shared" ca="1" si="150"/>
        <v>44.479483543732933</v>
      </c>
      <c r="U212" s="185">
        <f t="shared" ca="1" si="150"/>
        <v>45.670972368653437</v>
      </c>
      <c r="V212" s="185">
        <f t="shared" ca="1" si="150"/>
        <v>46.867077736942576</v>
      </c>
      <c r="W212" s="185">
        <f t="shared" ca="1" si="150"/>
        <v>47.887166612142792</v>
      </c>
      <c r="X212" s="185">
        <f t="shared" ca="1" si="150"/>
        <v>48.963576271382401</v>
      </c>
      <c r="Y212" s="185">
        <f t="shared" ca="1" si="150"/>
        <v>50.037373285818035</v>
      </c>
      <c r="Z212" s="185">
        <f t="shared" ca="1" si="150"/>
        <v>51.94982928233113</v>
      </c>
      <c r="AA212" s="185">
        <f t="shared" ca="1" si="153"/>
        <v>53.606246088054228</v>
      </c>
      <c r="AB212" s="185">
        <f t="shared" ca="1" si="153"/>
        <v>54.800224763472919</v>
      </c>
      <c r="AC212" s="185">
        <f t="shared" ca="1" si="153"/>
        <v>56.145736837522435</v>
      </c>
      <c r="AD212" s="185">
        <f t="shared" ca="1" si="153"/>
        <v>57.339715512941119</v>
      </c>
      <c r="AE212" s="185">
        <f t="shared" ca="1" si="153"/>
        <v>58.80279660316971</v>
      </c>
      <c r="AF212" s="185">
        <f t="shared" ca="1" si="153"/>
        <v>60.218850086926686</v>
      </c>
      <c r="AG212" s="185">
        <f t="shared" ca="1" si="153"/>
        <v>62.98564093434112</v>
      </c>
      <c r="AH212" s="185">
        <f t="shared" ca="1" si="153"/>
        <v>65.817747901855043</v>
      </c>
      <c r="AI212" s="185">
        <f t="shared" ca="1" si="153"/>
        <v>66.740011517659866</v>
      </c>
      <c r="AJ212" s="185">
        <f t="shared" ca="1" si="153"/>
        <v>67.717140674348244</v>
      </c>
      <c r="AK212" s="185">
        <f t="shared" ca="1" si="153"/>
        <v>68.310211044851613</v>
      </c>
      <c r="AL212" s="185">
        <f t="shared" ca="1" si="153"/>
        <v>69.739327752628483</v>
      </c>
      <c r="AM212" s="185">
        <f t="shared" ca="1" si="153"/>
        <v>75.236332420201634</v>
      </c>
      <c r="AN212" s="185">
        <f t="shared" ca="1" si="153"/>
        <v>76.796081368177468</v>
      </c>
      <c r="AO212" s="185">
        <f t="shared" ca="1" si="153"/>
        <v>84.509044270326257</v>
      </c>
      <c r="AP212" s="185">
        <f t="shared" ca="1" si="153"/>
        <v>91.565797885875284</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22.459748672139355</v>
      </c>
      <c r="O213" s="185">
        <f t="shared" ca="1" si="150"/>
        <v>22.71069803564183</v>
      </c>
      <c r="P213" s="185">
        <f t="shared" ca="1" si="150"/>
        <v>23.033597915952697</v>
      </c>
      <c r="Q213" s="185">
        <f t="shared" ca="1" si="150"/>
        <v>22.959234424495236</v>
      </c>
      <c r="R213" s="185">
        <f t="shared" ca="1" si="150"/>
        <v>22.611680953111801</v>
      </c>
      <c r="S213" s="185">
        <f t="shared" ca="1" si="150"/>
        <v>24.154271457442782</v>
      </c>
      <c r="T213" s="185">
        <f t="shared" ca="1" si="150"/>
        <v>24.914697707314652</v>
      </c>
      <c r="U213" s="185">
        <f t="shared" ca="1" si="150"/>
        <v>25.582097180722442</v>
      </c>
      <c r="V213" s="185">
        <f t="shared" ca="1" si="150"/>
        <v>26.252082560559863</v>
      </c>
      <c r="W213" s="185">
        <f t="shared" ca="1" si="150"/>
        <v>26.823474221059232</v>
      </c>
      <c r="X213" s="185">
        <f t="shared" ca="1" si="150"/>
        <v>27.426413354622238</v>
      </c>
      <c r="Y213" s="185">
        <f t="shared" ca="1" si="150"/>
        <v>28.027889043686308</v>
      </c>
      <c r="Z213" s="185">
        <f t="shared" ca="1" si="150"/>
        <v>29.099130416909908</v>
      </c>
      <c r="AA213" s="185">
        <f t="shared" ca="1" si="153"/>
        <v>30.026954229237454</v>
      </c>
      <c r="AB213" s="185">
        <f t="shared" ca="1" si="153"/>
        <v>30.695748365252729</v>
      </c>
      <c r="AC213" s="185">
        <f t="shared" ca="1" si="153"/>
        <v>31.449422282206495</v>
      </c>
      <c r="AD213" s="185">
        <f t="shared" ca="1" si="153"/>
        <v>32.11821641822177</v>
      </c>
      <c r="AE213" s="185">
        <f t="shared" ca="1" si="153"/>
        <v>32.937745337627803</v>
      </c>
      <c r="AF213" s="185">
        <f t="shared" ca="1" si="153"/>
        <v>33.730932256052931</v>
      </c>
      <c r="AG213" s="185">
        <f t="shared" ca="1" si="153"/>
        <v>35.280719980429694</v>
      </c>
      <c r="AH213" s="185">
        <f t="shared" ca="1" si="153"/>
        <v>36.867093817279944</v>
      </c>
      <c r="AI213" s="185">
        <f t="shared" ca="1" si="153"/>
        <v>37.383689725405539</v>
      </c>
      <c r="AJ213" s="185">
        <f t="shared" ca="1" si="153"/>
        <v>37.931017968008852</v>
      </c>
      <c r="AK213" s="185">
        <f t="shared" ca="1" si="153"/>
        <v>38.263219869268077</v>
      </c>
      <c r="AL213" s="185">
        <f t="shared" ca="1" si="153"/>
        <v>39.063724010187904</v>
      </c>
      <c r="AM213" s="185">
        <f t="shared" ca="1" si="153"/>
        <v>42.14281123595628</v>
      </c>
      <c r="AN213" s="185">
        <f t="shared" ca="1" si="153"/>
        <v>43.016487601823066</v>
      </c>
      <c r="AO213" s="185">
        <f t="shared" ca="1" si="153"/>
        <v>47.336819670108625</v>
      </c>
      <c r="AP213" s="185">
        <f t="shared" ca="1" si="153"/>
        <v>51.2895832617438</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22.459748672139355</v>
      </c>
      <c r="O214" s="185">
        <f t="shared" ca="1" si="150"/>
        <v>22.71069803564183</v>
      </c>
      <c r="P214" s="185">
        <f t="shared" ca="1" si="150"/>
        <v>23.033597915952697</v>
      </c>
      <c r="Q214" s="185">
        <f t="shared" ca="1" si="150"/>
        <v>22.959234424495236</v>
      </c>
      <c r="R214" s="185">
        <f t="shared" ca="1" si="150"/>
        <v>22.611680953111801</v>
      </c>
      <c r="S214" s="185">
        <f t="shared" ca="1" si="150"/>
        <v>24.154271457442782</v>
      </c>
      <c r="T214" s="185">
        <f t="shared" ca="1" si="150"/>
        <v>24.914697707314652</v>
      </c>
      <c r="U214" s="185">
        <f t="shared" ca="1" si="150"/>
        <v>25.582097180722442</v>
      </c>
      <c r="V214" s="185">
        <f t="shared" ca="1" si="150"/>
        <v>26.252082560559863</v>
      </c>
      <c r="W214" s="185">
        <f t="shared" ca="1" si="150"/>
        <v>26.823474221059232</v>
      </c>
      <c r="X214" s="185">
        <f t="shared" ca="1" si="150"/>
        <v>27.426413354622238</v>
      </c>
      <c r="Y214" s="185">
        <f t="shared" ca="1" si="150"/>
        <v>28.027889043686308</v>
      </c>
      <c r="Z214" s="185">
        <f t="shared" ca="1" si="150"/>
        <v>29.099130416909908</v>
      </c>
      <c r="AA214" s="185">
        <f t="shared" ca="1" si="153"/>
        <v>30.026954229237454</v>
      </c>
      <c r="AB214" s="185">
        <f t="shared" ca="1" si="153"/>
        <v>30.695748365252729</v>
      </c>
      <c r="AC214" s="185">
        <f t="shared" ca="1" si="153"/>
        <v>31.449422282206495</v>
      </c>
      <c r="AD214" s="185">
        <f t="shared" ca="1" si="153"/>
        <v>32.11821641822177</v>
      </c>
      <c r="AE214" s="185">
        <f t="shared" ca="1" si="153"/>
        <v>32.937745337627803</v>
      </c>
      <c r="AF214" s="185">
        <f t="shared" ca="1" si="153"/>
        <v>33.730932256052931</v>
      </c>
      <c r="AG214" s="185">
        <f t="shared" ca="1" si="153"/>
        <v>35.280719980429694</v>
      </c>
      <c r="AH214" s="185">
        <f t="shared" ca="1" si="153"/>
        <v>36.867093817279944</v>
      </c>
      <c r="AI214" s="185">
        <f t="shared" ca="1" si="153"/>
        <v>37.383689725405539</v>
      </c>
      <c r="AJ214" s="185">
        <f t="shared" ca="1" si="153"/>
        <v>37.931017968008852</v>
      </c>
      <c r="AK214" s="185">
        <f t="shared" ca="1" si="153"/>
        <v>38.263219869268077</v>
      </c>
      <c r="AL214" s="185">
        <f t="shared" ca="1" si="153"/>
        <v>39.063724010187904</v>
      </c>
      <c r="AM214" s="185">
        <f t="shared" ca="1" si="153"/>
        <v>42.14281123595628</v>
      </c>
      <c r="AN214" s="185">
        <f t="shared" ca="1" si="153"/>
        <v>43.016487601823066</v>
      </c>
      <c r="AO214" s="185">
        <f t="shared" ca="1" si="153"/>
        <v>47.336819670108625</v>
      </c>
      <c r="AP214" s="185">
        <f t="shared" ca="1" si="153"/>
        <v>51.2895832617438</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22.459748672139355</v>
      </c>
      <c r="O215" s="185">
        <f t="shared" ca="1" si="150"/>
        <v>22.71069803564183</v>
      </c>
      <c r="P215" s="185">
        <f t="shared" ca="1" si="150"/>
        <v>23.033597915952697</v>
      </c>
      <c r="Q215" s="185">
        <f t="shared" ca="1" si="150"/>
        <v>22.959234424495236</v>
      </c>
      <c r="R215" s="185">
        <f t="shared" ca="1" si="150"/>
        <v>22.611680953111801</v>
      </c>
      <c r="S215" s="185">
        <f t="shared" ca="1" si="150"/>
        <v>24.154271457442782</v>
      </c>
      <c r="T215" s="185">
        <f t="shared" ca="1" si="150"/>
        <v>24.914697707314652</v>
      </c>
      <c r="U215" s="185">
        <f t="shared" ca="1" si="150"/>
        <v>25.582097180722442</v>
      </c>
      <c r="V215" s="185">
        <f t="shared" ca="1" si="150"/>
        <v>26.252082560559863</v>
      </c>
      <c r="W215" s="185">
        <f t="shared" ca="1" si="150"/>
        <v>26.823474221059232</v>
      </c>
      <c r="X215" s="185">
        <f t="shared" ca="1" si="150"/>
        <v>27.426413354622238</v>
      </c>
      <c r="Y215" s="185">
        <f t="shared" ca="1" si="150"/>
        <v>28.027889043686308</v>
      </c>
      <c r="Z215" s="185">
        <f t="shared" ca="1" si="150"/>
        <v>29.099130416909908</v>
      </c>
      <c r="AA215" s="185">
        <f t="shared" ca="1" si="153"/>
        <v>30.026954229237454</v>
      </c>
      <c r="AB215" s="185">
        <f t="shared" ca="1" si="153"/>
        <v>30.695748365252729</v>
      </c>
      <c r="AC215" s="185">
        <f t="shared" ca="1" si="153"/>
        <v>31.449422282206495</v>
      </c>
      <c r="AD215" s="185">
        <f t="shared" ca="1" si="153"/>
        <v>32.11821641822177</v>
      </c>
      <c r="AE215" s="185">
        <f t="shared" ca="1" si="153"/>
        <v>32.937745337627803</v>
      </c>
      <c r="AF215" s="185">
        <f t="shared" ca="1" si="153"/>
        <v>33.730932256052931</v>
      </c>
      <c r="AG215" s="185">
        <f t="shared" ca="1" si="153"/>
        <v>35.280719980429694</v>
      </c>
      <c r="AH215" s="185">
        <f t="shared" ca="1" si="153"/>
        <v>36.867093817279944</v>
      </c>
      <c r="AI215" s="185">
        <f t="shared" ca="1" si="153"/>
        <v>37.383689725405539</v>
      </c>
      <c r="AJ215" s="185">
        <f t="shared" ca="1" si="153"/>
        <v>37.931017968008852</v>
      </c>
      <c r="AK215" s="185">
        <f t="shared" ca="1" si="153"/>
        <v>38.263219869268077</v>
      </c>
      <c r="AL215" s="185">
        <f t="shared" ca="1" si="153"/>
        <v>39.063724010187904</v>
      </c>
      <c r="AM215" s="185">
        <f t="shared" ca="1" si="153"/>
        <v>42.14281123595628</v>
      </c>
      <c r="AN215" s="185">
        <f t="shared" ca="1" si="153"/>
        <v>43.016487601823066</v>
      </c>
      <c r="AO215" s="185">
        <f t="shared" ca="1" si="153"/>
        <v>47.336819670108625</v>
      </c>
      <c r="AP215" s="185">
        <f t="shared" ca="1" si="153"/>
        <v>51.2895832617438</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22.459748672139355</v>
      </c>
      <c r="O216" s="185">
        <f t="shared" ca="1" si="150"/>
        <v>22.71069803564183</v>
      </c>
      <c r="P216" s="185">
        <f t="shared" ca="1" si="150"/>
        <v>23.033597915952697</v>
      </c>
      <c r="Q216" s="185">
        <f t="shared" ca="1" si="150"/>
        <v>22.959234424495236</v>
      </c>
      <c r="R216" s="185">
        <f t="shared" ca="1" si="150"/>
        <v>22.611680953111801</v>
      </c>
      <c r="S216" s="185">
        <f t="shared" ca="1" si="150"/>
        <v>24.154271457442782</v>
      </c>
      <c r="T216" s="185">
        <f t="shared" ca="1" si="150"/>
        <v>24.914697707314652</v>
      </c>
      <c r="U216" s="185">
        <f t="shared" ca="1" si="150"/>
        <v>25.582097180722442</v>
      </c>
      <c r="V216" s="185">
        <f t="shared" ca="1" si="150"/>
        <v>26.252082560559863</v>
      </c>
      <c r="W216" s="185">
        <f t="shared" ca="1" si="150"/>
        <v>26.823474221059232</v>
      </c>
      <c r="X216" s="185">
        <f t="shared" ca="1" si="150"/>
        <v>27.426413354622238</v>
      </c>
      <c r="Y216" s="185">
        <f t="shared" ca="1" si="150"/>
        <v>28.027889043686308</v>
      </c>
      <c r="Z216" s="185">
        <f t="shared" ca="1" si="150"/>
        <v>29.099130416909908</v>
      </c>
      <c r="AA216" s="185">
        <f t="shared" ca="1" si="153"/>
        <v>30.026954229237454</v>
      </c>
      <c r="AB216" s="185">
        <f t="shared" ca="1" si="153"/>
        <v>30.695748365252729</v>
      </c>
      <c r="AC216" s="185">
        <f t="shared" ca="1" si="153"/>
        <v>31.449422282206495</v>
      </c>
      <c r="AD216" s="185">
        <f t="shared" ca="1" si="153"/>
        <v>32.11821641822177</v>
      </c>
      <c r="AE216" s="185">
        <f t="shared" ca="1" si="153"/>
        <v>32.937745337627803</v>
      </c>
      <c r="AF216" s="185">
        <f t="shared" ca="1" si="153"/>
        <v>33.730932256052931</v>
      </c>
      <c r="AG216" s="185">
        <f t="shared" ca="1" si="153"/>
        <v>35.280719980429694</v>
      </c>
      <c r="AH216" s="185">
        <f t="shared" ca="1" si="153"/>
        <v>36.867093817279944</v>
      </c>
      <c r="AI216" s="185">
        <f t="shared" ca="1" si="153"/>
        <v>37.383689725405539</v>
      </c>
      <c r="AJ216" s="185">
        <f t="shared" ca="1" si="153"/>
        <v>37.931017968008852</v>
      </c>
      <c r="AK216" s="185">
        <f t="shared" ca="1" si="153"/>
        <v>38.263219869268077</v>
      </c>
      <c r="AL216" s="185">
        <f t="shared" ca="1" si="153"/>
        <v>39.063724010187904</v>
      </c>
      <c r="AM216" s="185">
        <f t="shared" ca="1" si="153"/>
        <v>42.14281123595628</v>
      </c>
      <c r="AN216" s="185">
        <f t="shared" ca="1" si="153"/>
        <v>43.016487601823066</v>
      </c>
      <c r="AO216" s="185">
        <f t="shared" ca="1" si="153"/>
        <v>47.336819670108625</v>
      </c>
      <c r="AP216" s="185">
        <f t="shared" ca="1" si="153"/>
        <v>51.2895832617438</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22.459748672139355</v>
      </c>
      <c r="O217" s="185">
        <f t="shared" ca="1" si="150"/>
        <v>22.71069803564183</v>
      </c>
      <c r="P217" s="185">
        <f t="shared" ca="1" si="150"/>
        <v>23.033597915952697</v>
      </c>
      <c r="Q217" s="185">
        <f t="shared" ca="1" si="150"/>
        <v>22.959234424495236</v>
      </c>
      <c r="R217" s="185">
        <f t="shared" ca="1" si="150"/>
        <v>22.611680953111801</v>
      </c>
      <c r="S217" s="185">
        <f t="shared" ca="1" si="150"/>
        <v>24.154271457442782</v>
      </c>
      <c r="T217" s="185">
        <f t="shared" ca="1" si="150"/>
        <v>24.914697707314652</v>
      </c>
      <c r="U217" s="185">
        <f t="shared" ca="1" si="150"/>
        <v>25.582097180722442</v>
      </c>
      <c r="V217" s="185">
        <f t="shared" ca="1" si="150"/>
        <v>26.252082560559863</v>
      </c>
      <c r="W217" s="185">
        <f t="shared" ca="1" si="150"/>
        <v>26.823474221059232</v>
      </c>
      <c r="X217" s="185">
        <f t="shared" ca="1" si="150"/>
        <v>27.426413354622238</v>
      </c>
      <c r="Y217" s="185">
        <f t="shared" ca="1" si="150"/>
        <v>28.027889043686308</v>
      </c>
      <c r="Z217" s="185">
        <f t="shared" ca="1" si="150"/>
        <v>29.099130416909908</v>
      </c>
      <c r="AA217" s="185">
        <f t="shared" ca="1" si="153"/>
        <v>30.026954229237454</v>
      </c>
      <c r="AB217" s="185">
        <f t="shared" ca="1" si="153"/>
        <v>30.695748365252729</v>
      </c>
      <c r="AC217" s="185">
        <f t="shared" ca="1" si="153"/>
        <v>31.449422282206495</v>
      </c>
      <c r="AD217" s="185">
        <f t="shared" ca="1" si="153"/>
        <v>32.11821641822177</v>
      </c>
      <c r="AE217" s="185">
        <f t="shared" ca="1" si="153"/>
        <v>32.937745337627803</v>
      </c>
      <c r="AF217" s="185">
        <f t="shared" ca="1" si="153"/>
        <v>33.730932256052931</v>
      </c>
      <c r="AG217" s="185">
        <f t="shared" ca="1" si="153"/>
        <v>35.280719980429694</v>
      </c>
      <c r="AH217" s="185">
        <f t="shared" ca="1" si="153"/>
        <v>36.867093817279944</v>
      </c>
      <c r="AI217" s="185">
        <f t="shared" ca="1" si="153"/>
        <v>37.383689725405539</v>
      </c>
      <c r="AJ217" s="185">
        <f t="shared" ca="1" si="153"/>
        <v>37.931017968008852</v>
      </c>
      <c r="AK217" s="185">
        <f t="shared" ca="1" si="153"/>
        <v>38.263219869268077</v>
      </c>
      <c r="AL217" s="185">
        <f t="shared" ca="1" si="153"/>
        <v>39.063724010187904</v>
      </c>
      <c r="AM217" s="185">
        <f t="shared" ca="1" si="153"/>
        <v>42.14281123595628</v>
      </c>
      <c r="AN217" s="185">
        <f t="shared" ca="1" si="153"/>
        <v>43.016487601823066</v>
      </c>
      <c r="AO217" s="185">
        <f t="shared" ca="1" si="153"/>
        <v>47.336819670108625</v>
      </c>
      <c r="AP217" s="185">
        <f t="shared" ref="AP217" ca="1" si="156">AP$201/AO$201*AO217</f>
        <v>51.2895832617438</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87.086408503626529</v>
      </c>
      <c r="K220" s="5">
        <f t="shared" ca="1" si="157"/>
        <v>89.287869153164166</v>
      </c>
      <c r="L220" s="5">
        <f t="shared" ca="1" si="157"/>
        <v>91.197927239376327</v>
      </c>
      <c r="M220" s="5">
        <f t="shared" ca="1" si="157"/>
        <v>92.246010394374807</v>
      </c>
      <c r="N220" s="5">
        <f t="shared" ca="1" si="157"/>
        <v>93.969960256802196</v>
      </c>
      <c r="O220" s="5">
        <f t="shared" ca="1" si="157"/>
        <v>94.596851115866698</v>
      </c>
      <c r="P220" s="5">
        <f t="shared" ca="1" si="157"/>
        <v>96.183668602873723</v>
      </c>
      <c r="Q220" s="5">
        <f t="shared" ca="1" si="157"/>
        <v>96.12</v>
      </c>
      <c r="R220" s="5">
        <f t="shared" ca="1" si="157"/>
        <v>91.8</v>
      </c>
      <c r="S220" s="5">
        <f t="shared" ca="1" si="157"/>
        <v>95.057030223390285</v>
      </c>
      <c r="T220" s="5">
        <f t="shared" ca="1" si="157"/>
        <v>96.745860709592648</v>
      </c>
      <c r="U220" s="5">
        <f t="shared" ca="1" si="157"/>
        <v>98.796583442838383</v>
      </c>
      <c r="V220" s="5">
        <f t="shared" ca="1" si="157"/>
        <v>101.69172141918528</v>
      </c>
      <c r="W220" s="5">
        <f t="shared" ca="1" si="157"/>
        <v>103.74244415243102</v>
      </c>
      <c r="X220" s="5">
        <f t="shared" ca="1" si="157"/>
        <v>105.14980289093299</v>
      </c>
      <c r="Y220" s="5">
        <f t="shared" ca="1" si="157"/>
        <v>106.91905387647832</v>
      </c>
      <c r="Z220" s="5">
        <f t="shared" ca="1" si="157"/>
        <v>108.80893561103811</v>
      </c>
      <c r="AA220" s="5">
        <f t="shared" ca="1" si="157"/>
        <v>110.65860709592643</v>
      </c>
      <c r="AB220" s="5">
        <f ca="1">SUMIF($B$10:$B$25,$D220,AB$10:AB$25)*SUMIF($B$10:$B$25,$D220,AB$46:AB$62)</f>
        <v>112.3474375821288</v>
      </c>
      <c r="AC220" s="5">
        <f t="shared" ref="AC220:AP220" ca="1" si="158">SUMIF($B$10:$B$25,$D220,AC$10:AC$25)*SUMIF($B$10:$B$25,$D220,AC$47:AC$62)</f>
        <v>116.24783180026284</v>
      </c>
      <c r="AD220" s="5">
        <f t="shared" ca="1" si="158"/>
        <v>118.74086727989491</v>
      </c>
      <c r="AE220" s="5">
        <f t="shared" ca="1" si="158"/>
        <v>121.87726675427072</v>
      </c>
      <c r="AF220" s="5">
        <f t="shared" ca="1" si="158"/>
        <v>125.17450722733248</v>
      </c>
      <c r="AG220" s="5">
        <f t="shared" ca="1" si="158"/>
        <v>128.35111695137979</v>
      </c>
      <c r="AH220" s="5">
        <f t="shared" ca="1" si="158"/>
        <v>130.84415243101185</v>
      </c>
      <c r="AI220" s="5">
        <f t="shared" ca="1" si="158"/>
        <v>132.21130091984236</v>
      </c>
      <c r="AJ220" s="5">
        <f t="shared" ca="1" si="158"/>
        <v>134.58370565045996</v>
      </c>
      <c r="AK220" s="5">
        <f t="shared" ca="1" si="158"/>
        <v>136.27253613666232</v>
      </c>
      <c r="AL220" s="5">
        <f t="shared" ca="1" si="158"/>
        <v>139.00683311432331</v>
      </c>
      <c r="AM220" s="5">
        <f t="shared" ca="1" si="158"/>
        <v>153.20105124835749</v>
      </c>
      <c r="AN220" s="5">
        <f t="shared" ca="1" si="158"/>
        <v>161.88646517739821</v>
      </c>
      <c r="AO220" s="5">
        <f t="shared" ca="1" si="158"/>
        <v>185.68423127463848</v>
      </c>
      <c r="AP220" s="5">
        <f t="shared" ca="1" si="158"/>
        <v>208.56386333771297</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335.77331305186084</v>
      </c>
      <c r="K239" s="5">
        <f t="shared" ca="1" si="164"/>
        <v>345.12368336779264</v>
      </c>
      <c r="L239" s="5">
        <f t="shared" ca="1" si="164"/>
        <v>351.73654833895557</v>
      </c>
      <c r="M239" s="5">
        <f t="shared" ca="1" si="164"/>
        <v>356.62847152051233</v>
      </c>
      <c r="N239" s="5">
        <f t="shared" ca="1" si="164"/>
        <v>360.31274126727499</v>
      </c>
      <c r="O239" s="5">
        <f t="shared" ca="1" si="164"/>
        <v>363.08022098030375</v>
      </c>
      <c r="P239" s="5">
        <f t="shared" ca="1" si="164"/>
        <v>367.26352107202263</v>
      </c>
      <c r="Q239" s="5">
        <f t="shared" ca="1" si="164"/>
        <v>366.87</v>
      </c>
      <c r="R239" s="5">
        <f t="shared" ca="1" si="164"/>
        <v>340.31</v>
      </c>
      <c r="S239" s="5">
        <f t="shared" ca="1" si="164"/>
        <v>350.9399823024512</v>
      </c>
      <c r="T239" s="5">
        <f t="shared" ca="1" si="164"/>
        <v>358.31773205910991</v>
      </c>
      <c r="U239" s="5">
        <f t="shared" ca="1" si="164"/>
        <v>366.37804914019421</v>
      </c>
      <c r="V239" s="5">
        <f t="shared" ca="1" si="164"/>
        <v>375.47225496268777</v>
      </c>
      <c r="W239" s="5">
        <f t="shared" ca="1" si="164"/>
        <v>384.25529038728149</v>
      </c>
      <c r="X239" s="5">
        <f t="shared" ca="1" si="164"/>
        <v>393.17885437866869</v>
      </c>
      <c r="Y239" s="5">
        <f t="shared" ca="1" si="164"/>
        <v>401.72098368875925</v>
      </c>
      <c r="Z239" s="5">
        <f t="shared" ca="1" si="164"/>
        <v>415.51285874406415</v>
      </c>
      <c r="AA239" s="5">
        <f t="shared" ca="1" si="164"/>
        <v>428.31099607704357</v>
      </c>
      <c r="AB239" s="5">
        <f ca="1">SUMIF($B$10:$B$25,$D239,AB$10:AB$25)*SUMIF($B$10:$B$25,$D239,AB$46:AB$62)</f>
        <v>438.16807126213047</v>
      </c>
      <c r="AC239" s="5">
        <f t="shared" ref="AC239:AP239" ca="1" si="165">SUMIF($B$10:$B$25,$D239,AC$10:AC$25)*SUMIF($B$10:$B$25,$D239,AC$47:AC$62)</f>
        <v>448.67760050733006</v>
      </c>
      <c r="AD239" s="5">
        <f t="shared" ca="1" si="165"/>
        <v>459.57860218859724</v>
      </c>
      <c r="AE239" s="5">
        <f t="shared" ca="1" si="165"/>
        <v>473.17975990325374</v>
      </c>
      <c r="AF239" s="5">
        <f t="shared" ca="1" si="165"/>
        <v>487.34303188508432</v>
      </c>
      <c r="AG239" s="5">
        <f t="shared" ca="1" si="165"/>
        <v>507.33823938884512</v>
      </c>
      <c r="AH239" s="5">
        <f t="shared" ca="1" si="165"/>
        <v>524.90431023803251</v>
      </c>
      <c r="AI239" s="5">
        <f t="shared" ca="1" si="165"/>
        <v>532.27202223992026</v>
      </c>
      <c r="AJ239" s="5">
        <f t="shared" ca="1" si="165"/>
        <v>541.8179270271072</v>
      </c>
      <c r="AK239" s="5">
        <f t="shared" ca="1" si="165"/>
        <v>552.98994808719033</v>
      </c>
      <c r="AL239" s="5">
        <f t="shared" ca="1" si="165"/>
        <v>566.02899153467285</v>
      </c>
      <c r="AM239" s="5">
        <f t="shared" ca="1" si="165"/>
        <v>629.00586496770245</v>
      </c>
      <c r="AN239" s="5">
        <f t="shared" ca="1" si="165"/>
        <v>673.35266554582256</v>
      </c>
      <c r="AO239" s="5">
        <f t="shared" ca="1" si="165"/>
        <v>783.78135169945745</v>
      </c>
      <c r="AP239" s="5">
        <f t="shared" ca="1" si="165"/>
        <v>891.10502571060715</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2.2044439779147855</v>
      </c>
      <c r="R242" s="185">
        <f t="shared" ca="1" si="166"/>
        <v>2.0448505741112126</v>
      </c>
      <c r="S242" s="185">
        <f t="shared" ca="1" si="166"/>
        <v>2.1087238820185892</v>
      </c>
      <c r="T242" s="185">
        <f t="shared" ca="1" si="166"/>
        <v>2.1530552147021789</v>
      </c>
      <c r="U242" s="185">
        <f t="shared" ca="1" si="166"/>
        <v>2.20148794959323</v>
      </c>
      <c r="V242" s="185">
        <f t="shared" ca="1" si="166"/>
        <v>2.256133102533818</v>
      </c>
      <c r="W242" s="185">
        <f t="shared" ca="1" si="166"/>
        <v>2.3089084985857107</v>
      </c>
      <c r="X242" s="185">
        <f t="shared" ca="1" si="166"/>
        <v>2.3625283009744331</v>
      </c>
      <c r="Y242" s="185">
        <f t="shared" ca="1" si="166"/>
        <v>2.4138561433060453</v>
      </c>
      <c r="Z242" s="185">
        <f t="shared" ca="1" si="166"/>
        <v>2.4967285937921031</v>
      </c>
      <c r="AA242" s="185">
        <f t="shared" ca="1" si="167"/>
        <v>2.5736298851820036</v>
      </c>
      <c r="AB242" s="185">
        <f t="shared" ca="1" si="167"/>
        <v>2.6328589582368136</v>
      </c>
      <c r="AC242" s="185">
        <f t="shared" ca="1" si="167"/>
        <v>2.6960084892840497</v>
      </c>
      <c r="AD242" s="185">
        <f t="shared" ca="1" si="167"/>
        <v>2.7615102951267416</v>
      </c>
      <c r="AE242" s="185">
        <f t="shared" ca="1" si="167"/>
        <v>2.8432367655842437</v>
      </c>
      <c r="AF242" s="185">
        <f t="shared" ca="1" si="167"/>
        <v>2.9283408613890671</v>
      </c>
      <c r="AG242" s="185">
        <f t="shared" ca="1" si="167"/>
        <v>3.0484878201723471</v>
      </c>
      <c r="AH242" s="185">
        <f t="shared" ca="1" si="167"/>
        <v>3.1540386122761319</v>
      </c>
      <c r="AI242" s="185">
        <f t="shared" ca="1" si="167"/>
        <v>3.1983096302213765</v>
      </c>
      <c r="AJ242" s="185">
        <f t="shared" ca="1" si="167"/>
        <v>3.2556689463874902</v>
      </c>
      <c r="AK242" s="185">
        <f t="shared" ca="1" si="167"/>
        <v>3.322799250165497</v>
      </c>
      <c r="AL242" s="185">
        <f t="shared" ca="1" si="167"/>
        <v>3.4011480952756781</v>
      </c>
      <c r="AM242" s="185">
        <f t="shared" ca="1" si="167"/>
        <v>3.7795627636523337</v>
      </c>
      <c r="AN242" s="185">
        <f t="shared" ca="1" si="167"/>
        <v>4.0460332776606327</v>
      </c>
      <c r="AO242" s="185">
        <f t="shared" ca="1" si="167"/>
        <v>4.7095758191069814</v>
      </c>
      <c r="AP242" s="185">
        <f t="shared" ca="1" si="167"/>
        <v>5.354461001491936</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0.12484234548501866</v>
      </c>
      <c r="R243" s="185">
        <f t="shared" ca="1" si="166"/>
        <v>0.11580423199500285</v>
      </c>
      <c r="S243" s="185">
        <f t="shared" ca="1" si="166"/>
        <v>0.11942151311120816</v>
      </c>
      <c r="T243" s="185">
        <f t="shared" ca="1" si="166"/>
        <v>0.12193209065644979</v>
      </c>
      <c r="U243" s="185">
        <f t="shared" ca="1" si="166"/>
        <v>0.12467493932152331</v>
      </c>
      <c r="V243" s="185">
        <f t="shared" ca="1" si="166"/>
        <v>0.12776961041810686</v>
      </c>
      <c r="W243" s="185">
        <f t="shared" ca="1" si="166"/>
        <v>0.13075839321006119</v>
      </c>
      <c r="X243" s="185">
        <f t="shared" ca="1" si="166"/>
        <v>0.13379499652668678</v>
      </c>
      <c r="Y243" s="185">
        <f t="shared" ca="1" si="166"/>
        <v>0.13670180127634748</v>
      </c>
      <c r="Z243" s="185">
        <f t="shared" ca="1" si="166"/>
        <v>0.14139504419765636</v>
      </c>
      <c r="AA243" s="185">
        <f t="shared" ca="1" si="167"/>
        <v>0.1457501276945041</v>
      </c>
      <c r="AB243" s="185">
        <f t="shared" ca="1" si="167"/>
        <v>0.14910439592501742</v>
      </c>
      <c r="AC243" s="185">
        <f t="shared" ca="1" si="167"/>
        <v>0.15268068802007592</v>
      </c>
      <c r="AD243" s="185">
        <f t="shared" ca="1" si="167"/>
        <v>0.15639019443386154</v>
      </c>
      <c r="AE243" s="185">
        <f t="shared" ca="1" si="167"/>
        <v>0.16101853807168795</v>
      </c>
      <c r="AF243" s="185">
        <f t="shared" ca="1" si="167"/>
        <v>0.16583816380819946</v>
      </c>
      <c r="AG243" s="185">
        <f t="shared" ca="1" si="167"/>
        <v>0.17264234131856865</v>
      </c>
      <c r="AH243" s="185">
        <f t="shared" ca="1" si="167"/>
        <v>0.17861990690247731</v>
      </c>
      <c r="AI243" s="185">
        <f t="shared" ca="1" si="167"/>
        <v>0.18112706869595671</v>
      </c>
      <c r="AJ243" s="185">
        <f t="shared" ca="1" si="167"/>
        <v>0.18437544862184077</v>
      </c>
      <c r="AK243" s="185">
        <f t="shared" ca="1" si="167"/>
        <v>0.18817718033320666</v>
      </c>
      <c r="AL243" s="185">
        <f t="shared" ca="1" si="167"/>
        <v>0.19261424187234802</v>
      </c>
      <c r="AM243" s="185">
        <f t="shared" ca="1" si="167"/>
        <v>0.21404466842860112</v>
      </c>
      <c r="AN243" s="185">
        <f t="shared" ca="1" si="167"/>
        <v>0.22913545971414884</v>
      </c>
      <c r="AO243" s="185">
        <f t="shared" ca="1" si="167"/>
        <v>0.26671328343440065</v>
      </c>
      <c r="AP243" s="185">
        <f t="shared" ca="1" si="167"/>
        <v>0.3032345012762015</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0.51301380724593215</v>
      </c>
      <c r="S244" s="185">
        <f t="shared" ca="1" si="166"/>
        <v>0.52903839568569988</v>
      </c>
      <c r="T244" s="185">
        <f t="shared" ca="1" si="166"/>
        <v>0.54016027718072279</v>
      </c>
      <c r="U244" s="185">
        <f t="shared" ca="1" si="166"/>
        <v>0.55231112186167974</v>
      </c>
      <c r="V244" s="185">
        <f t="shared" ca="1" si="166"/>
        <v>0.56602054313309569</v>
      </c>
      <c r="W244" s="185">
        <f t="shared" ca="1" si="166"/>
        <v>0.57926087824621819</v>
      </c>
      <c r="X244" s="185">
        <f t="shared" ca="1" si="166"/>
        <v>0.59271305872115054</v>
      </c>
      <c r="Y244" s="185">
        <f t="shared" ca="1" si="166"/>
        <v>0.60559023035688453</v>
      </c>
      <c r="Z244" s="185">
        <f t="shared" ca="1" si="166"/>
        <v>0.62638133943737628</v>
      </c>
      <c r="AA244" s="185">
        <f t="shared" ca="1" si="167"/>
        <v>0.64567439917364045</v>
      </c>
      <c r="AB244" s="185">
        <f t="shared" ca="1" si="167"/>
        <v>0.66053383812345334</v>
      </c>
      <c r="AC244" s="185">
        <f t="shared" ca="1" si="167"/>
        <v>0.67637684482452676</v>
      </c>
      <c r="AD244" s="185">
        <f t="shared" ca="1" si="167"/>
        <v>0.69280999217635653</v>
      </c>
      <c r="AE244" s="185">
        <f t="shared" ca="1" si="167"/>
        <v>0.71331359683724904</v>
      </c>
      <c r="AF244" s="185">
        <f t="shared" ca="1" si="167"/>
        <v>0.73466458294538139</v>
      </c>
      <c r="AG244" s="185">
        <f t="shared" ca="1" si="167"/>
        <v>0.76480715156862711</v>
      </c>
      <c r="AH244" s="185">
        <f t="shared" ca="1" si="167"/>
        <v>0.791287821794872</v>
      </c>
      <c r="AI244" s="185">
        <f t="shared" ca="1" si="167"/>
        <v>0.80239457147833704</v>
      </c>
      <c r="AJ244" s="185">
        <f t="shared" ca="1" si="167"/>
        <v>0.81678492426985638</v>
      </c>
      <c r="AK244" s="185">
        <f t="shared" ca="1" si="167"/>
        <v>0.83362663053374808</v>
      </c>
      <c r="AL244" s="185">
        <f t="shared" ca="1" si="167"/>
        <v>0.85328285374740076</v>
      </c>
      <c r="AM244" s="185">
        <f t="shared" ca="1" si="167"/>
        <v>0.94821983946137833</v>
      </c>
      <c r="AN244" s="185">
        <f t="shared" ca="1" si="167"/>
        <v>1.0150721829239786</v>
      </c>
      <c r="AO244" s="185">
        <f t="shared" ca="1" si="167"/>
        <v>1.1815422858091196</v>
      </c>
      <c r="AP244" s="185">
        <f t="shared" ca="1" si="167"/>
        <v>1.3433316149856975</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2.1783485908666598</v>
      </c>
      <c r="S245" s="185">
        <f t="shared" ca="1" si="166"/>
        <v>2.2463918660260203</v>
      </c>
      <c r="T245" s="185">
        <f t="shared" ca="1" si="166"/>
        <v>2.293617368615378</v>
      </c>
      <c r="U245" s="185">
        <f t="shared" ca="1" si="166"/>
        <v>2.3452120333490574</v>
      </c>
      <c r="V245" s="185">
        <f t="shared" ca="1" si="166"/>
        <v>2.4034246936836943</v>
      </c>
      <c r="W245" s="185">
        <f t="shared" ca="1" si="166"/>
        <v>2.4596455300995963</v>
      </c>
      <c r="X245" s="185">
        <f t="shared" ca="1" si="166"/>
        <v>2.5167658998981528</v>
      </c>
      <c r="Y245" s="185">
        <f t="shared" ca="1" si="166"/>
        <v>2.571444679086647</v>
      </c>
      <c r="Z245" s="185">
        <f t="shared" ca="1" si="166"/>
        <v>2.6597274553557324</v>
      </c>
      <c r="AA245" s="185">
        <f t="shared" ca="1" si="167"/>
        <v>2.7416492455617614</v>
      </c>
      <c r="AB245" s="185">
        <f t="shared" ca="1" si="167"/>
        <v>2.8047450871165225</v>
      </c>
      <c r="AC245" s="185">
        <f t="shared" ca="1" si="167"/>
        <v>2.8720173336621793</v>
      </c>
      <c r="AD245" s="185">
        <f t="shared" ca="1" si="167"/>
        <v>2.9417954232023735</v>
      </c>
      <c r="AE245" s="185">
        <f t="shared" ca="1" si="167"/>
        <v>3.0288574041664273</v>
      </c>
      <c r="AF245" s="185">
        <f t="shared" ca="1" si="167"/>
        <v>3.1195175186610995</v>
      </c>
      <c r="AG245" s="185">
        <f t="shared" ca="1" si="167"/>
        <v>3.2475082685359307</v>
      </c>
      <c r="AH245" s="185">
        <f t="shared" ca="1" si="167"/>
        <v>3.3599499413677347</v>
      </c>
      <c r="AI245" s="185">
        <f t="shared" ca="1" si="167"/>
        <v>3.4071111915726173</v>
      </c>
      <c r="AJ245" s="185">
        <f t="shared" ca="1" si="167"/>
        <v>3.4682152092086431</v>
      </c>
      <c r="AK245" s="185">
        <f t="shared" ca="1" si="167"/>
        <v>3.5397281131296703</v>
      </c>
      <c r="AL245" s="185">
        <f t="shared" ca="1" si="167"/>
        <v>3.6231919605631067</v>
      </c>
      <c r="AM245" s="185">
        <f t="shared" ca="1" si="167"/>
        <v>4.0263114207612434</v>
      </c>
      <c r="AN245" s="185">
        <f t="shared" ca="1" si="167"/>
        <v>4.310178455373193</v>
      </c>
      <c r="AO245" s="185">
        <f t="shared" ca="1" si="167"/>
        <v>5.0170403544476461</v>
      </c>
      <c r="AP245" s="185">
        <f t="shared" ca="1" si="167"/>
        <v>5.7040268492577333</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1.7455084388856865</v>
      </c>
      <c r="R246" s="185">
        <f t="shared" ca="1" si="166"/>
        <v>1.6191402317910648</v>
      </c>
      <c r="S246" s="185">
        <f t="shared" ca="1" si="166"/>
        <v>1.6697159774615584</v>
      </c>
      <c r="T246" s="185">
        <f t="shared" ca="1" si="166"/>
        <v>1.7048181238900879</v>
      </c>
      <c r="U246" s="185">
        <f t="shared" ca="1" si="166"/>
        <v>1.7431678158385358</v>
      </c>
      <c r="V246" s="185">
        <f t="shared" ca="1" si="166"/>
        <v>1.7864365840892129</v>
      </c>
      <c r="W246" s="185">
        <f t="shared" ca="1" si="166"/>
        <v>1.8282248536469861</v>
      </c>
      <c r="X246" s="185">
        <f t="shared" ca="1" si="166"/>
        <v>1.8706817355176835</v>
      </c>
      <c r="Y246" s="185">
        <f t="shared" ca="1" si="166"/>
        <v>1.9113238125390148</v>
      </c>
      <c r="Z246" s="185">
        <f t="shared" ca="1" si="166"/>
        <v>1.9769433352503067</v>
      </c>
      <c r="AA246" s="185">
        <f t="shared" ca="1" si="167"/>
        <v>2.0378348137487761</v>
      </c>
      <c r="AB246" s="185">
        <f t="shared" ca="1" si="167"/>
        <v>2.0847331916981857</v>
      </c>
      <c r="AC246" s="185">
        <f t="shared" ca="1" si="167"/>
        <v>2.1347358411004582</v>
      </c>
      <c r="AD246" s="185">
        <f t="shared" ca="1" si="167"/>
        <v>2.1866010533744489</v>
      </c>
      <c r="AE246" s="185">
        <f t="shared" ca="1" si="167"/>
        <v>2.2513131736610577</v>
      </c>
      <c r="AF246" s="185">
        <f t="shared" ca="1" si="167"/>
        <v>2.3186997431993639</v>
      </c>
      <c r="AG246" s="185">
        <f t="shared" ca="1" si="167"/>
        <v>2.4138337237240317</v>
      </c>
      <c r="AH246" s="185">
        <f t="shared" ca="1" si="167"/>
        <v>2.497410262839578</v>
      </c>
      <c r="AI246" s="185">
        <f t="shared" ca="1" si="167"/>
        <v>2.5324646512457556</v>
      </c>
      <c r="AJ246" s="185">
        <f t="shared" ca="1" si="167"/>
        <v>2.5778825305022606</v>
      </c>
      <c r="AK246" s="185">
        <f t="shared" ca="1" si="167"/>
        <v>2.6310372093797478</v>
      </c>
      <c r="AL246" s="185">
        <f t="shared" ca="1" si="167"/>
        <v>2.6930748804146591</v>
      </c>
      <c r="AM246" s="185">
        <f t="shared" ca="1" si="167"/>
        <v>2.9927087126494807</v>
      </c>
      <c r="AN246" s="185">
        <f t="shared" ca="1" si="167"/>
        <v>3.2037036553994716</v>
      </c>
      <c r="AO246" s="185">
        <f t="shared" ca="1" si="167"/>
        <v>3.7291055786317568</v>
      </c>
      <c r="AP246" s="185">
        <f t="shared" ca="1" si="167"/>
        <v>4.2397343536165693</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2.3757738207579036</v>
      </c>
      <c r="R247" s="185">
        <f t="shared" ca="1" si="166"/>
        <v>2.2037767845343641</v>
      </c>
      <c r="S247" s="185">
        <f t="shared" ca="1" si="166"/>
        <v>2.2726143391702931</v>
      </c>
      <c r="T247" s="185">
        <f t="shared" ca="1" si="166"/>
        <v>2.3203911122178922</v>
      </c>
      <c r="U247" s="185">
        <f t="shared" ca="1" si="166"/>
        <v>2.3725880493025482</v>
      </c>
      <c r="V247" s="185">
        <f t="shared" ca="1" si="166"/>
        <v>2.431480234855099</v>
      </c>
      <c r="W247" s="185">
        <f t="shared" ca="1" si="166"/>
        <v>2.4883573456260506</v>
      </c>
      <c r="X247" s="185">
        <f t="shared" ca="1" si="166"/>
        <v>2.5461444901693371</v>
      </c>
      <c r="Y247" s="185">
        <f t="shared" ca="1" si="166"/>
        <v>2.6014615430448567</v>
      </c>
      <c r="Z247" s="185">
        <f t="shared" ca="1" si="166"/>
        <v>2.6907748575583281</v>
      </c>
      <c r="AA247" s="185">
        <f t="shared" ca="1" si="167"/>
        <v>2.7736529332531434</v>
      </c>
      <c r="AB247" s="185">
        <f t="shared" ca="1" si="167"/>
        <v>2.8374853021412285</v>
      </c>
      <c r="AC247" s="185">
        <f t="shared" ca="1" si="167"/>
        <v>2.9055428278294415</v>
      </c>
      <c r="AD247" s="185">
        <f t="shared" ca="1" si="167"/>
        <v>2.9761354475977311</v>
      </c>
      <c r="AE247" s="185">
        <f t="shared" ca="1" si="167"/>
        <v>3.0642137162773189</v>
      </c>
      <c r="AF247" s="185">
        <f t="shared" ca="1" si="167"/>
        <v>3.155932120046248</v>
      </c>
      <c r="AG247" s="185">
        <f t="shared" ca="1" si="167"/>
        <v>3.2854169253670888</v>
      </c>
      <c r="AH247" s="185">
        <f t="shared" ca="1" si="167"/>
        <v>3.399171146908992</v>
      </c>
      <c r="AI247" s="185">
        <f t="shared" ca="1" si="167"/>
        <v>3.4468829175442814</v>
      </c>
      <c r="AJ247" s="185">
        <f t="shared" ca="1" si="167"/>
        <v>3.5087002116507668</v>
      </c>
      <c r="AK247" s="185">
        <f t="shared" ca="1" si="167"/>
        <v>3.581047896551417</v>
      </c>
      <c r="AL247" s="185">
        <f t="shared" ca="1" si="167"/>
        <v>3.6654860301416643</v>
      </c>
      <c r="AM247" s="185">
        <f t="shared" ca="1" si="167"/>
        <v>4.0733111649724645</v>
      </c>
      <c r="AN247" s="185">
        <f t="shared" ca="1" si="167"/>
        <v>4.3604918225565381</v>
      </c>
      <c r="AO247" s="185">
        <f t="shared" ca="1" si="167"/>
        <v>5.0756050278458673</v>
      </c>
      <c r="AP247" s="185">
        <f t="shared" ca="1" si="167"/>
        <v>5.7706108202607416</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0.93830034633828496</v>
      </c>
      <c r="S248" s="185">
        <f t="shared" ca="1" si="166"/>
        <v>0.96760925902365935</v>
      </c>
      <c r="T248" s="185">
        <f t="shared" ca="1" si="166"/>
        <v>0.98795113893277176</v>
      </c>
      <c r="U248" s="185">
        <f t="shared" ca="1" si="166"/>
        <v>1.0101749886838156</v>
      </c>
      <c r="V248" s="185">
        <f t="shared" ca="1" si="166"/>
        <v>1.035249469224844</v>
      </c>
      <c r="W248" s="185">
        <f t="shared" ca="1" si="166"/>
        <v>1.0594659929261683</v>
      </c>
      <c r="X248" s="185">
        <f t="shared" ca="1" si="166"/>
        <v>1.0840699810067138</v>
      </c>
      <c r="Y248" s="185">
        <f t="shared" ca="1" si="166"/>
        <v>1.1076222800579447</v>
      </c>
      <c r="Z248" s="185">
        <f t="shared" ca="1" si="166"/>
        <v>1.1456491412757959</v>
      </c>
      <c r="AA248" s="185">
        <f t="shared" ca="1" si="167"/>
        <v>1.1809360758120113</v>
      </c>
      <c r="AB248" s="185">
        <f t="shared" ca="1" si="167"/>
        <v>1.2081139344116691</v>
      </c>
      <c r="AC248" s="185">
        <f t="shared" ca="1" si="167"/>
        <v>1.2370907347719968</v>
      </c>
      <c r="AD248" s="185">
        <f t="shared" ca="1" si="167"/>
        <v>1.2671469001887263</v>
      </c>
      <c r="AE248" s="185">
        <f t="shared" ca="1" si="167"/>
        <v>1.3046479168919201</v>
      </c>
      <c r="AF248" s="185">
        <f t="shared" ca="1" si="167"/>
        <v>1.3436987911119986</v>
      </c>
      <c r="AG248" s="185">
        <f t="shared" ca="1" si="167"/>
        <v>1.3988294370697567</v>
      </c>
      <c r="AH248" s="185">
        <f t="shared" ca="1" si="167"/>
        <v>1.4472624844724054</v>
      </c>
      <c r="AI248" s="185">
        <f t="shared" ca="1" si="167"/>
        <v>1.4675766883544306</v>
      </c>
      <c r="AJ248" s="185">
        <f t="shared" ca="1" si="167"/>
        <v>1.4938965901143841</v>
      </c>
      <c r="AK248" s="185">
        <f t="shared" ca="1" si="167"/>
        <v>1.5247000082624687</v>
      </c>
      <c r="AL248" s="185">
        <f t="shared" ca="1" si="167"/>
        <v>1.5606511674487777</v>
      </c>
      <c r="AM248" s="185">
        <f t="shared" ca="1" si="167"/>
        <v>1.7342905613940454</v>
      </c>
      <c r="AN248" s="185">
        <f t="shared" ca="1" si="167"/>
        <v>1.8565632490654183</v>
      </c>
      <c r="AO248" s="185">
        <f t="shared" ca="1" si="167"/>
        <v>2.1610364483943751</v>
      </c>
      <c r="AP248" s="185">
        <f t="shared" ca="1" si="167"/>
        <v>2.4569485300110157</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6.7404358331549039</v>
      </c>
      <c r="R249" s="185">
        <f t="shared" ca="1" si="166"/>
        <v>6.2524537803062268</v>
      </c>
      <c r="S249" s="185">
        <f t="shared" ca="1" si="166"/>
        <v>6.4477565132013783</v>
      </c>
      <c r="T249" s="185">
        <f t="shared" ca="1" si="166"/>
        <v>6.5833065686101939</v>
      </c>
      <c r="U249" s="185">
        <f t="shared" ca="1" si="166"/>
        <v>6.7313973094173765</v>
      </c>
      <c r="V249" s="185">
        <f t="shared" ca="1" si="166"/>
        <v>6.8984835001662024</v>
      </c>
      <c r="W249" s="185">
        <f t="shared" ca="1" si="166"/>
        <v>7.0598526137481263</v>
      </c>
      <c r="X249" s="185">
        <f t="shared" ca="1" si="166"/>
        <v>7.2238036331473596</v>
      </c>
      <c r="Y249" s="185">
        <f t="shared" ca="1" si="166"/>
        <v>7.3807466224710359</v>
      </c>
      <c r="Z249" s="185">
        <f t="shared" ca="1" si="166"/>
        <v>7.6341422362556797</v>
      </c>
      <c r="AA249" s="185">
        <f t="shared" ca="1" si="167"/>
        <v>7.8692800874750546</v>
      </c>
      <c r="AB249" s="185">
        <f t="shared" ca="1" si="167"/>
        <v>8.0503823383749964</v>
      </c>
      <c r="AC249" s="185">
        <f t="shared" ca="1" si="167"/>
        <v>8.2434720091410245</v>
      </c>
      <c r="AD249" s="185">
        <f t="shared" ca="1" si="167"/>
        <v>8.4437541318267044</v>
      </c>
      <c r="AE249" s="185">
        <f t="shared" ca="1" si="167"/>
        <v>8.6936457305735679</v>
      </c>
      <c r="AF249" s="185">
        <f t="shared" ca="1" si="167"/>
        <v>8.9538649525896759</v>
      </c>
      <c r="AG249" s="185">
        <f t="shared" ca="1" si="167"/>
        <v>9.3212332660241817</v>
      </c>
      <c r="AH249" s="185">
        <f t="shared" ca="1" si="167"/>
        <v>9.6439714931880278</v>
      </c>
      <c r="AI249" s="185">
        <f t="shared" ca="1" si="167"/>
        <v>9.7793371267527505</v>
      </c>
      <c r="AJ249" s="185">
        <f t="shared" ca="1" si="167"/>
        <v>9.9547223004857894</v>
      </c>
      <c r="AK249" s="185">
        <f t="shared" ca="1" si="167"/>
        <v>10.159983812961995</v>
      </c>
      <c r="AL249" s="185">
        <f t="shared" ca="1" si="167"/>
        <v>10.399547788439618</v>
      </c>
      <c r="AM249" s="185">
        <f t="shared" ca="1" si="167"/>
        <v>11.556610438283034</v>
      </c>
      <c r="AN249" s="185">
        <f t="shared" ca="1" si="167"/>
        <v>12.37138614548868</v>
      </c>
      <c r="AO249" s="185">
        <f t="shared" ca="1" si="167"/>
        <v>14.400272326310708</v>
      </c>
      <c r="AP249" s="185">
        <f t="shared" ca="1" si="167"/>
        <v>16.372110683359768</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0.22604574145349618</v>
      </c>
      <c r="R250" s="185">
        <f t="shared" ca="1" si="166"/>
        <v>0.20968088498388879</v>
      </c>
      <c r="S250" s="185">
        <f t="shared" ca="1" si="166"/>
        <v>0.21623051354767192</v>
      </c>
      <c r="T250" s="185">
        <f t="shared" ca="1" si="166"/>
        <v>0.22077628974633157</v>
      </c>
      <c r="U250" s="185">
        <f t="shared" ca="1" si="166"/>
        <v>0.22574262755248628</v>
      </c>
      <c r="V250" s="185">
        <f t="shared" ca="1" si="166"/>
        <v>0.23134599249940552</v>
      </c>
      <c r="W250" s="185">
        <f t="shared" ca="1" si="166"/>
        <v>0.23675763083114321</v>
      </c>
      <c r="X250" s="185">
        <f t="shared" ca="1" si="166"/>
        <v>0.24225585537618868</v>
      </c>
      <c r="Y250" s="185">
        <f t="shared" ca="1" si="166"/>
        <v>0.2475190601993987</v>
      </c>
      <c r="Z250" s="185">
        <f t="shared" ca="1" si="166"/>
        <v>0.25601687856260741</v>
      </c>
      <c r="AA250" s="185">
        <f t="shared" ca="1" si="167"/>
        <v>0.26390240870313947</v>
      </c>
      <c r="AB250" s="185">
        <f t="shared" ca="1" si="167"/>
        <v>0.26997581309372964</v>
      </c>
      <c r="AC250" s="185">
        <f t="shared" ca="1" si="167"/>
        <v>0.27645122490324892</v>
      </c>
      <c r="AD250" s="185">
        <f t="shared" ca="1" si="167"/>
        <v>0.28316784116412563</v>
      </c>
      <c r="AE250" s="185">
        <f t="shared" ca="1" si="167"/>
        <v>0.29154814966641657</v>
      </c>
      <c r="AF250" s="185">
        <f t="shared" ca="1" si="167"/>
        <v>0.30027480302193871</v>
      </c>
      <c r="AG250" s="185">
        <f t="shared" ca="1" si="167"/>
        <v>0.31259478422973469</v>
      </c>
      <c r="AH250" s="185">
        <f t="shared" ca="1" si="167"/>
        <v>0.32341806089321007</v>
      </c>
      <c r="AI250" s="185">
        <f t="shared" ca="1" si="167"/>
        <v>0.32795765236234775</v>
      </c>
      <c r="AJ250" s="185">
        <f t="shared" ca="1" si="167"/>
        <v>0.33383933013775635</v>
      </c>
      <c r="AK250" s="185">
        <f t="shared" ca="1" si="167"/>
        <v>0.34072293409572668</v>
      </c>
      <c r="AL250" s="185">
        <f t="shared" ca="1" si="167"/>
        <v>0.34875689774478641</v>
      </c>
      <c r="AM250" s="185">
        <f t="shared" ca="1" si="167"/>
        <v>0.38755989076572611</v>
      </c>
      <c r="AN250" s="185">
        <f t="shared" ca="1" si="167"/>
        <v>0.41488402579386002</v>
      </c>
      <c r="AO250" s="185">
        <f t="shared" ca="1" si="167"/>
        <v>0.48292429684173477</v>
      </c>
      <c r="AP250" s="185">
        <f t="shared" ca="1" si="167"/>
        <v>0.54905142489080838</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68.533420800000002</v>
      </c>
      <c r="N252" s="192">
        <f t="shared" ref="N252" si="171">O252</f>
        <v>68.533420800000002</v>
      </c>
      <c r="O252" s="192">
        <f>INDEX('[4]TS BYDem'!$O$10:$O$203,MATCH(D252,'[4]TS BYDem'!$D$10:$D$203,0))</f>
        <v>68.533420800000002</v>
      </c>
      <c r="P252" s="185">
        <f t="shared" ca="1" si="166"/>
        <v>69.323042070870599</v>
      </c>
      <c r="Q252" s="185">
        <f t="shared" ca="1" si="166"/>
        <v>69.248762769316315</v>
      </c>
      <c r="R252" s="185">
        <f t="shared" ca="1" si="166"/>
        <v>64.23541433757471</v>
      </c>
      <c r="S252" s="185">
        <f t="shared" ca="1" si="166"/>
        <v>66.241882903291369</v>
      </c>
      <c r="T252" s="185">
        <f t="shared" ca="1" si="166"/>
        <v>67.634474400743429</v>
      </c>
      <c r="U252" s="185">
        <f t="shared" ca="1" si="166"/>
        <v>69.155904295238685</v>
      </c>
      <c r="V252" s="185">
        <f t="shared" ca="1" si="166"/>
        <v>70.872486467608169</v>
      </c>
      <c r="W252" s="185">
        <f t="shared" ca="1" si="166"/>
        <v>72.530333488384443</v>
      </c>
      <c r="X252" s="185">
        <f t="shared" ca="1" si="166"/>
        <v>74.214706061493132</v>
      </c>
      <c r="Y252" s="185">
        <f t="shared" ca="1" si="166"/>
        <v>75.827080706842395</v>
      </c>
      <c r="Z252" s="185">
        <f t="shared" ca="1" si="166"/>
        <v>78.430374200038514</v>
      </c>
      <c r="AA252" s="185">
        <f t="shared" ca="1" si="167"/>
        <v>80.846094144598226</v>
      </c>
      <c r="AB252" s="185">
        <f t="shared" ca="1" si="167"/>
        <v>82.706672172486563</v>
      </c>
      <c r="AC252" s="185">
        <f t="shared" ca="1" si="167"/>
        <v>84.690404550489717</v>
      </c>
      <c r="AD252" s="185">
        <f t="shared" ca="1" si="167"/>
        <v>86.748029538561752</v>
      </c>
      <c r="AE252" s="185">
        <f t="shared" ca="1" si="167"/>
        <v>89.315324067878151</v>
      </c>
      <c r="AF252" s="185">
        <f t="shared" ca="1" si="167"/>
        <v>91.988720806524242</v>
      </c>
      <c r="AG252" s="185">
        <f t="shared" ca="1" si="167"/>
        <v>95.762927966965776</v>
      </c>
      <c r="AH252" s="185">
        <f t="shared" ca="1" si="167"/>
        <v>99.078622008518309</v>
      </c>
      <c r="AI252" s="185">
        <f t="shared" ca="1" si="167"/>
        <v>100.46931882366091</v>
      </c>
      <c r="AJ252" s="185">
        <f t="shared" ca="1" si="167"/>
        <v>102.27116169995602</v>
      </c>
      <c r="AK252" s="185">
        <f t="shared" ca="1" si="167"/>
        <v>104.37994311038344</v>
      </c>
      <c r="AL252" s="185">
        <f t="shared" ca="1" si="167"/>
        <v>106.84113543037016</v>
      </c>
      <c r="AM252" s="185">
        <f t="shared" ca="1" si="167"/>
        <v>118.72837223991338</v>
      </c>
      <c r="AN252" s="185">
        <f t="shared" ca="1" si="167"/>
        <v>127.09907868310148</v>
      </c>
      <c r="AO252" s="185">
        <f t="shared" ca="1" si="167"/>
        <v>147.94311033022538</v>
      </c>
      <c r="AP252" s="185">
        <f t="shared" ca="1" si="167"/>
        <v>168.20105358295672</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79.683397566002753</v>
      </c>
      <c r="P253" s="185">
        <f t="shared" ca="1" si="166"/>
        <v>80.601485484552342</v>
      </c>
      <c r="Q253" s="185">
        <f t="shared" ca="1" si="166"/>
        <v>80.515121385874878</v>
      </c>
      <c r="R253" s="185">
        <f t="shared" ca="1" si="166"/>
        <v>74.686131214945561</v>
      </c>
      <c r="S253" s="185">
        <f t="shared" ca="1" si="166"/>
        <v>77.019040189273142</v>
      </c>
      <c r="T253" s="185">
        <f t="shared" ca="1" si="166"/>
        <v>78.638197975987737</v>
      </c>
      <c r="U253" s="185">
        <f t="shared" ca="1" si="166"/>
        <v>80.407155394670482</v>
      </c>
      <c r="V253" s="185">
        <f t="shared" ca="1" si="166"/>
        <v>82.403015197069706</v>
      </c>
      <c r="W253" s="185">
        <f t="shared" ca="1" si="166"/>
        <v>84.330583990777569</v>
      </c>
      <c r="X253" s="185">
        <f t="shared" ca="1" si="166"/>
        <v>86.288993885184738</v>
      </c>
      <c r="Y253" s="185">
        <f t="shared" ca="1" si="166"/>
        <v>88.163692220550885</v>
      </c>
      <c r="Z253" s="185">
        <f t="shared" ca="1" si="166"/>
        <v>91.190525960613286</v>
      </c>
      <c r="AA253" s="185">
        <f t="shared" ca="1" si="167"/>
        <v>93.999269060016161</v>
      </c>
      <c r="AB253" s="185">
        <f t="shared" ca="1" si="167"/>
        <v>96.16255198049744</v>
      </c>
      <c r="AC253" s="185">
        <f t="shared" ca="1" si="167"/>
        <v>98.469025725654163</v>
      </c>
      <c r="AD253" s="185">
        <f t="shared" ca="1" si="167"/>
        <v>100.86141396561615</v>
      </c>
      <c r="AE253" s="185">
        <f t="shared" ca="1" si="167"/>
        <v>103.84639192615802</v>
      </c>
      <c r="AF253" s="185">
        <f t="shared" ca="1" si="167"/>
        <v>106.95473428949721</v>
      </c>
      <c r="AG253" s="185">
        <f t="shared" ca="1" si="167"/>
        <v>111.34298233185842</v>
      </c>
      <c r="AH253" s="185">
        <f t="shared" ca="1" si="167"/>
        <v>115.19811991927413</v>
      </c>
      <c r="AI253" s="185">
        <f t="shared" ca="1" si="167"/>
        <v>116.8150747702245</v>
      </c>
      <c r="AJ253" s="185">
        <f t="shared" ca="1" si="167"/>
        <v>118.9100666820144</v>
      </c>
      <c r="AK253" s="185">
        <f t="shared" ca="1" si="167"/>
        <v>121.36193418761079</v>
      </c>
      <c r="AL253" s="185">
        <f t="shared" ca="1" si="167"/>
        <v>124.22354774535538</v>
      </c>
      <c r="AM253" s="185">
        <f t="shared" ca="1" si="167"/>
        <v>138.04476673018178</v>
      </c>
      <c r="AN253" s="185">
        <f t="shared" ca="1" si="167"/>
        <v>147.77733693658328</v>
      </c>
      <c r="AO253" s="185">
        <f t="shared" ca="1" si="167"/>
        <v>172.01256759088204</v>
      </c>
      <c r="AP253" s="185">
        <f t="shared" ca="1" si="167"/>
        <v>195.56635678210995</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79.683397566002753</v>
      </c>
      <c r="P254" s="185">
        <f t="shared" ca="1" si="166"/>
        <v>80.601485484552342</v>
      </c>
      <c r="Q254" s="185">
        <f t="shared" ca="1" si="166"/>
        <v>80.515121385874878</v>
      </c>
      <c r="R254" s="185">
        <f t="shared" ca="1" si="166"/>
        <v>74.686131214945561</v>
      </c>
      <c r="S254" s="185">
        <f t="shared" ca="1" si="166"/>
        <v>77.019040189273142</v>
      </c>
      <c r="T254" s="185">
        <f t="shared" ca="1" si="166"/>
        <v>78.638197975987737</v>
      </c>
      <c r="U254" s="185">
        <f t="shared" ca="1" si="166"/>
        <v>80.407155394670482</v>
      </c>
      <c r="V254" s="185">
        <f t="shared" ca="1" si="166"/>
        <v>82.403015197069706</v>
      </c>
      <c r="W254" s="185">
        <f t="shared" ca="1" si="166"/>
        <v>84.330583990777569</v>
      </c>
      <c r="X254" s="185">
        <f t="shared" ca="1" si="166"/>
        <v>86.288993885184738</v>
      </c>
      <c r="Y254" s="185">
        <f t="shared" ca="1" si="166"/>
        <v>88.163692220550885</v>
      </c>
      <c r="Z254" s="185">
        <f t="shared" ca="1" si="166"/>
        <v>91.190525960613286</v>
      </c>
      <c r="AA254" s="185">
        <f t="shared" ca="1" si="167"/>
        <v>93.999269060016161</v>
      </c>
      <c r="AB254" s="185">
        <f t="shared" ca="1" si="167"/>
        <v>96.16255198049744</v>
      </c>
      <c r="AC254" s="185">
        <f t="shared" ca="1" si="167"/>
        <v>98.469025725654163</v>
      </c>
      <c r="AD254" s="185">
        <f t="shared" ca="1" si="167"/>
        <v>100.86141396561615</v>
      </c>
      <c r="AE254" s="185">
        <f t="shared" ca="1" si="167"/>
        <v>103.84639192615802</v>
      </c>
      <c r="AF254" s="185">
        <f t="shared" ca="1" si="167"/>
        <v>106.95473428949721</v>
      </c>
      <c r="AG254" s="185">
        <f t="shared" ca="1" si="167"/>
        <v>111.34298233185842</v>
      </c>
      <c r="AH254" s="185">
        <f t="shared" ca="1" si="167"/>
        <v>115.19811991927413</v>
      </c>
      <c r="AI254" s="185">
        <f t="shared" ca="1" si="167"/>
        <v>116.8150747702245</v>
      </c>
      <c r="AJ254" s="185">
        <f t="shared" ca="1" si="167"/>
        <v>118.9100666820144</v>
      </c>
      <c r="AK254" s="185">
        <f t="shared" ca="1" si="167"/>
        <v>121.36193418761079</v>
      </c>
      <c r="AL254" s="185">
        <f t="shared" ca="1" si="167"/>
        <v>124.22354774535538</v>
      </c>
      <c r="AM254" s="185">
        <f t="shared" ca="1" si="167"/>
        <v>138.04476673018178</v>
      </c>
      <c r="AN254" s="185">
        <f t="shared" ca="1" si="167"/>
        <v>147.77733693658328</v>
      </c>
      <c r="AO254" s="185">
        <f t="shared" ca="1" si="167"/>
        <v>172.01256759088204</v>
      </c>
      <c r="AP254" s="185">
        <f t="shared" ca="1" si="167"/>
        <v>195.56635678210995</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79.683397566002753</v>
      </c>
      <c r="P255" s="185">
        <f t="shared" ca="1" si="166"/>
        <v>80.601485484552342</v>
      </c>
      <c r="Q255" s="185">
        <f t="shared" ca="1" si="166"/>
        <v>80.515121385874878</v>
      </c>
      <c r="R255" s="185">
        <f t="shared" ca="1" si="166"/>
        <v>74.686131214945561</v>
      </c>
      <c r="S255" s="185">
        <f t="shared" ca="1" si="166"/>
        <v>77.019040189273142</v>
      </c>
      <c r="T255" s="185">
        <f t="shared" ca="1" si="166"/>
        <v>78.638197975987737</v>
      </c>
      <c r="U255" s="185">
        <f t="shared" ca="1" si="166"/>
        <v>80.407155394670482</v>
      </c>
      <c r="V255" s="185">
        <f t="shared" ca="1" si="166"/>
        <v>82.403015197069706</v>
      </c>
      <c r="W255" s="185">
        <f t="shared" ca="1" si="166"/>
        <v>84.330583990777569</v>
      </c>
      <c r="X255" s="185">
        <f t="shared" ca="1" si="166"/>
        <v>86.288993885184738</v>
      </c>
      <c r="Y255" s="185">
        <f t="shared" ca="1" si="166"/>
        <v>88.163692220550885</v>
      </c>
      <c r="Z255" s="185">
        <f t="shared" ca="1" si="166"/>
        <v>91.190525960613286</v>
      </c>
      <c r="AA255" s="185">
        <f t="shared" ca="1" si="167"/>
        <v>93.999269060016161</v>
      </c>
      <c r="AB255" s="185">
        <f t="shared" ca="1" si="167"/>
        <v>96.16255198049744</v>
      </c>
      <c r="AC255" s="185">
        <f t="shared" ca="1" si="167"/>
        <v>98.469025725654163</v>
      </c>
      <c r="AD255" s="185">
        <f t="shared" ca="1" si="167"/>
        <v>100.86141396561615</v>
      </c>
      <c r="AE255" s="185">
        <f t="shared" ca="1" si="167"/>
        <v>103.84639192615802</v>
      </c>
      <c r="AF255" s="185">
        <f t="shared" ca="1" si="167"/>
        <v>106.95473428949721</v>
      </c>
      <c r="AG255" s="185">
        <f t="shared" ca="1" si="167"/>
        <v>111.34298233185842</v>
      </c>
      <c r="AH255" s="185">
        <f t="shared" ca="1" si="167"/>
        <v>115.19811991927413</v>
      </c>
      <c r="AI255" s="185">
        <f t="shared" ca="1" si="167"/>
        <v>116.8150747702245</v>
      </c>
      <c r="AJ255" s="185">
        <f t="shared" ca="1" si="167"/>
        <v>118.9100666820144</v>
      </c>
      <c r="AK255" s="185">
        <f t="shared" ca="1" si="167"/>
        <v>121.36193418761079</v>
      </c>
      <c r="AL255" s="185">
        <f t="shared" ca="1" si="167"/>
        <v>124.22354774535538</v>
      </c>
      <c r="AM255" s="185">
        <f t="shared" ca="1" si="167"/>
        <v>138.04476673018178</v>
      </c>
      <c r="AN255" s="185">
        <f t="shared" ca="1" si="167"/>
        <v>147.77733693658328</v>
      </c>
      <c r="AO255" s="185">
        <f t="shared" ca="1" si="167"/>
        <v>172.01256759088204</v>
      </c>
      <c r="AP255" s="185">
        <f t="shared" ref="L255:AP262" ca="1" si="172">AP$239/AO$239*AO255</f>
        <v>195.56635678210995</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79.683397566002753</v>
      </c>
      <c r="P256" s="185">
        <f t="shared" ca="1" si="172"/>
        <v>80.601485484552342</v>
      </c>
      <c r="Q256" s="185">
        <f t="shared" ca="1" si="172"/>
        <v>80.515121385874878</v>
      </c>
      <c r="R256" s="185">
        <f t="shared" ca="1" si="172"/>
        <v>74.686131214945561</v>
      </c>
      <c r="S256" s="185">
        <f t="shared" ca="1" si="172"/>
        <v>77.019040189273142</v>
      </c>
      <c r="T256" s="185">
        <f t="shared" ca="1" si="172"/>
        <v>78.638197975987737</v>
      </c>
      <c r="U256" s="185">
        <f t="shared" ca="1" si="172"/>
        <v>80.407155394670482</v>
      </c>
      <c r="V256" s="185">
        <f t="shared" ca="1" si="172"/>
        <v>82.403015197069706</v>
      </c>
      <c r="W256" s="185">
        <f t="shared" ca="1" si="172"/>
        <v>84.330583990777569</v>
      </c>
      <c r="X256" s="185">
        <f t="shared" ca="1" si="172"/>
        <v>86.288993885184738</v>
      </c>
      <c r="Y256" s="185">
        <f t="shared" ca="1" si="172"/>
        <v>88.163692220550885</v>
      </c>
      <c r="Z256" s="185">
        <f t="shared" ca="1" si="172"/>
        <v>91.190525960613286</v>
      </c>
      <c r="AA256" s="185">
        <f t="shared" ca="1" si="172"/>
        <v>93.999269060016161</v>
      </c>
      <c r="AB256" s="185">
        <f t="shared" ca="1" si="172"/>
        <v>96.16255198049744</v>
      </c>
      <c r="AC256" s="185">
        <f t="shared" ca="1" si="172"/>
        <v>98.469025725654163</v>
      </c>
      <c r="AD256" s="185">
        <f t="shared" ca="1" si="172"/>
        <v>100.86141396561615</v>
      </c>
      <c r="AE256" s="185">
        <f t="shared" ca="1" si="172"/>
        <v>103.84639192615802</v>
      </c>
      <c r="AF256" s="185">
        <f t="shared" ca="1" si="172"/>
        <v>106.95473428949721</v>
      </c>
      <c r="AG256" s="185">
        <f t="shared" ca="1" si="172"/>
        <v>111.34298233185842</v>
      </c>
      <c r="AH256" s="185">
        <f t="shared" ca="1" si="172"/>
        <v>115.19811991927413</v>
      </c>
      <c r="AI256" s="185">
        <f t="shared" ca="1" si="172"/>
        <v>116.8150747702245</v>
      </c>
      <c r="AJ256" s="185">
        <f t="shared" ca="1" si="172"/>
        <v>118.9100666820144</v>
      </c>
      <c r="AK256" s="185">
        <f t="shared" ca="1" si="172"/>
        <v>121.36193418761079</v>
      </c>
      <c r="AL256" s="185">
        <f t="shared" ca="1" si="172"/>
        <v>124.22354774535538</v>
      </c>
      <c r="AM256" s="185">
        <f t="shared" ca="1" si="172"/>
        <v>138.04476673018178</v>
      </c>
      <c r="AN256" s="185">
        <f t="shared" ca="1" si="172"/>
        <v>147.77733693658328</v>
      </c>
      <c r="AO256" s="185">
        <f t="shared" ca="1" si="172"/>
        <v>172.01256759088204</v>
      </c>
      <c r="AP256" s="185">
        <f t="shared" ca="1" si="172"/>
        <v>195.56635678210995</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79.683397566002753</v>
      </c>
      <c r="P257" s="185">
        <f t="shared" ca="1" si="172"/>
        <v>80.601485484552342</v>
      </c>
      <c r="Q257" s="185">
        <f t="shared" ca="1" si="172"/>
        <v>80.515121385874878</v>
      </c>
      <c r="R257" s="185">
        <f t="shared" ca="1" si="172"/>
        <v>74.686131214945561</v>
      </c>
      <c r="S257" s="185">
        <f t="shared" ca="1" si="172"/>
        <v>77.019040189273142</v>
      </c>
      <c r="T257" s="185">
        <f t="shared" ca="1" si="172"/>
        <v>78.638197975987737</v>
      </c>
      <c r="U257" s="185">
        <f t="shared" ca="1" si="172"/>
        <v>80.407155394670482</v>
      </c>
      <c r="V257" s="185">
        <f t="shared" ca="1" si="172"/>
        <v>82.403015197069706</v>
      </c>
      <c r="W257" s="185">
        <f t="shared" ca="1" si="172"/>
        <v>84.330583990777569</v>
      </c>
      <c r="X257" s="185">
        <f t="shared" ca="1" si="172"/>
        <v>86.288993885184738</v>
      </c>
      <c r="Y257" s="185">
        <f t="shared" ca="1" si="172"/>
        <v>88.163692220550885</v>
      </c>
      <c r="Z257" s="185">
        <f t="shared" ca="1" si="172"/>
        <v>91.190525960613286</v>
      </c>
      <c r="AA257" s="185">
        <f t="shared" ca="1" si="172"/>
        <v>93.999269060016161</v>
      </c>
      <c r="AB257" s="185">
        <f t="shared" ca="1" si="172"/>
        <v>96.16255198049744</v>
      </c>
      <c r="AC257" s="185">
        <f t="shared" ca="1" si="172"/>
        <v>98.469025725654163</v>
      </c>
      <c r="AD257" s="185">
        <f t="shared" ca="1" si="172"/>
        <v>100.86141396561615</v>
      </c>
      <c r="AE257" s="185">
        <f t="shared" ca="1" si="172"/>
        <v>103.84639192615802</v>
      </c>
      <c r="AF257" s="185">
        <f t="shared" ca="1" si="172"/>
        <v>106.95473428949721</v>
      </c>
      <c r="AG257" s="185">
        <f t="shared" ca="1" si="172"/>
        <v>111.34298233185842</v>
      </c>
      <c r="AH257" s="185">
        <f t="shared" ca="1" si="172"/>
        <v>115.19811991927413</v>
      </c>
      <c r="AI257" s="185">
        <f t="shared" ca="1" si="172"/>
        <v>116.8150747702245</v>
      </c>
      <c r="AJ257" s="185">
        <f t="shared" ca="1" si="172"/>
        <v>118.9100666820144</v>
      </c>
      <c r="AK257" s="185">
        <f t="shared" ca="1" si="172"/>
        <v>121.36193418761079</v>
      </c>
      <c r="AL257" s="185">
        <f t="shared" ca="1" si="172"/>
        <v>124.22354774535538</v>
      </c>
      <c r="AM257" s="185">
        <f t="shared" ca="1" si="172"/>
        <v>138.04476673018178</v>
      </c>
      <c r="AN257" s="185">
        <f t="shared" ca="1" si="172"/>
        <v>147.77733693658328</v>
      </c>
      <c r="AO257" s="185">
        <f t="shared" ca="1" si="172"/>
        <v>172.01256759088204</v>
      </c>
      <c r="AP257" s="185">
        <f t="shared" ca="1" si="172"/>
        <v>195.56635678210995</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79.683397566002753</v>
      </c>
      <c r="P258" s="185">
        <f t="shared" ca="1" si="172"/>
        <v>80.601485484552342</v>
      </c>
      <c r="Q258" s="185">
        <f t="shared" ca="1" si="172"/>
        <v>80.515121385874878</v>
      </c>
      <c r="R258" s="185">
        <f t="shared" ca="1" si="172"/>
        <v>74.686131214945561</v>
      </c>
      <c r="S258" s="185">
        <f t="shared" ca="1" si="172"/>
        <v>77.019040189273142</v>
      </c>
      <c r="T258" s="185">
        <f t="shared" ca="1" si="172"/>
        <v>78.638197975987737</v>
      </c>
      <c r="U258" s="185">
        <f t="shared" ca="1" si="172"/>
        <v>80.407155394670482</v>
      </c>
      <c r="V258" s="185">
        <f t="shared" ca="1" si="172"/>
        <v>82.403015197069706</v>
      </c>
      <c r="W258" s="185">
        <f t="shared" ca="1" si="172"/>
        <v>84.330583990777569</v>
      </c>
      <c r="X258" s="185">
        <f t="shared" ca="1" si="172"/>
        <v>86.288993885184738</v>
      </c>
      <c r="Y258" s="185">
        <f t="shared" ca="1" si="172"/>
        <v>88.163692220550885</v>
      </c>
      <c r="Z258" s="185">
        <f t="shared" ca="1" si="172"/>
        <v>91.190525960613286</v>
      </c>
      <c r="AA258" s="185">
        <f t="shared" ca="1" si="172"/>
        <v>93.999269060016161</v>
      </c>
      <c r="AB258" s="185">
        <f t="shared" ca="1" si="172"/>
        <v>96.16255198049744</v>
      </c>
      <c r="AC258" s="185">
        <f t="shared" ca="1" si="172"/>
        <v>98.469025725654163</v>
      </c>
      <c r="AD258" s="185">
        <f t="shared" ca="1" si="172"/>
        <v>100.86141396561615</v>
      </c>
      <c r="AE258" s="185">
        <f t="shared" ca="1" si="172"/>
        <v>103.84639192615802</v>
      </c>
      <c r="AF258" s="185">
        <f t="shared" ca="1" si="172"/>
        <v>106.95473428949721</v>
      </c>
      <c r="AG258" s="185">
        <f t="shared" ca="1" si="172"/>
        <v>111.34298233185842</v>
      </c>
      <c r="AH258" s="185">
        <f t="shared" ca="1" si="172"/>
        <v>115.19811991927413</v>
      </c>
      <c r="AI258" s="185">
        <f t="shared" ca="1" si="172"/>
        <v>116.8150747702245</v>
      </c>
      <c r="AJ258" s="185">
        <f t="shared" ca="1" si="172"/>
        <v>118.9100666820144</v>
      </c>
      <c r="AK258" s="185">
        <f t="shared" ca="1" si="172"/>
        <v>121.36193418761079</v>
      </c>
      <c r="AL258" s="185">
        <f t="shared" ca="1" si="172"/>
        <v>124.22354774535538</v>
      </c>
      <c r="AM258" s="185">
        <f t="shared" ca="1" si="172"/>
        <v>138.04476673018178</v>
      </c>
      <c r="AN258" s="185">
        <f t="shared" ca="1" si="172"/>
        <v>147.77733693658328</v>
      </c>
      <c r="AO258" s="185">
        <f t="shared" ca="1" si="172"/>
        <v>172.01256759088204</v>
      </c>
      <c r="AP258" s="185">
        <f t="shared" ca="1" si="172"/>
        <v>195.56635678210995</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79.683397566002753</v>
      </c>
      <c r="P259" s="185">
        <f t="shared" ca="1" si="172"/>
        <v>80.601485484552342</v>
      </c>
      <c r="Q259" s="185">
        <f t="shared" ca="1" si="172"/>
        <v>80.515121385874878</v>
      </c>
      <c r="R259" s="185">
        <f t="shared" ca="1" si="172"/>
        <v>74.686131214945561</v>
      </c>
      <c r="S259" s="185">
        <f t="shared" ca="1" si="172"/>
        <v>77.019040189273142</v>
      </c>
      <c r="T259" s="185">
        <f t="shared" ca="1" si="172"/>
        <v>78.638197975987737</v>
      </c>
      <c r="U259" s="185">
        <f t="shared" ca="1" si="172"/>
        <v>80.407155394670482</v>
      </c>
      <c r="V259" s="185">
        <f t="shared" ca="1" si="172"/>
        <v>82.403015197069706</v>
      </c>
      <c r="W259" s="185">
        <f t="shared" ca="1" si="172"/>
        <v>84.330583990777569</v>
      </c>
      <c r="X259" s="185">
        <f t="shared" ca="1" si="172"/>
        <v>86.288993885184738</v>
      </c>
      <c r="Y259" s="185">
        <f t="shared" ca="1" si="172"/>
        <v>88.163692220550885</v>
      </c>
      <c r="Z259" s="185">
        <f t="shared" ca="1" si="172"/>
        <v>91.190525960613286</v>
      </c>
      <c r="AA259" s="185">
        <f t="shared" ca="1" si="172"/>
        <v>93.999269060016161</v>
      </c>
      <c r="AB259" s="185">
        <f t="shared" ca="1" si="172"/>
        <v>96.16255198049744</v>
      </c>
      <c r="AC259" s="185">
        <f t="shared" ca="1" si="172"/>
        <v>98.469025725654163</v>
      </c>
      <c r="AD259" s="185">
        <f t="shared" ca="1" si="172"/>
        <v>100.86141396561615</v>
      </c>
      <c r="AE259" s="185">
        <f t="shared" ca="1" si="172"/>
        <v>103.84639192615802</v>
      </c>
      <c r="AF259" s="185">
        <f t="shared" ca="1" si="172"/>
        <v>106.95473428949721</v>
      </c>
      <c r="AG259" s="185">
        <f t="shared" ca="1" si="172"/>
        <v>111.34298233185842</v>
      </c>
      <c r="AH259" s="185">
        <f t="shared" ca="1" si="172"/>
        <v>115.19811991927413</v>
      </c>
      <c r="AI259" s="185">
        <f t="shared" ca="1" si="172"/>
        <v>116.8150747702245</v>
      </c>
      <c r="AJ259" s="185">
        <f t="shared" ca="1" si="172"/>
        <v>118.9100666820144</v>
      </c>
      <c r="AK259" s="185">
        <f t="shared" ca="1" si="172"/>
        <v>121.36193418761079</v>
      </c>
      <c r="AL259" s="185">
        <f t="shared" ca="1" si="172"/>
        <v>124.22354774535538</v>
      </c>
      <c r="AM259" s="185">
        <f t="shared" ca="1" si="172"/>
        <v>138.04476673018178</v>
      </c>
      <c r="AN259" s="185">
        <f t="shared" ca="1" si="172"/>
        <v>147.77733693658328</v>
      </c>
      <c r="AO259" s="185">
        <f t="shared" ca="1" si="172"/>
        <v>172.01256759088204</v>
      </c>
      <c r="AP259" s="185">
        <f t="shared" ca="1" si="172"/>
        <v>195.56635678210995</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79.683397566002753</v>
      </c>
      <c r="P260" s="185">
        <f t="shared" ca="1" si="172"/>
        <v>80.601485484552342</v>
      </c>
      <c r="Q260" s="185">
        <f t="shared" ca="1" si="172"/>
        <v>80.515121385874878</v>
      </c>
      <c r="R260" s="185">
        <f t="shared" ca="1" si="172"/>
        <v>74.686131214945561</v>
      </c>
      <c r="S260" s="185">
        <f t="shared" ca="1" si="172"/>
        <v>77.019040189273142</v>
      </c>
      <c r="T260" s="185">
        <f t="shared" ca="1" si="172"/>
        <v>78.638197975987737</v>
      </c>
      <c r="U260" s="185">
        <f t="shared" ca="1" si="172"/>
        <v>80.407155394670482</v>
      </c>
      <c r="V260" s="185">
        <f t="shared" ca="1" si="172"/>
        <v>82.403015197069706</v>
      </c>
      <c r="W260" s="185">
        <f t="shared" ca="1" si="172"/>
        <v>84.330583990777569</v>
      </c>
      <c r="X260" s="185">
        <f t="shared" ca="1" si="172"/>
        <v>86.288993885184738</v>
      </c>
      <c r="Y260" s="185">
        <f t="shared" ca="1" si="172"/>
        <v>88.163692220550885</v>
      </c>
      <c r="Z260" s="185">
        <f t="shared" ca="1" si="172"/>
        <v>91.190525960613286</v>
      </c>
      <c r="AA260" s="185">
        <f t="shared" ca="1" si="172"/>
        <v>93.999269060016161</v>
      </c>
      <c r="AB260" s="185">
        <f t="shared" ca="1" si="172"/>
        <v>96.16255198049744</v>
      </c>
      <c r="AC260" s="185">
        <f t="shared" ca="1" si="172"/>
        <v>98.469025725654163</v>
      </c>
      <c r="AD260" s="185">
        <f t="shared" ca="1" si="172"/>
        <v>100.86141396561615</v>
      </c>
      <c r="AE260" s="185">
        <f t="shared" ca="1" si="172"/>
        <v>103.84639192615802</v>
      </c>
      <c r="AF260" s="185">
        <f t="shared" ca="1" si="172"/>
        <v>106.95473428949721</v>
      </c>
      <c r="AG260" s="185">
        <f t="shared" ca="1" si="172"/>
        <v>111.34298233185842</v>
      </c>
      <c r="AH260" s="185">
        <f t="shared" ca="1" si="172"/>
        <v>115.19811991927413</v>
      </c>
      <c r="AI260" s="185">
        <f t="shared" ca="1" si="172"/>
        <v>116.8150747702245</v>
      </c>
      <c r="AJ260" s="185">
        <f t="shared" ca="1" si="172"/>
        <v>118.9100666820144</v>
      </c>
      <c r="AK260" s="185">
        <f t="shared" ca="1" si="172"/>
        <v>121.36193418761079</v>
      </c>
      <c r="AL260" s="185">
        <f t="shared" ca="1" si="172"/>
        <v>124.22354774535538</v>
      </c>
      <c r="AM260" s="185">
        <f t="shared" ca="1" si="172"/>
        <v>138.04476673018178</v>
      </c>
      <c r="AN260" s="185">
        <f t="shared" ca="1" si="172"/>
        <v>147.77733693658328</v>
      </c>
      <c r="AO260" s="185">
        <f t="shared" ca="1" si="172"/>
        <v>172.01256759088204</v>
      </c>
      <c r="AP260" s="185">
        <f t="shared" ca="1" si="172"/>
        <v>195.56635678210995</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79.683397566002753</v>
      </c>
      <c r="P261" s="185">
        <f t="shared" ca="1" si="172"/>
        <v>80.601485484552342</v>
      </c>
      <c r="Q261" s="185">
        <f t="shared" ca="1" si="172"/>
        <v>80.515121385874878</v>
      </c>
      <c r="R261" s="185">
        <f t="shared" ca="1" si="172"/>
        <v>74.686131214945561</v>
      </c>
      <c r="S261" s="185">
        <f t="shared" ca="1" si="172"/>
        <v>77.019040189273142</v>
      </c>
      <c r="T261" s="185">
        <f t="shared" ca="1" si="172"/>
        <v>78.638197975987737</v>
      </c>
      <c r="U261" s="185">
        <f t="shared" ca="1" si="172"/>
        <v>80.407155394670482</v>
      </c>
      <c r="V261" s="185">
        <f t="shared" ca="1" si="172"/>
        <v>82.403015197069706</v>
      </c>
      <c r="W261" s="185">
        <f t="shared" ca="1" si="172"/>
        <v>84.330583990777569</v>
      </c>
      <c r="X261" s="185">
        <f t="shared" ca="1" si="172"/>
        <v>86.288993885184738</v>
      </c>
      <c r="Y261" s="185">
        <f t="shared" ca="1" si="172"/>
        <v>88.163692220550885</v>
      </c>
      <c r="Z261" s="185">
        <f t="shared" ca="1" si="172"/>
        <v>91.190525960613286</v>
      </c>
      <c r="AA261" s="185">
        <f t="shared" ca="1" si="172"/>
        <v>93.999269060016161</v>
      </c>
      <c r="AB261" s="185">
        <f t="shared" ca="1" si="172"/>
        <v>96.16255198049744</v>
      </c>
      <c r="AC261" s="185">
        <f t="shared" ca="1" si="172"/>
        <v>98.469025725654163</v>
      </c>
      <c r="AD261" s="185">
        <f t="shared" ca="1" si="172"/>
        <v>100.86141396561615</v>
      </c>
      <c r="AE261" s="185">
        <f t="shared" ca="1" si="172"/>
        <v>103.84639192615802</v>
      </c>
      <c r="AF261" s="185">
        <f t="shared" ca="1" si="172"/>
        <v>106.95473428949721</v>
      </c>
      <c r="AG261" s="185">
        <f t="shared" ca="1" si="172"/>
        <v>111.34298233185842</v>
      </c>
      <c r="AH261" s="185">
        <f t="shared" ca="1" si="172"/>
        <v>115.19811991927413</v>
      </c>
      <c r="AI261" s="185">
        <f t="shared" ca="1" si="172"/>
        <v>116.8150747702245</v>
      </c>
      <c r="AJ261" s="185">
        <f t="shared" ca="1" si="172"/>
        <v>118.9100666820144</v>
      </c>
      <c r="AK261" s="185">
        <f t="shared" ca="1" si="172"/>
        <v>121.36193418761079</v>
      </c>
      <c r="AL261" s="185">
        <f t="shared" ca="1" si="172"/>
        <v>124.22354774535538</v>
      </c>
      <c r="AM261" s="185">
        <f t="shared" ca="1" si="172"/>
        <v>138.04476673018178</v>
      </c>
      <c r="AN261" s="185">
        <f t="shared" ca="1" si="172"/>
        <v>147.77733693658328</v>
      </c>
      <c r="AO261" s="185">
        <f t="shared" ca="1" si="172"/>
        <v>172.01256759088204</v>
      </c>
      <c r="AP261" s="185">
        <f t="shared" ca="1" si="172"/>
        <v>195.56635678210995</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4.2438389946986064</v>
      </c>
      <c r="R262" s="185">
        <f t="shared" ca="1" si="172"/>
        <v>3.9366011074382827</v>
      </c>
      <c r="S262" s="185">
        <f t="shared" ca="1" si="172"/>
        <v>4.0595654637718566</v>
      </c>
      <c r="T262" s="185">
        <f t="shared" ca="1" si="172"/>
        <v>4.1449089972045066</v>
      </c>
      <c r="U262" s="185">
        <f t="shared" ca="1" si="172"/>
        <v>4.2381482589003134</v>
      </c>
      <c r="V262" s="185">
        <f t="shared" ca="1" si="172"/>
        <v>4.3433472266417841</v>
      </c>
      <c r="W262" s="185">
        <f t="shared" ca="1" si="172"/>
        <v>4.4449466712044634</v>
      </c>
      <c r="X262" s="185">
        <f t="shared" ca="1" si="172"/>
        <v>4.5481717068801446</v>
      </c>
      <c r="Y262" s="185">
        <f t="shared" ca="1" si="172"/>
        <v>4.6469844238205322</v>
      </c>
      <c r="Z262" s="185">
        <f t="shared" ca="1" si="172"/>
        <v>4.8065245801966707</v>
      </c>
      <c r="AA262" s="185">
        <f t="shared" ca="1" si="172"/>
        <v>4.9545694851308602</v>
      </c>
      <c r="AB262" s="185">
        <f t="shared" ca="1" si="172"/>
        <v>5.0685930903429179</v>
      </c>
      <c r="AC262" s="185">
        <f t="shared" ca="1" si="172"/>
        <v>5.1901640828653468</v>
      </c>
      <c r="AD262" s="185">
        <f t="shared" ca="1" si="172"/>
        <v>5.3162635077739981</v>
      </c>
      <c r="AE262" s="185">
        <f t="shared" ca="1" si="172"/>
        <v>5.4735975047824894</v>
      </c>
      <c r="AF262" s="185">
        <f t="shared" ca="1" si="172"/>
        <v>5.6374338662429926</v>
      </c>
      <c r="AG262" s="185">
        <f t="shared" ca="1" si="172"/>
        <v>5.8687322588931146</v>
      </c>
      <c r="AH262" s="185">
        <f t="shared" ca="1" si="172"/>
        <v>6.0719311480184723</v>
      </c>
      <c r="AI262" s="185">
        <f t="shared" ca="1" si="172"/>
        <v>6.1571585678001934</v>
      </c>
      <c r="AJ262" s="185">
        <f t="shared" ca="1" si="172"/>
        <v>6.267582649833459</v>
      </c>
      <c r="AK262" s="185">
        <f t="shared" ca="1" si="172"/>
        <v>6.3968171433171861</v>
      </c>
      <c r="AL262" s="185">
        <f t="shared" ca="1" si="172"/>
        <v>6.5476487758736663</v>
      </c>
      <c r="AM262" s="185">
        <f t="shared" ca="1" si="172"/>
        <v>7.2761458218008057</v>
      </c>
      <c r="AN262" s="185">
        <f t="shared" ca="1" si="172"/>
        <v>7.7891359316041386</v>
      </c>
      <c r="AO262" s="185">
        <f t="shared" ca="1" si="172"/>
        <v>9.0665409100219154</v>
      </c>
      <c r="AP262" s="185">
        <f t="shared" ca="1" si="172"/>
        <v>10.308028065752389</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3" t="str">
        <f>[12]ITEMS_Comm!B27</f>
        <v>E</v>
      </c>
      <c r="C9" s="55" t="str">
        <f>[12]ITEMS_Comm!C27</f>
        <v>RLEL</v>
      </c>
      <c r="D9" s="55" t="str">
        <f>[12]ITEMS_Comm!D27</f>
        <v>Residential - Lighting - Low Income Electrified</v>
      </c>
      <c r="E9" s="313" t="str">
        <f>[12]ITEMS_Comm!E27</f>
        <v>PJ</v>
      </c>
      <c r="F9" s="313" t="str">
        <f>[12]ITEMS_Comm!F27</f>
        <v>COM,DEM,DAYNITE,RES</v>
      </c>
    </row>
    <row r="10" spans="1:8">
      <c r="A10" s="55" t="str">
        <f>[12]ITEMS_Comm!A28</f>
        <v/>
      </c>
      <c r="B10" s="313" t="str">
        <f>[12]ITEMS_Comm!B28</f>
        <v>E</v>
      </c>
      <c r="C10" s="55" t="str">
        <f>[12]ITEMS_Comm!C28</f>
        <v>RLNL</v>
      </c>
      <c r="D10" s="55" t="str">
        <f>[12]ITEMS_Comm!D28</f>
        <v>Residential - Lighting - Low Income Electrified paraffin</v>
      </c>
      <c r="E10" s="313" t="str">
        <f>[12]ITEMS_Comm!E28</f>
        <v>PJ</v>
      </c>
      <c r="F10" s="313" t="str">
        <f>[12]ITEMS_Comm!F28</f>
        <v>COM,DEM,DAYNITE,RES</v>
      </c>
    </row>
    <row r="11" spans="1:8">
      <c r="A11" s="55" t="str">
        <f>[12]ITEMS_Comm!A29</f>
        <v/>
      </c>
      <c r="B11" s="313" t="str">
        <f>[12]ITEMS_Comm!B29</f>
        <v>E</v>
      </c>
      <c r="C11" s="55" t="str">
        <f>[12]ITEMS_Comm!C29</f>
        <v>RLEK</v>
      </c>
      <c r="D11" s="55" t="str">
        <f>[12]ITEMS_Comm!D29</f>
        <v>Residential - Cooking - Low Income Electrified</v>
      </c>
      <c r="E11" s="313" t="str">
        <f>[12]ITEMS_Comm!E29</f>
        <v>PJ</v>
      </c>
      <c r="F11" s="313" t="str">
        <f>[12]ITEMS_Comm!F29</f>
        <v>COM,DEM,DAYNITE,RES</v>
      </c>
    </row>
    <row r="12" spans="1:8">
      <c r="A12" s="55" t="str">
        <f>[12]ITEMS_Comm!A30</f>
        <v/>
      </c>
      <c r="B12" s="313" t="str">
        <f>[12]ITEMS_Comm!B30</f>
        <v>E</v>
      </c>
      <c r="C12" s="55" t="str">
        <f>[12]ITEMS_Comm!C30</f>
        <v>RLEH</v>
      </c>
      <c r="D12" s="55" t="str">
        <f>[12]ITEMS_Comm!D30</f>
        <v>Residential - Space Heating - Low Income Electrified</v>
      </c>
      <c r="E12" s="313" t="str">
        <f>[12]ITEMS_Comm!E30</f>
        <v>PJ</v>
      </c>
      <c r="F12" s="313" t="str">
        <f>[12]ITEMS_Comm!F30</f>
        <v>COM,DEM,DAYNITE,RES</v>
      </c>
    </row>
    <row r="13" spans="1:8">
      <c r="A13" s="55" t="str">
        <f>[12]ITEMS_Comm!A31</f>
        <v/>
      </c>
      <c r="B13" s="313" t="str">
        <f>[12]ITEMS_Comm!B31</f>
        <v>E</v>
      </c>
      <c r="C13" s="55" t="str">
        <f>[12]ITEMS_Comm!C31</f>
        <v>RLEWG</v>
      </c>
      <c r="D13" s="55" t="str">
        <f>[12]ITEMS_Comm!D31</f>
        <v>Residential - Water Heating Geyser - Low Income Electrified</v>
      </c>
      <c r="E13" s="313" t="str">
        <f>[12]ITEMS_Comm!E31</f>
        <v>PJ</v>
      </c>
      <c r="F13" s="313" t="str">
        <f>[12]ITEMS_Comm!F31</f>
        <v>COM,DEM,DAYNITE,RES</v>
      </c>
    </row>
    <row r="14" spans="1:8">
      <c r="A14" s="55" t="str">
        <f>[12]ITEMS_Comm!A32</f>
        <v/>
      </c>
      <c r="B14" s="313" t="str">
        <f>[12]ITEMS_Comm!B32</f>
        <v>E</v>
      </c>
      <c r="C14" s="55" t="str">
        <f>[12]ITEMS_Comm!C32</f>
        <v>RLEW</v>
      </c>
      <c r="D14" s="55" t="str">
        <f>[12]ITEMS_Comm!D32</f>
        <v>Residential - Water Heating - Low Income Electrified</v>
      </c>
      <c r="E14" s="313" t="str">
        <f>[12]ITEMS_Comm!E32</f>
        <v>PJ</v>
      </c>
      <c r="F14" s="313" t="str">
        <f>[12]ITEMS_Comm!F32</f>
        <v>COM,DEM,DAYNITE,RES</v>
      </c>
    </row>
    <row r="15" spans="1:8">
      <c r="A15" s="55" t="str">
        <f>[12]ITEMS_Comm!A33</f>
        <v/>
      </c>
      <c r="B15" s="313" t="str">
        <f>[12]ITEMS_Comm!B33</f>
        <v>E</v>
      </c>
      <c r="C15" s="55" t="str">
        <f>[12]ITEMS_Comm!C33</f>
        <v>RLER</v>
      </c>
      <c r="D15" s="55" t="str">
        <f>[12]ITEMS_Comm!D33</f>
        <v>Residential - Refrigeration - Low Income Electrified</v>
      </c>
      <c r="E15" s="313" t="str">
        <f>[12]ITEMS_Comm!E33</f>
        <v>PJ</v>
      </c>
      <c r="F15" s="313" t="str">
        <f>[12]ITEMS_Comm!F33</f>
        <v>COM,DEM,DAYNITE,RES</v>
      </c>
    </row>
    <row r="16" spans="1:8">
      <c r="A16" s="55" t="str">
        <f>[12]ITEMS_Comm!A34</f>
        <v/>
      </c>
      <c r="B16" s="313" t="str">
        <f>[12]ITEMS_Comm!B34</f>
        <v>E</v>
      </c>
      <c r="C16" s="55" t="str">
        <f>[12]ITEMS_Comm!C34</f>
        <v>RLEO</v>
      </c>
      <c r="D16" s="55" t="str">
        <f>[12]ITEMS_Comm!D34</f>
        <v>Residential - Other - Low Income Electrified</v>
      </c>
      <c r="E16" s="313" t="str">
        <f>[12]ITEMS_Comm!E34</f>
        <v>PJ</v>
      </c>
      <c r="F16" s="313" t="str">
        <f>[12]ITEMS_Comm!F34</f>
        <v>COM,DEM,DAYNITE,RES</v>
      </c>
    </row>
    <row r="17" spans="1:6">
      <c r="A17" s="55" t="str">
        <f>[12]ITEMS_Comm!A35</f>
        <v>*</v>
      </c>
      <c r="B17" s="313" t="str">
        <f>[12]ITEMS_Comm!B35</f>
        <v>E</v>
      </c>
      <c r="C17" s="55">
        <f>[12]ITEMS_Comm!C35</f>
        <v>0</v>
      </c>
      <c r="D17" s="55" t="str">
        <f>[12]ITEMS_Comm!D35</f>
        <v/>
      </c>
      <c r="E17" s="313" t="str">
        <f>[12]ITEMS_Comm!E35</f>
        <v/>
      </c>
      <c r="F17" s="313" t="str">
        <f>[12]ITEMS_Comm!F35</f>
        <v/>
      </c>
    </row>
    <row r="18" spans="1:6">
      <c r="A18" s="55" t="str">
        <f>[12]ITEMS_Comm!A36</f>
        <v>*</v>
      </c>
      <c r="B18" s="313" t="str">
        <f>[12]ITEMS_Comm!B36</f>
        <v>E</v>
      </c>
      <c r="C18" s="55">
        <f>[12]ITEMS_Comm!C36</f>
        <v>0</v>
      </c>
      <c r="D18" s="55" t="str">
        <f>[12]ITEMS_Comm!D36</f>
        <v/>
      </c>
      <c r="E18" s="313" t="str">
        <f>[12]ITEMS_Comm!E36</f>
        <v/>
      </c>
      <c r="F18" s="313" t="str">
        <f>[12]ITEMS_Comm!F36</f>
        <v/>
      </c>
    </row>
    <row r="19" spans="1:6">
      <c r="A19" s="55" t="str">
        <f>[12]ITEMS_Comm!A37</f>
        <v>*</v>
      </c>
      <c r="B19" s="313" t="str">
        <f>[12]ITEMS_Comm!B37</f>
        <v>E</v>
      </c>
      <c r="C19" s="55">
        <f>[12]ITEMS_Comm!C37</f>
        <v>0</v>
      </c>
      <c r="D19" s="55" t="str">
        <f>[12]ITEMS_Comm!D37</f>
        <v/>
      </c>
      <c r="E19" s="313" t="str">
        <f>[12]ITEMS_Comm!E37</f>
        <v/>
      </c>
      <c r="F19" s="313" t="str">
        <f>[12]ITEMS_Comm!F37</f>
        <v/>
      </c>
    </row>
    <row r="20" spans="1:6">
      <c r="A20" s="55" t="str">
        <f>[12]ITEMS_Comm!A38</f>
        <v/>
      </c>
      <c r="B20" s="313" t="str">
        <f>[12]ITEMS_Comm!B38</f>
        <v>E</v>
      </c>
      <c r="C20" s="55" t="str">
        <f>[12]ITEMS_Comm!C38</f>
        <v>RMEL</v>
      </c>
      <c r="D20" s="55" t="str">
        <f>[12]ITEMS_Comm!D38</f>
        <v>Residential - Lighting - Middle Income Electrified</v>
      </c>
      <c r="E20" s="313" t="str">
        <f>[12]ITEMS_Comm!E38</f>
        <v>PJ</v>
      </c>
      <c r="F20" s="313" t="str">
        <f>[12]ITEMS_Comm!F38</f>
        <v>COM,DEM,DAYNITE,RES</v>
      </c>
    </row>
    <row r="21" spans="1:6">
      <c r="A21" s="55" t="str">
        <f>[12]ITEMS_Comm!A39</f>
        <v/>
      </c>
      <c r="B21" s="313" t="str">
        <f>[12]ITEMS_Comm!B39</f>
        <v>E</v>
      </c>
      <c r="C21" s="55" t="str">
        <f>[12]ITEMS_Comm!C39</f>
        <v>RMNL</v>
      </c>
      <c r="D21" s="55" t="str">
        <f>[12]ITEMS_Comm!D39</f>
        <v>Residential - Lighting - Middle Income Electrified paraffin</v>
      </c>
      <c r="E21" s="313" t="str">
        <f>[12]ITEMS_Comm!E39</f>
        <v>PJ</v>
      </c>
      <c r="F21" s="313" t="str">
        <f>[12]ITEMS_Comm!F39</f>
        <v>COM,DEM,DAYNITE,RES</v>
      </c>
    </row>
    <row r="22" spans="1:6">
      <c r="A22" s="55" t="str">
        <f>[12]ITEMS_Comm!A40</f>
        <v/>
      </c>
      <c r="B22" s="313" t="str">
        <f>[12]ITEMS_Comm!B40</f>
        <v>E</v>
      </c>
      <c r="C22" s="55" t="str">
        <f>[12]ITEMS_Comm!C40</f>
        <v>RMEK</v>
      </c>
      <c r="D22" s="55" t="str">
        <f>[12]ITEMS_Comm!D40</f>
        <v>Residential - Cooking - Middle Income Electrified</v>
      </c>
      <c r="E22" s="313" t="str">
        <f>[12]ITEMS_Comm!E40</f>
        <v>PJ</v>
      </c>
      <c r="F22" s="313" t="str">
        <f>[12]ITEMS_Comm!F40</f>
        <v>COM,DEM,DAYNITE,RES</v>
      </c>
    </row>
    <row r="23" spans="1:6">
      <c r="A23" s="55" t="str">
        <f>[12]ITEMS_Comm!A41</f>
        <v/>
      </c>
      <c r="B23" s="313" t="str">
        <f>[12]ITEMS_Comm!B41</f>
        <v>E</v>
      </c>
      <c r="C23" s="55" t="str">
        <f>[12]ITEMS_Comm!C41</f>
        <v>RMEH</v>
      </c>
      <c r="D23" s="55" t="str">
        <f>[12]ITEMS_Comm!D41</f>
        <v>Residential - Space Heating - Middle Income Electrified</v>
      </c>
      <c r="E23" s="313" t="str">
        <f>[12]ITEMS_Comm!E41</f>
        <v>PJ</v>
      </c>
      <c r="F23" s="313" t="str">
        <f>[12]ITEMS_Comm!F41</f>
        <v>COM,DEM,DAYNITE,RES</v>
      </c>
    </row>
    <row r="24" spans="1:6">
      <c r="A24" s="55" t="str">
        <f>[12]ITEMS_Comm!A42</f>
        <v/>
      </c>
      <c r="B24" s="313" t="str">
        <f>[12]ITEMS_Comm!B42</f>
        <v>E</v>
      </c>
      <c r="C24" s="55" t="str">
        <f>[12]ITEMS_Comm!C42</f>
        <v>RMEWG</v>
      </c>
      <c r="D24" s="55" t="str">
        <f>[12]ITEMS_Comm!D42</f>
        <v>Residential - Water Heating Geyser - Middle Income Electrified</v>
      </c>
      <c r="E24" s="313" t="str">
        <f>[12]ITEMS_Comm!E42</f>
        <v>PJ</v>
      </c>
      <c r="F24" s="313" t="str">
        <f>[12]ITEMS_Comm!F42</f>
        <v>COM,DEM,DAYNITE,RES</v>
      </c>
    </row>
    <row r="25" spans="1:6">
      <c r="A25" s="55" t="str">
        <f>[12]ITEMS_Comm!A43</f>
        <v/>
      </c>
      <c r="B25" s="313" t="str">
        <f>[12]ITEMS_Comm!B43</f>
        <v>E</v>
      </c>
      <c r="C25" s="55" t="str">
        <f>[12]ITEMS_Comm!C43</f>
        <v>RMEW</v>
      </c>
      <c r="D25" s="55">
        <f>[12]ITEMS_Comm!D43</f>
        <v>0</v>
      </c>
      <c r="E25" s="313" t="str">
        <f>[12]ITEMS_Comm!E43</f>
        <v>PJ</v>
      </c>
      <c r="F25" s="313" t="str">
        <f>[12]ITEMS_Comm!F43</f>
        <v>COM,DEM,DAYNITE,RES</v>
      </c>
    </row>
    <row r="26" spans="1:6">
      <c r="A26" s="55" t="str">
        <f>[12]ITEMS_Comm!A44</f>
        <v/>
      </c>
      <c r="B26" s="313" t="str">
        <f>[12]ITEMS_Comm!B44</f>
        <v>E</v>
      </c>
      <c r="C26" s="55" t="str">
        <f>[12]ITEMS_Comm!C44</f>
        <v>RMER</v>
      </c>
      <c r="D26" s="55" t="str">
        <f>[12]ITEMS_Comm!D44</f>
        <v>Residential - Refrigeration - Middle Income Electrified</v>
      </c>
      <c r="E26" s="313" t="str">
        <f>[12]ITEMS_Comm!E44</f>
        <v>PJ</v>
      </c>
      <c r="F26" s="313" t="str">
        <f>[12]ITEMS_Comm!F44</f>
        <v>COM,DEM,DAYNITE,RES</v>
      </c>
    </row>
    <row r="27" spans="1:6">
      <c r="A27" s="55" t="str">
        <f>[12]ITEMS_Comm!A45</f>
        <v/>
      </c>
      <c r="B27" s="313" t="str">
        <f>[12]ITEMS_Comm!B45</f>
        <v>E</v>
      </c>
      <c r="C27" s="55" t="str">
        <f>[12]ITEMS_Comm!C45</f>
        <v>RMEO</v>
      </c>
      <c r="D27" s="55" t="str">
        <f>[12]ITEMS_Comm!D45</f>
        <v>Residential - Other - Middle Income Electrified</v>
      </c>
      <c r="E27" s="313" t="str">
        <f>[12]ITEMS_Comm!E45</f>
        <v>PJ</v>
      </c>
      <c r="F27" s="313" t="str">
        <f>[12]ITEMS_Comm!F45</f>
        <v>COM,DEM,DAYNITE,RES</v>
      </c>
    </row>
    <row r="28" spans="1:6">
      <c r="A28" s="55" t="str">
        <f>[12]ITEMS_Comm!A46</f>
        <v>*</v>
      </c>
      <c r="B28" s="313" t="str">
        <f>[12]ITEMS_Comm!B46</f>
        <v>E</v>
      </c>
      <c r="C28" s="55">
        <f>[12]ITEMS_Comm!C46</f>
        <v>0</v>
      </c>
      <c r="D28" s="55" t="str">
        <f>[12]ITEMS_Comm!D46</f>
        <v/>
      </c>
      <c r="E28" s="313" t="str">
        <f>[12]ITEMS_Comm!E46</f>
        <v/>
      </c>
      <c r="F28" s="313" t="str">
        <f>[12]ITEMS_Comm!F46</f>
        <v/>
      </c>
    </row>
    <row r="29" spans="1:6">
      <c r="A29" s="55" t="str">
        <f>[12]ITEMS_Comm!A47</f>
        <v>*</v>
      </c>
      <c r="B29" s="313" t="str">
        <f>[12]ITEMS_Comm!B47</f>
        <v>E</v>
      </c>
      <c r="C29" s="55">
        <f>[12]ITEMS_Comm!C47</f>
        <v>0</v>
      </c>
      <c r="D29" s="55" t="str">
        <f>[12]ITEMS_Comm!D47</f>
        <v/>
      </c>
      <c r="E29" s="313" t="str">
        <f>[12]ITEMS_Comm!E47</f>
        <v/>
      </c>
      <c r="F29" s="313" t="str">
        <f>[12]ITEMS_Comm!F47</f>
        <v/>
      </c>
    </row>
    <row r="30" spans="1:6">
      <c r="A30" s="55" t="str">
        <f>[12]ITEMS_Comm!A48</f>
        <v>*</v>
      </c>
      <c r="B30" s="313" t="str">
        <f>[12]ITEMS_Comm!B48</f>
        <v>E</v>
      </c>
      <c r="C30" s="55">
        <f>[12]ITEMS_Comm!C48</f>
        <v>0</v>
      </c>
      <c r="D30" s="55" t="str">
        <f>[12]ITEMS_Comm!D48</f>
        <v/>
      </c>
      <c r="E30" s="313" t="str">
        <f>[12]ITEMS_Comm!E48</f>
        <v/>
      </c>
      <c r="F30" s="313" t="str">
        <f>[12]ITEMS_Comm!F48</f>
        <v/>
      </c>
    </row>
    <row r="31" spans="1:6">
      <c r="A31" s="55" t="str">
        <f>[12]ITEMS_Comm!A49</f>
        <v/>
      </c>
      <c r="B31" s="313" t="str">
        <f>[12]ITEMS_Comm!B49</f>
        <v>E</v>
      </c>
      <c r="C31" s="55" t="str">
        <f>[12]ITEMS_Comm!C49</f>
        <v>RHEL</v>
      </c>
      <c r="D31" s="55" t="str">
        <f>[12]ITEMS_Comm!D49</f>
        <v>Residential - Lighting - High Income Electrified</v>
      </c>
      <c r="E31" s="313" t="str">
        <f>[12]ITEMS_Comm!E49</f>
        <v>PJ</v>
      </c>
      <c r="F31" s="313" t="str">
        <f>[12]ITEMS_Comm!F49</f>
        <v>COM,DEM,DAYNITE,RES</v>
      </c>
    </row>
    <row r="32" spans="1:6">
      <c r="A32" s="55" t="str">
        <f>[12]ITEMS_Comm!A50</f>
        <v/>
      </c>
      <c r="B32" s="313" t="str">
        <f>[12]ITEMS_Comm!B50</f>
        <v>E</v>
      </c>
      <c r="C32" s="55" t="str">
        <f>[12]ITEMS_Comm!C50</f>
        <v>RHEK</v>
      </c>
      <c r="D32" s="55" t="str">
        <f>[12]ITEMS_Comm!D50</f>
        <v>Residential - Cooking - High Income Electrified</v>
      </c>
      <c r="E32" s="313" t="str">
        <f>[12]ITEMS_Comm!E50</f>
        <v>PJ</v>
      </c>
      <c r="F32" s="313" t="str">
        <f>[12]ITEMS_Comm!F50</f>
        <v>COM,DEM,DAYNITE,RES</v>
      </c>
    </row>
    <row r="33" spans="1:6">
      <c r="A33" s="55" t="str">
        <f>[12]ITEMS_Comm!A51</f>
        <v/>
      </c>
      <c r="B33" s="313" t="str">
        <f>[12]ITEMS_Comm!B51</f>
        <v>E</v>
      </c>
      <c r="C33" s="55" t="str">
        <f>[12]ITEMS_Comm!C51</f>
        <v>RHEH</v>
      </c>
      <c r="D33" s="55" t="str">
        <f>[12]ITEMS_Comm!D51</f>
        <v>Residential - Space Heating - High Income Electrified</v>
      </c>
      <c r="E33" s="313" t="str">
        <f>[12]ITEMS_Comm!E51</f>
        <v>PJ</v>
      </c>
      <c r="F33" s="313" t="str">
        <f>[12]ITEMS_Comm!F51</f>
        <v>COM,DEM,DAYNITE,RES</v>
      </c>
    </row>
    <row r="34" spans="1:6">
      <c r="A34" s="55" t="str">
        <f>[12]ITEMS_Comm!A52</f>
        <v/>
      </c>
      <c r="B34" s="313" t="str">
        <f>[12]ITEMS_Comm!B52</f>
        <v>E</v>
      </c>
      <c r="C34" s="55" t="str">
        <f>[12]ITEMS_Comm!C52</f>
        <v>RHEWG</v>
      </c>
      <c r="D34" s="55" t="str">
        <f>[12]ITEMS_Comm!D52</f>
        <v>Residential - Water Heating Geyser - High Income Electrified</v>
      </c>
      <c r="E34" s="313" t="str">
        <f>[12]ITEMS_Comm!E52</f>
        <v>PJ</v>
      </c>
      <c r="F34" s="313" t="str">
        <f>[12]ITEMS_Comm!F52</f>
        <v>COM,DEM,DAYNITE,RES</v>
      </c>
    </row>
    <row r="35" spans="1:6">
      <c r="A35" s="55" t="str">
        <f>[12]ITEMS_Comm!A53</f>
        <v/>
      </c>
      <c r="B35" s="313" t="str">
        <f>[12]ITEMS_Comm!B53</f>
        <v>E</v>
      </c>
      <c r="C35" s="55" t="str">
        <f>[12]ITEMS_Comm!C53</f>
        <v>RHEW</v>
      </c>
      <c r="D35" s="55" t="str">
        <f>[12]ITEMS_Comm!D53</f>
        <v xml:space="preserve">Residential -water heating non geyser high income </v>
      </c>
      <c r="E35" s="313" t="str">
        <f>[12]ITEMS_Comm!E53</f>
        <v>PJ</v>
      </c>
      <c r="F35" s="313" t="str">
        <f>[12]ITEMS_Comm!F53</f>
        <v>COM,DEM,DAYNITE,RES</v>
      </c>
    </row>
    <row r="36" spans="1:6">
      <c r="A36" s="55" t="str">
        <f>[12]ITEMS_Comm!A54</f>
        <v/>
      </c>
      <c r="B36" s="313" t="str">
        <f>[12]ITEMS_Comm!B54</f>
        <v>E</v>
      </c>
      <c r="C36" s="55" t="str">
        <f>[12]ITEMS_Comm!C54</f>
        <v>RHER</v>
      </c>
      <c r="D36" s="55" t="str">
        <f>[12]ITEMS_Comm!D54</f>
        <v>Residential - Refrigeration - High Income Electrified</v>
      </c>
      <c r="E36" s="313" t="str">
        <f>[12]ITEMS_Comm!E54</f>
        <v>PJ</v>
      </c>
      <c r="F36" s="313" t="str">
        <f>[12]ITEMS_Comm!F54</f>
        <v>COM,DEM,DAYNITE,RES</v>
      </c>
    </row>
    <row r="37" spans="1:6">
      <c r="A37" s="55" t="str">
        <f>[12]ITEMS_Comm!A55</f>
        <v/>
      </c>
      <c r="B37" s="313" t="str">
        <f>[12]ITEMS_Comm!B55</f>
        <v>E</v>
      </c>
      <c r="C37" s="55" t="str">
        <f>[12]ITEMS_Comm!C55</f>
        <v>RHEO</v>
      </c>
      <c r="D37" s="55" t="str">
        <f>[12]ITEMS_Comm!D55</f>
        <v>Residential - Other - High Income Electrified</v>
      </c>
      <c r="E37" s="313" t="str">
        <f>[12]ITEMS_Comm!E55</f>
        <v>PJ</v>
      </c>
      <c r="F37" s="313" t="str">
        <f>[12]ITEMS_Comm!F55</f>
        <v>COM,DEM,DAYNITE,RES</v>
      </c>
    </row>
    <row r="38" spans="1:6">
      <c r="A38" s="55" t="str">
        <f>[12]ITEMS_Comm!A56</f>
        <v>*</v>
      </c>
      <c r="B38" s="313" t="str">
        <f>[12]ITEMS_Comm!B56</f>
        <v>E</v>
      </c>
      <c r="C38" s="55">
        <f>[12]ITEMS_Comm!C56</f>
        <v>0</v>
      </c>
      <c r="D38" s="55" t="str">
        <f>[12]ITEMS_Comm!D56</f>
        <v/>
      </c>
      <c r="E38" s="313" t="str">
        <f>[12]ITEMS_Comm!E56</f>
        <v/>
      </c>
      <c r="F38" s="313" t="str">
        <f>[12]ITEMS_Comm!F56</f>
        <v/>
      </c>
    </row>
    <row r="39" spans="1:6">
      <c r="A39" s="55" t="str">
        <f>[12]ITEMS_Comm!A57</f>
        <v>*</v>
      </c>
      <c r="B39" s="313" t="str">
        <f>[12]ITEMS_Comm!B57</f>
        <v>E</v>
      </c>
      <c r="C39" s="55">
        <f>[12]ITEMS_Comm!C57</f>
        <v>0</v>
      </c>
      <c r="D39" s="55">
        <f>[12]ITEMS_Comm!D57</f>
        <v>0</v>
      </c>
      <c r="E39" s="313">
        <f>[12]ITEMS_Comm!E57</f>
        <v>0</v>
      </c>
      <c r="F39" s="313">
        <f>[12]ITEMS_Comm!F57</f>
        <v>0</v>
      </c>
    </row>
    <row r="40" spans="1:6">
      <c r="A40" s="55" t="str">
        <f>[12]ITEMS_Comm!A58</f>
        <v>*</v>
      </c>
      <c r="B40" s="313" t="str">
        <f>[12]ITEMS_Comm!B58</f>
        <v>E</v>
      </c>
      <c r="C40" s="55">
        <f>[12]ITEMS_Comm!C58</f>
        <v>0</v>
      </c>
      <c r="D40" s="55">
        <f>[12]ITEMS_Comm!D58</f>
        <v>0</v>
      </c>
      <c r="E40" s="313">
        <f>[12]ITEMS_Comm!E58</f>
        <v>0</v>
      </c>
      <c r="F40" s="313">
        <f>[12]ITEMS_Comm!F58</f>
        <v>0</v>
      </c>
    </row>
    <row r="41" spans="1:6">
      <c r="A41" s="55" t="str">
        <f>[12]ITEMS_Comm!A59</f>
        <v>*</v>
      </c>
      <c r="B41" s="313" t="str">
        <f>[12]ITEMS_Comm!B59</f>
        <v>E</v>
      </c>
      <c r="C41" s="55">
        <f>[12]ITEMS_Comm!C59</f>
        <v>0</v>
      </c>
      <c r="D41" s="55">
        <f>[12]ITEMS_Comm!D59</f>
        <v>0</v>
      </c>
      <c r="E41" s="313">
        <f>[12]ITEMS_Comm!E59</f>
        <v>0</v>
      </c>
      <c r="F41" s="313">
        <f>[12]ITEMS_Comm!F59</f>
        <v>0</v>
      </c>
    </row>
    <row r="42" spans="1:6">
      <c r="A42" s="55" t="str">
        <f>[12]ITEMS_Comm!A60</f>
        <v>*</v>
      </c>
      <c r="B42" s="313" t="str">
        <f>[12]ITEMS_Comm!B60</f>
        <v>E</v>
      </c>
      <c r="C42" s="55">
        <f>[12]ITEMS_Comm!C60</f>
        <v>0</v>
      </c>
      <c r="D42" s="55">
        <f>[12]ITEMS_Comm!D60</f>
        <v>0</v>
      </c>
      <c r="E42" s="313">
        <f>[12]ITEMS_Comm!E60</f>
        <v>0</v>
      </c>
      <c r="F42" s="313">
        <f>[12]ITEMS_Comm!F60</f>
        <v>0</v>
      </c>
    </row>
    <row r="43" spans="1:6">
      <c r="A43" s="55" t="str">
        <f>[12]ITEMS_Comm!A61</f>
        <v>*</v>
      </c>
      <c r="B43" s="313" t="str">
        <f>[12]ITEMS_Comm!B61</f>
        <v>E</v>
      </c>
      <c r="C43" s="55">
        <f>[12]ITEMS_Comm!C61</f>
        <v>0</v>
      </c>
      <c r="D43" s="55">
        <f>[12]ITEMS_Comm!D61</f>
        <v>0</v>
      </c>
      <c r="E43" s="313">
        <f>[12]ITEMS_Comm!E61</f>
        <v>0</v>
      </c>
      <c r="F43" s="313">
        <f>[12]ITEMS_Comm!F61</f>
        <v>0</v>
      </c>
    </row>
    <row r="44" spans="1:6">
      <c r="A44" s="55" t="str">
        <f>[12]ITEMS_Comm!A62</f>
        <v>*</v>
      </c>
      <c r="B44" s="313" t="str">
        <f>[12]ITEMS_Comm!B62</f>
        <v>E</v>
      </c>
      <c r="C44" s="55">
        <f>[12]ITEMS_Comm!C62</f>
        <v>0</v>
      </c>
      <c r="D44" s="55">
        <f>[12]ITEMS_Comm!D62</f>
        <v>0</v>
      </c>
      <c r="E44" s="313">
        <f>[12]ITEMS_Comm!E62</f>
        <v>0</v>
      </c>
      <c r="F44" s="313">
        <f>[12]ITEMS_Comm!F62</f>
        <v>0</v>
      </c>
    </row>
    <row r="45" spans="1:6">
      <c r="A45" s="55" t="str">
        <f>[12]ITEMS_Comm!A63</f>
        <v>*</v>
      </c>
      <c r="B45" s="313" t="str">
        <f>[12]ITEMS_Comm!B63</f>
        <v>E</v>
      </c>
      <c r="C45" s="55">
        <f>[12]ITEMS_Comm!C63</f>
        <v>0</v>
      </c>
      <c r="D45" s="55">
        <f>[12]ITEMS_Comm!D63</f>
        <v>0</v>
      </c>
      <c r="E45" s="313">
        <f>[12]ITEMS_Comm!E63</f>
        <v>0</v>
      </c>
      <c r="F45" s="313">
        <f>[12]ITEMS_Comm!F63</f>
        <v>0</v>
      </c>
    </row>
    <row r="46" spans="1:6">
      <c r="A46" s="55" t="str">
        <f>[12]ITEMS_Comm!A64</f>
        <v>*</v>
      </c>
      <c r="B46" s="313" t="str">
        <f>[12]ITEMS_Comm!B64</f>
        <v>E</v>
      </c>
      <c r="C46" s="55">
        <f>[12]ITEMS_Comm!C64</f>
        <v>0</v>
      </c>
      <c r="D46" s="55">
        <f>[12]ITEMS_Comm!D64</f>
        <v>0</v>
      </c>
      <c r="E46" s="313">
        <f>[12]ITEMS_Comm!E64</f>
        <v>0</v>
      </c>
      <c r="F46" s="313">
        <f>[12]ITEMS_Comm!F64</f>
        <v>0</v>
      </c>
    </row>
    <row r="47" spans="1:6">
      <c r="A47" s="55" t="str">
        <f>[12]ITEMS_Comm!A65</f>
        <v>*</v>
      </c>
      <c r="B47" s="313" t="str">
        <f>[12]ITEMS_Comm!B65</f>
        <v>E</v>
      </c>
      <c r="C47" s="55">
        <f>[12]ITEMS_Comm!C65</f>
        <v>0</v>
      </c>
      <c r="D47" s="55">
        <f>[12]ITEMS_Comm!D65</f>
        <v>0</v>
      </c>
      <c r="E47" s="313">
        <f>[12]ITEMS_Comm!E65</f>
        <v>0</v>
      </c>
      <c r="F47" s="313">
        <f>[12]ITEMS_Comm!F65</f>
        <v>0</v>
      </c>
    </row>
    <row r="48" spans="1:6">
      <c r="A48" s="55" t="str">
        <f>[12]ITEMS_Comm!A66</f>
        <v>*</v>
      </c>
      <c r="B48" s="313" t="str">
        <f>[12]ITEMS_Comm!B66</f>
        <v>E</v>
      </c>
      <c r="C48" s="55">
        <f>[12]ITEMS_Comm!C66</f>
        <v>0</v>
      </c>
      <c r="D48" s="55">
        <f>[12]ITEMS_Comm!D66</f>
        <v>0</v>
      </c>
      <c r="E48" s="313">
        <f>[12]ITEMS_Comm!E66</f>
        <v>0</v>
      </c>
      <c r="F48" s="313">
        <f>[12]ITEMS_Comm!F66</f>
        <v>0</v>
      </c>
    </row>
    <row r="49" spans="1:6">
      <c r="A49" s="55" t="str">
        <f>[12]ITEMS_Comm!A67</f>
        <v>*</v>
      </c>
      <c r="B49" s="313" t="str">
        <f>[12]ITEMS_Comm!B67</f>
        <v>E</v>
      </c>
      <c r="C49" s="55">
        <f>[12]ITEMS_Comm!C67</f>
        <v>0</v>
      </c>
      <c r="D49" s="55">
        <f>[12]ITEMS_Comm!D67</f>
        <v>0</v>
      </c>
      <c r="E49" s="313">
        <f>[12]ITEMS_Comm!E67</f>
        <v>0</v>
      </c>
      <c r="F49" s="313">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40625" defaultRowHeight="15"/>
  <cols>
    <col min="1" max="1" width="8.85546875" style="312" bestFit="1" customWidth="1"/>
    <col min="2" max="2" width="35.42578125" style="312" bestFit="1" customWidth="1"/>
    <col min="3" max="3" width="48" style="312" bestFit="1" customWidth="1"/>
    <col min="4" max="4" width="11.42578125" style="312" bestFit="1" customWidth="1"/>
    <col min="5" max="6" width="6.42578125" style="312" bestFit="1" customWidth="1"/>
    <col min="7" max="8" width="8.42578125" style="312" bestFit="1" customWidth="1"/>
    <col min="9" max="9" width="17.140625" style="312" bestFit="1" customWidth="1"/>
    <col min="10" max="10" width="8.7109375" style="40" bestFit="1" customWidth="1"/>
    <col min="11" max="12" width="13.140625" style="312" hidden="1" customWidth="1"/>
    <col min="13" max="13" width="13.28515625" style="312" customWidth="1"/>
    <col min="14" max="15" width="13.140625" style="312" customWidth="1"/>
    <col min="16" max="16" width="12.140625" style="312" customWidth="1"/>
    <col min="17" max="17" width="13.140625" style="312" customWidth="1"/>
    <col min="18" max="18" width="13.140625" style="312" bestFit="1" customWidth="1"/>
    <col min="19" max="20" width="13.140625" style="312" customWidth="1"/>
    <col min="21" max="22" width="13" style="312" customWidth="1"/>
    <col min="23" max="23" width="13" style="312" bestFit="1" customWidth="1"/>
    <col min="24" max="27" width="13" style="312" customWidth="1"/>
    <col min="28" max="28" width="8.42578125" style="312" bestFit="1" customWidth="1"/>
    <col min="29" max="32" width="8.42578125" style="312" hidden="1" customWidth="1"/>
    <col min="33" max="33" width="8.42578125" style="312" bestFit="1" customWidth="1"/>
    <col min="34" max="37" width="8.42578125" style="312" hidden="1" customWidth="1"/>
    <col min="38" max="40" width="8.42578125" style="312" bestFit="1" customWidth="1"/>
    <col min="41" max="42" width="8.42578125" style="312" hidden="1" customWidth="1"/>
    <col min="43" max="48" width="6.42578125" style="312" customWidth="1"/>
    <col min="49" max="53" width="9.140625" style="312"/>
    <col min="54" max="54" width="10.42578125" style="312" bestFit="1" customWidth="1"/>
    <col min="55" max="16384" width="9.140625" style="312"/>
  </cols>
  <sheetData>
    <row r="1" spans="1:54">
      <c r="A1" s="312" t="str">
        <f>IF(RES,"TS DATA","")</f>
        <v>TS DATA</v>
      </c>
      <c r="B1" s="312" t="s">
        <v>17</v>
      </c>
      <c r="J1" s="39"/>
    </row>
    <row r="2" spans="1:54" ht="15.75" thickBot="1">
      <c r="A2" s="312" t="s">
        <v>16</v>
      </c>
      <c r="B2" s="373" t="s">
        <v>197</v>
      </c>
      <c r="C2" s="373"/>
      <c r="I2" s="121"/>
      <c r="J2" s="312"/>
      <c r="BB2" s="312" t="s">
        <v>295</v>
      </c>
    </row>
    <row r="3" spans="1:54" ht="15.75" thickBot="1">
      <c r="A3" s="312" t="s">
        <v>16</v>
      </c>
      <c r="C3" s="311"/>
      <c r="D3" s="311"/>
      <c r="E3" s="14"/>
      <c r="F3" s="14"/>
      <c r="G3" s="14"/>
      <c r="H3" s="14"/>
      <c r="I3" s="147"/>
      <c r="J3" s="312">
        <v>2012</v>
      </c>
      <c r="K3" s="312">
        <v>2013</v>
      </c>
      <c r="L3" s="312">
        <v>2014</v>
      </c>
      <c r="M3" s="312">
        <v>2015</v>
      </c>
      <c r="N3" s="312">
        <v>2016</v>
      </c>
      <c r="O3" s="312">
        <v>2017</v>
      </c>
      <c r="P3" s="312">
        <v>2018</v>
      </c>
      <c r="Q3" s="312">
        <v>2019</v>
      </c>
      <c r="R3" s="312">
        <v>2020</v>
      </c>
      <c r="S3" s="312">
        <v>2021</v>
      </c>
      <c r="T3" s="312">
        <v>2022</v>
      </c>
      <c r="U3" s="312">
        <v>2023</v>
      </c>
      <c r="V3" s="312">
        <v>2024</v>
      </c>
      <c r="W3" s="312">
        <v>2025</v>
      </c>
      <c r="X3" s="312">
        <v>2026</v>
      </c>
      <c r="Y3" s="312">
        <v>2027</v>
      </c>
      <c r="Z3" s="312">
        <v>2028</v>
      </c>
      <c r="AA3" s="312">
        <v>2029</v>
      </c>
      <c r="AB3" s="312">
        <v>2030</v>
      </c>
      <c r="AC3" s="312">
        <v>2031</v>
      </c>
      <c r="AD3" s="312">
        <v>2032</v>
      </c>
      <c r="AE3" s="312">
        <v>2033</v>
      </c>
      <c r="AF3" s="312">
        <v>2034</v>
      </c>
      <c r="AG3" s="312">
        <v>2035</v>
      </c>
      <c r="AH3" s="312">
        <v>2036</v>
      </c>
      <c r="AI3" s="312">
        <v>2037</v>
      </c>
      <c r="AJ3" s="312">
        <v>2038</v>
      </c>
      <c r="AK3" s="312">
        <v>2039</v>
      </c>
      <c r="AL3" s="312">
        <v>2040</v>
      </c>
      <c r="AM3" s="312">
        <v>2045</v>
      </c>
      <c r="AN3" s="312">
        <v>2050</v>
      </c>
      <c r="AO3" s="312">
        <v>2060</v>
      </c>
      <c r="AP3" s="312">
        <v>2070</v>
      </c>
    </row>
    <row r="4" spans="1:54">
      <c r="A4" s="312" t="s">
        <v>16</v>
      </c>
      <c r="C4" s="312" t="s">
        <v>392</v>
      </c>
      <c r="D4" s="312">
        <v>1</v>
      </c>
      <c r="E4" s="312">
        <v>2012</v>
      </c>
      <c r="F4" s="312">
        <v>2020</v>
      </c>
      <c r="G4" s="312">
        <v>2030</v>
      </c>
      <c r="H4" s="312">
        <v>2040</v>
      </c>
      <c r="I4" s="121">
        <v>2050</v>
      </c>
      <c r="J4" s="312">
        <f t="shared" ref="J4:S5" si="0">MATCH(J$3,$E$4:$I$4,$D4)</f>
        <v>1</v>
      </c>
      <c r="K4" s="312">
        <f t="shared" si="0"/>
        <v>1</v>
      </c>
      <c r="L4" s="312">
        <f t="shared" si="0"/>
        <v>1</v>
      </c>
      <c r="M4" s="312">
        <f t="shared" si="0"/>
        <v>1</v>
      </c>
      <c r="N4" s="312">
        <f t="shared" si="0"/>
        <v>1</v>
      </c>
      <c r="O4" s="312">
        <f t="shared" si="0"/>
        <v>1</v>
      </c>
      <c r="P4" s="312">
        <f t="shared" si="0"/>
        <v>1</v>
      </c>
      <c r="Q4" s="312">
        <f t="shared" si="0"/>
        <v>1</v>
      </c>
      <c r="R4" s="312">
        <f t="shared" si="0"/>
        <v>2</v>
      </c>
      <c r="S4" s="312">
        <f t="shared" si="0"/>
        <v>2</v>
      </c>
      <c r="T4" s="312">
        <f t="shared" ref="T4:AC5" si="1">MATCH(T$3,$E$4:$I$4,$D4)</f>
        <v>2</v>
      </c>
      <c r="U4" s="312">
        <f t="shared" si="1"/>
        <v>2</v>
      </c>
      <c r="V4" s="312">
        <f t="shared" si="1"/>
        <v>2</v>
      </c>
      <c r="W4" s="312">
        <f t="shared" si="1"/>
        <v>2</v>
      </c>
      <c r="X4" s="312">
        <f t="shared" si="1"/>
        <v>2</v>
      </c>
      <c r="Y4" s="312">
        <f t="shared" si="1"/>
        <v>2</v>
      </c>
      <c r="Z4" s="312">
        <f t="shared" si="1"/>
        <v>2</v>
      </c>
      <c r="AA4" s="312">
        <f t="shared" si="1"/>
        <v>2</v>
      </c>
      <c r="AB4" s="312">
        <f t="shared" si="1"/>
        <v>3</v>
      </c>
      <c r="AC4" s="312">
        <f t="shared" si="1"/>
        <v>3</v>
      </c>
      <c r="AD4" s="312">
        <f t="shared" ref="AD4:AP5" si="2">MATCH(AD$3,$E$4:$I$4,$D4)</f>
        <v>3</v>
      </c>
      <c r="AE4" s="312">
        <f t="shared" si="2"/>
        <v>3</v>
      </c>
      <c r="AF4" s="312">
        <f t="shared" si="2"/>
        <v>3</v>
      </c>
      <c r="AG4" s="312">
        <f t="shared" si="2"/>
        <v>3</v>
      </c>
      <c r="AH4" s="312">
        <f t="shared" si="2"/>
        <v>3</v>
      </c>
      <c r="AI4" s="312">
        <f t="shared" si="2"/>
        <v>3</v>
      </c>
      <c r="AJ4" s="312">
        <f t="shared" si="2"/>
        <v>3</v>
      </c>
      <c r="AK4" s="312">
        <f t="shared" si="2"/>
        <v>3</v>
      </c>
      <c r="AL4" s="312">
        <f t="shared" si="2"/>
        <v>4</v>
      </c>
      <c r="AM4" s="312">
        <f t="shared" si="2"/>
        <v>4</v>
      </c>
      <c r="AN4" s="312">
        <f t="shared" si="2"/>
        <v>5</v>
      </c>
      <c r="AO4" s="312">
        <f t="shared" si="2"/>
        <v>5</v>
      </c>
      <c r="AP4" s="312">
        <f t="shared" si="2"/>
        <v>5</v>
      </c>
    </row>
    <row r="5" spans="1:54">
      <c r="A5" s="312" t="s">
        <v>16</v>
      </c>
      <c r="C5" s="312" t="s">
        <v>393</v>
      </c>
      <c r="D5" s="312">
        <v>0</v>
      </c>
      <c r="E5" s="312" cm="1">
        <f t="array" ref="E5">INDEX($E4:$I4,0,COUNT($E4:$I4)-E6)</f>
        <v>2050</v>
      </c>
      <c r="F5" s="312" cm="1">
        <f t="array" ref="F5">INDEX($E4:$I4,0,COUNT($E4:$I4)-F6)</f>
        <v>2040</v>
      </c>
      <c r="G5" s="312" cm="1">
        <f t="array" ref="G5">INDEX($E4:$I4,0,COUNT($E4:$I4)-G6)</f>
        <v>2030</v>
      </c>
      <c r="H5" s="312" cm="1">
        <f t="array" ref="H5">INDEX($E4:$I4,0,COUNT($E4:$I4)-H6)</f>
        <v>2020</v>
      </c>
      <c r="I5" s="121" cm="1">
        <f t="array" ref="I5">INDEX($E4:$I4,0,COUNT($E4:$I4)-I6)</f>
        <v>2012</v>
      </c>
      <c r="J5" s="312">
        <f t="shared" si="0"/>
        <v>1</v>
      </c>
      <c r="K5" s="312" t="e">
        <f t="shared" si="0"/>
        <v>#N/A</v>
      </c>
      <c r="L5" s="312" t="e">
        <f t="shared" si="0"/>
        <v>#N/A</v>
      </c>
      <c r="M5" s="312" t="e">
        <f t="shared" si="0"/>
        <v>#N/A</v>
      </c>
      <c r="N5" s="312" t="e">
        <f t="shared" si="0"/>
        <v>#N/A</v>
      </c>
      <c r="O5" s="312" t="e">
        <f t="shared" si="0"/>
        <v>#N/A</v>
      </c>
      <c r="P5" s="312" t="e">
        <f t="shared" si="0"/>
        <v>#N/A</v>
      </c>
      <c r="Q5" s="312" t="e">
        <f t="shared" si="0"/>
        <v>#N/A</v>
      </c>
      <c r="R5" s="312">
        <f t="shared" si="0"/>
        <v>2</v>
      </c>
      <c r="S5" s="312" t="e">
        <f t="shared" si="0"/>
        <v>#N/A</v>
      </c>
      <c r="T5" s="312" t="e">
        <f t="shared" si="1"/>
        <v>#N/A</v>
      </c>
      <c r="U5" s="312" t="e">
        <f t="shared" si="1"/>
        <v>#N/A</v>
      </c>
      <c r="V5" s="312" t="e">
        <f t="shared" si="1"/>
        <v>#N/A</v>
      </c>
      <c r="W5" s="312" t="e">
        <f t="shared" si="1"/>
        <v>#N/A</v>
      </c>
      <c r="X5" s="312" t="e">
        <f t="shared" si="1"/>
        <v>#N/A</v>
      </c>
      <c r="Y5" s="312" t="e">
        <f t="shared" si="1"/>
        <v>#N/A</v>
      </c>
      <c r="Z5" s="312" t="e">
        <f t="shared" si="1"/>
        <v>#N/A</v>
      </c>
      <c r="AA5" s="312" t="e">
        <f t="shared" si="1"/>
        <v>#N/A</v>
      </c>
      <c r="AB5" s="312">
        <f t="shared" si="1"/>
        <v>3</v>
      </c>
      <c r="AC5" s="312" t="e">
        <f t="shared" si="1"/>
        <v>#N/A</v>
      </c>
      <c r="AD5" s="312" t="e">
        <f t="shared" si="2"/>
        <v>#N/A</v>
      </c>
      <c r="AE5" s="312" t="e">
        <f t="shared" si="2"/>
        <v>#N/A</v>
      </c>
      <c r="AF5" s="312" t="e">
        <f t="shared" si="2"/>
        <v>#N/A</v>
      </c>
      <c r="AG5" s="312" t="e">
        <f t="shared" si="2"/>
        <v>#N/A</v>
      </c>
      <c r="AH5" s="312" t="e">
        <f t="shared" si="2"/>
        <v>#N/A</v>
      </c>
      <c r="AI5" s="312" t="e">
        <f t="shared" si="2"/>
        <v>#N/A</v>
      </c>
      <c r="AJ5" s="312" t="e">
        <f t="shared" si="2"/>
        <v>#N/A</v>
      </c>
      <c r="AK5" s="312" t="e">
        <f t="shared" si="2"/>
        <v>#N/A</v>
      </c>
      <c r="AL5" s="312">
        <f t="shared" si="2"/>
        <v>4</v>
      </c>
      <c r="AM5" s="312" t="e">
        <f t="shared" si="2"/>
        <v>#N/A</v>
      </c>
      <c r="AN5" s="312">
        <f t="shared" si="2"/>
        <v>5</v>
      </c>
      <c r="AO5" s="312" t="e">
        <f t="shared" si="2"/>
        <v>#N/A</v>
      </c>
      <c r="AP5" s="312" t="e">
        <f t="shared" si="2"/>
        <v>#N/A</v>
      </c>
    </row>
    <row r="6" spans="1:54">
      <c r="A6" s="312" t="s">
        <v>16</v>
      </c>
      <c r="C6" s="312" t="s">
        <v>391</v>
      </c>
      <c r="D6" s="312">
        <v>-1</v>
      </c>
      <c r="E6" s="312">
        <v>0</v>
      </c>
      <c r="F6" s="312">
        <v>1</v>
      </c>
      <c r="G6" s="312">
        <v>2</v>
      </c>
      <c r="H6" s="312">
        <v>3</v>
      </c>
      <c r="I6" s="121">
        <v>4</v>
      </c>
      <c r="J6" s="312">
        <f t="shared" ref="J6:AP6" si="3">MATCH(J$3,$E$5:$I$5,$D6)</f>
        <v>5</v>
      </c>
      <c r="K6" s="312">
        <f t="shared" si="3"/>
        <v>4</v>
      </c>
      <c r="L6" s="312">
        <f t="shared" si="3"/>
        <v>4</v>
      </c>
      <c r="M6" s="312">
        <f t="shared" si="3"/>
        <v>4</v>
      </c>
      <c r="N6" s="312">
        <f t="shared" si="3"/>
        <v>4</v>
      </c>
      <c r="O6" s="312">
        <f t="shared" si="3"/>
        <v>4</v>
      </c>
      <c r="P6" s="312">
        <f t="shared" si="3"/>
        <v>4</v>
      </c>
      <c r="Q6" s="312">
        <f t="shared" si="3"/>
        <v>4</v>
      </c>
      <c r="R6" s="312">
        <f t="shared" si="3"/>
        <v>4</v>
      </c>
      <c r="S6" s="312">
        <f t="shared" si="3"/>
        <v>3</v>
      </c>
      <c r="T6" s="312">
        <f t="shared" si="3"/>
        <v>3</v>
      </c>
      <c r="U6" s="312">
        <f t="shared" si="3"/>
        <v>3</v>
      </c>
      <c r="V6" s="312">
        <f t="shared" si="3"/>
        <v>3</v>
      </c>
      <c r="W6" s="312">
        <f t="shared" si="3"/>
        <v>3</v>
      </c>
      <c r="X6" s="312">
        <f t="shared" si="3"/>
        <v>3</v>
      </c>
      <c r="Y6" s="312">
        <f t="shared" si="3"/>
        <v>3</v>
      </c>
      <c r="Z6" s="312">
        <f t="shared" si="3"/>
        <v>3</v>
      </c>
      <c r="AA6" s="312">
        <f t="shared" si="3"/>
        <v>3</v>
      </c>
      <c r="AB6" s="312">
        <f t="shared" si="3"/>
        <v>3</v>
      </c>
      <c r="AC6" s="312">
        <f t="shared" si="3"/>
        <v>2</v>
      </c>
      <c r="AD6" s="312">
        <f t="shared" si="3"/>
        <v>2</v>
      </c>
      <c r="AE6" s="312">
        <f t="shared" si="3"/>
        <v>2</v>
      </c>
      <c r="AF6" s="312">
        <f t="shared" si="3"/>
        <v>2</v>
      </c>
      <c r="AG6" s="312">
        <f t="shared" si="3"/>
        <v>2</v>
      </c>
      <c r="AH6" s="312">
        <f t="shared" si="3"/>
        <v>2</v>
      </c>
      <c r="AI6" s="312">
        <f t="shared" si="3"/>
        <v>2</v>
      </c>
      <c r="AJ6" s="312">
        <f t="shared" si="3"/>
        <v>2</v>
      </c>
      <c r="AK6" s="312">
        <f t="shared" si="3"/>
        <v>2</v>
      </c>
      <c r="AL6" s="312">
        <f t="shared" si="3"/>
        <v>2</v>
      </c>
      <c r="AM6" s="312">
        <f t="shared" si="3"/>
        <v>1</v>
      </c>
      <c r="AN6" s="312">
        <f t="shared" si="3"/>
        <v>1</v>
      </c>
      <c r="AO6" s="312" t="e">
        <f t="shared" si="3"/>
        <v>#N/A</v>
      </c>
      <c r="AP6" s="312" t="e">
        <f t="shared" si="3"/>
        <v>#N/A</v>
      </c>
    </row>
    <row r="7" spans="1:54">
      <c r="A7" s="312" t="s">
        <v>16</v>
      </c>
      <c r="C7" s="312"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2" t="s">
        <v>16</v>
      </c>
      <c r="B8" s="311"/>
      <c r="C8" s="311" t="s">
        <v>44</v>
      </c>
      <c r="D8" s="311"/>
      <c r="I8" s="121"/>
      <c r="J8" s="312"/>
    </row>
    <row r="9" spans="1:54">
      <c r="A9" s="312" t="s">
        <v>16</v>
      </c>
      <c r="C9" s="312" t="s">
        <v>41</v>
      </c>
      <c r="D9" s="312"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2" t="s">
        <v>16</v>
      </c>
      <c r="C10" s="312" t="s">
        <v>42</v>
      </c>
      <c r="D10" s="312" t="s">
        <v>47</v>
      </c>
    </row>
    <row r="11" spans="1:54">
      <c r="A11" s="312" t="s">
        <v>16</v>
      </c>
      <c r="C11" s="312" t="s">
        <v>43</v>
      </c>
      <c r="D11" s="312" t="s">
        <v>47</v>
      </c>
    </row>
    <row r="12" spans="1:54">
      <c r="A12" s="312" t="s">
        <v>16</v>
      </c>
    </row>
    <row r="13" spans="1:54" ht="18" thickBot="1">
      <c r="A13" s="312" t="s">
        <v>16</v>
      </c>
      <c r="B13" s="227"/>
      <c r="C13" s="37" t="s">
        <v>40</v>
      </c>
    </row>
    <row r="14" spans="1:54" ht="16.5" thickTop="1" thickBot="1">
      <c r="A14" s="312" t="s">
        <v>16</v>
      </c>
      <c r="C14" s="311" t="s">
        <v>46</v>
      </c>
      <c r="D14" s="312"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2" t="s">
        <v>16</v>
      </c>
    </row>
    <row r="16" spans="1:54" ht="15.75" thickBot="1">
      <c r="A16" s="312" t="s">
        <v>16</v>
      </c>
      <c r="C16" s="311" t="s">
        <v>57</v>
      </c>
      <c r="D16" s="311"/>
    </row>
    <row r="17" spans="1:48">
      <c r="A17" s="312" t="s">
        <v>16</v>
      </c>
      <c r="C17" s="312" t="s">
        <v>49</v>
      </c>
      <c r="D17" s="312" t="s">
        <v>48</v>
      </c>
      <c r="E17" s="312">
        <f>E22/$E$25</f>
        <v>0.5</v>
      </c>
      <c r="F17" s="312">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0.52099999999999991</v>
      </c>
      <c r="T17" s="190">
        <f t="shared" si="5"/>
        <v>0.50900000000000001</v>
      </c>
      <c r="U17" s="190">
        <f t="shared" si="5"/>
        <v>0.50000000000000011</v>
      </c>
      <c r="V17" s="190">
        <f t="shared" si="5"/>
        <v>0.49099999999999999</v>
      </c>
      <c r="W17" s="190">
        <f t="shared" si="5"/>
        <v>0.48199999999999987</v>
      </c>
      <c r="X17" s="190">
        <f t="shared" si="5"/>
        <v>0.47499999999999998</v>
      </c>
      <c r="Y17" s="190">
        <f t="shared" si="5"/>
        <v>0.46799999999999992</v>
      </c>
      <c r="Z17" s="190">
        <f t="shared" si="5"/>
        <v>0.46400000000000002</v>
      </c>
      <c r="AA17" s="190">
        <f t="shared" si="5"/>
        <v>0.45699999999999996</v>
      </c>
      <c r="AB17" s="190">
        <f t="shared" si="5"/>
        <v>0.44855144855144852</v>
      </c>
      <c r="AC17" s="190">
        <f t="shared" si="5"/>
        <v>0.43856143856143853</v>
      </c>
      <c r="AD17" s="190">
        <f t="shared" si="5"/>
        <v>0.42842842842842838</v>
      </c>
      <c r="AE17" s="190">
        <f t="shared" si="5"/>
        <v>0.41699999999999998</v>
      </c>
      <c r="AF17" s="190">
        <f t="shared" si="5"/>
        <v>0.40499999999999997</v>
      </c>
      <c r="AG17" s="190">
        <f t="shared" si="5"/>
        <v>0.39599999999999991</v>
      </c>
      <c r="AH17" s="190">
        <f t="shared" si="5"/>
        <v>0.3909999999999999</v>
      </c>
      <c r="AI17" s="190">
        <f t="shared" si="5"/>
        <v>0.38400000000000001</v>
      </c>
      <c r="AJ17" s="190">
        <f t="shared" si="5"/>
        <v>0.37662337662337658</v>
      </c>
      <c r="AK17" s="190">
        <f t="shared" si="5"/>
        <v>0.36836836836836834</v>
      </c>
      <c r="AL17" s="190">
        <f t="shared" si="5"/>
        <v>0.35935935935935936</v>
      </c>
      <c r="AM17" s="190">
        <f t="shared" si="5"/>
        <v>0.32000000000000006</v>
      </c>
      <c r="AN17" s="190">
        <f t="shared" si="5"/>
        <v>0.29600000000000004</v>
      </c>
      <c r="AO17" s="190">
        <f t="shared" si="5"/>
        <v>0.29600000000000004</v>
      </c>
      <c r="AP17" s="190">
        <f t="shared" si="5"/>
        <v>0.29600000000000004</v>
      </c>
      <c r="AQ17" s="190"/>
      <c r="AR17" s="190"/>
      <c r="AS17" s="190"/>
      <c r="AT17" s="190"/>
      <c r="AU17" s="190"/>
      <c r="AV17" s="190"/>
    </row>
    <row r="18" spans="1:48">
      <c r="A18" s="312" t="s">
        <v>16</v>
      </c>
      <c r="C18" s="312" t="s">
        <v>51</v>
      </c>
      <c r="D18" s="312" t="s">
        <v>48</v>
      </c>
      <c r="E18" s="312">
        <f>E23/$E$25</f>
        <v>0.3</v>
      </c>
      <c r="F18" s="312">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0.27900000000000003</v>
      </c>
      <c r="T18" s="190">
        <f t="shared" si="6"/>
        <v>0.29099999999999998</v>
      </c>
      <c r="U18" s="190">
        <f t="shared" si="6"/>
        <v>0.29900000000000004</v>
      </c>
      <c r="V18" s="190">
        <f t="shared" si="6"/>
        <v>0.30200000000000005</v>
      </c>
      <c r="W18" s="190">
        <f t="shared" si="6"/>
        <v>0.30499999999999999</v>
      </c>
      <c r="X18" s="190">
        <f t="shared" si="6"/>
        <v>0.30700000000000005</v>
      </c>
      <c r="Y18" s="190">
        <f t="shared" si="6"/>
        <v>0.31</v>
      </c>
      <c r="Z18" s="190">
        <f t="shared" si="6"/>
        <v>0.312</v>
      </c>
      <c r="AA18" s="190">
        <f t="shared" si="6"/>
        <v>0.31299999999999994</v>
      </c>
      <c r="AB18" s="190">
        <f t="shared" si="6"/>
        <v>0.31568431568431565</v>
      </c>
      <c r="AC18" s="190">
        <f t="shared" si="6"/>
        <v>0.31768231768231764</v>
      </c>
      <c r="AD18" s="190">
        <f t="shared" si="6"/>
        <v>0.32032032032032032</v>
      </c>
      <c r="AE18" s="190">
        <f t="shared" si="6"/>
        <v>0.32299999999999995</v>
      </c>
      <c r="AF18" s="190">
        <f t="shared" si="6"/>
        <v>0.32600000000000001</v>
      </c>
      <c r="AG18" s="190">
        <f t="shared" si="6"/>
        <v>0.32999999999999996</v>
      </c>
      <c r="AH18" s="190">
        <f t="shared" si="6"/>
        <v>0.33199999999999996</v>
      </c>
      <c r="AI18" s="190">
        <f t="shared" si="6"/>
        <v>0.33400000000000002</v>
      </c>
      <c r="AJ18" s="190">
        <f t="shared" si="6"/>
        <v>0.33666333666333659</v>
      </c>
      <c r="AK18" s="190">
        <f t="shared" si="6"/>
        <v>0.33733733733733728</v>
      </c>
      <c r="AL18" s="190">
        <f t="shared" si="6"/>
        <v>0.34134134134134131</v>
      </c>
      <c r="AM18" s="190">
        <f t="shared" si="6"/>
        <v>0.34999999999999992</v>
      </c>
      <c r="AN18" s="190">
        <f t="shared" si="6"/>
        <v>0.35899999999999993</v>
      </c>
      <c r="AO18" s="190">
        <f t="shared" si="6"/>
        <v>0.35899999999999993</v>
      </c>
      <c r="AP18" s="190">
        <f t="shared" si="6"/>
        <v>0.35899999999999993</v>
      </c>
      <c r="AQ18" s="190"/>
      <c r="AR18" s="190"/>
      <c r="AS18" s="190"/>
      <c r="AT18" s="190"/>
      <c r="AU18" s="190"/>
      <c r="AV18" s="190"/>
    </row>
    <row r="19" spans="1:48">
      <c r="A19" s="312" t="s">
        <v>16</v>
      </c>
      <c r="C19" s="312" t="s">
        <v>50</v>
      </c>
      <c r="D19" s="312" t="s">
        <v>48</v>
      </c>
      <c r="E19" s="312">
        <f>E24/$E$25</f>
        <v>0.19999999999999996</v>
      </c>
      <c r="F19" s="312">
        <f>F24/$F$25</f>
        <v>0.20386905737350788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0.20386905737350788</v>
      </c>
      <c r="S19" s="190">
        <f t="shared" si="7"/>
        <v>0.2</v>
      </c>
      <c r="T19" s="190">
        <f t="shared" si="7"/>
        <v>0.2</v>
      </c>
      <c r="U19" s="190">
        <f t="shared" si="7"/>
        <v>0.20100000000000001</v>
      </c>
      <c r="V19" s="190">
        <f t="shared" si="7"/>
        <v>0.20699999999999993</v>
      </c>
      <c r="W19" s="190">
        <f t="shared" si="7"/>
        <v>0.21299999999999997</v>
      </c>
      <c r="X19" s="190">
        <f t="shared" si="7"/>
        <v>0.21800000000000003</v>
      </c>
      <c r="Y19" s="190">
        <f t="shared" si="7"/>
        <v>0.222</v>
      </c>
      <c r="Z19" s="190">
        <f t="shared" si="7"/>
        <v>0.22400000000000003</v>
      </c>
      <c r="AA19" s="190">
        <f t="shared" si="7"/>
        <v>0.23</v>
      </c>
      <c r="AB19" s="190">
        <f t="shared" si="7"/>
        <v>0.23576423576423575</v>
      </c>
      <c r="AC19" s="190">
        <f t="shared" si="7"/>
        <v>0.2437562437562438</v>
      </c>
      <c r="AD19" s="190">
        <f t="shared" si="7"/>
        <v>0.25125125125125136</v>
      </c>
      <c r="AE19" s="190">
        <f t="shared" si="7"/>
        <v>0.26000000000000012</v>
      </c>
      <c r="AF19" s="190">
        <f t="shared" si="7"/>
        <v>0.26900000000000013</v>
      </c>
      <c r="AG19" s="190">
        <f t="shared" si="7"/>
        <v>0.27400000000000008</v>
      </c>
      <c r="AH19" s="190">
        <f t="shared" si="7"/>
        <v>0.27700000000000008</v>
      </c>
      <c r="AI19" s="190">
        <f t="shared" si="7"/>
        <v>0.28200000000000008</v>
      </c>
      <c r="AJ19" s="190">
        <f t="shared" si="7"/>
        <v>0.28671328671328677</v>
      </c>
      <c r="AK19" s="190">
        <f t="shared" si="7"/>
        <v>0.29429429429429438</v>
      </c>
      <c r="AL19" s="190">
        <f t="shared" si="7"/>
        <v>0.29929929929929933</v>
      </c>
      <c r="AM19" s="190">
        <f t="shared" si="7"/>
        <v>0.33000000000000013</v>
      </c>
      <c r="AN19" s="190">
        <f t="shared" si="7"/>
        <v>0.34500000000000014</v>
      </c>
      <c r="AO19" s="190">
        <f t="shared" si="7"/>
        <v>0.34500000000000014</v>
      </c>
      <c r="AP19" s="190">
        <f t="shared" si="7"/>
        <v>0.34500000000000014</v>
      </c>
      <c r="AQ19" s="190"/>
      <c r="AR19" s="190"/>
      <c r="AS19" s="190"/>
      <c r="AT19" s="190"/>
      <c r="AU19" s="190"/>
      <c r="AV19" s="190"/>
    </row>
    <row r="20" spans="1:48">
      <c r="A20" s="312" t="s">
        <v>16</v>
      </c>
      <c r="K20" s="5"/>
      <c r="Q20" s="5"/>
    </row>
    <row r="21" spans="1:48" ht="15.75" thickBot="1">
      <c r="A21" s="312" t="s">
        <v>16</v>
      </c>
      <c r="B21" s="311" t="s">
        <v>56</v>
      </c>
      <c r="D21" s="311"/>
      <c r="E21" s="312">
        <v>2012</v>
      </c>
      <c r="F21" s="312">
        <v>2020</v>
      </c>
      <c r="G21" s="312">
        <v>2030</v>
      </c>
      <c r="H21" s="312">
        <v>2040</v>
      </c>
      <c r="I21" s="312">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2" t="s">
        <v>16</v>
      </c>
      <c r="B22" s="312">
        <v>1</v>
      </c>
      <c r="C22" s="312" t="s">
        <v>7</v>
      </c>
      <c r="D22" s="312" t="s">
        <v>47</v>
      </c>
      <c r="E22" s="10">
        <f t="shared" ref="E22:I24" si="8">SUMIF($J$3:$AV$3,E$21,$J22:$AV22)</f>
        <v>26.162716441035041</v>
      </c>
      <c r="F22" s="10">
        <f t="shared" si="8"/>
        <v>26.998265626975765</v>
      </c>
      <c r="G22" s="10">
        <f t="shared" si="8"/>
        <v>30.737021546671016</v>
      </c>
      <c r="H22" s="10">
        <f t="shared" si="8"/>
        <v>27.124924751485992</v>
      </c>
      <c r="I22" s="24">
        <f t="shared" si="8"/>
        <v>23.994770747586841</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31.348640701200811</v>
      </c>
      <c r="T22" s="10" cm="1">
        <f t="array" ref="T22">INDEX(Drivers!$C$34:$AG$36,$B22,T$21)</f>
        <v>31.121107307383678</v>
      </c>
      <c r="U22" s="10" cm="1">
        <f t="array" ref="U22">INDEX(Drivers!$C$34:$AG$36,$B22,U$21)</f>
        <v>31.063043082028347</v>
      </c>
      <c r="V22" s="10" cm="1">
        <f t="array" ref="V22">INDEX(Drivers!$C$34:$AG$36,$B22,V$21)</f>
        <v>30.99504154178809</v>
      </c>
      <c r="W22" s="10" cm="1">
        <f t="array" ref="W22">INDEX(Drivers!$C$34:$AG$36,$B22,W$21)</f>
        <v>30.916797743962622</v>
      </c>
      <c r="X22" s="10" cm="1">
        <f t="array" ref="X22">INDEX(Drivers!$C$34:$AG$36,$B22,X$21)</f>
        <v>30.92997187573329</v>
      </c>
      <c r="Y22" s="10" cm="1">
        <f t="array" ref="Y22">INDEX(Drivers!$C$34:$AG$36,$B22,Y$21)</f>
        <v>30.908047054536905</v>
      </c>
      <c r="Z22" s="10" cm="1">
        <f t="array" ref="Z22">INDEX(Drivers!$C$34:$AG$36,$B22,Z$21)</f>
        <v>31.051634778479787</v>
      </c>
      <c r="AA22" s="10" cm="1">
        <f t="array" ref="AA22">INDEX(Drivers!$C$34:$AG$36,$B22,AA$21)</f>
        <v>30.961648814354376</v>
      </c>
      <c r="AB22" s="10" cm="1">
        <f t="array" ref="AB22">INDEX(Drivers!$C$34:$AG$36,$B22,AB$21)</f>
        <v>30.737021546671016</v>
      </c>
      <c r="AC22" s="10" cm="1">
        <f t="array" ref="AC22">INDEX(Drivers!$C$34:$AG$36,$B22,AC$21)</f>
        <v>30.386338201408901</v>
      </c>
      <c r="AD22" s="10" cm="1">
        <f t="array" ref="AD22">INDEX(Drivers!$C$34:$AG$36,$B22,AD$21)</f>
        <v>30.004150355776058</v>
      </c>
      <c r="AE22" s="10" cm="1">
        <f t="array" ref="AE22">INDEX(Drivers!$C$34:$AG$36,$B22,AE$21)</f>
        <v>29.508756537826937</v>
      </c>
      <c r="AF22" s="10" cm="1">
        <f t="array" ref="AF22">INDEX(Drivers!$C$34:$AG$36,$B22,AF$21)</f>
        <v>28.949315956988045</v>
      </c>
      <c r="AG22" s="10" cm="1">
        <f t="array" ref="AG22">INDEX(Drivers!$C$34:$AG$36,$B22,AG$21)</f>
        <v>28.582714881410926</v>
      </c>
      <c r="AH22" s="10" cm="1">
        <f t="array" ref="AH22">INDEX(Drivers!$C$34:$AG$36,$B22,AH$21)</f>
        <v>28.490310293927497</v>
      </c>
      <c r="AI22" s="10" cm="1">
        <f t="array" ref="AI22">INDEX(Drivers!$C$34:$AG$36,$B22,AI$21)</f>
        <v>28.239101211711638</v>
      </c>
      <c r="AJ22" s="10" cm="1">
        <f t="array" ref="AJ22">INDEX(Drivers!$C$34:$AG$36,$B22,AJ$21)</f>
        <v>27.945585027608296</v>
      </c>
      <c r="AK22" s="10" cm="1">
        <f t="array" ref="AK22">INDEX(Drivers!$C$34:$AG$36,$B22,AK$21)</f>
        <v>27.571575627162453</v>
      </c>
      <c r="AL22" s="10" cm="1">
        <f t="array" ref="AL22">INDEX(Drivers!$C$34:$AG$36,$B22,AL$21)</f>
        <v>27.124924751485992</v>
      </c>
      <c r="AM22" s="10" cm="1">
        <f t="array" ref="AM22">INDEX(Drivers!$C$34:$AG$36,$B22,AM$21)</f>
        <v>25.102867243643992</v>
      </c>
      <c r="AN22" s="10" cm="1">
        <f t="array" ref="AN22">INDEX(Drivers!$C$34:$AG$36,$B22,AN$21)</f>
        <v>23.994770747586841</v>
      </c>
      <c r="AO22" s="10">
        <f t="shared" ref="AO22:AP24" si="9">AN22</f>
        <v>23.994770747586841</v>
      </c>
      <c r="AP22" s="10">
        <f t="shared" si="9"/>
        <v>23.994770747586841</v>
      </c>
      <c r="AQ22" s="10"/>
      <c r="AR22" s="10"/>
      <c r="AS22" s="10"/>
      <c r="AT22" s="10"/>
      <c r="AU22" s="10"/>
      <c r="AV22" s="10"/>
    </row>
    <row r="23" spans="1:48">
      <c r="A23" s="312" t="s">
        <v>16</v>
      </c>
      <c r="B23" s="312">
        <v>2</v>
      </c>
      <c r="C23" s="312" t="s">
        <v>8</v>
      </c>
      <c r="D23" s="312" t="s">
        <v>47</v>
      </c>
      <c r="E23" s="10">
        <f t="shared" si="8"/>
        <v>15.697629864621025</v>
      </c>
      <c r="F23" s="10">
        <f t="shared" si="8"/>
        <v>19.311259441517389</v>
      </c>
      <c r="G23" s="10">
        <f t="shared" si="8"/>
        <v>21.632291333514569</v>
      </c>
      <c r="H23" s="10">
        <f t="shared" si="8"/>
        <v>25.764900669238781</v>
      </c>
      <c r="I23" s="24">
        <f t="shared" si="8"/>
        <v>29.101765872917813</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16.7874678611037</v>
      </c>
      <c r="T23" s="10" cm="1">
        <f t="array" ref="T23">INDEX(Drivers!$C$34:$AG$36,$B23,T$21)</f>
        <v>17.792224413455106</v>
      </c>
      <c r="U23" s="10" cm="1">
        <f t="array" ref="U23">INDEX(Drivers!$C$34:$AG$36,$B23,U$21)</f>
        <v>18.575699763052953</v>
      </c>
      <c r="V23" s="10" cm="1">
        <f t="array" ref="V23">INDEX(Drivers!$C$34:$AG$36,$B23,V$21)</f>
        <v>19.06415997071284</v>
      </c>
      <c r="W23" s="10" cm="1">
        <f t="array" ref="W23">INDEX(Drivers!$C$34:$AG$36,$B23,W$21)</f>
        <v>19.563533842134028</v>
      </c>
      <c r="X23" s="10" cm="1">
        <f t="array" ref="X23">INDEX(Drivers!$C$34:$AG$36,$B23,X$21)</f>
        <v>19.990529191263416</v>
      </c>
      <c r="Y23" s="10" cm="1">
        <f t="array" ref="Y23">INDEX(Drivers!$C$34:$AG$36,$B23,Y$21)</f>
        <v>20.473279031851373</v>
      </c>
      <c r="Z23" s="10" cm="1">
        <f t="array" ref="Z23">INDEX(Drivers!$C$34:$AG$36,$B23,Z$21)</f>
        <v>20.879547523460545</v>
      </c>
      <c r="AA23" s="10" cm="1">
        <f t="array" ref="AA23">INDEX(Drivers!$C$34:$AG$36,$B23,AA$21)</f>
        <v>21.205680697796321</v>
      </c>
      <c r="AB23" s="10" cm="1">
        <f t="array" ref="AB23">INDEX(Drivers!$C$34:$AG$36,$B23,AB$21)</f>
        <v>21.632291333514569</v>
      </c>
      <c r="AC23" s="10" cm="1">
        <f t="array" ref="AC23">INDEX(Drivers!$C$34:$AG$36,$B23,AC$21)</f>
        <v>22.011060473913506</v>
      </c>
      <c r="AD23" s="10" cm="1">
        <f t="array" ref="AD23">INDEX(Drivers!$C$34:$AG$36,$B23,AD$21)</f>
        <v>22.433009611795185</v>
      </c>
      <c r="AE23" s="10" cm="1">
        <f t="array" ref="AE23">INDEX(Drivers!$C$34:$AG$36,$B23,AE$21)</f>
        <v>22.85690254608657</v>
      </c>
      <c r="AF23" s="10" cm="1">
        <f t="array" ref="AF23">INDEX(Drivers!$C$34:$AG$36,$B23,AF$21)</f>
        <v>23.30241235056322</v>
      </c>
      <c r="AG23" s="10" cm="1">
        <f t="array" ref="AG23">INDEX(Drivers!$C$34:$AG$36,$B23,AG$21)</f>
        <v>23.81892906784244</v>
      </c>
      <c r="AH23" s="10" cm="1">
        <f t="array" ref="AH23">INDEX(Drivers!$C$34:$AG$36,$B23,AH$21)</f>
        <v>24.191260914536905</v>
      </c>
      <c r="AI23" s="10" cm="1">
        <f t="array" ref="AI23">INDEX(Drivers!$C$34:$AG$36,$B23,AI$21)</f>
        <v>24.562134908103353</v>
      </c>
      <c r="AJ23" s="10" cm="1">
        <f t="array" ref="AJ23">INDEX(Drivers!$C$34:$AG$36,$B23,AJ$21)</f>
        <v>24.980536218312981</v>
      </c>
      <c r="AK23" s="10" cm="1">
        <f t="array" ref="AK23">INDEX(Drivers!$C$34:$AG$36,$B23,AK$21)</f>
        <v>25.248970071613439</v>
      </c>
      <c r="AL23" s="10" cm="1">
        <f t="array" ref="AL23">INDEX(Drivers!$C$34:$AG$36,$B23,AL$21)</f>
        <v>25.764900669238781</v>
      </c>
      <c r="AM23" s="10" cm="1">
        <f t="array" ref="AM23">INDEX(Drivers!$C$34:$AG$36,$B23,AM$21)</f>
        <v>27.456261047735605</v>
      </c>
      <c r="AN23" s="10" cm="1">
        <f t="array" ref="AN23">INDEX(Drivers!$C$34:$AG$36,$B23,AN$21)</f>
        <v>29.101765872917813</v>
      </c>
      <c r="AO23" s="10">
        <f t="shared" si="9"/>
        <v>29.101765872917813</v>
      </c>
      <c r="AP23" s="10">
        <f t="shared" si="9"/>
        <v>29.101765872917813</v>
      </c>
      <c r="AQ23" s="10"/>
      <c r="AR23" s="10"/>
      <c r="AS23" s="10"/>
      <c r="AT23" s="10"/>
      <c r="AU23" s="10"/>
      <c r="AV23" s="10"/>
    </row>
    <row r="24" spans="1:48">
      <c r="A24" s="312" t="s">
        <v>16</v>
      </c>
      <c r="B24" s="312">
        <v>3</v>
      </c>
      <c r="C24" s="312" t="s">
        <v>406</v>
      </c>
      <c r="D24" s="312" t="s">
        <v>47</v>
      </c>
      <c r="E24" s="10">
        <f t="shared" si="8"/>
        <v>10.465086576414015</v>
      </c>
      <c r="F24" s="10">
        <f t="shared" si="8"/>
        <v>11.858701524628284</v>
      </c>
      <c r="G24" s="10">
        <f t="shared" si="8"/>
        <v>16.155761881991893</v>
      </c>
      <c r="H24" s="10">
        <f t="shared" si="8"/>
        <v>22.591511143995298</v>
      </c>
      <c r="I24" s="24">
        <f t="shared" si="8"/>
        <v>27.966878067288725</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11.858701524628284</v>
      </c>
      <c r="S24" s="10" cm="1">
        <f t="array" ref="S24">INDEX(Drivers!$C$34:$AG$36,$B24,S$21)</f>
        <v>12.034027140576129</v>
      </c>
      <c r="T24" s="10" cm="1">
        <f t="array" ref="T24">INDEX(Drivers!$C$34:$AG$36,$B24,T$21)</f>
        <v>12.228332930209696</v>
      </c>
      <c r="U24" s="10" cm="1">
        <f t="array" ref="U24">INDEX(Drivers!$C$34:$AG$36,$B24,U$21)</f>
        <v>12.487343318975395</v>
      </c>
      <c r="V24" s="10" cm="1">
        <f t="array" ref="V24">INDEX(Drivers!$C$34:$AG$36,$B24,V$21)</f>
        <v>13.06715600641575</v>
      </c>
      <c r="W24" s="10" cm="1">
        <f t="array" ref="W24">INDEX(Drivers!$C$34:$AG$36,$B24,W$21)</f>
        <v>13.662402322539499</v>
      </c>
      <c r="X24" s="10" cm="1">
        <f t="array" ref="X24">INDEX(Drivers!$C$34:$AG$36,$B24,X$21)</f>
        <v>14.195229197704965</v>
      </c>
      <c r="Y24" s="10" cm="1">
        <f t="array" ref="Y24">INDEX(Drivers!$C$34:$AG$36,$B24,Y$21)</f>
        <v>14.661509500229048</v>
      </c>
      <c r="Z24" s="10" cm="1">
        <f t="array" ref="Z24">INDEX(Drivers!$C$34:$AG$36,$B24,Z$21)</f>
        <v>14.990444375817829</v>
      </c>
      <c r="AA24" s="10" cm="1">
        <f t="array" ref="AA24">INDEX(Drivers!$C$34:$AG$36,$B24,AA$21)</f>
        <v>15.582449075058005</v>
      </c>
      <c r="AB24" s="10" cm="1">
        <f t="array" ref="AB24">INDEX(Drivers!$C$34:$AG$36,$B24,AB$21)</f>
        <v>16.155761881991893</v>
      </c>
      <c r="AC24" s="10" cm="1">
        <f t="array" ref="AC24">INDEX(Drivers!$C$34:$AG$36,$B24,AC$21)</f>
        <v>16.888989797594018</v>
      </c>
      <c r="AD24" s="10" cm="1">
        <f t="array" ref="AD24">INDEX(Drivers!$C$34:$AG$36,$B24,AD$21)</f>
        <v>17.595891914251858</v>
      </c>
      <c r="AE24" s="10" cm="1">
        <f t="array" ref="AE24">INDEX(Drivers!$C$34:$AG$36,$B24,AE$21)</f>
        <v>18.39874508353719</v>
      </c>
      <c r="AF24" s="10" cm="1">
        <f t="array" ref="AF24">INDEX(Drivers!$C$34:$AG$36,$B24,AF$21)</f>
        <v>19.228064178838984</v>
      </c>
      <c r="AG24" s="10" cm="1">
        <f t="array" ref="AG24">INDEX(Drivers!$C$34:$AG$36,$B24,AG$21)</f>
        <v>19.776928983602517</v>
      </c>
      <c r="AH24" s="10" cm="1">
        <f t="array" ref="AH24">INDEX(Drivers!$C$34:$AG$36,$B24,AH$21)</f>
        <v>20.183672510020259</v>
      </c>
      <c r="AI24" s="10" cm="1">
        <f t="array" ref="AI24">INDEX(Drivers!$C$34:$AG$36,$B24,AI$21)</f>
        <v>20.738089952350741</v>
      </c>
      <c r="AJ24" s="10" cm="1">
        <f t="array" ref="AJ24">INDEX(Drivers!$C$34:$AG$36,$B24,AJ$21)</f>
        <v>21.274225206693856</v>
      </c>
      <c r="AK24" s="10" cm="1">
        <f t="array" ref="AK24">INDEX(Drivers!$C$34:$AG$36,$B24,AK$21)</f>
        <v>22.027291397787401</v>
      </c>
      <c r="AL24" s="10" cm="1">
        <f t="array" ref="AL24">INDEX(Drivers!$C$34:$AG$36,$B24,AL$21)</f>
        <v>22.591511143995298</v>
      </c>
      <c r="AM24" s="10" cm="1">
        <f t="array" ref="AM24">INDEX(Drivers!$C$34:$AG$36,$B24,AM$21)</f>
        <v>25.887331845007871</v>
      </c>
      <c r="AN24" s="10" cm="1">
        <f t="array" ref="AN24">INDEX(Drivers!$C$34:$AG$36,$B24,AN$21)</f>
        <v>27.966878067288725</v>
      </c>
      <c r="AO24" s="10">
        <f t="shared" si="9"/>
        <v>27.966878067288725</v>
      </c>
      <c r="AP24" s="10">
        <f t="shared" si="9"/>
        <v>27.966878067288725</v>
      </c>
      <c r="AQ24" s="10"/>
      <c r="AR24" s="10"/>
      <c r="AS24" s="10"/>
      <c r="AT24" s="10"/>
      <c r="AU24" s="10"/>
      <c r="AV24" s="10"/>
    </row>
    <row r="25" spans="1:48">
      <c r="A25" s="312" t="s">
        <v>16</v>
      </c>
      <c r="E25" s="47">
        <f t="shared" ref="E25:AP25" si="10">SUM(E22:E24)</f>
        <v>52.325432882070082</v>
      </c>
      <c r="F25" s="47">
        <f t="shared" si="10"/>
        <v>58.168226593121446</v>
      </c>
      <c r="G25" s="47">
        <f t="shared" si="10"/>
        <v>68.525074762177482</v>
      </c>
      <c r="H25" s="47">
        <f t="shared" si="10"/>
        <v>75.481336564720067</v>
      </c>
      <c r="I25" s="47">
        <f t="shared" si="10"/>
        <v>81.063414687793369</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60.170135702880643</v>
      </c>
      <c r="T25" s="47">
        <f t="shared" si="10"/>
        <v>61.14166465104848</v>
      </c>
      <c r="U25" s="47">
        <f t="shared" si="10"/>
        <v>62.126086164056687</v>
      </c>
      <c r="V25" s="47">
        <f t="shared" si="10"/>
        <v>63.126357518916684</v>
      </c>
      <c r="W25" s="47">
        <f t="shared" si="10"/>
        <v>64.14273390863616</v>
      </c>
      <c r="X25" s="47">
        <f t="shared" si="10"/>
        <v>65.115730264701668</v>
      </c>
      <c r="Y25" s="47">
        <f t="shared" si="10"/>
        <v>66.042835586617329</v>
      </c>
      <c r="Z25" s="47">
        <f t="shared" si="10"/>
        <v>66.921626677758155</v>
      </c>
      <c r="AA25" s="47">
        <f t="shared" si="10"/>
        <v>67.749778587208709</v>
      </c>
      <c r="AB25" s="47">
        <f t="shared" si="10"/>
        <v>68.525074762177482</v>
      </c>
      <c r="AC25" s="47">
        <f t="shared" si="10"/>
        <v>69.286388472916428</v>
      </c>
      <c r="AD25" s="47">
        <f t="shared" si="10"/>
        <v>70.033051881823098</v>
      </c>
      <c r="AE25" s="47">
        <f t="shared" si="10"/>
        <v>70.764404167450692</v>
      </c>
      <c r="AF25" s="47">
        <f t="shared" si="10"/>
        <v>71.479792486390238</v>
      </c>
      <c r="AG25" s="47">
        <f t="shared" si="10"/>
        <v>72.178572932855886</v>
      </c>
      <c r="AH25" s="47">
        <f t="shared" si="10"/>
        <v>72.865243718484663</v>
      </c>
      <c r="AI25" s="47">
        <f t="shared" si="10"/>
        <v>73.539326072165721</v>
      </c>
      <c r="AJ25" s="47">
        <f t="shared" si="10"/>
        <v>74.200346452615136</v>
      </c>
      <c r="AK25" s="47">
        <f t="shared" si="10"/>
        <v>74.847837096563296</v>
      </c>
      <c r="AL25" s="47">
        <f t="shared" si="10"/>
        <v>75.481336564720067</v>
      </c>
      <c r="AM25" s="47">
        <f t="shared" si="10"/>
        <v>78.446460136387458</v>
      </c>
      <c r="AN25" s="47">
        <f t="shared" si="10"/>
        <v>81.063414687793369</v>
      </c>
      <c r="AO25" s="47">
        <f t="shared" si="10"/>
        <v>81.063414687793369</v>
      </c>
      <c r="AP25" s="47">
        <f t="shared" si="10"/>
        <v>81.063414687793369</v>
      </c>
      <c r="AQ25" s="47"/>
      <c r="AR25" s="47"/>
      <c r="AS25" s="47"/>
      <c r="AT25" s="47"/>
      <c r="AU25" s="47"/>
      <c r="AV25" s="47"/>
    </row>
    <row r="26" spans="1:48">
      <c r="A26" s="312" t="s">
        <v>16</v>
      </c>
      <c r="J26" s="42"/>
      <c r="K26" s="186"/>
      <c r="L26" s="186"/>
    </row>
    <row r="27" spans="1:48">
      <c r="A27" s="312" t="s">
        <v>16</v>
      </c>
      <c r="J27" s="42"/>
      <c r="K27" s="186"/>
      <c r="L27" s="186"/>
    </row>
    <row r="28" spans="1:48" ht="15.75" thickBot="1">
      <c r="A28" s="312" t="s">
        <v>16</v>
      </c>
      <c r="C28" s="311" t="s">
        <v>45</v>
      </c>
      <c r="D28" s="311"/>
      <c r="E28" s="312">
        <v>2012</v>
      </c>
      <c r="F28" s="312">
        <v>2020</v>
      </c>
      <c r="G28" s="312">
        <v>2030</v>
      </c>
      <c r="H28" s="312">
        <v>2040</v>
      </c>
      <c r="I28" s="312">
        <v>2050</v>
      </c>
    </row>
    <row r="29" spans="1:48">
      <c r="A29" s="312" t="s">
        <v>16</v>
      </c>
      <c r="C29" s="312" t="s">
        <v>7</v>
      </c>
      <c r="D29" s="312" t="s">
        <v>48</v>
      </c>
      <c r="E29" s="80">
        <v>0.71</v>
      </c>
      <c r="F29" s="34">
        <v>0.8</v>
      </c>
      <c r="G29" s="34">
        <v>0.85</v>
      </c>
      <c r="H29" s="34">
        <v>0.9</v>
      </c>
      <c r="I29" s="112">
        <v>0.95</v>
      </c>
      <c r="J29" s="312" cm="1">
        <f t="array" ref="J29">IF(J$7=-1,K29,IF(J$7=99,I29,IF(J$7=0,INDEX($E29:$I29,0,J$5),(INDEX($E29:$I29,0,J$7+1)-INDEX($E29:$I29,0,J$7))/(INDEX($E$4:$I$4,0,J$7+1)-INDEX($E$4:$I$4,0,J$7))+I29)))</f>
        <v>0.71</v>
      </c>
      <c r="K29" s="312" cm="1">
        <f t="array" ref="K29">IF(K$7=-1,L29,IF(K$7=99,J29,IF(K$7=0,INDEX($E29:$I29,0,K$5),(INDEX($E29:$I29,0,K$7+1)-INDEX($E29:$I29,0,K$7))/(INDEX($E$4:$I$4,0,K$7+1)-INDEX($E$4:$I$4,0,K$7))+J29)))</f>
        <v>0.72124999999999995</v>
      </c>
      <c r="L29" s="312" cm="1">
        <f t="array" ref="L29">IF(L$7=-1,M29,IF(L$7=99,K29,IF(L$7=0,INDEX($E29:$I29,0,L$5),(INDEX($E29:$I29,0,L$7+1)-INDEX($E29:$I29,0,L$7))/(INDEX($E$4:$I$4,0,L$7+1)-INDEX($E$4:$I$4,0,L$7))+K29)))</f>
        <v>0.73249999999999993</v>
      </c>
      <c r="M29" s="312" cm="1">
        <f t="array" ref="M29">IF(M$7=-1,N29,IF(M$7=99,L29,IF(M$7=0,INDEX($E29:$I29,0,M$5),(INDEX($E29:$I29,0,M$7+1)-INDEX($E29:$I29,0,M$7))/(INDEX($E$4:$I$4,0,M$7+1)-INDEX($E$4:$I$4,0,M$7))+L29)))</f>
        <v>0.74374999999999991</v>
      </c>
      <c r="N29" s="312" cm="1">
        <f t="array" ref="N29">IF(N$7=-1,O29,IF(N$7=99,M29,IF(N$7=0,INDEX($E29:$I29,0,N$5),(INDEX($E29:$I29,0,N$7+1)-INDEX($E29:$I29,0,N$7))/(INDEX($E$4:$I$4,0,N$7+1)-INDEX($E$4:$I$4,0,N$7))+M29)))</f>
        <v>0.75499999999999989</v>
      </c>
      <c r="O29" s="312" cm="1">
        <f t="array" ref="O29">IF(O$7=-1,P29,IF(O$7=99,N29,IF(O$7=0,INDEX($E29:$I29,0,O$5),(INDEX($E29:$I29,0,O$7+1)-INDEX($E29:$I29,0,O$7))/(INDEX($E$4:$I$4,0,O$7+1)-INDEX($E$4:$I$4,0,O$7))+N29)))</f>
        <v>0.76624999999999988</v>
      </c>
      <c r="P29" s="312" cm="1">
        <f t="array" ref="P29">IF(P$7=-1,Q29,IF(P$7=99,O29,IF(P$7=0,INDEX($E29:$I29,0,P$5),(INDEX($E29:$I29,0,P$7+1)-INDEX($E29:$I29,0,P$7))/(INDEX($E$4:$I$4,0,P$7+1)-INDEX($E$4:$I$4,0,P$7))+O29)))</f>
        <v>0.77749999999999986</v>
      </c>
      <c r="Q29" s="312" cm="1">
        <f t="array" ref="Q29">IF(Q$7=-1,R29,IF(Q$7=99,P29,IF(Q$7=0,INDEX($E29:$I29,0,Q$5),(INDEX($E29:$I29,0,Q$7+1)-INDEX($E29:$I29,0,Q$7))/(INDEX($E$4:$I$4,0,Q$7+1)-INDEX($E$4:$I$4,0,Q$7))+P29)))</f>
        <v>0.78874999999999984</v>
      </c>
      <c r="R29" s="312" cm="1">
        <f t="array" ref="R29">IF(R$7=-1,S29,IF(R$7=99,Q29,IF(R$7=0,INDEX($E29:$I29,0,R$5),(INDEX($E29:$I29,0,R$7+1)-INDEX($E29:$I29,0,R$7))/(INDEX($E$4:$I$4,0,R$7+1)-INDEX($E$4:$I$4,0,R$7))+Q29)))</f>
        <v>0.8</v>
      </c>
      <c r="S29" s="312" cm="1">
        <f t="array" ref="S29">IF(S$7=-1,T29,IF(S$7=99,R29,IF(S$7=0,INDEX($E29:$I29,0,S$5),(INDEX($E29:$I29,0,S$7+1)-INDEX($E29:$I29,0,S$7))/(INDEX($E$4:$I$4,0,S$7+1)-INDEX($E$4:$I$4,0,S$7))+R29)))</f>
        <v>0.80500000000000005</v>
      </c>
      <c r="T29" s="312" cm="1">
        <f t="array" ref="T29">IF(T$7=-1,U29,IF(T$7=99,S29,IF(T$7=0,INDEX($E29:$I29,0,T$5),(INDEX($E29:$I29,0,T$7+1)-INDEX($E29:$I29,0,T$7))/(INDEX($E$4:$I$4,0,T$7+1)-INDEX($E$4:$I$4,0,T$7))+S29)))</f>
        <v>0.81</v>
      </c>
      <c r="U29" s="312" cm="1">
        <f t="array" ref="U29">IF(U$7=-1,V29,IF(U$7=99,T29,IF(U$7=0,INDEX($E29:$I29,0,U$5),(INDEX($E29:$I29,0,U$7+1)-INDEX($E29:$I29,0,U$7))/(INDEX($E$4:$I$4,0,U$7+1)-INDEX($E$4:$I$4,0,U$7))+T29)))</f>
        <v>0.81500000000000006</v>
      </c>
      <c r="V29" s="312" cm="1">
        <f t="array" ref="V29">IF(V$7=-1,W29,IF(V$7=99,U29,IF(V$7=0,INDEX($E29:$I29,0,V$5),(INDEX($E29:$I29,0,V$7+1)-INDEX($E29:$I29,0,V$7))/(INDEX($E$4:$I$4,0,V$7+1)-INDEX($E$4:$I$4,0,V$7))+U29)))</f>
        <v>0.82000000000000006</v>
      </c>
      <c r="W29" s="312" cm="1">
        <f t="array" ref="W29">IF(W$7=-1,X29,IF(W$7=99,V29,IF(W$7=0,INDEX($E29:$I29,0,W$5),(INDEX($E29:$I29,0,W$7+1)-INDEX($E29:$I29,0,W$7))/(INDEX($E$4:$I$4,0,W$7+1)-INDEX($E$4:$I$4,0,W$7))+V29)))</f>
        <v>0.82500000000000007</v>
      </c>
      <c r="X29" s="312" cm="1">
        <f t="array" ref="X29">IF(X$7=-1,Y29,IF(X$7=99,W29,IF(X$7=0,INDEX($E29:$I29,0,X$5),(INDEX($E29:$I29,0,X$7+1)-INDEX($E29:$I29,0,X$7))/(INDEX($E$4:$I$4,0,X$7+1)-INDEX($E$4:$I$4,0,X$7))+W29)))</f>
        <v>0.83000000000000007</v>
      </c>
      <c r="Y29" s="312" cm="1">
        <f t="array" ref="Y29">IF(Y$7=-1,Z29,IF(Y$7=99,X29,IF(Y$7=0,INDEX($E29:$I29,0,Y$5),(INDEX($E29:$I29,0,Y$7+1)-INDEX($E29:$I29,0,Y$7))/(INDEX($E$4:$I$4,0,Y$7+1)-INDEX($E$4:$I$4,0,Y$7))+X29)))</f>
        <v>0.83500000000000008</v>
      </c>
      <c r="Z29" s="312" cm="1">
        <f t="array" ref="Z29">IF(Z$7=-1,AA29,IF(Z$7=99,Y29,IF(Z$7=0,INDEX($E29:$I29,0,Z$5),(INDEX($E29:$I29,0,Z$7+1)-INDEX($E29:$I29,0,Z$7))/(INDEX($E$4:$I$4,0,Z$7+1)-INDEX($E$4:$I$4,0,Z$7))+Y29)))</f>
        <v>0.84000000000000008</v>
      </c>
      <c r="AA29" s="312" cm="1">
        <f t="array" ref="AA29">IF(AA$7=-1,AB29,IF(AA$7=99,Z29,IF(AA$7=0,INDEX($E29:$I29,0,AA$5),(INDEX($E29:$I29,0,AA$7+1)-INDEX($E29:$I29,0,AA$7))/(INDEX($E$4:$I$4,0,AA$7+1)-INDEX($E$4:$I$4,0,AA$7))+Z29)))</f>
        <v>0.84500000000000008</v>
      </c>
      <c r="AB29" s="312" cm="1">
        <f t="array" ref="AB29">IF(AB$7=-1,AC29,IF(AB$7=99,AA29,IF(AB$7=0,INDEX($E29:$I29,0,AB$5),(INDEX($E29:$I29,0,AB$7+1)-INDEX($E29:$I29,0,AB$7))/(INDEX($E$4:$I$4,0,AB$7+1)-INDEX($E$4:$I$4,0,AB$7))+AA29)))</f>
        <v>0.85</v>
      </c>
      <c r="AC29" s="312" cm="1">
        <f t="array" ref="AC29">IF(AC$7=-1,AD29,IF(AC$7=99,AB29,IF(AC$7=0,INDEX($E29:$I29,0,AC$5),(INDEX($E29:$I29,0,AC$7+1)-INDEX($E29:$I29,0,AC$7))/(INDEX($E$4:$I$4,0,AC$7+1)-INDEX($E$4:$I$4,0,AC$7))+AB29)))</f>
        <v>0.85499999999999998</v>
      </c>
      <c r="AD29" s="312" cm="1">
        <f t="array" ref="AD29">IF(AD$7=-1,AE29,IF(AD$7=99,AC29,IF(AD$7=0,INDEX($E29:$I29,0,AD$5),(INDEX($E29:$I29,0,AD$7+1)-INDEX($E29:$I29,0,AD$7))/(INDEX($E$4:$I$4,0,AD$7+1)-INDEX($E$4:$I$4,0,AD$7))+AC29)))</f>
        <v>0.86</v>
      </c>
      <c r="AE29" s="312" cm="1">
        <f t="array" ref="AE29">IF(AE$7=-1,AF29,IF(AE$7=99,AD29,IF(AE$7=0,INDEX($E29:$I29,0,AE$5),(INDEX($E29:$I29,0,AE$7+1)-INDEX($E29:$I29,0,AE$7))/(INDEX($E$4:$I$4,0,AE$7+1)-INDEX($E$4:$I$4,0,AE$7))+AD29)))</f>
        <v>0.86499999999999999</v>
      </c>
      <c r="AF29" s="312" cm="1">
        <f t="array" ref="AF29">IF(AF$7=-1,AG29,IF(AF$7=99,AE29,IF(AF$7=0,INDEX($E29:$I29,0,AF$5),(INDEX($E29:$I29,0,AF$7+1)-INDEX($E29:$I29,0,AF$7))/(INDEX($E$4:$I$4,0,AF$7+1)-INDEX($E$4:$I$4,0,AF$7))+AE29)))</f>
        <v>0.87</v>
      </c>
      <c r="AG29" s="312" cm="1">
        <f t="array" ref="AG29">IF(AG$7=-1,AH29,IF(AG$7=99,AF29,IF(AG$7=0,INDEX($E29:$I29,0,AG$5),(INDEX($E29:$I29,0,AG$7+1)-INDEX($E29:$I29,0,AG$7))/(INDEX($E$4:$I$4,0,AG$7+1)-INDEX($E$4:$I$4,0,AG$7))+AF29)))</f>
        <v>0.875</v>
      </c>
      <c r="AH29" s="312" cm="1">
        <f t="array" ref="AH29">IF(AH$7=-1,AI29,IF(AH$7=99,AG29,IF(AH$7=0,INDEX($E29:$I29,0,AH$5),(INDEX($E29:$I29,0,AH$7+1)-INDEX($E29:$I29,0,AH$7))/(INDEX($E$4:$I$4,0,AH$7+1)-INDEX($E$4:$I$4,0,AH$7))+AG29)))</f>
        <v>0.88</v>
      </c>
      <c r="AI29" s="312" cm="1">
        <f t="array" ref="AI29">IF(AI$7=-1,AJ29,IF(AI$7=99,AH29,IF(AI$7=0,INDEX($E29:$I29,0,AI$5),(INDEX($E29:$I29,0,AI$7+1)-INDEX($E29:$I29,0,AI$7))/(INDEX($E$4:$I$4,0,AI$7+1)-INDEX($E$4:$I$4,0,AI$7))+AH29)))</f>
        <v>0.88500000000000001</v>
      </c>
      <c r="AJ29" s="312" cm="1">
        <f t="array" ref="AJ29">IF(AJ$7=-1,AK29,IF(AJ$7=99,AI29,IF(AJ$7=0,INDEX($E29:$I29,0,AJ$5),(INDEX($E29:$I29,0,AJ$7+1)-INDEX($E29:$I29,0,AJ$7))/(INDEX($E$4:$I$4,0,AJ$7+1)-INDEX($E$4:$I$4,0,AJ$7))+AI29)))</f>
        <v>0.89</v>
      </c>
      <c r="AK29" s="312" cm="1">
        <f t="array" ref="AK29">IF(AK$7=-1,AL29,IF(AK$7=99,AJ29,IF(AK$7=0,INDEX($E29:$I29,0,AK$5),(INDEX($E29:$I29,0,AK$7+1)-INDEX($E29:$I29,0,AK$7))/(INDEX($E$4:$I$4,0,AK$7+1)-INDEX($E$4:$I$4,0,AK$7))+AJ29)))</f>
        <v>0.89500000000000002</v>
      </c>
      <c r="AL29" s="312" cm="1">
        <f t="array" ref="AL29">IF(AL$7=-1,AM29,IF(AL$7=99,AK29,IF(AL$7=0,INDEX($E29:$I29,0,AL$5),(INDEX($E29:$I29,0,AL$7+1)-INDEX($E29:$I29,0,AL$7))/(INDEX($E$4:$I$4,0,AL$7+1)-INDEX($E$4:$I$4,0,AL$7))+AK29)))</f>
        <v>0.9</v>
      </c>
      <c r="AM29" s="213">
        <f>(AL29+AN29)/2</f>
        <v>0.92500000000000004</v>
      </c>
      <c r="AN29" s="312" cm="1">
        <f t="array" ref="AN29">IF(AN$7=-1,AO29,IF(AN$7=99,AM29,IF(AN$7=0,INDEX($E29:$I29,0,AN$5),(INDEX($E29:$I29,0,AN$7+1)-INDEX($E29:$I29,0,AN$7))/(INDEX($E$4:$I$4,0,AN$7+1)-INDEX($E$4:$I$4,0,AN$7))+AM29)))</f>
        <v>0.95</v>
      </c>
      <c r="AO29" s="312" cm="1">
        <f t="array" ref="AO29">IF(AO$7=-1,AP29,IF(AO$7=99,AN29,IF(AO$7=0,INDEX($E29:$I29,0,AO$5),(INDEX($E29:$I29,0,AO$7+1)-INDEX($E29:$I29,0,AO$7))/(INDEX($E$4:$I$4,0,AO$7+1)-INDEX($E$4:$I$4,0,AO$7))+AN29)))</f>
        <v>0.95</v>
      </c>
      <c r="AP29" s="312" cm="1">
        <f t="array" ref="AP29">IF(AP$7=-1,AQ29,IF(AP$7=99,AO29,IF(AP$7=0,INDEX($E29:$I29,0,AP$5),(INDEX($E29:$I29,0,AP$7+1)-INDEX($E29:$I29,0,AP$7))/(INDEX($E$4:$I$4,0,AP$7+1)-INDEX($E$4:$I$4,0,AP$7))+AO29)))</f>
        <v>0.95</v>
      </c>
    </row>
    <row r="30" spans="1:48">
      <c r="A30" s="312" t="s">
        <v>16</v>
      </c>
      <c r="C30" s="312" t="s">
        <v>8</v>
      </c>
      <c r="D30" s="312" t="s">
        <v>48</v>
      </c>
      <c r="E30" s="80">
        <v>0.83</v>
      </c>
      <c r="F30" s="34">
        <v>0.9</v>
      </c>
      <c r="G30" s="34">
        <v>0.95</v>
      </c>
      <c r="H30" s="34">
        <v>0.95</v>
      </c>
      <c r="I30" s="112">
        <v>1</v>
      </c>
      <c r="J30" s="312" cm="1">
        <f t="array" ref="J30">IF(J$7=-1,K30,IF(J$7=99,I30,IF(J$7=0,INDEX($E30:$I30,0,J$5),(INDEX($E30:$I30,0,J$7+1)-INDEX($E30:$I30,0,J$7))/(INDEX($E$4:$I$4,0,J$7+1)-INDEX($E$4:$I$4,0,J$7))+I30)))</f>
        <v>0.83</v>
      </c>
      <c r="K30" s="312" cm="1">
        <f t="array" ref="K30">IF(K$7=-1,L30,IF(K$7=99,J30,IF(K$7=0,INDEX($E30:$I30,0,K$5),(INDEX($E30:$I30,0,K$7+1)-INDEX($E30:$I30,0,K$7))/(INDEX($E$4:$I$4,0,K$7+1)-INDEX($E$4:$I$4,0,K$7))+J30)))</f>
        <v>0.83875</v>
      </c>
      <c r="L30" s="312" cm="1">
        <f t="array" ref="L30">IF(L$7=-1,M30,IF(L$7=99,K30,IF(L$7=0,INDEX($E30:$I30,0,L$5),(INDEX($E30:$I30,0,L$7+1)-INDEX($E30:$I30,0,L$7))/(INDEX($E$4:$I$4,0,L$7+1)-INDEX($E$4:$I$4,0,L$7))+K30)))</f>
        <v>0.84750000000000003</v>
      </c>
      <c r="M30" s="312" cm="1">
        <f t="array" ref="M30">IF(M$7=-1,N30,IF(M$7=99,L30,IF(M$7=0,INDEX($E30:$I30,0,M$5),(INDEX($E30:$I30,0,M$7+1)-INDEX($E30:$I30,0,M$7))/(INDEX($E$4:$I$4,0,M$7+1)-INDEX($E$4:$I$4,0,M$7))+L30)))</f>
        <v>0.85625000000000007</v>
      </c>
      <c r="N30" s="312" cm="1">
        <f t="array" ref="N30">IF(N$7=-1,O30,IF(N$7=99,M30,IF(N$7=0,INDEX($E30:$I30,0,N$5),(INDEX($E30:$I30,0,N$7+1)-INDEX($E30:$I30,0,N$7))/(INDEX($E$4:$I$4,0,N$7+1)-INDEX($E$4:$I$4,0,N$7))+M30)))</f>
        <v>0.8650000000000001</v>
      </c>
      <c r="O30" s="312" cm="1">
        <f t="array" ref="O30">IF(O$7=-1,P30,IF(O$7=99,N30,IF(O$7=0,INDEX($E30:$I30,0,O$5),(INDEX($E30:$I30,0,O$7+1)-INDEX($E30:$I30,0,O$7))/(INDEX($E$4:$I$4,0,O$7+1)-INDEX($E$4:$I$4,0,O$7))+N30)))</f>
        <v>0.87375000000000014</v>
      </c>
      <c r="P30" s="312" cm="1">
        <f t="array" ref="P30">IF(P$7=-1,Q30,IF(P$7=99,O30,IF(P$7=0,INDEX($E30:$I30,0,P$5),(INDEX($E30:$I30,0,P$7+1)-INDEX($E30:$I30,0,P$7))/(INDEX($E$4:$I$4,0,P$7+1)-INDEX($E$4:$I$4,0,P$7))+O30)))</f>
        <v>0.88250000000000017</v>
      </c>
      <c r="Q30" s="312" cm="1">
        <f t="array" ref="Q30">IF(Q$7=-1,R30,IF(Q$7=99,P30,IF(Q$7=0,INDEX($E30:$I30,0,Q$5),(INDEX($E30:$I30,0,Q$7+1)-INDEX($E30:$I30,0,Q$7))/(INDEX($E$4:$I$4,0,Q$7+1)-INDEX($E$4:$I$4,0,Q$7))+P30)))</f>
        <v>0.89125000000000021</v>
      </c>
      <c r="R30" s="312" cm="1">
        <f t="array" ref="R30">IF(R$7=-1,S30,IF(R$7=99,Q30,IF(R$7=0,INDEX($E30:$I30,0,R$5),(INDEX($E30:$I30,0,R$7+1)-INDEX($E30:$I30,0,R$7))/(INDEX($E$4:$I$4,0,R$7+1)-INDEX($E$4:$I$4,0,R$7))+Q30)))</f>
        <v>0.9</v>
      </c>
      <c r="S30" s="312" cm="1">
        <f t="array" ref="S30">IF(S$7=-1,T30,IF(S$7=99,R30,IF(S$7=0,INDEX($E30:$I30,0,S$5),(INDEX($E30:$I30,0,S$7+1)-INDEX($E30:$I30,0,S$7))/(INDEX($E$4:$I$4,0,S$7+1)-INDEX($E$4:$I$4,0,S$7))+R30)))</f>
        <v>0.90500000000000003</v>
      </c>
      <c r="T30" s="312" cm="1">
        <f t="array" ref="T30">IF(T$7=-1,U30,IF(T$7=99,S30,IF(T$7=0,INDEX($E30:$I30,0,T$5),(INDEX($E30:$I30,0,T$7+1)-INDEX($E30:$I30,0,T$7))/(INDEX($E$4:$I$4,0,T$7+1)-INDEX($E$4:$I$4,0,T$7))+S30)))</f>
        <v>0.91</v>
      </c>
      <c r="U30" s="312" cm="1">
        <f t="array" ref="U30">IF(U$7=-1,V30,IF(U$7=99,T30,IF(U$7=0,INDEX($E30:$I30,0,U$5),(INDEX($E30:$I30,0,U$7+1)-INDEX($E30:$I30,0,U$7))/(INDEX($E$4:$I$4,0,U$7+1)-INDEX($E$4:$I$4,0,U$7))+T30)))</f>
        <v>0.91500000000000004</v>
      </c>
      <c r="V30" s="312" cm="1">
        <f t="array" ref="V30">IF(V$7=-1,W30,IF(V$7=99,U30,IF(V$7=0,INDEX($E30:$I30,0,V$5),(INDEX($E30:$I30,0,V$7+1)-INDEX($E30:$I30,0,V$7))/(INDEX($E$4:$I$4,0,V$7+1)-INDEX($E$4:$I$4,0,V$7))+U30)))</f>
        <v>0.92</v>
      </c>
      <c r="W30" s="312" cm="1">
        <f t="array" ref="W30">IF(W$7=-1,X30,IF(W$7=99,V30,IF(W$7=0,INDEX($E30:$I30,0,W$5),(INDEX($E30:$I30,0,W$7+1)-INDEX($E30:$I30,0,W$7))/(INDEX($E$4:$I$4,0,W$7+1)-INDEX($E$4:$I$4,0,W$7))+V30)))</f>
        <v>0.92500000000000004</v>
      </c>
      <c r="X30" s="312" cm="1">
        <f t="array" ref="X30">IF(X$7=-1,Y30,IF(X$7=99,W30,IF(X$7=0,INDEX($E30:$I30,0,X$5),(INDEX($E30:$I30,0,X$7+1)-INDEX($E30:$I30,0,X$7))/(INDEX($E$4:$I$4,0,X$7+1)-INDEX($E$4:$I$4,0,X$7))+W30)))</f>
        <v>0.93</v>
      </c>
      <c r="Y30" s="312" cm="1">
        <f t="array" ref="Y30">IF(Y$7=-1,Z30,IF(Y$7=99,X30,IF(Y$7=0,INDEX($E30:$I30,0,Y$5),(INDEX($E30:$I30,0,Y$7+1)-INDEX($E30:$I30,0,Y$7))/(INDEX($E$4:$I$4,0,Y$7+1)-INDEX($E$4:$I$4,0,Y$7))+X30)))</f>
        <v>0.93500000000000005</v>
      </c>
      <c r="Z30" s="312" cm="1">
        <f t="array" ref="Z30">IF(Z$7=-1,AA30,IF(Z$7=99,Y30,IF(Z$7=0,INDEX($E30:$I30,0,Z$5),(INDEX($E30:$I30,0,Z$7+1)-INDEX($E30:$I30,0,Z$7))/(INDEX($E$4:$I$4,0,Z$7+1)-INDEX($E$4:$I$4,0,Z$7))+Y30)))</f>
        <v>0.94000000000000006</v>
      </c>
      <c r="AA30" s="312" cm="1">
        <f t="array" ref="AA30">IF(AA$7=-1,AB30,IF(AA$7=99,Z30,IF(AA$7=0,INDEX($E30:$I30,0,AA$5),(INDEX($E30:$I30,0,AA$7+1)-INDEX($E30:$I30,0,AA$7))/(INDEX($E$4:$I$4,0,AA$7+1)-INDEX($E$4:$I$4,0,AA$7))+Z30)))</f>
        <v>0.94500000000000006</v>
      </c>
      <c r="AB30" s="312" cm="1">
        <f t="array" ref="AB30">IF(AB$7=-1,AC30,IF(AB$7=99,AA30,IF(AB$7=0,INDEX($E30:$I30,0,AB$5),(INDEX($E30:$I30,0,AB$7+1)-INDEX($E30:$I30,0,AB$7))/(INDEX($E$4:$I$4,0,AB$7+1)-INDEX($E$4:$I$4,0,AB$7))+AA30)))</f>
        <v>0.95</v>
      </c>
      <c r="AC30" s="312" cm="1">
        <f t="array" ref="AC30">IF(AC$7=-1,AD30,IF(AC$7=99,AB30,IF(AC$7=0,INDEX($E30:$I30,0,AC$5),(INDEX($E30:$I30,0,AC$7+1)-INDEX($E30:$I30,0,AC$7))/(INDEX($E$4:$I$4,0,AC$7+1)-INDEX($E$4:$I$4,0,AC$7))+AB30)))</f>
        <v>0.95</v>
      </c>
      <c r="AD30" s="312" cm="1">
        <f t="array" ref="AD30">IF(AD$7=-1,AE30,IF(AD$7=99,AC30,IF(AD$7=0,INDEX($E30:$I30,0,AD$5),(INDEX($E30:$I30,0,AD$7+1)-INDEX($E30:$I30,0,AD$7))/(INDEX($E$4:$I$4,0,AD$7+1)-INDEX($E$4:$I$4,0,AD$7))+AC30)))</f>
        <v>0.95</v>
      </c>
      <c r="AE30" s="312" cm="1">
        <f t="array" ref="AE30">IF(AE$7=-1,AF30,IF(AE$7=99,AD30,IF(AE$7=0,INDEX($E30:$I30,0,AE$5),(INDEX($E30:$I30,0,AE$7+1)-INDEX($E30:$I30,0,AE$7))/(INDEX($E$4:$I$4,0,AE$7+1)-INDEX($E$4:$I$4,0,AE$7))+AD30)))</f>
        <v>0.95</v>
      </c>
      <c r="AF30" s="312" cm="1">
        <f t="array" ref="AF30">IF(AF$7=-1,AG30,IF(AF$7=99,AE30,IF(AF$7=0,INDEX($E30:$I30,0,AF$5),(INDEX($E30:$I30,0,AF$7+1)-INDEX($E30:$I30,0,AF$7))/(INDEX($E$4:$I$4,0,AF$7+1)-INDEX($E$4:$I$4,0,AF$7))+AE30)))</f>
        <v>0.95</v>
      </c>
      <c r="AG30" s="312" cm="1">
        <f t="array" ref="AG30">IF(AG$7=-1,AH30,IF(AG$7=99,AF30,IF(AG$7=0,INDEX($E30:$I30,0,AG$5),(INDEX($E30:$I30,0,AG$7+1)-INDEX($E30:$I30,0,AG$7))/(INDEX($E$4:$I$4,0,AG$7+1)-INDEX($E$4:$I$4,0,AG$7))+AF30)))</f>
        <v>0.95</v>
      </c>
      <c r="AH30" s="312" cm="1">
        <f t="array" ref="AH30">IF(AH$7=-1,AI30,IF(AH$7=99,AG30,IF(AH$7=0,INDEX($E30:$I30,0,AH$5),(INDEX($E30:$I30,0,AH$7+1)-INDEX($E30:$I30,0,AH$7))/(INDEX($E$4:$I$4,0,AH$7+1)-INDEX($E$4:$I$4,0,AH$7))+AG30)))</f>
        <v>0.95</v>
      </c>
      <c r="AI30" s="312" cm="1">
        <f t="array" ref="AI30">IF(AI$7=-1,AJ30,IF(AI$7=99,AH30,IF(AI$7=0,INDEX($E30:$I30,0,AI$5),(INDEX($E30:$I30,0,AI$7+1)-INDEX($E30:$I30,0,AI$7))/(INDEX($E$4:$I$4,0,AI$7+1)-INDEX($E$4:$I$4,0,AI$7))+AH30)))</f>
        <v>0.95</v>
      </c>
      <c r="AJ30" s="312" cm="1">
        <f t="array" ref="AJ30">IF(AJ$7=-1,AK30,IF(AJ$7=99,AI30,IF(AJ$7=0,INDEX($E30:$I30,0,AJ$5),(INDEX($E30:$I30,0,AJ$7+1)-INDEX($E30:$I30,0,AJ$7))/(INDEX($E$4:$I$4,0,AJ$7+1)-INDEX($E$4:$I$4,0,AJ$7))+AI30)))</f>
        <v>0.95</v>
      </c>
      <c r="AK30" s="312" cm="1">
        <f t="array" ref="AK30">IF(AK$7=-1,AL30,IF(AK$7=99,AJ30,IF(AK$7=0,INDEX($E30:$I30,0,AK$5),(INDEX($E30:$I30,0,AK$7+1)-INDEX($E30:$I30,0,AK$7))/(INDEX($E$4:$I$4,0,AK$7+1)-INDEX($E$4:$I$4,0,AK$7))+AJ30)))</f>
        <v>0.95</v>
      </c>
      <c r="AL30" s="312" cm="1">
        <f t="array" ref="AL30">IF(AL$7=-1,AM30,IF(AL$7=99,AK30,IF(AL$7=0,INDEX($E30:$I30,0,AL$5),(INDEX($E30:$I30,0,AL$7+1)-INDEX($E30:$I30,0,AL$7))/(INDEX($E$4:$I$4,0,AL$7+1)-INDEX($E$4:$I$4,0,AL$7))+AK30)))</f>
        <v>0.95</v>
      </c>
      <c r="AM30" s="213">
        <f>(AL30+AN30)/2</f>
        <v>0.97499999999999998</v>
      </c>
      <c r="AN30" s="312" cm="1">
        <f t="array" ref="AN30">IF(AN$7=-1,AO30,IF(AN$7=99,AM30,IF(AN$7=0,INDEX($E30:$I30,0,AN$5),(INDEX($E30:$I30,0,AN$7+1)-INDEX($E30:$I30,0,AN$7))/(INDEX($E$4:$I$4,0,AN$7+1)-INDEX($E$4:$I$4,0,AN$7))+AM30)))</f>
        <v>1</v>
      </c>
      <c r="AO30" s="312" cm="1">
        <f t="array" ref="AO30">IF(AO$7=-1,AP30,IF(AO$7=99,AN30,IF(AO$7=0,INDEX($E30:$I30,0,AO$5),(INDEX($E30:$I30,0,AO$7+1)-INDEX($E30:$I30,0,AO$7))/(INDEX($E$4:$I$4,0,AO$7+1)-INDEX($E$4:$I$4,0,AO$7))+AN30)))</f>
        <v>1</v>
      </c>
      <c r="AP30" s="312" cm="1">
        <f t="array" ref="AP30">IF(AP$7=-1,AQ30,IF(AP$7=99,AO30,IF(AP$7=0,INDEX($E30:$I30,0,AP$5),(INDEX($E30:$I30,0,AP$7+1)-INDEX($E30:$I30,0,AP$7))/(INDEX($E$4:$I$4,0,AP$7+1)-INDEX($E$4:$I$4,0,AP$7))+AO30)))</f>
        <v>1</v>
      </c>
    </row>
    <row r="31" spans="1:48">
      <c r="A31" s="312" t="s">
        <v>16</v>
      </c>
      <c r="C31" s="312" t="s">
        <v>54</v>
      </c>
      <c r="D31" s="312" t="s">
        <v>48</v>
      </c>
      <c r="E31" s="80">
        <f>(E29*E22+E30*E23+E24)/E25</f>
        <v>0.80399999999999994</v>
      </c>
      <c r="F31" s="80">
        <f>(F29*F22+F30*F23+F24)/F25</f>
        <v>0.87397279410244599</v>
      </c>
      <c r="G31" s="80">
        <f>(G29*G22+G30*G23+G24)/G25</f>
        <v>0.91693306693306686</v>
      </c>
      <c r="H31" s="80">
        <f>(H29*H22+H30*H23+H24)/H25</f>
        <v>0.94699699699699691</v>
      </c>
      <c r="I31" s="80">
        <f>(I29*I22+I30*I23+I24)/I25</f>
        <v>0.98520000000000008</v>
      </c>
      <c r="J31" s="320"/>
    </row>
    <row r="32" spans="1:48">
      <c r="A32" s="312" t="s">
        <v>16</v>
      </c>
    </row>
    <row r="33" spans="1:48" ht="15.75" thickBot="1">
      <c r="A33" s="312" t="s">
        <v>16</v>
      </c>
      <c r="B33" s="311" t="s">
        <v>59</v>
      </c>
      <c r="D33" s="311"/>
      <c r="E33" s="312">
        <f>E28</f>
        <v>2012</v>
      </c>
      <c r="F33" s="312">
        <f>F28</f>
        <v>2020</v>
      </c>
      <c r="G33" s="312">
        <f>G28</f>
        <v>2030</v>
      </c>
      <c r="H33" s="312">
        <f>H28</f>
        <v>2040</v>
      </c>
      <c r="I33" s="312">
        <f>I28</f>
        <v>2050</v>
      </c>
    </row>
    <row r="34" spans="1:48">
      <c r="A34" s="312" t="s">
        <v>16</v>
      </c>
      <c r="B34" s="312" t="str">
        <f>[12]RES!B26</f>
        <v>LE</v>
      </c>
      <c r="C34" s="312" t="str">
        <f>[12]RES!A26</f>
        <v>Low Income Electrified</v>
      </c>
      <c r="D34" s="312" t="s">
        <v>47</v>
      </c>
      <c r="E34" s="10">
        <f t="shared" ref="E34:AP34" si="11">E22</f>
        <v>26.162716441035041</v>
      </c>
      <c r="F34" s="10">
        <f t="shared" si="11"/>
        <v>26.998265626975765</v>
      </c>
      <c r="G34" s="10">
        <f t="shared" si="11"/>
        <v>30.737021546671016</v>
      </c>
      <c r="H34" s="10">
        <f t="shared" si="11"/>
        <v>27.124924751485992</v>
      </c>
      <c r="I34" s="10">
        <f t="shared" si="11"/>
        <v>23.994770747586841</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31.348640701200811</v>
      </c>
      <c r="T34" s="10">
        <f t="shared" si="11"/>
        <v>31.121107307383678</v>
      </c>
      <c r="U34" s="10">
        <f t="shared" si="11"/>
        <v>31.063043082028347</v>
      </c>
      <c r="V34" s="10">
        <f t="shared" si="11"/>
        <v>30.99504154178809</v>
      </c>
      <c r="W34" s="10">
        <f t="shared" si="11"/>
        <v>30.916797743962622</v>
      </c>
      <c r="X34" s="10">
        <f t="shared" si="11"/>
        <v>30.92997187573329</v>
      </c>
      <c r="Y34" s="10">
        <f t="shared" si="11"/>
        <v>30.908047054536905</v>
      </c>
      <c r="Z34" s="10">
        <f t="shared" si="11"/>
        <v>31.051634778479787</v>
      </c>
      <c r="AA34" s="10">
        <f t="shared" si="11"/>
        <v>30.961648814354376</v>
      </c>
      <c r="AB34" s="10">
        <f t="shared" si="11"/>
        <v>30.737021546671016</v>
      </c>
      <c r="AC34" s="10">
        <f t="shared" si="11"/>
        <v>30.386338201408901</v>
      </c>
      <c r="AD34" s="10">
        <f t="shared" si="11"/>
        <v>30.004150355776058</v>
      </c>
      <c r="AE34" s="10">
        <f t="shared" si="11"/>
        <v>29.508756537826937</v>
      </c>
      <c r="AF34" s="10">
        <f t="shared" si="11"/>
        <v>28.949315956988045</v>
      </c>
      <c r="AG34" s="10">
        <f t="shared" si="11"/>
        <v>28.582714881410926</v>
      </c>
      <c r="AH34" s="10">
        <f t="shared" si="11"/>
        <v>28.490310293927497</v>
      </c>
      <c r="AI34" s="10">
        <f t="shared" si="11"/>
        <v>28.239101211711638</v>
      </c>
      <c r="AJ34" s="10">
        <f t="shared" si="11"/>
        <v>27.945585027608296</v>
      </c>
      <c r="AK34" s="10">
        <f t="shared" si="11"/>
        <v>27.571575627162453</v>
      </c>
      <c r="AL34" s="10">
        <f t="shared" si="11"/>
        <v>27.124924751485992</v>
      </c>
      <c r="AM34" s="10">
        <f t="shared" si="11"/>
        <v>25.102867243643992</v>
      </c>
      <c r="AN34" s="10">
        <f t="shared" si="11"/>
        <v>23.994770747586841</v>
      </c>
      <c r="AO34" s="10">
        <f t="shared" si="11"/>
        <v>23.994770747586841</v>
      </c>
      <c r="AP34" s="10">
        <f t="shared" si="11"/>
        <v>23.994770747586841</v>
      </c>
      <c r="AQ34" s="10"/>
      <c r="AR34" s="10"/>
      <c r="AS34" s="10"/>
      <c r="AT34" s="10"/>
      <c r="AU34" s="10"/>
      <c r="AV34" s="10"/>
    </row>
    <row r="35" spans="1:48">
      <c r="A35" s="312" t="s">
        <v>16</v>
      </c>
      <c r="B35" s="312" t="str">
        <f>[12]RES!B27</f>
        <v>ME</v>
      </c>
      <c r="C35" s="312" t="str">
        <f>[12]RES!A27</f>
        <v>Middle Income Electrified</v>
      </c>
      <c r="D35" s="312" t="s">
        <v>47</v>
      </c>
      <c r="E35" s="10">
        <f t="shared" ref="E35:AP35" si="12">E23</f>
        <v>15.697629864621025</v>
      </c>
      <c r="F35" s="10">
        <f t="shared" si="12"/>
        <v>19.311259441517389</v>
      </c>
      <c r="G35" s="10">
        <f t="shared" si="12"/>
        <v>21.632291333514569</v>
      </c>
      <c r="H35" s="10">
        <f t="shared" si="12"/>
        <v>25.764900669238781</v>
      </c>
      <c r="I35" s="10">
        <f t="shared" si="12"/>
        <v>29.101765872917813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16.7874678611037</v>
      </c>
      <c r="T35" s="10">
        <f t="shared" si="12"/>
        <v>17.792224413455106</v>
      </c>
      <c r="U35" s="10">
        <f t="shared" si="12"/>
        <v>18.575699763052953</v>
      </c>
      <c r="V35" s="10">
        <f t="shared" si="12"/>
        <v>19.06415997071284</v>
      </c>
      <c r="W35" s="10">
        <f t="shared" si="12"/>
        <v>19.563533842134028</v>
      </c>
      <c r="X35" s="10">
        <f t="shared" si="12"/>
        <v>19.990529191263416</v>
      </c>
      <c r="Y35" s="10">
        <f t="shared" si="12"/>
        <v>20.473279031851373</v>
      </c>
      <c r="Z35" s="10">
        <f t="shared" si="12"/>
        <v>20.879547523460545</v>
      </c>
      <c r="AA35" s="10">
        <f t="shared" si="12"/>
        <v>21.205680697796321</v>
      </c>
      <c r="AB35" s="10">
        <f t="shared" si="12"/>
        <v>21.632291333514569</v>
      </c>
      <c r="AC35" s="10">
        <f t="shared" si="12"/>
        <v>22.011060473913506</v>
      </c>
      <c r="AD35" s="10">
        <f t="shared" si="12"/>
        <v>22.433009611795185</v>
      </c>
      <c r="AE35" s="10">
        <f t="shared" si="12"/>
        <v>22.85690254608657</v>
      </c>
      <c r="AF35" s="10">
        <f t="shared" si="12"/>
        <v>23.30241235056322</v>
      </c>
      <c r="AG35" s="10">
        <f t="shared" si="12"/>
        <v>23.81892906784244</v>
      </c>
      <c r="AH35" s="10">
        <f t="shared" si="12"/>
        <v>24.191260914536905</v>
      </c>
      <c r="AI35" s="10">
        <f t="shared" si="12"/>
        <v>24.562134908103353</v>
      </c>
      <c r="AJ35" s="10">
        <f t="shared" si="12"/>
        <v>24.980536218312981</v>
      </c>
      <c r="AK35" s="10">
        <f t="shared" si="12"/>
        <v>25.248970071613439</v>
      </c>
      <c r="AL35" s="10">
        <f t="shared" si="12"/>
        <v>25.764900669238781</v>
      </c>
      <c r="AM35" s="10">
        <f t="shared" si="12"/>
        <v>27.456261047735605</v>
      </c>
      <c r="AN35" s="10">
        <f t="shared" si="12"/>
        <v>29.101765872917813</v>
      </c>
      <c r="AO35" s="10">
        <f t="shared" si="12"/>
        <v>29.101765872917813</v>
      </c>
      <c r="AP35" s="10">
        <f t="shared" si="12"/>
        <v>29.101765872917813</v>
      </c>
      <c r="AQ35" s="10"/>
      <c r="AR35" s="10"/>
      <c r="AS35" s="10"/>
      <c r="AT35" s="10"/>
      <c r="AU35" s="10"/>
      <c r="AV35" s="10"/>
    </row>
    <row r="36" spans="1:48">
      <c r="A36" s="312" t="s">
        <v>16</v>
      </c>
      <c r="B36" s="312" t="str">
        <f>[12]RES!B28</f>
        <v>HE</v>
      </c>
      <c r="C36" s="312" t="str">
        <f>[12]RES!A28</f>
        <v>High Income Electrified</v>
      </c>
      <c r="D36" s="312" t="s">
        <v>47</v>
      </c>
      <c r="E36" s="10">
        <f t="shared" ref="E36:AP36" si="13">E24</f>
        <v>10.465086576414015</v>
      </c>
      <c r="F36" s="10">
        <f t="shared" si="13"/>
        <v>11.858701524628284</v>
      </c>
      <c r="G36" s="10">
        <f t="shared" si="13"/>
        <v>16.155761881991893</v>
      </c>
      <c r="H36" s="10">
        <f t="shared" si="13"/>
        <v>22.591511143995298</v>
      </c>
      <c r="I36" s="10">
        <f t="shared" si="13"/>
        <v>27.966878067288725</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11.858701524628284</v>
      </c>
      <c r="S36" s="10">
        <f t="shared" si="13"/>
        <v>12.034027140576129</v>
      </c>
      <c r="T36" s="10">
        <f t="shared" si="13"/>
        <v>12.228332930209696</v>
      </c>
      <c r="U36" s="10">
        <f t="shared" si="13"/>
        <v>12.487343318975395</v>
      </c>
      <c r="V36" s="10">
        <f t="shared" si="13"/>
        <v>13.06715600641575</v>
      </c>
      <c r="W36" s="10">
        <f t="shared" si="13"/>
        <v>13.662402322539499</v>
      </c>
      <c r="X36" s="10">
        <f t="shared" si="13"/>
        <v>14.195229197704965</v>
      </c>
      <c r="Y36" s="10">
        <f t="shared" si="13"/>
        <v>14.661509500229048</v>
      </c>
      <c r="Z36" s="10">
        <f t="shared" si="13"/>
        <v>14.990444375817829</v>
      </c>
      <c r="AA36" s="10">
        <f t="shared" si="13"/>
        <v>15.582449075058005</v>
      </c>
      <c r="AB36" s="10">
        <f t="shared" si="13"/>
        <v>16.155761881991893</v>
      </c>
      <c r="AC36" s="10">
        <f t="shared" si="13"/>
        <v>16.888989797594018</v>
      </c>
      <c r="AD36" s="10">
        <f t="shared" si="13"/>
        <v>17.595891914251858</v>
      </c>
      <c r="AE36" s="10">
        <f t="shared" si="13"/>
        <v>18.39874508353719</v>
      </c>
      <c r="AF36" s="10">
        <f t="shared" si="13"/>
        <v>19.228064178838984</v>
      </c>
      <c r="AG36" s="10">
        <f t="shared" si="13"/>
        <v>19.776928983602517</v>
      </c>
      <c r="AH36" s="10">
        <f t="shared" si="13"/>
        <v>20.183672510020259</v>
      </c>
      <c r="AI36" s="10">
        <f t="shared" si="13"/>
        <v>20.738089952350741</v>
      </c>
      <c r="AJ36" s="10">
        <f t="shared" si="13"/>
        <v>21.274225206693856</v>
      </c>
      <c r="AK36" s="10">
        <f t="shared" si="13"/>
        <v>22.027291397787401</v>
      </c>
      <c r="AL36" s="10">
        <f t="shared" si="13"/>
        <v>22.591511143995298</v>
      </c>
      <c r="AM36" s="10">
        <f t="shared" si="13"/>
        <v>25.887331845007871</v>
      </c>
      <c r="AN36" s="10">
        <f t="shared" si="13"/>
        <v>27.966878067288725</v>
      </c>
      <c r="AO36" s="10">
        <f t="shared" si="13"/>
        <v>27.966878067288725</v>
      </c>
      <c r="AP36" s="10">
        <f t="shared" si="13"/>
        <v>27.966878067288725</v>
      </c>
      <c r="AQ36" s="10"/>
      <c r="AR36" s="10"/>
      <c r="AS36" s="10"/>
      <c r="AT36" s="10"/>
      <c r="AU36" s="10"/>
      <c r="AV36" s="10"/>
    </row>
    <row r="37" spans="1:48">
      <c r="A37" s="312" t="s">
        <v>16</v>
      </c>
      <c r="B37" s="312" t="str">
        <f>[12]RES!B29</f>
        <v>LN</v>
      </c>
      <c r="C37" s="312" t="str">
        <f>[12]RES!A29</f>
        <v>Low Income Non-Electrified</v>
      </c>
      <c r="D37" s="312"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2" t="s">
        <v>16</v>
      </c>
      <c r="B38" s="312" t="str">
        <f>[12]RES!B30</f>
        <v>MN</v>
      </c>
      <c r="C38" s="312" t="str">
        <f>[12]RES!A30</f>
        <v>Middle Income Non-Electrified</v>
      </c>
      <c r="D38" s="312"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2" t="s">
        <v>16</v>
      </c>
      <c r="B39" s="227"/>
      <c r="J39" s="42"/>
      <c r="K39" s="186">
        <f>SUM(K34:K38)</f>
        <v>53.104386458423335</v>
      </c>
      <c r="L39" s="186"/>
    </row>
    <row r="40" spans="1:48" ht="18" thickBot="1">
      <c r="A40" s="312" t="s">
        <v>16</v>
      </c>
      <c r="B40" s="227"/>
      <c r="C40" s="37" t="s">
        <v>60</v>
      </c>
    </row>
    <row r="41" spans="1:48" ht="15.75" thickTop="1">
      <c r="A41" s="312" t="s">
        <v>16</v>
      </c>
    </row>
    <row r="42" spans="1:48" ht="15.75" thickBot="1">
      <c r="A42" s="312" t="s">
        <v>16</v>
      </c>
      <c r="C42" s="311" t="s">
        <v>58</v>
      </c>
      <c r="D42" s="311"/>
      <c r="E42" s="7">
        <v>2012</v>
      </c>
      <c r="F42" s="7">
        <v>2020</v>
      </c>
      <c r="G42" s="7">
        <v>2030</v>
      </c>
      <c r="H42" s="7">
        <v>2040</v>
      </c>
      <c r="I42" s="7">
        <v>2050</v>
      </c>
    </row>
    <row r="43" spans="1:48">
      <c r="A43" s="312" t="s">
        <v>16</v>
      </c>
      <c r="C43" s="312"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2" t="s">
        <v>16</v>
      </c>
      <c r="C44" s="312"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2" t="s">
        <v>16</v>
      </c>
      <c r="C45" s="312" t="s">
        <v>50</v>
      </c>
      <c r="E45" s="10">
        <f t="shared" si="16"/>
        <v>1</v>
      </c>
      <c r="F45" s="10">
        <f t="shared" si="16"/>
        <v>0.99921096731572434</v>
      </c>
      <c r="G45" s="10">
        <f t="shared" si="16"/>
        <v>1.3527329762198257</v>
      </c>
      <c r="H45" s="10">
        <f t="shared" si="16"/>
        <v>1.6186049002716711</v>
      </c>
      <c r="I45" s="10">
        <f t="shared" si="16"/>
        <v>2.0626986635231042</v>
      </c>
      <c r="J45" s="51" cm="1">
        <f t="array" ref="J45">INDEX(Drivers!$C$37:$AG$37,1,J21)/Drivers!$C$37</f>
        <v>1</v>
      </c>
      <c r="K45" s="51" cm="1">
        <f t="array" ref="K45">INDEX(Drivers!$C$37:$AG$37,1,K21)/Drivers!$C$37</f>
        <v>1.0290422887134598</v>
      </c>
      <c r="L45" s="51" cm="1">
        <f t="array" ref="L45">INDEX(Drivers!$C$37:$AG$37,1,L21)/Drivers!$C$37</f>
        <v>1.0452868351525577</v>
      </c>
      <c r="M45" s="51" cm="1">
        <f t="array" ref="M45">INDEX(Drivers!$C$37:$AG$37,1,M21)/Drivers!$C$37</f>
        <v>1.0565585612531561</v>
      </c>
      <c r="N45" s="51" cm="1">
        <f t="array" ref="N45">INDEX(Drivers!$C$37:$AG$37,1,N21)/Drivers!$C$37</f>
        <v>1.0602052961680555</v>
      </c>
      <c r="O45" s="51" cm="1">
        <f t="array" ref="O45">INDEX(Drivers!$C$37:$AG$37,1,O21)/Drivers!$C$37</f>
        <v>1.0761183212512533</v>
      </c>
      <c r="P45" s="51" cm="1">
        <f t="array" ref="P45">INDEX(Drivers!$C$37:$AG$37,1,P21)/Drivers!$C$37</f>
        <v>1.0860639619282522</v>
      </c>
      <c r="Q45" s="51" cm="1">
        <f t="array" ref="Q45">INDEX(Drivers!$C$37:$AG$37,1,Q21)/Drivers!$C$37</f>
        <v>1.0814226629456527</v>
      </c>
      <c r="R45" s="51" cm="1">
        <f t="array" ref="R45">INDEX(Drivers!$C$37:$AG$37,1,R21)/Drivers!$C$37</f>
        <v>0.99921096731572434</v>
      </c>
      <c r="S45" s="51" cm="1">
        <f t="array" ref="S45">INDEX(Drivers!$C$37:$AG$37,1,S21)/Drivers!$C$37</f>
        <v>1.026966827518939</v>
      </c>
      <c r="T45" s="51" cm="1">
        <f t="array" ref="T45">INDEX(Drivers!$C$37:$AG$37,1,T21)/Drivers!$C$37</f>
        <v>1.0547226877221536</v>
      </c>
      <c r="U45" s="51" cm="1">
        <f t="array" ref="U45">INDEX(Drivers!$C$37:$AG$37,1,U21)/Drivers!$C$37</f>
        <v>1.2446312049020427</v>
      </c>
      <c r="V45" s="51" cm="1">
        <f t="array" ref="V45">INDEX(Drivers!$C$37:$AG$37,1,V21)/Drivers!$C$37</f>
        <v>1.262161221872494</v>
      </c>
      <c r="W45" s="51" cm="1">
        <f t="array" ref="W45">INDEX(Drivers!$C$37:$AG$37,1,W21)/Drivers!$C$37</f>
        <v>1.2767695693478702</v>
      </c>
      <c r="X45" s="51" cm="1">
        <f t="array" ref="X45">INDEX(Drivers!$C$37:$AG$37,1,X21)/Drivers!$C$37</f>
        <v>1.2913779168232464</v>
      </c>
      <c r="Y45" s="51" cm="1">
        <f t="array" ref="Y45">INDEX(Drivers!$C$37:$AG$37,1,Y21)/Drivers!$C$37</f>
        <v>1.3059862642986224</v>
      </c>
      <c r="Z45" s="51" cm="1">
        <f t="array" ref="Z45">INDEX(Drivers!$C$37:$AG$37,1,Z21)/Drivers!$C$37</f>
        <v>1.3089079337936977</v>
      </c>
      <c r="AA45" s="51" cm="1">
        <f t="array" ref="AA45">INDEX(Drivers!$C$37:$AG$37,1,AA21)/Drivers!$C$37</f>
        <v>1.3322812897542993</v>
      </c>
      <c r="AB45" s="51" cm="1">
        <f t="array" ref="AB45">INDEX(Drivers!$C$37:$AG$37,1,AB21)/Drivers!$C$37</f>
        <v>1.3527329762198257</v>
      </c>
      <c r="AC45" s="51" cm="1">
        <f t="array" ref="AC45">INDEX(Drivers!$C$37:$AG$37,1,AC21)/Drivers!$C$37</f>
        <v>1.3819496711705779</v>
      </c>
      <c r="AD45" s="51" cm="1">
        <f t="array" ref="AD45">INDEX(Drivers!$C$37:$AG$37,1,AD21)/Drivers!$C$37</f>
        <v>1.4111663661213301</v>
      </c>
      <c r="AE45" s="51" cm="1">
        <f t="array" ref="AE45">INDEX(Drivers!$C$37:$AG$37,1,AE21)/Drivers!$C$37</f>
        <v>1.449148069557308</v>
      </c>
      <c r="AF45" s="51" cm="1">
        <f t="array" ref="AF45">INDEX(Drivers!$C$37:$AG$37,1,AF21)/Drivers!$C$37</f>
        <v>1.4871297729932857</v>
      </c>
      <c r="AG45" s="51" cm="1">
        <f t="array" ref="AG45">INDEX(Drivers!$C$37:$AG$37,1,AG21)/Drivers!$C$37</f>
        <v>1.5017381204686617</v>
      </c>
      <c r="AH45" s="51" cm="1">
        <f t="array" ref="AH45">INDEX(Drivers!$C$37:$AG$37,1,AH21)/Drivers!$C$37</f>
        <v>1.5134247984489628</v>
      </c>
      <c r="AI45" s="51" cm="1">
        <f t="array" ref="AI45">INDEX(Drivers!$C$37:$AG$37,1,AI21)/Drivers!$C$37</f>
        <v>1.5338764849144895</v>
      </c>
      <c r="AJ45" s="51" cm="1">
        <f t="array" ref="AJ45">INDEX(Drivers!$C$37:$AG$37,1,AJ21)/Drivers!$C$37</f>
        <v>1.5572498408750914</v>
      </c>
      <c r="AK45" s="51" cm="1">
        <f t="array" ref="AK45">INDEX(Drivers!$C$37:$AG$37,1,AK21)/Drivers!$C$37</f>
        <v>1.6010748833012198</v>
      </c>
      <c r="AL45" s="51" cm="1">
        <f t="array" ref="AL45">INDEX(Drivers!$C$37:$AG$37,1,AL21)/Drivers!$C$37</f>
        <v>1.6186049002716711</v>
      </c>
      <c r="AM45" s="51" cm="1">
        <f t="array" ref="AM45">INDEX(Drivers!$C$37:$AG$37,1,AM21)/Drivers!$C$37</f>
        <v>1.9750485786708478</v>
      </c>
      <c r="AN45" s="51" cm="1">
        <f t="array" ref="AN45">INDEX(Drivers!$C$37:$AG$37,1,AN21)/Drivers!$C$37</f>
        <v>2.0626986635231042</v>
      </c>
      <c r="AO45" s="36">
        <f>AN45</f>
        <v>2.0626986635231042</v>
      </c>
      <c r="AP45" s="36">
        <f>AO45</f>
        <v>2.0626986635231042</v>
      </c>
      <c r="AQ45" s="36"/>
      <c r="AR45" s="36"/>
      <c r="AS45" s="10"/>
      <c r="AT45" s="10"/>
      <c r="AU45" s="10"/>
      <c r="AV45" s="10"/>
    </row>
    <row r="46" spans="1:48">
      <c r="A46" s="312" t="s">
        <v>16</v>
      </c>
      <c r="H46" s="109">
        <f>I46^(1/40)-1</f>
        <v>1.8265183606563484E-2</v>
      </c>
      <c r="I46" s="186">
        <f>I45/E45</f>
        <v>2.0626986635231042</v>
      </c>
      <c r="L46" s="24"/>
    </row>
    <row r="47" spans="1:48" ht="15.75" thickBot="1">
      <c r="A47" s="312" t="s">
        <v>16</v>
      </c>
      <c r="C47" s="311" t="s">
        <v>213</v>
      </c>
      <c r="D47" s="311"/>
      <c r="E47" s="7">
        <v>2012</v>
      </c>
      <c r="F47" s="7">
        <v>2020</v>
      </c>
      <c r="G47" s="7">
        <v>2030</v>
      </c>
      <c r="H47" s="7">
        <v>2040</v>
      </c>
      <c r="I47" s="7">
        <v>2050</v>
      </c>
    </row>
    <row r="48" spans="1:48">
      <c r="A48" s="312" t="s">
        <v>16</v>
      </c>
      <c r="C48" s="312"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2" t="s">
        <v>16</v>
      </c>
      <c r="C49" s="312"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2" t="s">
        <v>16</v>
      </c>
      <c r="C50" s="312" t="s">
        <v>50</v>
      </c>
      <c r="E50" s="80"/>
      <c r="F50" s="59">
        <f t="shared" si="17"/>
        <v>-9.8663149271871475E-5</v>
      </c>
      <c r="G50" s="59">
        <f t="shared" si="17"/>
        <v>3.0755090987310885E-2</v>
      </c>
      <c r="H50" s="59">
        <f t="shared" si="17"/>
        <v>1.8105719839404566E-2</v>
      </c>
      <c r="I50" s="59">
        <f t="shared" si="17"/>
        <v>2.4541356188728214E-2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2" t="s">
        <v>16</v>
      </c>
      <c r="L51" s="24"/>
    </row>
    <row r="52" spans="1:47" ht="18" thickBot="1">
      <c r="A52" s="312" t="s">
        <v>16</v>
      </c>
      <c r="C52" s="37" t="s">
        <v>294</v>
      </c>
    </row>
    <row r="53" spans="1:47" ht="15.75" thickTop="1">
      <c r="A53" s="312" t="s">
        <v>16</v>
      </c>
      <c r="D53" s="312" t="s">
        <v>52</v>
      </c>
      <c r="E53" s="312">
        <v>100</v>
      </c>
      <c r="F53" s="312">
        <v>150</v>
      </c>
      <c r="G53" s="312">
        <v>200</v>
      </c>
      <c r="H53" s="40"/>
      <c r="J53" s="312"/>
    </row>
    <row r="54" spans="1:47">
      <c r="A54" s="312" t="s">
        <v>16</v>
      </c>
      <c r="B54" s="312">
        <f>[12]RES!$B32</f>
        <v>0</v>
      </c>
      <c r="C54" s="312" t="str">
        <f>[12]RES!A32</f>
        <v>USE the names but not the numbers in the greyed out stuff, all the balance numbers are taken directly from the energy balance sheet</v>
      </c>
      <c r="E54" s="312">
        <v>0.3</v>
      </c>
      <c r="F54" s="12">
        <v>0.25</v>
      </c>
      <c r="G54" s="12">
        <v>0.2</v>
      </c>
      <c r="H54" s="40"/>
      <c r="J54" s="312"/>
    </row>
    <row r="55" spans="1:47">
      <c r="A55" s="312" t="s">
        <v>16</v>
      </c>
      <c r="B55" s="312" t="str">
        <f>[12]RES!$B33</f>
        <v>Demand</v>
      </c>
      <c r="C55" s="312" t="str">
        <f>[12]RES!A33</f>
        <v>End use demands</v>
      </c>
      <c r="E55" s="312">
        <v>0.1</v>
      </c>
      <c r="F55" s="12">
        <v>0.1</v>
      </c>
      <c r="G55" s="12">
        <v>0.1</v>
      </c>
      <c r="H55" s="40"/>
      <c r="J55" s="312"/>
    </row>
    <row r="56" spans="1:47">
      <c r="A56" s="312" t="s">
        <v>16</v>
      </c>
      <c r="B56" s="312" t="str">
        <f>[12]RES!$B34</f>
        <v>L</v>
      </c>
      <c r="C56" s="312" t="str">
        <f>[12]RES!A34</f>
        <v>Lighting</v>
      </c>
      <c r="E56" s="312">
        <v>0.5</v>
      </c>
      <c r="F56" s="12">
        <v>0.4</v>
      </c>
      <c r="G56" s="12">
        <v>0.3</v>
      </c>
      <c r="H56" s="40"/>
      <c r="J56" s="312"/>
    </row>
    <row r="57" spans="1:47">
      <c r="A57" s="312" t="s">
        <v>16</v>
      </c>
      <c r="B57" s="312" t="str">
        <f>[12]RES!$B35</f>
        <v>K</v>
      </c>
      <c r="C57" s="312" t="str">
        <f>[12]RES!A35</f>
        <v>Cooking</v>
      </c>
      <c r="E57" s="312">
        <v>0.3</v>
      </c>
      <c r="F57" s="12">
        <v>0.25</v>
      </c>
      <c r="G57" s="12">
        <v>0.2</v>
      </c>
      <c r="H57" s="40"/>
      <c r="J57" s="312"/>
    </row>
    <row r="58" spans="1:47">
      <c r="A58" s="312" t="s">
        <v>16</v>
      </c>
      <c r="B58" s="312" t="str">
        <f>[12]RES!$B36</f>
        <v>H</v>
      </c>
      <c r="C58" s="312" t="str">
        <f>[12]RES!A36</f>
        <v>Space Heating</v>
      </c>
      <c r="E58" s="312">
        <v>0.2</v>
      </c>
      <c r="F58" s="12">
        <v>0.15</v>
      </c>
      <c r="G58" s="12">
        <v>0.1</v>
      </c>
      <c r="H58" s="40"/>
      <c r="J58" s="312"/>
    </row>
    <row r="59" spans="1:47">
      <c r="A59" s="312" t="s">
        <v>16</v>
      </c>
      <c r="B59" s="312" t="str">
        <f>[12]RES!$B37</f>
        <v>WG</v>
      </c>
      <c r="C59" s="312" t="str">
        <f>[12]RES!A37</f>
        <v>Water Heating Geyser</v>
      </c>
      <c r="E59" s="312">
        <v>0.5</v>
      </c>
      <c r="F59" s="12">
        <v>0.4</v>
      </c>
      <c r="G59" s="12">
        <v>0.3</v>
      </c>
      <c r="H59" s="40"/>
      <c r="J59" s="312"/>
    </row>
    <row r="60" spans="1:47">
      <c r="A60" s="312" t="s">
        <v>16</v>
      </c>
      <c r="B60" s="312" t="str">
        <f>[12]RES!$B38</f>
        <v>W</v>
      </c>
      <c r="C60" s="312" t="str">
        <f>[12]RES!A38</f>
        <v>Water Heating</v>
      </c>
      <c r="E60" s="312">
        <v>0</v>
      </c>
      <c r="F60" s="12">
        <v>0</v>
      </c>
      <c r="G60" s="12">
        <v>0</v>
      </c>
      <c r="H60" s="40"/>
      <c r="J60" s="312"/>
    </row>
    <row r="61" spans="1:47">
      <c r="A61" s="312" t="s">
        <v>16</v>
      </c>
      <c r="B61" s="227"/>
    </row>
    <row r="62" spans="1:47">
      <c r="A62" s="312" t="s">
        <v>16</v>
      </c>
      <c r="C62" s="5" t="str">
        <f>C52</f>
        <v>High Income Household Elasticities</v>
      </c>
    </row>
    <row r="63" spans="1:47">
      <c r="A63" s="312" t="s">
        <v>16</v>
      </c>
      <c r="C63" s="312"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0.39900078903268427</v>
      </c>
      <c r="G63" s="186">
        <f t="shared" si="19"/>
        <v>0.39864726702378012</v>
      </c>
      <c r="H63" s="186">
        <f t="shared" si="19"/>
        <v>0.39838139509972831</v>
      </c>
      <c r="I63" s="186">
        <f t="shared" si="19"/>
        <v>0.39793730133647687</v>
      </c>
      <c r="J63" s="312" cm="1">
        <f t="array" ref="J63">IF(J$7=-1,K63,IF(J$7=99,I63,IF(J$7=0,INDEX($E63:$I63,0,J$5),(INDEX($E63:$I63,0,J$7+1)-INDEX($E63:$I63,0,J$7))/(INDEX($E$4:$I$4,0,J$7+1)-INDEX($E$4:$I$4,0,J$7))+I63)))</f>
        <v>0.39899999999999997</v>
      </c>
      <c r="K63" s="312" cm="1">
        <f t="array" ref="K63">IF(K$7=-1,L63,IF(K$7=99,J63,IF(K$7=0,INDEX($E63:$I63,0,K$5),(INDEX($E63:$I63,0,K$7+1)-INDEX($E63:$I63,0,K$7))/(INDEX($E$4:$I$4,0,K$7+1)-INDEX($E$4:$I$4,0,K$7))+J63)))</f>
        <v>0.39900009862908548</v>
      </c>
      <c r="L63" s="312" cm="1">
        <f t="array" ref="L63">IF(L$7=-1,M63,IF(L$7=99,K63,IF(L$7=0,INDEX($E63:$I63,0,L$5),(INDEX($E63:$I63,0,L$7+1)-INDEX($E63:$I63,0,L$7))/(INDEX($E$4:$I$4,0,L$7+1)-INDEX($E$4:$I$4,0,L$7))+K63)))</f>
        <v>0.39900019725817104</v>
      </c>
      <c r="M63" s="312" cm="1">
        <f t="array" ref="M63">IF(M$7=-1,N63,IF(M$7=99,L63,IF(M$7=0,INDEX($E63:$I63,0,M$5),(INDEX($E63:$I63,0,M$7+1)-INDEX($E63:$I63,0,M$7))/(INDEX($E$4:$I$4,0,M$7+1)-INDEX($E$4:$I$4,0,M$7))+L63)))</f>
        <v>0.39900029588725661</v>
      </c>
      <c r="N63" s="312" cm="1">
        <f t="array" ref="N63">IF(N$7=-1,O63,IF(N$7=99,M63,IF(N$7=0,INDEX($E63:$I63,0,N$5),(INDEX($E63:$I63,0,N$7+1)-INDEX($E63:$I63,0,N$7))/(INDEX($E$4:$I$4,0,N$7+1)-INDEX($E$4:$I$4,0,N$7))+M63)))</f>
        <v>0.39900039451634217</v>
      </c>
      <c r="O63" s="312" cm="1">
        <f t="array" ref="O63">IF(O$7=-1,P63,IF(O$7=99,N63,IF(O$7=0,INDEX($E63:$I63,0,O$5),(INDEX($E63:$I63,0,O$7+1)-INDEX($E63:$I63,0,O$7))/(INDEX($E$4:$I$4,0,O$7+1)-INDEX($E$4:$I$4,0,O$7))+N63)))</f>
        <v>0.39900049314542774</v>
      </c>
      <c r="P63" s="312" cm="1">
        <f t="array" ref="P63">IF(P$7=-1,Q63,IF(P$7=99,O63,IF(P$7=0,INDEX($E63:$I63,0,P$5),(INDEX($E63:$I63,0,P$7+1)-INDEX($E63:$I63,0,P$7))/(INDEX($E$4:$I$4,0,P$7+1)-INDEX($E$4:$I$4,0,P$7))+O63)))</f>
        <v>0.3990005917745133</v>
      </c>
      <c r="Q63" s="312" cm="1">
        <f t="array" ref="Q63">IF(Q$7=-1,R63,IF(Q$7=99,P63,IF(Q$7=0,INDEX($E63:$I63,0,Q$5),(INDEX($E63:$I63,0,Q$7+1)-INDEX($E63:$I63,0,Q$7))/(INDEX($E$4:$I$4,0,Q$7+1)-INDEX($E$4:$I$4,0,Q$7))+P63)))</f>
        <v>0.39900069040359887</v>
      </c>
      <c r="R63" s="312" cm="1">
        <f t="array" ref="R63">IF(R$7=-1,S63,IF(R$7=99,Q63,IF(R$7=0,INDEX($E63:$I63,0,R$5),(INDEX($E63:$I63,0,R$7+1)-INDEX($E63:$I63,0,R$7))/(INDEX($E$4:$I$4,0,R$7+1)-INDEX($E$4:$I$4,0,R$7))+Q63)))</f>
        <v>0.39900078903268427</v>
      </c>
      <c r="S63" s="312" cm="1">
        <f t="array" ref="S63">IF(S$7=-1,T63,IF(S$7=99,R63,IF(S$7=0,INDEX($E63:$I63,0,S$5),(INDEX($E63:$I63,0,S$7+1)-INDEX($E63:$I63,0,S$7))/(INDEX($E$4:$I$4,0,S$7+1)-INDEX($E$4:$I$4,0,S$7))+R63)))</f>
        <v>0.39896543683179386</v>
      </c>
      <c r="T63" s="312" cm="1">
        <f t="array" ref="T63">IF(T$7=-1,U63,IF(T$7=99,S63,IF(T$7=0,INDEX($E63:$I63,0,T$5),(INDEX($E63:$I63,0,T$7+1)-INDEX($E63:$I63,0,T$7))/(INDEX($E$4:$I$4,0,T$7+1)-INDEX($E$4:$I$4,0,T$7))+S63)))</f>
        <v>0.39893008463090346</v>
      </c>
      <c r="U63" s="312" cm="1">
        <f t="array" ref="U63">IF(U$7=-1,V63,IF(U$7=99,T63,IF(U$7=0,INDEX($E63:$I63,0,U$5),(INDEX($E63:$I63,0,U$7+1)-INDEX($E63:$I63,0,U$7))/(INDEX($E$4:$I$4,0,U$7+1)-INDEX($E$4:$I$4,0,U$7))+T63)))</f>
        <v>0.39889473243001305</v>
      </c>
      <c r="V63" s="312" cm="1">
        <f t="array" ref="V63">IF(V$7=-1,W63,IF(V$7=99,U63,IF(V$7=0,INDEX($E63:$I63,0,V$5),(INDEX($E63:$I63,0,V$7+1)-INDEX($E63:$I63,0,V$7))/(INDEX($E$4:$I$4,0,V$7+1)-INDEX($E$4:$I$4,0,V$7))+U63)))</f>
        <v>0.39885938022912265</v>
      </c>
      <c r="W63" s="312" cm="1">
        <f t="array" ref="W63">IF(W$7=-1,X63,IF(W$7=99,V63,IF(W$7=0,INDEX($E63:$I63,0,W$5),(INDEX($E63:$I63,0,W$7+1)-INDEX($E63:$I63,0,W$7))/(INDEX($E$4:$I$4,0,W$7+1)-INDEX($E$4:$I$4,0,W$7))+V63)))</f>
        <v>0.39882402802823225</v>
      </c>
      <c r="X63" s="312" cm="1">
        <f t="array" ref="X63">IF(X$7=-1,Y63,IF(X$7=99,W63,IF(X$7=0,INDEX($E63:$I63,0,X$5),(INDEX($E63:$I63,0,X$7+1)-INDEX($E63:$I63,0,X$7))/(INDEX($E$4:$I$4,0,X$7+1)-INDEX($E$4:$I$4,0,X$7))+W63)))</f>
        <v>0.39878867582734184</v>
      </c>
      <c r="Y63" s="312" cm="1">
        <f t="array" ref="Y63">IF(Y$7=-1,Z63,IF(Y$7=99,X63,IF(Y$7=0,INDEX($E63:$I63,0,Y$5),(INDEX($E63:$I63,0,Y$7+1)-INDEX($E63:$I63,0,Y$7))/(INDEX($E$4:$I$4,0,Y$7+1)-INDEX($E$4:$I$4,0,Y$7))+X63)))</f>
        <v>0.39875332362645144</v>
      </c>
      <c r="Z63" s="312" cm="1">
        <f t="array" ref="Z63">IF(Z$7=-1,AA63,IF(Z$7=99,Y63,IF(Z$7=0,INDEX($E63:$I63,0,Z$5),(INDEX($E63:$I63,0,Z$7+1)-INDEX($E63:$I63,0,Z$7))/(INDEX($E$4:$I$4,0,Z$7+1)-INDEX($E$4:$I$4,0,Z$7))+Y63)))</f>
        <v>0.39871797142556104</v>
      </c>
      <c r="AA63" s="312" cm="1">
        <f t="array" ref="AA63">IF(AA$7=-1,AB63,IF(AA$7=99,Z63,IF(AA$7=0,INDEX($E63:$I63,0,AA$5),(INDEX($E63:$I63,0,AA$7+1)-INDEX($E63:$I63,0,AA$7))/(INDEX($E$4:$I$4,0,AA$7+1)-INDEX($E$4:$I$4,0,AA$7))+Z63)))</f>
        <v>0.39868261922467063</v>
      </c>
      <c r="AB63" s="312" cm="1">
        <f t="array" ref="AB63">IF(AB$7=-1,AC63,IF(AB$7=99,AA63,IF(AB$7=0,INDEX($E63:$I63,0,AB$5),(INDEX($E63:$I63,0,AB$7+1)-INDEX($E63:$I63,0,AB$7))/(INDEX($E$4:$I$4,0,AB$7+1)-INDEX($E$4:$I$4,0,AB$7))+AA63)))</f>
        <v>0.39864726702378012</v>
      </c>
      <c r="AC63" s="312" cm="1">
        <f t="array" ref="AC63">IF(AC$7=-1,AD63,IF(AC$7=99,AB63,IF(AC$7=0,INDEX($E63:$I63,0,AC$5),(INDEX($E63:$I63,0,AC$7+1)-INDEX($E63:$I63,0,AC$7))/(INDEX($E$4:$I$4,0,AC$7+1)-INDEX($E$4:$I$4,0,AC$7))+AB63)))</f>
        <v>0.39862067983137495</v>
      </c>
      <c r="AD63" s="312" cm="1">
        <f t="array" ref="AD63">IF(AD$7=-1,AE63,IF(AD$7=99,AC63,IF(AD$7=0,INDEX($E63:$I63,0,AD$5),(INDEX($E63:$I63,0,AD$7+1)-INDEX($E63:$I63,0,AD$7))/(INDEX($E$4:$I$4,0,AD$7+1)-INDEX($E$4:$I$4,0,AD$7))+AC63)))</f>
        <v>0.39859409263896978</v>
      </c>
      <c r="AE63" s="312" cm="1">
        <f t="array" ref="AE63">IF(AE$7=-1,AF63,IF(AE$7=99,AD63,IF(AE$7=0,INDEX($E63:$I63,0,AE$5),(INDEX($E63:$I63,0,AE$7+1)-INDEX($E63:$I63,0,AE$7))/(INDEX($E$4:$I$4,0,AE$7+1)-INDEX($E$4:$I$4,0,AE$7))+AD63)))</f>
        <v>0.39856750544656461</v>
      </c>
      <c r="AF63" s="312" cm="1">
        <f t="array" ref="AF63">IF(AF$7=-1,AG63,IF(AF$7=99,AE63,IF(AF$7=0,INDEX($E63:$I63,0,AF$5),(INDEX($E63:$I63,0,AF$7+1)-INDEX($E63:$I63,0,AF$7))/(INDEX($E$4:$I$4,0,AF$7+1)-INDEX($E$4:$I$4,0,AF$7))+AE63)))</f>
        <v>0.39854091825415944</v>
      </c>
      <c r="AG63" s="312" cm="1">
        <f t="array" ref="AG63">IF(AG$7=-1,AH63,IF(AG$7=99,AF63,IF(AG$7=0,INDEX($E63:$I63,0,AG$5),(INDEX($E63:$I63,0,AG$7+1)-INDEX($E63:$I63,0,AG$7))/(INDEX($E$4:$I$4,0,AG$7+1)-INDEX($E$4:$I$4,0,AG$7))+AF63)))</f>
        <v>0.39851433106175427</v>
      </c>
      <c r="AH63" s="312" cm="1">
        <f t="array" ref="AH63">IF(AH$7=-1,AI63,IF(AH$7=99,AG63,IF(AH$7=0,INDEX($E63:$I63,0,AH$5),(INDEX($E63:$I63,0,AH$7+1)-INDEX($E63:$I63,0,AH$7))/(INDEX($E$4:$I$4,0,AH$7+1)-INDEX($E$4:$I$4,0,AH$7))+AG63)))</f>
        <v>0.3984877438693491</v>
      </c>
      <c r="AI63" s="312" cm="1">
        <f t="array" ref="AI63">IF(AI$7=-1,AJ63,IF(AI$7=99,AH63,IF(AI$7=0,INDEX($E63:$I63,0,AI$5),(INDEX($E63:$I63,0,AI$7+1)-INDEX($E63:$I63,0,AI$7))/(INDEX($E$4:$I$4,0,AI$7+1)-INDEX($E$4:$I$4,0,AI$7))+AH63)))</f>
        <v>0.39846115667694393</v>
      </c>
      <c r="AJ63" s="312" cm="1">
        <f t="array" ref="AJ63">IF(AJ$7=-1,AK63,IF(AJ$7=99,AI63,IF(AJ$7=0,INDEX($E63:$I63,0,AJ$5),(INDEX($E63:$I63,0,AJ$7+1)-INDEX($E63:$I63,0,AJ$7))/(INDEX($E$4:$I$4,0,AJ$7+1)-INDEX($E$4:$I$4,0,AJ$7))+AI63)))</f>
        <v>0.39843456948453876</v>
      </c>
      <c r="AK63" s="312" cm="1">
        <f t="array" ref="AK63">IF(AK$7=-1,AL63,IF(AK$7=99,AJ63,IF(AK$7=0,INDEX($E63:$I63,0,AK$5),(INDEX($E63:$I63,0,AK$7+1)-INDEX($E63:$I63,0,AK$7))/(INDEX($E$4:$I$4,0,AK$7+1)-INDEX($E$4:$I$4,0,AK$7))+AJ63)))</f>
        <v>0.39840798229213359</v>
      </c>
      <c r="AL63" s="312" cm="1">
        <f t="array" ref="AL63">IF(AL$7=-1,AM63,IF(AL$7=99,AK63,IF(AL$7=0,INDEX($E63:$I63,0,AL$5),(INDEX($E63:$I63,0,AL$7+1)-INDEX($E63:$I63,0,AL$7))/(INDEX($E$4:$I$4,0,AL$7+1)-INDEX($E$4:$I$4,0,AL$7))+AK63)))</f>
        <v>0.39838139509972831</v>
      </c>
      <c r="AM63" s="312" cm="1">
        <f t="array" ref="AM63">IF(AM$7=-1,AN63,IF(AM$7=99,AL63,IF(AM$7=0,INDEX($E63:$I63,0,AM$5),(INDEX($E63:$I63,0,AM$7+1)-INDEX($E63:$I63,0,AM$7))/(INDEX($E$4:$I$4,0,AM$7+1)-INDEX($E$4:$I$4,0,AM$7))+AL63)))</f>
        <v>0.39833698572340315</v>
      </c>
      <c r="AN63" s="312" cm="1">
        <f t="array" ref="AN63">IF(AN$7=-1,AO63,IF(AN$7=99,AM63,IF(AN$7=0,INDEX($E63:$I63,0,AN$5),(INDEX($E63:$I63,0,AN$7+1)-INDEX($E63:$I63,0,AN$7))/(INDEX($E$4:$I$4,0,AN$7+1)-INDEX($E$4:$I$4,0,AN$7))+AM63)))</f>
        <v>0.39793730133647687</v>
      </c>
      <c r="AO63" s="312" cm="1">
        <f t="array" ref="AO63">IF(AO$7=-1,AP63,IF(AO$7=99,AN63,IF(AO$7=0,INDEX($E63:$I63,0,AO$5),(INDEX($E63:$I63,0,AO$7+1)-INDEX($E63:$I63,0,AO$7))/(INDEX($E$4:$I$4,0,AO$7+1)-INDEX($E$4:$I$4,0,AO$7))+AN63)))</f>
        <v>0.39793730133647687</v>
      </c>
      <c r="AP63" s="312" cm="1">
        <f t="array" ref="AP63">IF(AP$7=-1,AQ63,IF(AP$7=99,AO63,IF(AP$7=0,INDEX($E63:$I63,0,AP$5),(INDEX($E63:$I63,0,AP$7+1)-INDEX($E63:$I63,0,AP$7))/(INDEX($E$4:$I$4,0,AP$7+1)-INDEX($E$4:$I$4,0,AP$7))+AO63)))</f>
        <v>0.39793730133647687</v>
      </c>
    </row>
    <row r="64" spans="1:47">
      <c r="A64" s="312" t="s">
        <v>16</v>
      </c>
      <c r="C64" s="312"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2" cm="1">
        <f t="array" ref="J64">IF(J$7=-1,K64,IF(J$7=99,I64,IF(J$7=0,INDEX($E64:$I64,0,J$5),(INDEX($E64:$I64,0,J$7+1)-INDEX($E64:$I64,0,J$7))/(INDEX($E$4:$I$4,0,J$7+1)-INDEX($E$4:$I$4,0,J$7))+I64)))</f>
        <v>0.10000000000000002</v>
      </c>
      <c r="K64" s="312" cm="1">
        <f t="array" ref="K64">IF(K$7=-1,L64,IF(K$7=99,J64,IF(K$7=0,INDEX($E64:$I64,0,K$5),(INDEX($E64:$I64,0,K$7+1)-INDEX($E64:$I64,0,K$7))/(INDEX($E$4:$I$4,0,K$7+1)-INDEX($E$4:$I$4,0,K$7))+J64)))</f>
        <v>0.10000000000000002</v>
      </c>
      <c r="L64" s="312" cm="1">
        <f t="array" ref="L64">IF(L$7=-1,M64,IF(L$7=99,K64,IF(L$7=0,INDEX($E64:$I64,0,L$5),(INDEX($E64:$I64,0,L$7+1)-INDEX($E64:$I64,0,L$7))/(INDEX($E$4:$I$4,0,L$7+1)-INDEX($E$4:$I$4,0,L$7))+K64)))</f>
        <v>0.10000000000000002</v>
      </c>
      <c r="M64" s="312" cm="1">
        <f t="array" ref="M64">IF(M$7=-1,N64,IF(M$7=99,L64,IF(M$7=0,INDEX($E64:$I64,0,M$5),(INDEX($E64:$I64,0,M$7+1)-INDEX($E64:$I64,0,M$7))/(INDEX($E$4:$I$4,0,M$7+1)-INDEX($E$4:$I$4,0,M$7))+L64)))</f>
        <v>0.10000000000000002</v>
      </c>
      <c r="N64" s="312" cm="1">
        <f t="array" ref="N64">IF(N$7=-1,O64,IF(N$7=99,M64,IF(N$7=0,INDEX($E64:$I64,0,N$5),(INDEX($E64:$I64,0,N$7+1)-INDEX($E64:$I64,0,N$7))/(INDEX($E$4:$I$4,0,N$7+1)-INDEX($E$4:$I$4,0,N$7))+M64)))</f>
        <v>0.10000000000000002</v>
      </c>
      <c r="O64" s="312" cm="1">
        <f t="array" ref="O64">IF(O$7=-1,P64,IF(O$7=99,N64,IF(O$7=0,INDEX($E64:$I64,0,O$5),(INDEX($E64:$I64,0,O$7+1)-INDEX($E64:$I64,0,O$7))/(INDEX($E$4:$I$4,0,O$7+1)-INDEX($E$4:$I$4,0,O$7))+N64)))</f>
        <v>0.10000000000000002</v>
      </c>
      <c r="P64" s="312" cm="1">
        <f t="array" ref="P64">IF(P$7=-1,Q64,IF(P$7=99,O64,IF(P$7=0,INDEX($E64:$I64,0,P$5),(INDEX($E64:$I64,0,P$7+1)-INDEX($E64:$I64,0,P$7))/(INDEX($E$4:$I$4,0,P$7+1)-INDEX($E$4:$I$4,0,P$7))+O64)))</f>
        <v>0.10000000000000002</v>
      </c>
      <c r="Q64" s="312" cm="1">
        <f t="array" ref="Q64">IF(Q$7=-1,R64,IF(Q$7=99,P64,IF(Q$7=0,INDEX($E64:$I64,0,Q$5),(INDEX($E64:$I64,0,Q$7+1)-INDEX($E64:$I64,0,Q$7))/(INDEX($E$4:$I$4,0,Q$7+1)-INDEX($E$4:$I$4,0,Q$7))+P64)))</f>
        <v>0.10000000000000002</v>
      </c>
      <c r="R64" s="312" cm="1">
        <f t="array" ref="R64">IF(R$7=-1,S64,IF(R$7=99,Q64,IF(R$7=0,INDEX($E64:$I64,0,R$5),(INDEX($E64:$I64,0,R$7+1)-INDEX($E64:$I64,0,R$7))/(INDEX($E$4:$I$4,0,R$7+1)-INDEX($E$4:$I$4,0,R$7))+Q64)))</f>
        <v>0.10000000000000002</v>
      </c>
      <c r="S64" s="312" cm="1">
        <f t="array" ref="S64">IF(S$7=-1,T64,IF(S$7=99,R64,IF(S$7=0,INDEX($E64:$I64,0,S$5),(INDEX($E64:$I64,0,S$7+1)-INDEX($E64:$I64,0,S$7))/(INDEX($E$4:$I$4,0,S$7+1)-INDEX($E$4:$I$4,0,S$7))+R64)))</f>
        <v>0.10000000000000002</v>
      </c>
      <c r="T64" s="312" cm="1">
        <f t="array" ref="T64">IF(T$7=-1,U64,IF(T$7=99,S64,IF(T$7=0,INDEX($E64:$I64,0,T$5),(INDEX($E64:$I64,0,T$7+1)-INDEX($E64:$I64,0,T$7))/(INDEX($E$4:$I$4,0,T$7+1)-INDEX($E$4:$I$4,0,T$7))+S64)))</f>
        <v>0.10000000000000002</v>
      </c>
      <c r="U64" s="312" cm="1">
        <f t="array" ref="U64">IF(U$7=-1,V64,IF(U$7=99,T64,IF(U$7=0,INDEX($E64:$I64,0,U$5),(INDEX($E64:$I64,0,U$7+1)-INDEX($E64:$I64,0,U$7))/(INDEX($E$4:$I$4,0,U$7+1)-INDEX($E$4:$I$4,0,U$7))+T64)))</f>
        <v>0.10000000000000002</v>
      </c>
      <c r="V64" s="312" cm="1">
        <f t="array" ref="V64">IF(V$7=-1,W64,IF(V$7=99,U64,IF(V$7=0,INDEX($E64:$I64,0,V$5),(INDEX($E64:$I64,0,V$7+1)-INDEX($E64:$I64,0,V$7))/(INDEX($E$4:$I$4,0,V$7+1)-INDEX($E$4:$I$4,0,V$7))+U64)))</f>
        <v>0.10000000000000002</v>
      </c>
      <c r="W64" s="312" cm="1">
        <f t="array" ref="W64">IF(W$7=-1,X64,IF(W$7=99,V64,IF(W$7=0,INDEX($E64:$I64,0,W$5),(INDEX($E64:$I64,0,W$7+1)-INDEX($E64:$I64,0,W$7))/(INDEX($E$4:$I$4,0,W$7+1)-INDEX($E$4:$I$4,0,W$7))+V64)))</f>
        <v>0.10000000000000002</v>
      </c>
      <c r="X64" s="312" cm="1">
        <f t="array" ref="X64">IF(X$7=-1,Y64,IF(X$7=99,W64,IF(X$7=0,INDEX($E64:$I64,0,X$5),(INDEX($E64:$I64,0,X$7+1)-INDEX($E64:$I64,0,X$7))/(INDEX($E$4:$I$4,0,X$7+1)-INDEX($E$4:$I$4,0,X$7))+W64)))</f>
        <v>0.10000000000000002</v>
      </c>
      <c r="Y64" s="312" cm="1">
        <f t="array" ref="Y64">IF(Y$7=-1,Z64,IF(Y$7=99,X64,IF(Y$7=0,INDEX($E64:$I64,0,Y$5),(INDEX($E64:$I64,0,Y$7+1)-INDEX($E64:$I64,0,Y$7))/(INDEX($E$4:$I$4,0,Y$7+1)-INDEX($E$4:$I$4,0,Y$7))+X64)))</f>
        <v>0.10000000000000002</v>
      </c>
      <c r="Z64" s="312" cm="1">
        <f t="array" ref="Z64">IF(Z$7=-1,AA64,IF(Z$7=99,Y64,IF(Z$7=0,INDEX($E64:$I64,0,Z$5),(INDEX($E64:$I64,0,Z$7+1)-INDEX($E64:$I64,0,Z$7))/(INDEX($E$4:$I$4,0,Z$7+1)-INDEX($E$4:$I$4,0,Z$7))+Y64)))</f>
        <v>0.10000000000000002</v>
      </c>
      <c r="AA64" s="312" cm="1">
        <f t="array" ref="AA64">IF(AA$7=-1,AB64,IF(AA$7=99,Z64,IF(AA$7=0,INDEX($E64:$I64,0,AA$5),(INDEX($E64:$I64,0,AA$7+1)-INDEX($E64:$I64,0,AA$7))/(INDEX($E$4:$I$4,0,AA$7+1)-INDEX($E$4:$I$4,0,AA$7))+Z64)))</f>
        <v>0.10000000000000002</v>
      </c>
      <c r="AB64" s="312" cm="1">
        <f t="array" ref="AB64">IF(AB$7=-1,AC64,IF(AB$7=99,AA64,IF(AB$7=0,INDEX($E64:$I64,0,AB$5),(INDEX($E64:$I64,0,AB$7+1)-INDEX($E64:$I64,0,AB$7))/(INDEX($E$4:$I$4,0,AB$7+1)-INDEX($E$4:$I$4,0,AB$7))+AA64)))</f>
        <v>0.10000000000000002</v>
      </c>
      <c r="AC64" s="312" cm="1">
        <f t="array" ref="AC64">IF(AC$7=-1,AD64,IF(AC$7=99,AB64,IF(AC$7=0,INDEX($E64:$I64,0,AC$5),(INDEX($E64:$I64,0,AC$7+1)-INDEX($E64:$I64,0,AC$7))/(INDEX($E$4:$I$4,0,AC$7+1)-INDEX($E$4:$I$4,0,AC$7))+AB64)))</f>
        <v>0.10000000000000002</v>
      </c>
      <c r="AD64" s="312" cm="1">
        <f t="array" ref="AD64">IF(AD$7=-1,AE64,IF(AD$7=99,AC64,IF(AD$7=0,INDEX($E64:$I64,0,AD$5),(INDEX($E64:$I64,0,AD$7+1)-INDEX($E64:$I64,0,AD$7))/(INDEX($E$4:$I$4,0,AD$7+1)-INDEX($E$4:$I$4,0,AD$7))+AC64)))</f>
        <v>0.10000000000000002</v>
      </c>
      <c r="AE64" s="312" cm="1">
        <f t="array" ref="AE64">IF(AE$7=-1,AF64,IF(AE$7=99,AD64,IF(AE$7=0,INDEX($E64:$I64,0,AE$5),(INDEX($E64:$I64,0,AE$7+1)-INDEX($E64:$I64,0,AE$7))/(INDEX($E$4:$I$4,0,AE$7+1)-INDEX($E$4:$I$4,0,AE$7))+AD64)))</f>
        <v>0.10000000000000002</v>
      </c>
      <c r="AF64" s="312" cm="1">
        <f t="array" ref="AF64">IF(AF$7=-1,AG64,IF(AF$7=99,AE64,IF(AF$7=0,INDEX($E64:$I64,0,AF$5),(INDEX($E64:$I64,0,AF$7+1)-INDEX($E64:$I64,0,AF$7))/(INDEX($E$4:$I$4,0,AF$7+1)-INDEX($E$4:$I$4,0,AF$7))+AE64)))</f>
        <v>0.10000000000000002</v>
      </c>
      <c r="AG64" s="312" cm="1">
        <f t="array" ref="AG64">IF(AG$7=-1,AH64,IF(AG$7=99,AF64,IF(AG$7=0,INDEX($E64:$I64,0,AG$5),(INDEX($E64:$I64,0,AG$7+1)-INDEX($E64:$I64,0,AG$7))/(INDEX($E$4:$I$4,0,AG$7+1)-INDEX($E$4:$I$4,0,AG$7))+AF64)))</f>
        <v>0.10000000000000002</v>
      </c>
      <c r="AH64" s="312" cm="1">
        <f t="array" ref="AH64">IF(AH$7=-1,AI64,IF(AH$7=99,AG64,IF(AH$7=0,INDEX($E64:$I64,0,AH$5),(INDEX($E64:$I64,0,AH$7+1)-INDEX($E64:$I64,0,AH$7))/(INDEX($E$4:$I$4,0,AH$7+1)-INDEX($E$4:$I$4,0,AH$7))+AG64)))</f>
        <v>0.10000000000000002</v>
      </c>
      <c r="AI64" s="312" cm="1">
        <f t="array" ref="AI64">IF(AI$7=-1,AJ64,IF(AI$7=99,AH64,IF(AI$7=0,INDEX($E64:$I64,0,AI$5),(INDEX($E64:$I64,0,AI$7+1)-INDEX($E64:$I64,0,AI$7))/(INDEX($E$4:$I$4,0,AI$7+1)-INDEX($E$4:$I$4,0,AI$7))+AH64)))</f>
        <v>0.10000000000000002</v>
      </c>
      <c r="AJ64" s="312" cm="1">
        <f t="array" ref="AJ64">IF(AJ$7=-1,AK64,IF(AJ$7=99,AI64,IF(AJ$7=0,INDEX($E64:$I64,0,AJ$5),(INDEX($E64:$I64,0,AJ$7+1)-INDEX($E64:$I64,0,AJ$7))/(INDEX($E$4:$I$4,0,AJ$7+1)-INDEX($E$4:$I$4,0,AJ$7))+AI64)))</f>
        <v>0.10000000000000002</v>
      </c>
      <c r="AK64" s="312" cm="1">
        <f t="array" ref="AK64">IF(AK$7=-1,AL64,IF(AK$7=99,AJ64,IF(AK$7=0,INDEX($E64:$I64,0,AK$5),(INDEX($E64:$I64,0,AK$7+1)-INDEX($E64:$I64,0,AK$7))/(INDEX($E$4:$I$4,0,AK$7+1)-INDEX($E$4:$I$4,0,AK$7))+AJ64)))</f>
        <v>0.10000000000000002</v>
      </c>
      <c r="AL64" s="312" cm="1">
        <f t="array" ref="AL64">IF(AL$7=-1,AM64,IF(AL$7=99,AK64,IF(AL$7=0,INDEX($E64:$I64,0,AL$5),(INDEX($E64:$I64,0,AL$7+1)-INDEX($E64:$I64,0,AL$7))/(INDEX($E$4:$I$4,0,AL$7+1)-INDEX($E$4:$I$4,0,AL$7))+AK64)))</f>
        <v>0.10000000000000002</v>
      </c>
      <c r="AM64" s="312" cm="1">
        <f t="array" ref="AM64">IF(AM$7=-1,AN64,IF(AM$7=99,AL64,IF(AM$7=0,INDEX($E64:$I64,0,AM$5),(INDEX($E64:$I64,0,AM$7+1)-INDEX($E64:$I64,0,AM$7))/(INDEX($E$4:$I$4,0,AM$7+1)-INDEX($E$4:$I$4,0,AM$7))+AL64)))</f>
        <v>0.10000000000000002</v>
      </c>
      <c r="AN64" s="312" cm="1">
        <f t="array" ref="AN64">IF(AN$7=-1,AO64,IF(AN$7=99,AM64,IF(AN$7=0,INDEX($E64:$I64,0,AN$5),(INDEX($E64:$I64,0,AN$7+1)-INDEX($E64:$I64,0,AN$7))/(INDEX($E$4:$I$4,0,AN$7+1)-INDEX($E$4:$I$4,0,AN$7))+AM64)))</f>
        <v>0.10000000000000002</v>
      </c>
      <c r="AO64" s="312" cm="1">
        <f t="array" ref="AO64">IF(AO$7=-1,AP64,IF(AO$7=99,AN64,IF(AO$7=0,INDEX($E64:$I64,0,AO$5),(INDEX($E64:$I64,0,AO$7+1)-INDEX($E64:$I64,0,AO$7))/(INDEX($E$4:$I$4,0,AO$7+1)-INDEX($E$4:$I$4,0,AO$7))+AN64)))</f>
        <v>0.10000000000000002</v>
      </c>
      <c r="AP64" s="312" cm="1">
        <f t="array" ref="AP64">IF(AP$7=-1,AQ64,IF(AP$7=99,AO64,IF(AP$7=0,INDEX($E64:$I64,0,AP$5),(INDEX($E64:$I64,0,AP$7+1)-INDEX($E64:$I64,0,AP$7))/(INDEX($E$4:$I$4,0,AP$7+1)-INDEX($E$4:$I$4,0,AP$7))+AO64)))</f>
        <v>0.10000000000000002</v>
      </c>
    </row>
    <row r="65" spans="1:42">
      <c r="A65" s="312" t="s">
        <v>16</v>
      </c>
      <c r="C65" s="312" t="str">
        <f t="shared" si="18"/>
        <v>Lighting</v>
      </c>
      <c r="E65" s="186">
        <f t="shared" si="19"/>
        <v>0.69799999999999995</v>
      </c>
      <c r="F65" s="186">
        <f t="shared" si="19"/>
        <v>0.69800157806536856</v>
      </c>
      <c r="G65" s="186">
        <f t="shared" si="19"/>
        <v>0.69729453404756025</v>
      </c>
      <c r="H65" s="186">
        <f t="shared" si="19"/>
        <v>0.69676279019945664</v>
      </c>
      <c r="I65" s="186">
        <f t="shared" si="19"/>
        <v>0.69587460267295376</v>
      </c>
      <c r="J65" s="312" cm="1">
        <f t="array" ref="J65">IF(J$7=-1,K65,IF(J$7=99,I65,IF(J$7=0,INDEX($E65:$I65,0,J$5),(INDEX($E65:$I65,0,J$7+1)-INDEX($E65:$I65,0,J$7))/(INDEX($E$4:$I$4,0,J$7+1)-INDEX($E$4:$I$4,0,J$7))+I65)))</f>
        <v>0.69799999999999995</v>
      </c>
      <c r="K65" s="312" cm="1">
        <f t="array" ref="K65">IF(K$7=-1,L65,IF(K$7=99,J65,IF(K$7=0,INDEX($E65:$I65,0,K$5),(INDEX($E65:$I65,0,K$7+1)-INDEX($E65:$I65,0,K$7))/(INDEX($E$4:$I$4,0,K$7+1)-INDEX($E$4:$I$4,0,K$7))+J65)))</f>
        <v>0.69800019725817108</v>
      </c>
      <c r="L65" s="312" cm="1">
        <f t="array" ref="L65">IF(L$7=-1,M65,IF(L$7=99,K65,IF(L$7=0,INDEX($E65:$I65,0,L$5),(INDEX($E65:$I65,0,L$7+1)-INDEX($E65:$I65,0,L$7))/(INDEX($E$4:$I$4,0,L$7+1)-INDEX($E$4:$I$4,0,L$7))+K65)))</f>
        <v>0.69800039451634222</v>
      </c>
      <c r="M65" s="312" cm="1">
        <f t="array" ref="M65">IF(M$7=-1,N65,IF(M$7=99,L65,IF(M$7=0,INDEX($E65:$I65,0,M$5),(INDEX($E65:$I65,0,M$7+1)-INDEX($E65:$I65,0,M$7))/(INDEX($E$4:$I$4,0,M$7+1)-INDEX($E$4:$I$4,0,M$7))+L65)))</f>
        <v>0.69800059177451335</v>
      </c>
      <c r="N65" s="312" cm="1">
        <f t="array" ref="N65">IF(N$7=-1,O65,IF(N$7=99,M65,IF(N$7=0,INDEX($E65:$I65,0,N$5),(INDEX($E65:$I65,0,N$7+1)-INDEX($E65:$I65,0,N$7))/(INDEX($E$4:$I$4,0,N$7+1)-INDEX($E$4:$I$4,0,N$7))+M65)))</f>
        <v>0.69800078903268448</v>
      </c>
      <c r="O65" s="312" cm="1">
        <f t="array" ref="O65">IF(O$7=-1,P65,IF(O$7=99,N65,IF(O$7=0,INDEX($E65:$I65,0,O$5),(INDEX($E65:$I65,0,O$7+1)-INDEX($E65:$I65,0,O$7))/(INDEX($E$4:$I$4,0,O$7+1)-INDEX($E$4:$I$4,0,O$7))+N65)))</f>
        <v>0.69800098629085561</v>
      </c>
      <c r="P65" s="312" cm="1">
        <f t="array" ref="P65">IF(P$7=-1,Q65,IF(P$7=99,O65,IF(P$7=0,INDEX($E65:$I65,0,P$5),(INDEX($E65:$I65,0,P$7+1)-INDEX($E65:$I65,0,P$7))/(INDEX($E$4:$I$4,0,P$7+1)-INDEX($E$4:$I$4,0,P$7))+O65)))</f>
        <v>0.69800118354902674</v>
      </c>
      <c r="Q65" s="312" cm="1">
        <f t="array" ref="Q65">IF(Q$7=-1,R65,IF(Q$7=99,P65,IF(Q$7=0,INDEX($E65:$I65,0,Q$5),(INDEX($E65:$I65,0,Q$7+1)-INDEX($E65:$I65,0,Q$7))/(INDEX($E$4:$I$4,0,Q$7+1)-INDEX($E$4:$I$4,0,Q$7))+P65)))</f>
        <v>0.69800138080719787</v>
      </c>
      <c r="R65" s="312" cm="1">
        <f t="array" ref="R65">IF(R$7=-1,S65,IF(R$7=99,Q65,IF(R$7=0,INDEX($E65:$I65,0,R$5),(INDEX($E65:$I65,0,R$7+1)-INDEX($E65:$I65,0,R$7))/(INDEX($E$4:$I$4,0,R$7+1)-INDEX($E$4:$I$4,0,R$7))+Q65)))</f>
        <v>0.69800157806536856</v>
      </c>
      <c r="S65" s="312" cm="1">
        <f t="array" ref="S65">IF(S$7=-1,T65,IF(S$7=99,R65,IF(S$7=0,INDEX($E65:$I65,0,S$5),(INDEX($E65:$I65,0,S$7+1)-INDEX($E65:$I65,0,S$7))/(INDEX($E$4:$I$4,0,S$7+1)-INDEX($E$4:$I$4,0,S$7))+R65)))</f>
        <v>0.69793087366358775</v>
      </c>
      <c r="T65" s="312" cm="1">
        <f t="array" ref="T65">IF(T$7=-1,U65,IF(T$7=99,S65,IF(T$7=0,INDEX($E65:$I65,0,T$5),(INDEX($E65:$I65,0,T$7+1)-INDEX($E65:$I65,0,T$7))/(INDEX($E$4:$I$4,0,T$7+1)-INDEX($E$4:$I$4,0,T$7))+S65)))</f>
        <v>0.69786016926180694</v>
      </c>
      <c r="U65" s="312" cm="1">
        <f t="array" ref="U65">IF(U$7=-1,V65,IF(U$7=99,T65,IF(U$7=0,INDEX($E65:$I65,0,U$5),(INDEX($E65:$I65,0,U$7+1)-INDEX($E65:$I65,0,U$7))/(INDEX($E$4:$I$4,0,U$7+1)-INDEX($E$4:$I$4,0,U$7))+T65)))</f>
        <v>0.69778946486002613</v>
      </c>
      <c r="V65" s="312" cm="1">
        <f t="array" ref="V65">IF(V$7=-1,W65,IF(V$7=99,U65,IF(V$7=0,INDEX($E65:$I65,0,V$5),(INDEX($E65:$I65,0,V$7+1)-INDEX($E65:$I65,0,V$7))/(INDEX($E$4:$I$4,0,V$7+1)-INDEX($E$4:$I$4,0,V$7))+U65)))</f>
        <v>0.69771876045824532</v>
      </c>
      <c r="W65" s="312" cm="1">
        <f t="array" ref="W65">IF(W$7=-1,X65,IF(W$7=99,V65,IF(W$7=0,INDEX($E65:$I65,0,W$5),(INDEX($E65:$I65,0,W$7+1)-INDEX($E65:$I65,0,W$7))/(INDEX($E$4:$I$4,0,W$7+1)-INDEX($E$4:$I$4,0,W$7))+V65)))</f>
        <v>0.69764805605646452</v>
      </c>
      <c r="X65" s="312" cm="1">
        <f t="array" ref="X65">IF(X$7=-1,Y65,IF(X$7=99,W65,IF(X$7=0,INDEX($E65:$I65,0,X$5),(INDEX($E65:$I65,0,X$7+1)-INDEX($E65:$I65,0,X$7))/(INDEX($E$4:$I$4,0,X$7+1)-INDEX($E$4:$I$4,0,X$7))+W65)))</f>
        <v>0.69757735165468371</v>
      </c>
      <c r="Y65" s="312" cm="1">
        <f t="array" ref="Y65">IF(Y$7=-1,Z65,IF(Y$7=99,X65,IF(Y$7=0,INDEX($E65:$I65,0,Y$5),(INDEX($E65:$I65,0,Y$7+1)-INDEX($E65:$I65,0,Y$7))/(INDEX($E$4:$I$4,0,Y$7+1)-INDEX($E$4:$I$4,0,Y$7))+X65)))</f>
        <v>0.6975066472529029</v>
      </c>
      <c r="Z65" s="312" cm="1">
        <f t="array" ref="Z65">IF(Z$7=-1,AA65,IF(Z$7=99,Y65,IF(Z$7=0,INDEX($E65:$I65,0,Z$5),(INDEX($E65:$I65,0,Z$7+1)-INDEX($E65:$I65,0,Z$7))/(INDEX($E$4:$I$4,0,Z$7+1)-INDEX($E$4:$I$4,0,Z$7))+Y65)))</f>
        <v>0.69743594285112209</v>
      </c>
      <c r="AA65" s="312" cm="1">
        <f t="array" ref="AA65">IF(AA$7=-1,AB65,IF(AA$7=99,Z65,IF(AA$7=0,INDEX($E65:$I65,0,AA$5),(INDEX($E65:$I65,0,AA$7+1)-INDEX($E65:$I65,0,AA$7))/(INDEX($E$4:$I$4,0,AA$7+1)-INDEX($E$4:$I$4,0,AA$7))+Z65)))</f>
        <v>0.69736523844934128</v>
      </c>
      <c r="AB65" s="312" cm="1">
        <f t="array" ref="AB65">IF(AB$7=-1,AC65,IF(AB$7=99,AA65,IF(AB$7=0,INDEX($E65:$I65,0,AB$5),(INDEX($E65:$I65,0,AB$7+1)-INDEX($E65:$I65,0,AB$7))/(INDEX($E$4:$I$4,0,AB$7+1)-INDEX($E$4:$I$4,0,AB$7))+AA65)))</f>
        <v>0.69729453404756025</v>
      </c>
      <c r="AC65" s="312" cm="1">
        <f t="array" ref="AC65">IF(AC$7=-1,AD65,IF(AC$7=99,AB65,IF(AC$7=0,INDEX($E65:$I65,0,AC$5),(INDEX($E65:$I65,0,AC$7+1)-INDEX($E65:$I65,0,AC$7))/(INDEX($E$4:$I$4,0,AC$7+1)-INDEX($E$4:$I$4,0,AC$7))+AB65)))</f>
        <v>0.69724135966274992</v>
      </c>
      <c r="AD65" s="312" cm="1">
        <f t="array" ref="AD65">IF(AD$7=-1,AE65,IF(AD$7=99,AC65,IF(AD$7=0,INDEX($E65:$I65,0,AD$5),(INDEX($E65:$I65,0,AD$7+1)-INDEX($E65:$I65,0,AD$7))/(INDEX($E$4:$I$4,0,AD$7+1)-INDEX($E$4:$I$4,0,AD$7))+AC65)))</f>
        <v>0.69718818527793958</v>
      </c>
      <c r="AE65" s="312" cm="1">
        <f t="array" ref="AE65">IF(AE$7=-1,AF65,IF(AE$7=99,AD65,IF(AE$7=0,INDEX($E65:$I65,0,AE$5),(INDEX($E65:$I65,0,AE$7+1)-INDEX($E65:$I65,0,AE$7))/(INDEX($E$4:$I$4,0,AE$7+1)-INDEX($E$4:$I$4,0,AE$7))+AD65)))</f>
        <v>0.69713501089312924</v>
      </c>
      <c r="AF65" s="312" cm="1">
        <f t="array" ref="AF65">IF(AF$7=-1,AG65,IF(AF$7=99,AE65,IF(AF$7=0,INDEX($E65:$I65,0,AF$5),(INDEX($E65:$I65,0,AF$7+1)-INDEX($E65:$I65,0,AF$7))/(INDEX($E$4:$I$4,0,AF$7+1)-INDEX($E$4:$I$4,0,AF$7))+AE65)))</f>
        <v>0.6970818365083189</v>
      </c>
      <c r="AG65" s="312" cm="1">
        <f t="array" ref="AG65">IF(AG$7=-1,AH65,IF(AG$7=99,AF65,IF(AG$7=0,INDEX($E65:$I65,0,AG$5),(INDEX($E65:$I65,0,AG$7+1)-INDEX($E65:$I65,0,AG$7))/(INDEX($E$4:$I$4,0,AG$7+1)-INDEX($E$4:$I$4,0,AG$7))+AF65)))</f>
        <v>0.69702866212350856</v>
      </c>
      <c r="AH65" s="312" cm="1">
        <f t="array" ref="AH65">IF(AH$7=-1,AI65,IF(AH$7=99,AG65,IF(AH$7=0,INDEX($E65:$I65,0,AH$5),(INDEX($E65:$I65,0,AH$7+1)-INDEX($E65:$I65,0,AH$7))/(INDEX($E$4:$I$4,0,AH$7+1)-INDEX($E$4:$I$4,0,AH$7))+AG65)))</f>
        <v>0.69697548773869822</v>
      </c>
      <c r="AI65" s="312" cm="1">
        <f t="array" ref="AI65">IF(AI$7=-1,AJ65,IF(AI$7=99,AH65,IF(AI$7=0,INDEX($E65:$I65,0,AI$5),(INDEX($E65:$I65,0,AI$7+1)-INDEX($E65:$I65,0,AI$7))/(INDEX($E$4:$I$4,0,AI$7+1)-INDEX($E$4:$I$4,0,AI$7))+AH65)))</f>
        <v>0.69692231335388788</v>
      </c>
      <c r="AJ65" s="312" cm="1">
        <f t="array" ref="AJ65">IF(AJ$7=-1,AK65,IF(AJ$7=99,AI65,IF(AJ$7=0,INDEX($E65:$I65,0,AJ$5),(INDEX($E65:$I65,0,AJ$7+1)-INDEX($E65:$I65,0,AJ$7))/(INDEX($E$4:$I$4,0,AJ$7+1)-INDEX($E$4:$I$4,0,AJ$7))+AI65)))</f>
        <v>0.69686913896907754</v>
      </c>
      <c r="AK65" s="312" cm="1">
        <f t="array" ref="AK65">IF(AK$7=-1,AL65,IF(AK$7=99,AJ65,IF(AK$7=0,INDEX($E65:$I65,0,AK$5),(INDEX($E65:$I65,0,AK$7+1)-INDEX($E65:$I65,0,AK$7))/(INDEX($E$4:$I$4,0,AK$7+1)-INDEX($E$4:$I$4,0,AK$7))+AJ65)))</f>
        <v>0.6968159645842672</v>
      </c>
      <c r="AL65" s="312" cm="1">
        <f t="array" ref="AL65">IF(AL$7=-1,AM65,IF(AL$7=99,AK65,IF(AL$7=0,INDEX($E65:$I65,0,AL$5),(INDEX($E65:$I65,0,AL$7+1)-INDEX($E65:$I65,0,AL$7))/(INDEX($E$4:$I$4,0,AL$7+1)-INDEX($E$4:$I$4,0,AL$7))+AK65)))</f>
        <v>0.69676279019945664</v>
      </c>
      <c r="AM65" s="312" cm="1">
        <f t="array" ref="AM65">IF(AM$7=-1,AN65,IF(AM$7=99,AL65,IF(AM$7=0,INDEX($E65:$I65,0,AM$5),(INDEX($E65:$I65,0,AM$7+1)-INDEX($E65:$I65,0,AM$7))/(INDEX($E$4:$I$4,0,AM$7+1)-INDEX($E$4:$I$4,0,AM$7))+AL65)))</f>
        <v>0.69667397144680632</v>
      </c>
      <c r="AN65" s="312" cm="1">
        <f t="array" ref="AN65">IF(AN$7=-1,AO65,IF(AN$7=99,AM65,IF(AN$7=0,INDEX($E65:$I65,0,AN$5),(INDEX($E65:$I65,0,AN$7+1)-INDEX($E65:$I65,0,AN$7))/(INDEX($E$4:$I$4,0,AN$7+1)-INDEX($E$4:$I$4,0,AN$7))+AM65)))</f>
        <v>0.69587460267295376</v>
      </c>
      <c r="AO65" s="312" cm="1">
        <f t="array" ref="AO65">IF(AO$7=-1,AP65,IF(AO$7=99,AN65,IF(AO$7=0,INDEX($E65:$I65,0,AO$5),(INDEX($E65:$I65,0,AO$7+1)-INDEX($E65:$I65,0,AO$7))/(INDEX($E$4:$I$4,0,AO$7+1)-INDEX($E$4:$I$4,0,AO$7))+AN65)))</f>
        <v>0.69587460267295376</v>
      </c>
      <c r="AP65" s="312" cm="1">
        <f t="array" ref="AP65">IF(AP$7=-1,AQ65,IF(AP$7=99,AO65,IF(AP$7=0,INDEX($E65:$I65,0,AP$5),(INDEX($E65:$I65,0,AP$7+1)-INDEX($E65:$I65,0,AP$7))/(INDEX($E$4:$I$4,0,AP$7+1)-INDEX($E$4:$I$4,0,AP$7))+AO65)))</f>
        <v>0.69587460267295376</v>
      </c>
    </row>
    <row r="66" spans="1:42">
      <c r="A66" s="312" t="s">
        <v>16</v>
      </c>
      <c r="C66" s="312" t="str">
        <f t="shared" si="18"/>
        <v>Cooking</v>
      </c>
      <c r="E66" s="186">
        <f t="shared" si="19"/>
        <v>0.39899999999999997</v>
      </c>
      <c r="F66" s="186">
        <f t="shared" si="19"/>
        <v>0.39900078903268427</v>
      </c>
      <c r="G66" s="186">
        <f t="shared" si="19"/>
        <v>0.39864726702378012</v>
      </c>
      <c r="H66" s="186">
        <f t="shared" si="19"/>
        <v>0.39838139509972831</v>
      </c>
      <c r="I66" s="186">
        <f t="shared" si="19"/>
        <v>0.39793730133647687</v>
      </c>
      <c r="J66" s="312" cm="1">
        <f t="array" ref="J66">IF(J$7=-1,K66,IF(J$7=99,I66,IF(J$7=0,INDEX($E66:$I66,0,J$5),(INDEX($E66:$I66,0,J$7+1)-INDEX($E66:$I66,0,J$7))/(INDEX($E$4:$I$4,0,J$7+1)-INDEX($E$4:$I$4,0,J$7))+I66)))</f>
        <v>0.39899999999999997</v>
      </c>
      <c r="K66" s="312" cm="1">
        <f t="array" ref="K66">IF(K$7=-1,L66,IF(K$7=99,J66,IF(K$7=0,INDEX($E66:$I66,0,K$5),(INDEX($E66:$I66,0,K$7+1)-INDEX($E66:$I66,0,K$7))/(INDEX($E$4:$I$4,0,K$7+1)-INDEX($E$4:$I$4,0,K$7))+J66)))</f>
        <v>0.39900009862908548</v>
      </c>
      <c r="L66" s="312" cm="1">
        <f t="array" ref="L66">IF(L$7=-1,M66,IF(L$7=99,K66,IF(L$7=0,INDEX($E66:$I66,0,L$5),(INDEX($E66:$I66,0,L$7+1)-INDEX($E66:$I66,0,L$7))/(INDEX($E$4:$I$4,0,L$7+1)-INDEX($E$4:$I$4,0,L$7))+K66)))</f>
        <v>0.39900019725817104</v>
      </c>
      <c r="M66" s="312" cm="1">
        <f t="array" ref="M66">IF(M$7=-1,N66,IF(M$7=99,L66,IF(M$7=0,INDEX($E66:$I66,0,M$5),(INDEX($E66:$I66,0,M$7+1)-INDEX($E66:$I66,0,M$7))/(INDEX($E$4:$I$4,0,M$7+1)-INDEX($E$4:$I$4,0,M$7))+L66)))</f>
        <v>0.39900029588725661</v>
      </c>
      <c r="N66" s="312" cm="1">
        <f t="array" ref="N66">IF(N$7=-1,O66,IF(N$7=99,M66,IF(N$7=0,INDEX($E66:$I66,0,N$5),(INDEX($E66:$I66,0,N$7+1)-INDEX($E66:$I66,0,N$7))/(INDEX($E$4:$I$4,0,N$7+1)-INDEX($E$4:$I$4,0,N$7))+M66)))</f>
        <v>0.39900039451634217</v>
      </c>
      <c r="O66" s="312" cm="1">
        <f t="array" ref="O66">IF(O$7=-1,P66,IF(O$7=99,N66,IF(O$7=0,INDEX($E66:$I66,0,O$5),(INDEX($E66:$I66,0,O$7+1)-INDEX($E66:$I66,0,O$7))/(INDEX($E$4:$I$4,0,O$7+1)-INDEX($E$4:$I$4,0,O$7))+N66)))</f>
        <v>0.39900049314542774</v>
      </c>
      <c r="P66" s="312" cm="1">
        <f t="array" ref="P66">IF(P$7=-1,Q66,IF(P$7=99,O66,IF(P$7=0,INDEX($E66:$I66,0,P$5),(INDEX($E66:$I66,0,P$7+1)-INDEX($E66:$I66,0,P$7))/(INDEX($E$4:$I$4,0,P$7+1)-INDEX($E$4:$I$4,0,P$7))+O66)))</f>
        <v>0.3990005917745133</v>
      </c>
      <c r="Q66" s="312" cm="1">
        <f t="array" ref="Q66">IF(Q$7=-1,R66,IF(Q$7=99,P66,IF(Q$7=0,INDEX($E66:$I66,0,Q$5),(INDEX($E66:$I66,0,Q$7+1)-INDEX($E66:$I66,0,Q$7))/(INDEX($E$4:$I$4,0,Q$7+1)-INDEX($E$4:$I$4,0,Q$7))+P66)))</f>
        <v>0.39900069040359887</v>
      </c>
      <c r="R66" s="312" cm="1">
        <f t="array" ref="R66">IF(R$7=-1,S66,IF(R$7=99,Q66,IF(R$7=0,INDEX($E66:$I66,0,R$5),(INDEX($E66:$I66,0,R$7+1)-INDEX($E66:$I66,0,R$7))/(INDEX($E$4:$I$4,0,R$7+1)-INDEX($E$4:$I$4,0,R$7))+Q66)))</f>
        <v>0.39900078903268427</v>
      </c>
      <c r="S66" s="312" cm="1">
        <f t="array" ref="S66">IF(S$7=-1,T66,IF(S$7=99,R66,IF(S$7=0,INDEX($E66:$I66,0,S$5),(INDEX($E66:$I66,0,S$7+1)-INDEX($E66:$I66,0,S$7))/(INDEX($E$4:$I$4,0,S$7+1)-INDEX($E$4:$I$4,0,S$7))+R66)))</f>
        <v>0.39896543683179386</v>
      </c>
      <c r="T66" s="312" cm="1">
        <f t="array" ref="T66">IF(T$7=-1,U66,IF(T$7=99,S66,IF(T$7=0,INDEX($E66:$I66,0,T$5),(INDEX($E66:$I66,0,T$7+1)-INDEX($E66:$I66,0,T$7))/(INDEX($E$4:$I$4,0,T$7+1)-INDEX($E$4:$I$4,0,T$7))+S66)))</f>
        <v>0.39893008463090346</v>
      </c>
      <c r="U66" s="312" cm="1">
        <f t="array" ref="U66">IF(U$7=-1,V66,IF(U$7=99,T66,IF(U$7=0,INDEX($E66:$I66,0,U$5),(INDEX($E66:$I66,0,U$7+1)-INDEX($E66:$I66,0,U$7))/(INDEX($E$4:$I$4,0,U$7+1)-INDEX($E$4:$I$4,0,U$7))+T66)))</f>
        <v>0.39889473243001305</v>
      </c>
      <c r="V66" s="312" cm="1">
        <f t="array" ref="V66">IF(V$7=-1,W66,IF(V$7=99,U66,IF(V$7=0,INDEX($E66:$I66,0,V$5),(INDEX($E66:$I66,0,V$7+1)-INDEX($E66:$I66,0,V$7))/(INDEX($E$4:$I$4,0,V$7+1)-INDEX($E$4:$I$4,0,V$7))+U66)))</f>
        <v>0.39885938022912265</v>
      </c>
      <c r="W66" s="312" cm="1">
        <f t="array" ref="W66">IF(W$7=-1,X66,IF(W$7=99,V66,IF(W$7=0,INDEX($E66:$I66,0,W$5),(INDEX($E66:$I66,0,W$7+1)-INDEX($E66:$I66,0,W$7))/(INDEX($E$4:$I$4,0,W$7+1)-INDEX($E$4:$I$4,0,W$7))+V66)))</f>
        <v>0.39882402802823225</v>
      </c>
      <c r="X66" s="312" cm="1">
        <f t="array" ref="X66">IF(X$7=-1,Y66,IF(X$7=99,W66,IF(X$7=0,INDEX($E66:$I66,0,X$5),(INDEX($E66:$I66,0,X$7+1)-INDEX($E66:$I66,0,X$7))/(INDEX($E$4:$I$4,0,X$7+1)-INDEX($E$4:$I$4,0,X$7))+W66)))</f>
        <v>0.39878867582734184</v>
      </c>
      <c r="Y66" s="312" cm="1">
        <f t="array" ref="Y66">IF(Y$7=-1,Z66,IF(Y$7=99,X66,IF(Y$7=0,INDEX($E66:$I66,0,Y$5),(INDEX($E66:$I66,0,Y$7+1)-INDEX($E66:$I66,0,Y$7))/(INDEX($E$4:$I$4,0,Y$7+1)-INDEX($E$4:$I$4,0,Y$7))+X66)))</f>
        <v>0.39875332362645144</v>
      </c>
      <c r="Z66" s="312" cm="1">
        <f t="array" ref="Z66">IF(Z$7=-1,AA66,IF(Z$7=99,Y66,IF(Z$7=0,INDEX($E66:$I66,0,Z$5),(INDEX($E66:$I66,0,Z$7+1)-INDEX($E66:$I66,0,Z$7))/(INDEX($E$4:$I$4,0,Z$7+1)-INDEX($E$4:$I$4,0,Z$7))+Y66)))</f>
        <v>0.39871797142556104</v>
      </c>
      <c r="AA66" s="312" cm="1">
        <f t="array" ref="AA66">IF(AA$7=-1,AB66,IF(AA$7=99,Z66,IF(AA$7=0,INDEX($E66:$I66,0,AA$5),(INDEX($E66:$I66,0,AA$7+1)-INDEX($E66:$I66,0,AA$7))/(INDEX($E$4:$I$4,0,AA$7+1)-INDEX($E$4:$I$4,0,AA$7))+Z66)))</f>
        <v>0.39868261922467063</v>
      </c>
      <c r="AB66" s="312" cm="1">
        <f t="array" ref="AB66">IF(AB$7=-1,AC66,IF(AB$7=99,AA66,IF(AB$7=0,INDEX($E66:$I66,0,AB$5),(INDEX($E66:$I66,0,AB$7+1)-INDEX($E66:$I66,0,AB$7))/(INDEX($E$4:$I$4,0,AB$7+1)-INDEX($E$4:$I$4,0,AB$7))+AA66)))</f>
        <v>0.39864726702378012</v>
      </c>
      <c r="AC66" s="312" cm="1">
        <f t="array" ref="AC66">IF(AC$7=-1,AD66,IF(AC$7=99,AB66,IF(AC$7=0,INDEX($E66:$I66,0,AC$5),(INDEX($E66:$I66,0,AC$7+1)-INDEX($E66:$I66,0,AC$7))/(INDEX($E$4:$I$4,0,AC$7+1)-INDEX($E$4:$I$4,0,AC$7))+AB66)))</f>
        <v>0.39862067983137495</v>
      </c>
      <c r="AD66" s="312" cm="1">
        <f t="array" ref="AD66">IF(AD$7=-1,AE66,IF(AD$7=99,AC66,IF(AD$7=0,INDEX($E66:$I66,0,AD$5),(INDEX($E66:$I66,0,AD$7+1)-INDEX($E66:$I66,0,AD$7))/(INDEX($E$4:$I$4,0,AD$7+1)-INDEX($E$4:$I$4,0,AD$7))+AC66)))</f>
        <v>0.39859409263896978</v>
      </c>
      <c r="AE66" s="312" cm="1">
        <f t="array" ref="AE66">IF(AE$7=-1,AF66,IF(AE$7=99,AD66,IF(AE$7=0,INDEX($E66:$I66,0,AE$5),(INDEX($E66:$I66,0,AE$7+1)-INDEX($E66:$I66,0,AE$7))/(INDEX($E$4:$I$4,0,AE$7+1)-INDEX($E$4:$I$4,0,AE$7))+AD66)))</f>
        <v>0.39856750544656461</v>
      </c>
      <c r="AF66" s="312" cm="1">
        <f t="array" ref="AF66">IF(AF$7=-1,AG66,IF(AF$7=99,AE66,IF(AF$7=0,INDEX($E66:$I66,0,AF$5),(INDEX($E66:$I66,0,AF$7+1)-INDEX($E66:$I66,0,AF$7))/(INDEX($E$4:$I$4,0,AF$7+1)-INDEX($E$4:$I$4,0,AF$7))+AE66)))</f>
        <v>0.39854091825415944</v>
      </c>
      <c r="AG66" s="312" cm="1">
        <f t="array" ref="AG66">IF(AG$7=-1,AH66,IF(AG$7=99,AF66,IF(AG$7=0,INDEX($E66:$I66,0,AG$5),(INDEX($E66:$I66,0,AG$7+1)-INDEX($E66:$I66,0,AG$7))/(INDEX($E$4:$I$4,0,AG$7+1)-INDEX($E$4:$I$4,0,AG$7))+AF66)))</f>
        <v>0.39851433106175427</v>
      </c>
      <c r="AH66" s="312" cm="1">
        <f t="array" ref="AH66">IF(AH$7=-1,AI66,IF(AH$7=99,AG66,IF(AH$7=0,INDEX($E66:$I66,0,AH$5),(INDEX($E66:$I66,0,AH$7+1)-INDEX($E66:$I66,0,AH$7))/(INDEX($E$4:$I$4,0,AH$7+1)-INDEX($E$4:$I$4,0,AH$7))+AG66)))</f>
        <v>0.3984877438693491</v>
      </c>
      <c r="AI66" s="312" cm="1">
        <f t="array" ref="AI66">IF(AI$7=-1,AJ66,IF(AI$7=99,AH66,IF(AI$7=0,INDEX($E66:$I66,0,AI$5),(INDEX($E66:$I66,0,AI$7+1)-INDEX($E66:$I66,0,AI$7))/(INDEX($E$4:$I$4,0,AI$7+1)-INDEX($E$4:$I$4,0,AI$7))+AH66)))</f>
        <v>0.39846115667694393</v>
      </c>
      <c r="AJ66" s="312" cm="1">
        <f t="array" ref="AJ66">IF(AJ$7=-1,AK66,IF(AJ$7=99,AI66,IF(AJ$7=0,INDEX($E66:$I66,0,AJ$5),(INDEX($E66:$I66,0,AJ$7+1)-INDEX($E66:$I66,0,AJ$7))/(INDEX($E$4:$I$4,0,AJ$7+1)-INDEX($E$4:$I$4,0,AJ$7))+AI66)))</f>
        <v>0.39843456948453876</v>
      </c>
      <c r="AK66" s="312" cm="1">
        <f t="array" ref="AK66">IF(AK$7=-1,AL66,IF(AK$7=99,AJ66,IF(AK$7=0,INDEX($E66:$I66,0,AK$5),(INDEX($E66:$I66,0,AK$7+1)-INDEX($E66:$I66,0,AK$7))/(INDEX($E$4:$I$4,0,AK$7+1)-INDEX($E$4:$I$4,0,AK$7))+AJ66)))</f>
        <v>0.39840798229213359</v>
      </c>
      <c r="AL66" s="312" cm="1">
        <f t="array" ref="AL66">IF(AL$7=-1,AM66,IF(AL$7=99,AK66,IF(AL$7=0,INDEX($E66:$I66,0,AL$5),(INDEX($E66:$I66,0,AL$7+1)-INDEX($E66:$I66,0,AL$7))/(INDEX($E$4:$I$4,0,AL$7+1)-INDEX($E$4:$I$4,0,AL$7))+AK66)))</f>
        <v>0.39838139509972831</v>
      </c>
      <c r="AM66" s="312" cm="1">
        <f t="array" ref="AM66">IF(AM$7=-1,AN66,IF(AM$7=99,AL66,IF(AM$7=0,INDEX($E66:$I66,0,AM$5),(INDEX($E66:$I66,0,AM$7+1)-INDEX($E66:$I66,0,AM$7))/(INDEX($E$4:$I$4,0,AM$7+1)-INDEX($E$4:$I$4,0,AM$7))+AL66)))</f>
        <v>0.39833698572340315</v>
      </c>
      <c r="AN66" s="312" cm="1">
        <f t="array" ref="AN66">IF(AN$7=-1,AO66,IF(AN$7=99,AM66,IF(AN$7=0,INDEX($E66:$I66,0,AN$5),(INDEX($E66:$I66,0,AN$7+1)-INDEX($E66:$I66,0,AN$7))/(INDEX($E$4:$I$4,0,AN$7+1)-INDEX($E$4:$I$4,0,AN$7))+AM66)))</f>
        <v>0.39793730133647687</v>
      </c>
      <c r="AO66" s="312" cm="1">
        <f t="array" ref="AO66">IF(AO$7=-1,AP66,IF(AO$7=99,AN66,IF(AO$7=0,INDEX($E66:$I66,0,AO$5),(INDEX($E66:$I66,0,AO$7+1)-INDEX($E66:$I66,0,AO$7))/(INDEX($E$4:$I$4,0,AO$7+1)-INDEX($E$4:$I$4,0,AO$7))+AN66)))</f>
        <v>0.39793730133647687</v>
      </c>
      <c r="AP66" s="312" cm="1">
        <f t="array" ref="AP66">IF(AP$7=-1,AQ66,IF(AP$7=99,AO66,IF(AP$7=0,INDEX($E66:$I66,0,AP$5),(INDEX($E66:$I66,0,AP$7+1)-INDEX($E66:$I66,0,AP$7))/(INDEX($E$4:$I$4,0,AP$7+1)-INDEX($E$4:$I$4,0,AP$7))+AO66)))</f>
        <v>0.39793730133647687</v>
      </c>
    </row>
    <row r="67" spans="1:42">
      <c r="A67" s="312" t="s">
        <v>16</v>
      </c>
      <c r="C67" s="312" t="str">
        <f t="shared" si="18"/>
        <v>Space Heating</v>
      </c>
      <c r="E67" s="186">
        <f t="shared" si="19"/>
        <v>0.29899999999999999</v>
      </c>
      <c r="F67" s="186">
        <f t="shared" si="19"/>
        <v>0.29900078903268429</v>
      </c>
      <c r="G67" s="186">
        <f t="shared" si="19"/>
        <v>0.29864726702378014</v>
      </c>
      <c r="H67" s="186">
        <f t="shared" si="19"/>
        <v>0.29838139509972833</v>
      </c>
      <c r="I67" s="186">
        <f t="shared" si="19"/>
        <v>0.29793730133647689</v>
      </c>
      <c r="J67" s="312" cm="1">
        <f t="array" ref="J67">IF(J$7=-1,K67,IF(J$7=99,I67,IF(J$7=0,INDEX($E67:$I67,0,J$5),(INDEX($E67:$I67,0,J$7+1)-INDEX($E67:$I67,0,J$7))/(INDEX($E$4:$I$4,0,J$7+1)-INDEX($E$4:$I$4,0,J$7))+I67)))</f>
        <v>0.29899999999999999</v>
      </c>
      <c r="K67" s="312" cm="1">
        <f t="array" ref="K67">IF(K$7=-1,L67,IF(K$7=99,J67,IF(K$7=0,INDEX($E67:$I67,0,K$5),(INDEX($E67:$I67,0,K$7+1)-INDEX($E67:$I67,0,K$7))/(INDEX($E$4:$I$4,0,K$7+1)-INDEX($E$4:$I$4,0,K$7))+J67)))</f>
        <v>0.2990000986290855</v>
      </c>
      <c r="L67" s="312" cm="1">
        <f t="array" ref="L67">IF(L$7=-1,M67,IF(L$7=99,K67,IF(L$7=0,INDEX($E67:$I67,0,L$5),(INDEX($E67:$I67,0,L$7+1)-INDEX($E67:$I67,0,L$7))/(INDEX($E$4:$I$4,0,L$7+1)-INDEX($E$4:$I$4,0,L$7))+K67)))</f>
        <v>0.29900019725817106</v>
      </c>
      <c r="M67" s="312" cm="1">
        <f t="array" ref="M67">IF(M$7=-1,N67,IF(M$7=99,L67,IF(M$7=0,INDEX($E67:$I67,0,M$5),(INDEX($E67:$I67,0,M$7+1)-INDEX($E67:$I67,0,M$7))/(INDEX($E$4:$I$4,0,M$7+1)-INDEX($E$4:$I$4,0,M$7))+L67)))</f>
        <v>0.29900029588725663</v>
      </c>
      <c r="N67" s="312" cm="1">
        <f t="array" ref="N67">IF(N$7=-1,O67,IF(N$7=99,M67,IF(N$7=0,INDEX($E67:$I67,0,N$5),(INDEX($E67:$I67,0,N$7+1)-INDEX($E67:$I67,0,N$7))/(INDEX($E$4:$I$4,0,N$7+1)-INDEX($E$4:$I$4,0,N$7))+M67)))</f>
        <v>0.29900039451634219</v>
      </c>
      <c r="O67" s="312" cm="1">
        <f t="array" ref="O67">IF(O$7=-1,P67,IF(O$7=99,N67,IF(O$7=0,INDEX($E67:$I67,0,O$5),(INDEX($E67:$I67,0,O$7+1)-INDEX($E67:$I67,0,O$7))/(INDEX($E$4:$I$4,0,O$7+1)-INDEX($E$4:$I$4,0,O$7))+N67)))</f>
        <v>0.29900049314542776</v>
      </c>
      <c r="P67" s="312" cm="1">
        <f t="array" ref="P67">IF(P$7=-1,Q67,IF(P$7=99,O67,IF(P$7=0,INDEX($E67:$I67,0,P$5),(INDEX($E67:$I67,0,P$7+1)-INDEX($E67:$I67,0,P$7))/(INDEX($E$4:$I$4,0,P$7+1)-INDEX($E$4:$I$4,0,P$7))+O67)))</f>
        <v>0.29900059177451332</v>
      </c>
      <c r="Q67" s="312" cm="1">
        <f t="array" ref="Q67">IF(Q$7=-1,R67,IF(Q$7=99,P67,IF(Q$7=0,INDEX($E67:$I67,0,Q$5),(INDEX($E67:$I67,0,Q$7+1)-INDEX($E67:$I67,0,Q$7))/(INDEX($E$4:$I$4,0,Q$7+1)-INDEX($E$4:$I$4,0,Q$7))+P67)))</f>
        <v>0.29900069040359889</v>
      </c>
      <c r="R67" s="312" cm="1">
        <f t="array" ref="R67">IF(R$7=-1,S67,IF(R$7=99,Q67,IF(R$7=0,INDEX($E67:$I67,0,R$5),(INDEX($E67:$I67,0,R$7+1)-INDEX($E67:$I67,0,R$7))/(INDEX($E$4:$I$4,0,R$7+1)-INDEX($E$4:$I$4,0,R$7))+Q67)))</f>
        <v>0.29900078903268429</v>
      </c>
      <c r="S67" s="312" cm="1">
        <f t="array" ref="S67">IF(S$7=-1,T67,IF(S$7=99,R67,IF(S$7=0,INDEX($E67:$I67,0,S$5),(INDEX($E67:$I67,0,S$7+1)-INDEX($E67:$I67,0,S$7))/(INDEX($E$4:$I$4,0,S$7+1)-INDEX($E$4:$I$4,0,S$7))+R67)))</f>
        <v>0.29896543683179388</v>
      </c>
      <c r="T67" s="312" cm="1">
        <f t="array" ref="T67">IF(T$7=-1,U67,IF(T$7=99,S67,IF(T$7=0,INDEX($E67:$I67,0,T$5),(INDEX($E67:$I67,0,T$7+1)-INDEX($E67:$I67,0,T$7))/(INDEX($E$4:$I$4,0,T$7+1)-INDEX($E$4:$I$4,0,T$7))+S67)))</f>
        <v>0.29893008463090348</v>
      </c>
      <c r="U67" s="312" cm="1">
        <f t="array" ref="U67">IF(U$7=-1,V67,IF(U$7=99,T67,IF(U$7=0,INDEX($E67:$I67,0,U$5),(INDEX($E67:$I67,0,U$7+1)-INDEX($E67:$I67,0,U$7))/(INDEX($E$4:$I$4,0,U$7+1)-INDEX($E$4:$I$4,0,U$7))+T67)))</f>
        <v>0.29889473243001308</v>
      </c>
      <c r="V67" s="312" cm="1">
        <f t="array" ref="V67">IF(V$7=-1,W67,IF(V$7=99,U67,IF(V$7=0,INDEX($E67:$I67,0,V$5),(INDEX($E67:$I67,0,V$7+1)-INDEX($E67:$I67,0,V$7))/(INDEX($E$4:$I$4,0,V$7+1)-INDEX($E$4:$I$4,0,V$7))+U67)))</f>
        <v>0.29885938022912267</v>
      </c>
      <c r="W67" s="312" cm="1">
        <f t="array" ref="W67">IF(W$7=-1,X67,IF(W$7=99,V67,IF(W$7=0,INDEX($E67:$I67,0,W$5),(INDEX($E67:$I67,0,W$7+1)-INDEX($E67:$I67,0,W$7))/(INDEX($E$4:$I$4,0,W$7+1)-INDEX($E$4:$I$4,0,W$7))+V67)))</f>
        <v>0.29882402802823227</v>
      </c>
      <c r="X67" s="312" cm="1">
        <f t="array" ref="X67">IF(X$7=-1,Y67,IF(X$7=99,W67,IF(X$7=0,INDEX($E67:$I67,0,X$5),(INDEX($E67:$I67,0,X$7+1)-INDEX($E67:$I67,0,X$7))/(INDEX($E$4:$I$4,0,X$7+1)-INDEX($E$4:$I$4,0,X$7))+W67)))</f>
        <v>0.29878867582734187</v>
      </c>
      <c r="Y67" s="312" cm="1">
        <f t="array" ref="Y67">IF(Y$7=-1,Z67,IF(Y$7=99,X67,IF(Y$7=0,INDEX($E67:$I67,0,Y$5),(INDEX($E67:$I67,0,Y$7+1)-INDEX($E67:$I67,0,Y$7))/(INDEX($E$4:$I$4,0,Y$7+1)-INDEX($E$4:$I$4,0,Y$7))+X67)))</f>
        <v>0.29875332362645146</v>
      </c>
      <c r="Z67" s="312" cm="1">
        <f t="array" ref="Z67">IF(Z$7=-1,AA67,IF(Z$7=99,Y67,IF(Z$7=0,INDEX($E67:$I67,0,Z$5),(INDEX($E67:$I67,0,Z$7+1)-INDEX($E67:$I67,0,Z$7))/(INDEX($E$4:$I$4,0,Z$7+1)-INDEX($E$4:$I$4,0,Z$7))+Y67)))</f>
        <v>0.29871797142556106</v>
      </c>
      <c r="AA67" s="312" cm="1">
        <f t="array" ref="AA67">IF(AA$7=-1,AB67,IF(AA$7=99,Z67,IF(AA$7=0,INDEX($E67:$I67,0,AA$5),(INDEX($E67:$I67,0,AA$7+1)-INDEX($E67:$I67,0,AA$7))/(INDEX($E$4:$I$4,0,AA$7+1)-INDEX($E$4:$I$4,0,AA$7))+Z67)))</f>
        <v>0.29868261922467065</v>
      </c>
      <c r="AB67" s="312" cm="1">
        <f t="array" ref="AB67">IF(AB$7=-1,AC67,IF(AB$7=99,AA67,IF(AB$7=0,INDEX($E67:$I67,0,AB$5),(INDEX($E67:$I67,0,AB$7+1)-INDEX($E67:$I67,0,AB$7))/(INDEX($E$4:$I$4,0,AB$7+1)-INDEX($E$4:$I$4,0,AB$7))+AA67)))</f>
        <v>0.29864726702378014</v>
      </c>
      <c r="AC67" s="312" cm="1">
        <f t="array" ref="AC67">IF(AC$7=-1,AD67,IF(AC$7=99,AB67,IF(AC$7=0,INDEX($E67:$I67,0,AC$5),(INDEX($E67:$I67,0,AC$7+1)-INDEX($E67:$I67,0,AC$7))/(INDEX($E$4:$I$4,0,AC$7+1)-INDEX($E$4:$I$4,0,AC$7))+AB67)))</f>
        <v>0.29862067983137497</v>
      </c>
      <c r="AD67" s="312" cm="1">
        <f t="array" ref="AD67">IF(AD$7=-1,AE67,IF(AD$7=99,AC67,IF(AD$7=0,INDEX($E67:$I67,0,AD$5),(INDEX($E67:$I67,0,AD$7+1)-INDEX($E67:$I67,0,AD$7))/(INDEX($E$4:$I$4,0,AD$7+1)-INDEX($E$4:$I$4,0,AD$7))+AC67)))</f>
        <v>0.2985940926389698</v>
      </c>
      <c r="AE67" s="312" cm="1">
        <f t="array" ref="AE67">IF(AE$7=-1,AF67,IF(AE$7=99,AD67,IF(AE$7=0,INDEX($E67:$I67,0,AE$5),(INDEX($E67:$I67,0,AE$7+1)-INDEX($E67:$I67,0,AE$7))/(INDEX($E$4:$I$4,0,AE$7+1)-INDEX($E$4:$I$4,0,AE$7))+AD67)))</f>
        <v>0.29856750544656463</v>
      </c>
      <c r="AF67" s="312" cm="1">
        <f t="array" ref="AF67">IF(AF$7=-1,AG67,IF(AF$7=99,AE67,IF(AF$7=0,INDEX($E67:$I67,0,AF$5),(INDEX($E67:$I67,0,AF$7+1)-INDEX($E67:$I67,0,AF$7))/(INDEX($E$4:$I$4,0,AF$7+1)-INDEX($E$4:$I$4,0,AF$7))+AE67)))</f>
        <v>0.29854091825415946</v>
      </c>
      <c r="AG67" s="312" cm="1">
        <f t="array" ref="AG67">IF(AG$7=-1,AH67,IF(AG$7=99,AF67,IF(AG$7=0,INDEX($E67:$I67,0,AG$5),(INDEX($E67:$I67,0,AG$7+1)-INDEX($E67:$I67,0,AG$7))/(INDEX($E$4:$I$4,0,AG$7+1)-INDEX($E$4:$I$4,0,AG$7))+AF67)))</f>
        <v>0.29851433106175429</v>
      </c>
      <c r="AH67" s="312" cm="1">
        <f t="array" ref="AH67">IF(AH$7=-1,AI67,IF(AH$7=99,AG67,IF(AH$7=0,INDEX($E67:$I67,0,AH$5),(INDEX($E67:$I67,0,AH$7+1)-INDEX($E67:$I67,0,AH$7))/(INDEX($E$4:$I$4,0,AH$7+1)-INDEX($E$4:$I$4,0,AH$7))+AG67)))</f>
        <v>0.29848774386934912</v>
      </c>
      <c r="AI67" s="312" cm="1">
        <f t="array" ref="AI67">IF(AI$7=-1,AJ67,IF(AI$7=99,AH67,IF(AI$7=0,INDEX($E67:$I67,0,AI$5),(INDEX($E67:$I67,0,AI$7+1)-INDEX($E67:$I67,0,AI$7))/(INDEX($E$4:$I$4,0,AI$7+1)-INDEX($E$4:$I$4,0,AI$7))+AH67)))</f>
        <v>0.29846115667694395</v>
      </c>
      <c r="AJ67" s="312" cm="1">
        <f t="array" ref="AJ67">IF(AJ$7=-1,AK67,IF(AJ$7=99,AI67,IF(AJ$7=0,INDEX($E67:$I67,0,AJ$5),(INDEX($E67:$I67,0,AJ$7+1)-INDEX($E67:$I67,0,AJ$7))/(INDEX($E$4:$I$4,0,AJ$7+1)-INDEX($E$4:$I$4,0,AJ$7))+AI67)))</f>
        <v>0.29843456948453878</v>
      </c>
      <c r="AK67" s="312" cm="1">
        <f t="array" ref="AK67">IF(AK$7=-1,AL67,IF(AK$7=99,AJ67,IF(AK$7=0,INDEX($E67:$I67,0,AK$5),(INDEX($E67:$I67,0,AK$7+1)-INDEX($E67:$I67,0,AK$7))/(INDEX($E$4:$I$4,0,AK$7+1)-INDEX($E$4:$I$4,0,AK$7))+AJ67)))</f>
        <v>0.29840798229213361</v>
      </c>
      <c r="AL67" s="312" cm="1">
        <f t="array" ref="AL67">IF(AL$7=-1,AM67,IF(AL$7=99,AK67,IF(AL$7=0,INDEX($E67:$I67,0,AL$5),(INDEX($E67:$I67,0,AL$7+1)-INDEX($E67:$I67,0,AL$7))/(INDEX($E$4:$I$4,0,AL$7+1)-INDEX($E$4:$I$4,0,AL$7))+AK67)))</f>
        <v>0.29838139509972833</v>
      </c>
      <c r="AM67" s="312" cm="1">
        <f t="array" ref="AM67">IF(AM$7=-1,AN67,IF(AM$7=99,AL67,IF(AM$7=0,INDEX($E67:$I67,0,AM$5),(INDEX($E67:$I67,0,AM$7+1)-INDEX($E67:$I67,0,AM$7))/(INDEX($E$4:$I$4,0,AM$7+1)-INDEX($E$4:$I$4,0,AM$7))+AL67)))</f>
        <v>0.29833698572340317</v>
      </c>
      <c r="AN67" s="312" cm="1">
        <f t="array" ref="AN67">IF(AN$7=-1,AO67,IF(AN$7=99,AM67,IF(AN$7=0,INDEX($E67:$I67,0,AN$5),(INDEX($E67:$I67,0,AN$7+1)-INDEX($E67:$I67,0,AN$7))/(INDEX($E$4:$I$4,0,AN$7+1)-INDEX($E$4:$I$4,0,AN$7))+AM67)))</f>
        <v>0.29793730133647689</v>
      </c>
      <c r="AO67" s="312" cm="1">
        <f t="array" ref="AO67">IF(AO$7=-1,AP67,IF(AO$7=99,AN67,IF(AO$7=0,INDEX($E67:$I67,0,AO$5),(INDEX($E67:$I67,0,AO$7+1)-INDEX($E67:$I67,0,AO$7))/(INDEX($E$4:$I$4,0,AO$7+1)-INDEX($E$4:$I$4,0,AO$7))+AN67)))</f>
        <v>0.29793730133647689</v>
      </c>
      <c r="AP67" s="312" cm="1">
        <f t="array" ref="AP67">IF(AP$7=-1,AQ67,IF(AP$7=99,AO67,IF(AP$7=0,INDEX($E67:$I67,0,AP$5),(INDEX($E67:$I67,0,AP$7+1)-INDEX($E67:$I67,0,AP$7))/(INDEX($E$4:$I$4,0,AP$7+1)-INDEX($E$4:$I$4,0,AP$7))+AO67)))</f>
        <v>0.29793730133647689</v>
      </c>
    </row>
    <row r="68" spans="1:42">
      <c r="A68" s="312" t="s">
        <v>16</v>
      </c>
      <c r="C68" s="312" t="str">
        <f t="shared" si="18"/>
        <v>Water Heating Geyser</v>
      </c>
      <c r="E68" s="186">
        <f t="shared" si="19"/>
        <v>0.69799999999999995</v>
      </c>
      <c r="F68" s="186">
        <f t="shared" si="19"/>
        <v>0.69800157806536856</v>
      </c>
      <c r="G68" s="186">
        <f t="shared" si="19"/>
        <v>0.69729453404756025</v>
      </c>
      <c r="H68" s="186">
        <f t="shared" si="19"/>
        <v>0.69676279019945664</v>
      </c>
      <c r="I68" s="186">
        <f t="shared" si="19"/>
        <v>0.69587460267295376</v>
      </c>
      <c r="J68" s="312" cm="1">
        <f t="array" ref="J68">IF(J$7=-1,K68,IF(J$7=99,I68,IF(J$7=0,INDEX($E68:$I68,0,J$5),(INDEX($E68:$I68,0,J$7+1)-INDEX($E68:$I68,0,J$7))/(INDEX($E$4:$I$4,0,J$7+1)-INDEX($E$4:$I$4,0,J$7))+I68)))</f>
        <v>0.69799999999999995</v>
      </c>
      <c r="K68" s="312" cm="1">
        <f t="array" ref="K68">IF(K$7=-1,L68,IF(K$7=99,J68,IF(K$7=0,INDEX($E68:$I68,0,K$5),(INDEX($E68:$I68,0,K$7+1)-INDEX($E68:$I68,0,K$7))/(INDEX($E$4:$I$4,0,K$7+1)-INDEX($E$4:$I$4,0,K$7))+J68)))</f>
        <v>0.69800019725817108</v>
      </c>
      <c r="L68" s="312" cm="1">
        <f t="array" ref="L68">IF(L$7=-1,M68,IF(L$7=99,K68,IF(L$7=0,INDEX($E68:$I68,0,L$5),(INDEX($E68:$I68,0,L$7+1)-INDEX($E68:$I68,0,L$7))/(INDEX($E$4:$I$4,0,L$7+1)-INDEX($E$4:$I$4,0,L$7))+K68)))</f>
        <v>0.69800039451634222</v>
      </c>
      <c r="M68" s="312" cm="1">
        <f t="array" ref="M68">IF(M$7=-1,N68,IF(M$7=99,L68,IF(M$7=0,INDEX($E68:$I68,0,M$5),(INDEX($E68:$I68,0,M$7+1)-INDEX($E68:$I68,0,M$7))/(INDEX($E$4:$I$4,0,M$7+1)-INDEX($E$4:$I$4,0,M$7))+L68)))</f>
        <v>0.69800059177451335</v>
      </c>
      <c r="N68" s="312" cm="1">
        <f t="array" ref="N68">IF(N$7=-1,O68,IF(N$7=99,M68,IF(N$7=0,INDEX($E68:$I68,0,N$5),(INDEX($E68:$I68,0,N$7+1)-INDEX($E68:$I68,0,N$7))/(INDEX($E$4:$I$4,0,N$7+1)-INDEX($E$4:$I$4,0,N$7))+M68)))</f>
        <v>0.69800078903268448</v>
      </c>
      <c r="O68" s="312" cm="1">
        <f t="array" ref="O68">IF(O$7=-1,P68,IF(O$7=99,N68,IF(O$7=0,INDEX($E68:$I68,0,O$5),(INDEX($E68:$I68,0,O$7+1)-INDEX($E68:$I68,0,O$7))/(INDEX($E$4:$I$4,0,O$7+1)-INDEX($E$4:$I$4,0,O$7))+N68)))</f>
        <v>0.69800098629085561</v>
      </c>
      <c r="P68" s="312" cm="1">
        <f t="array" ref="P68">IF(P$7=-1,Q68,IF(P$7=99,O68,IF(P$7=0,INDEX($E68:$I68,0,P$5),(INDEX($E68:$I68,0,P$7+1)-INDEX($E68:$I68,0,P$7))/(INDEX($E$4:$I$4,0,P$7+1)-INDEX($E$4:$I$4,0,P$7))+O68)))</f>
        <v>0.69800118354902674</v>
      </c>
      <c r="Q68" s="312" cm="1">
        <f t="array" ref="Q68">IF(Q$7=-1,R68,IF(Q$7=99,P68,IF(Q$7=0,INDEX($E68:$I68,0,Q$5),(INDEX($E68:$I68,0,Q$7+1)-INDEX($E68:$I68,0,Q$7))/(INDEX($E$4:$I$4,0,Q$7+1)-INDEX($E$4:$I$4,0,Q$7))+P68)))</f>
        <v>0.69800138080719787</v>
      </c>
      <c r="R68" s="312" cm="1">
        <f t="array" ref="R68">IF(R$7=-1,S68,IF(R$7=99,Q68,IF(R$7=0,INDEX($E68:$I68,0,R$5),(INDEX($E68:$I68,0,R$7+1)-INDEX($E68:$I68,0,R$7))/(INDEX($E$4:$I$4,0,R$7+1)-INDEX($E$4:$I$4,0,R$7))+Q68)))</f>
        <v>0.69800157806536856</v>
      </c>
      <c r="S68" s="312" cm="1">
        <f t="array" ref="S68">IF(S$7=-1,T68,IF(S$7=99,R68,IF(S$7=0,INDEX($E68:$I68,0,S$5),(INDEX($E68:$I68,0,S$7+1)-INDEX($E68:$I68,0,S$7))/(INDEX($E$4:$I$4,0,S$7+1)-INDEX($E$4:$I$4,0,S$7))+R68)))</f>
        <v>0.69793087366358775</v>
      </c>
      <c r="T68" s="312" cm="1">
        <f t="array" ref="T68">IF(T$7=-1,U68,IF(T$7=99,S68,IF(T$7=0,INDEX($E68:$I68,0,T$5),(INDEX($E68:$I68,0,T$7+1)-INDEX($E68:$I68,0,T$7))/(INDEX($E$4:$I$4,0,T$7+1)-INDEX($E$4:$I$4,0,T$7))+S68)))</f>
        <v>0.69786016926180694</v>
      </c>
      <c r="U68" s="312" cm="1">
        <f t="array" ref="U68">IF(U$7=-1,V68,IF(U$7=99,T68,IF(U$7=0,INDEX($E68:$I68,0,U$5),(INDEX($E68:$I68,0,U$7+1)-INDEX($E68:$I68,0,U$7))/(INDEX($E$4:$I$4,0,U$7+1)-INDEX($E$4:$I$4,0,U$7))+T68)))</f>
        <v>0.69778946486002613</v>
      </c>
      <c r="V68" s="312" cm="1">
        <f t="array" ref="V68">IF(V$7=-1,W68,IF(V$7=99,U68,IF(V$7=0,INDEX($E68:$I68,0,V$5),(INDEX($E68:$I68,0,V$7+1)-INDEX($E68:$I68,0,V$7))/(INDEX($E$4:$I$4,0,V$7+1)-INDEX($E$4:$I$4,0,V$7))+U68)))</f>
        <v>0.69771876045824532</v>
      </c>
      <c r="W68" s="312" cm="1">
        <f t="array" ref="W68">IF(W$7=-1,X68,IF(W$7=99,V68,IF(W$7=0,INDEX($E68:$I68,0,W$5),(INDEX($E68:$I68,0,W$7+1)-INDEX($E68:$I68,0,W$7))/(INDEX($E$4:$I$4,0,W$7+1)-INDEX($E$4:$I$4,0,W$7))+V68)))</f>
        <v>0.69764805605646452</v>
      </c>
      <c r="X68" s="312" cm="1">
        <f t="array" ref="X68">IF(X$7=-1,Y68,IF(X$7=99,W68,IF(X$7=0,INDEX($E68:$I68,0,X$5),(INDEX($E68:$I68,0,X$7+1)-INDEX($E68:$I68,0,X$7))/(INDEX($E$4:$I$4,0,X$7+1)-INDEX($E$4:$I$4,0,X$7))+W68)))</f>
        <v>0.69757735165468371</v>
      </c>
      <c r="Y68" s="312" cm="1">
        <f t="array" ref="Y68">IF(Y$7=-1,Z68,IF(Y$7=99,X68,IF(Y$7=0,INDEX($E68:$I68,0,Y$5),(INDEX($E68:$I68,0,Y$7+1)-INDEX($E68:$I68,0,Y$7))/(INDEX($E$4:$I$4,0,Y$7+1)-INDEX($E$4:$I$4,0,Y$7))+X68)))</f>
        <v>0.6975066472529029</v>
      </c>
      <c r="Z68" s="312" cm="1">
        <f t="array" ref="Z68">IF(Z$7=-1,AA68,IF(Z$7=99,Y68,IF(Z$7=0,INDEX($E68:$I68,0,Z$5),(INDEX($E68:$I68,0,Z$7+1)-INDEX($E68:$I68,0,Z$7))/(INDEX($E$4:$I$4,0,Z$7+1)-INDEX($E$4:$I$4,0,Z$7))+Y68)))</f>
        <v>0.69743594285112209</v>
      </c>
      <c r="AA68" s="312" cm="1">
        <f t="array" ref="AA68">IF(AA$7=-1,AB68,IF(AA$7=99,Z68,IF(AA$7=0,INDEX($E68:$I68,0,AA$5),(INDEX($E68:$I68,0,AA$7+1)-INDEX($E68:$I68,0,AA$7))/(INDEX($E$4:$I$4,0,AA$7+1)-INDEX($E$4:$I$4,0,AA$7))+Z68)))</f>
        <v>0.69736523844934128</v>
      </c>
      <c r="AB68" s="312" cm="1">
        <f t="array" ref="AB68">IF(AB$7=-1,AC68,IF(AB$7=99,AA68,IF(AB$7=0,INDEX($E68:$I68,0,AB$5),(INDEX($E68:$I68,0,AB$7+1)-INDEX($E68:$I68,0,AB$7))/(INDEX($E$4:$I$4,0,AB$7+1)-INDEX($E$4:$I$4,0,AB$7))+AA68)))</f>
        <v>0.69729453404756025</v>
      </c>
      <c r="AC68" s="312" cm="1">
        <f t="array" ref="AC68">IF(AC$7=-1,AD68,IF(AC$7=99,AB68,IF(AC$7=0,INDEX($E68:$I68,0,AC$5),(INDEX($E68:$I68,0,AC$7+1)-INDEX($E68:$I68,0,AC$7))/(INDEX($E$4:$I$4,0,AC$7+1)-INDEX($E$4:$I$4,0,AC$7))+AB68)))</f>
        <v>0.69724135966274992</v>
      </c>
      <c r="AD68" s="312" cm="1">
        <f t="array" ref="AD68">IF(AD$7=-1,AE68,IF(AD$7=99,AC68,IF(AD$7=0,INDEX($E68:$I68,0,AD$5),(INDEX($E68:$I68,0,AD$7+1)-INDEX($E68:$I68,0,AD$7))/(INDEX($E$4:$I$4,0,AD$7+1)-INDEX($E$4:$I$4,0,AD$7))+AC68)))</f>
        <v>0.69718818527793958</v>
      </c>
      <c r="AE68" s="312" cm="1">
        <f t="array" ref="AE68">IF(AE$7=-1,AF68,IF(AE$7=99,AD68,IF(AE$7=0,INDEX($E68:$I68,0,AE$5),(INDEX($E68:$I68,0,AE$7+1)-INDEX($E68:$I68,0,AE$7))/(INDEX($E$4:$I$4,0,AE$7+1)-INDEX($E$4:$I$4,0,AE$7))+AD68)))</f>
        <v>0.69713501089312924</v>
      </c>
      <c r="AF68" s="312" cm="1">
        <f t="array" ref="AF68">IF(AF$7=-1,AG68,IF(AF$7=99,AE68,IF(AF$7=0,INDEX($E68:$I68,0,AF$5),(INDEX($E68:$I68,0,AF$7+1)-INDEX($E68:$I68,0,AF$7))/(INDEX($E$4:$I$4,0,AF$7+1)-INDEX($E$4:$I$4,0,AF$7))+AE68)))</f>
        <v>0.6970818365083189</v>
      </c>
      <c r="AG68" s="312" cm="1">
        <f t="array" ref="AG68">IF(AG$7=-1,AH68,IF(AG$7=99,AF68,IF(AG$7=0,INDEX($E68:$I68,0,AG$5),(INDEX($E68:$I68,0,AG$7+1)-INDEX($E68:$I68,0,AG$7))/(INDEX($E$4:$I$4,0,AG$7+1)-INDEX($E$4:$I$4,0,AG$7))+AF68)))</f>
        <v>0.69702866212350856</v>
      </c>
      <c r="AH68" s="312" cm="1">
        <f t="array" ref="AH68">IF(AH$7=-1,AI68,IF(AH$7=99,AG68,IF(AH$7=0,INDEX($E68:$I68,0,AH$5),(INDEX($E68:$I68,0,AH$7+1)-INDEX($E68:$I68,0,AH$7))/(INDEX($E$4:$I$4,0,AH$7+1)-INDEX($E$4:$I$4,0,AH$7))+AG68)))</f>
        <v>0.69697548773869822</v>
      </c>
      <c r="AI68" s="312" cm="1">
        <f t="array" ref="AI68">IF(AI$7=-1,AJ68,IF(AI$7=99,AH68,IF(AI$7=0,INDEX($E68:$I68,0,AI$5),(INDEX($E68:$I68,0,AI$7+1)-INDEX($E68:$I68,0,AI$7))/(INDEX($E$4:$I$4,0,AI$7+1)-INDEX($E$4:$I$4,0,AI$7))+AH68)))</f>
        <v>0.69692231335388788</v>
      </c>
      <c r="AJ68" s="312" cm="1">
        <f t="array" ref="AJ68">IF(AJ$7=-1,AK68,IF(AJ$7=99,AI68,IF(AJ$7=0,INDEX($E68:$I68,0,AJ$5),(INDEX($E68:$I68,0,AJ$7+1)-INDEX($E68:$I68,0,AJ$7))/(INDEX($E$4:$I$4,0,AJ$7+1)-INDEX($E$4:$I$4,0,AJ$7))+AI68)))</f>
        <v>0.69686913896907754</v>
      </c>
      <c r="AK68" s="312" cm="1">
        <f t="array" ref="AK68">IF(AK$7=-1,AL68,IF(AK$7=99,AJ68,IF(AK$7=0,INDEX($E68:$I68,0,AK$5),(INDEX($E68:$I68,0,AK$7+1)-INDEX($E68:$I68,0,AK$7))/(INDEX($E$4:$I$4,0,AK$7+1)-INDEX($E$4:$I$4,0,AK$7))+AJ68)))</f>
        <v>0.6968159645842672</v>
      </c>
      <c r="AL68" s="312" cm="1">
        <f t="array" ref="AL68">IF(AL$7=-1,AM68,IF(AL$7=99,AK68,IF(AL$7=0,INDEX($E68:$I68,0,AL$5),(INDEX($E68:$I68,0,AL$7+1)-INDEX($E68:$I68,0,AL$7))/(INDEX($E$4:$I$4,0,AL$7+1)-INDEX($E$4:$I$4,0,AL$7))+AK68)))</f>
        <v>0.69676279019945664</v>
      </c>
      <c r="AM68" s="312" cm="1">
        <f t="array" ref="AM68">IF(AM$7=-1,AN68,IF(AM$7=99,AL68,IF(AM$7=0,INDEX($E68:$I68,0,AM$5),(INDEX($E68:$I68,0,AM$7+1)-INDEX($E68:$I68,0,AM$7))/(INDEX($E$4:$I$4,0,AM$7+1)-INDEX($E$4:$I$4,0,AM$7))+AL68)))</f>
        <v>0.69667397144680632</v>
      </c>
      <c r="AN68" s="312" cm="1">
        <f t="array" ref="AN68">IF(AN$7=-1,AO68,IF(AN$7=99,AM68,IF(AN$7=0,INDEX($E68:$I68,0,AN$5),(INDEX($E68:$I68,0,AN$7+1)-INDEX($E68:$I68,0,AN$7))/(INDEX($E$4:$I$4,0,AN$7+1)-INDEX($E$4:$I$4,0,AN$7))+AM68)))</f>
        <v>0.69587460267295376</v>
      </c>
      <c r="AO68" s="312" cm="1">
        <f t="array" ref="AO68">IF(AO$7=-1,AP68,IF(AO$7=99,AN68,IF(AO$7=0,INDEX($E68:$I68,0,AO$5),(INDEX($E68:$I68,0,AO$7+1)-INDEX($E68:$I68,0,AO$7))/(INDEX($E$4:$I$4,0,AO$7+1)-INDEX($E$4:$I$4,0,AO$7))+AN68)))</f>
        <v>0.69587460267295376</v>
      </c>
      <c r="AP68" s="312" cm="1">
        <f t="array" ref="AP68">IF(AP$7=-1,AQ68,IF(AP$7=99,AO68,IF(AP$7=0,INDEX($E68:$I68,0,AP$5),(INDEX($E68:$I68,0,AP$7+1)-INDEX($E68:$I68,0,AP$7))/(INDEX($E$4:$I$4,0,AP$7+1)-INDEX($E$4:$I$4,0,AP$7))+AO68)))</f>
        <v>0.69587460267295376</v>
      </c>
    </row>
    <row r="69" spans="1:42">
      <c r="A69" s="312" t="s">
        <v>16</v>
      </c>
      <c r="C69" s="312" t="str">
        <f t="shared" si="18"/>
        <v>Water Heating</v>
      </c>
      <c r="E69" s="186">
        <f t="shared" si="19"/>
        <v>0</v>
      </c>
      <c r="F69" s="186">
        <f t="shared" si="19"/>
        <v>0</v>
      </c>
      <c r="G69" s="186">
        <f t="shared" si="19"/>
        <v>0</v>
      </c>
      <c r="H69" s="186">
        <f t="shared" si="19"/>
        <v>0</v>
      </c>
      <c r="I69" s="186">
        <f t="shared" si="19"/>
        <v>0</v>
      </c>
      <c r="J69" s="312" cm="1">
        <f t="array" ref="J69">IF(J$7=-1,K69,IF(J$7=99,I69,IF(J$7=0,INDEX($E69:$I69,0,J$5),(INDEX($E69:$I69,0,J$7+1)-INDEX($E69:$I69,0,J$7))/(INDEX($E$4:$I$4,0,J$7+1)-INDEX($E$4:$I$4,0,J$7))+I69)))</f>
        <v>0</v>
      </c>
      <c r="K69" s="312" cm="1">
        <f t="array" ref="K69">IF(K$7=-1,L69,IF(K$7=99,J69,IF(K$7=0,INDEX($E69:$I69,0,K$5),(INDEX($E69:$I69,0,K$7+1)-INDEX($E69:$I69,0,K$7))/(INDEX($E$4:$I$4,0,K$7+1)-INDEX($E$4:$I$4,0,K$7))+J69)))</f>
        <v>0</v>
      </c>
      <c r="L69" s="312" cm="1">
        <f t="array" ref="L69">IF(L$7=-1,M69,IF(L$7=99,K69,IF(L$7=0,INDEX($E69:$I69,0,L$5),(INDEX($E69:$I69,0,L$7+1)-INDEX($E69:$I69,0,L$7))/(INDEX($E$4:$I$4,0,L$7+1)-INDEX($E$4:$I$4,0,L$7))+K69)))</f>
        <v>0</v>
      </c>
      <c r="M69" s="312" cm="1">
        <f t="array" ref="M69">IF(M$7=-1,N69,IF(M$7=99,L69,IF(M$7=0,INDEX($E69:$I69,0,M$5),(INDEX($E69:$I69,0,M$7+1)-INDEX($E69:$I69,0,M$7))/(INDEX($E$4:$I$4,0,M$7+1)-INDEX($E$4:$I$4,0,M$7))+L69)))</f>
        <v>0</v>
      </c>
      <c r="N69" s="312" cm="1">
        <f t="array" ref="N69">IF(N$7=-1,O69,IF(N$7=99,M69,IF(N$7=0,INDEX($E69:$I69,0,N$5),(INDEX($E69:$I69,0,N$7+1)-INDEX($E69:$I69,0,N$7))/(INDEX($E$4:$I$4,0,N$7+1)-INDEX($E$4:$I$4,0,N$7))+M69)))</f>
        <v>0</v>
      </c>
      <c r="O69" s="312" cm="1">
        <f t="array" ref="O69">IF(O$7=-1,P69,IF(O$7=99,N69,IF(O$7=0,INDEX($E69:$I69,0,O$5),(INDEX($E69:$I69,0,O$7+1)-INDEX($E69:$I69,0,O$7))/(INDEX($E$4:$I$4,0,O$7+1)-INDEX($E$4:$I$4,0,O$7))+N69)))</f>
        <v>0</v>
      </c>
      <c r="P69" s="312" cm="1">
        <f t="array" ref="P69">IF(P$7=-1,Q69,IF(P$7=99,O69,IF(P$7=0,INDEX($E69:$I69,0,P$5),(INDEX($E69:$I69,0,P$7+1)-INDEX($E69:$I69,0,P$7))/(INDEX($E$4:$I$4,0,P$7+1)-INDEX($E$4:$I$4,0,P$7))+O69)))</f>
        <v>0</v>
      </c>
      <c r="Q69" s="312" cm="1">
        <f t="array" ref="Q69">IF(Q$7=-1,R69,IF(Q$7=99,P69,IF(Q$7=0,INDEX($E69:$I69,0,Q$5),(INDEX($E69:$I69,0,Q$7+1)-INDEX($E69:$I69,0,Q$7))/(INDEX($E$4:$I$4,0,Q$7+1)-INDEX($E$4:$I$4,0,Q$7))+P69)))</f>
        <v>0</v>
      </c>
      <c r="R69" s="312" cm="1">
        <f t="array" ref="R69">IF(R$7=-1,S69,IF(R$7=99,Q69,IF(R$7=0,INDEX($E69:$I69,0,R$5),(INDEX($E69:$I69,0,R$7+1)-INDEX($E69:$I69,0,R$7))/(INDEX($E$4:$I$4,0,R$7+1)-INDEX($E$4:$I$4,0,R$7))+Q69)))</f>
        <v>0</v>
      </c>
      <c r="S69" s="312" cm="1">
        <f t="array" ref="S69">IF(S$7=-1,T69,IF(S$7=99,R69,IF(S$7=0,INDEX($E69:$I69,0,S$5),(INDEX($E69:$I69,0,S$7+1)-INDEX($E69:$I69,0,S$7))/(INDEX($E$4:$I$4,0,S$7+1)-INDEX($E$4:$I$4,0,S$7))+R69)))</f>
        <v>0</v>
      </c>
      <c r="T69" s="312" cm="1">
        <f t="array" ref="T69">IF(T$7=-1,U69,IF(T$7=99,S69,IF(T$7=0,INDEX($E69:$I69,0,T$5),(INDEX($E69:$I69,0,T$7+1)-INDEX($E69:$I69,0,T$7))/(INDEX($E$4:$I$4,0,T$7+1)-INDEX($E$4:$I$4,0,T$7))+S69)))</f>
        <v>0</v>
      </c>
      <c r="U69" s="312" cm="1">
        <f t="array" ref="U69">IF(U$7=-1,V69,IF(U$7=99,T69,IF(U$7=0,INDEX($E69:$I69,0,U$5),(INDEX($E69:$I69,0,U$7+1)-INDEX($E69:$I69,0,U$7))/(INDEX($E$4:$I$4,0,U$7+1)-INDEX($E$4:$I$4,0,U$7))+T69)))</f>
        <v>0</v>
      </c>
      <c r="V69" s="312" cm="1">
        <f t="array" ref="V69">IF(V$7=-1,W69,IF(V$7=99,U69,IF(V$7=0,INDEX($E69:$I69,0,V$5),(INDEX($E69:$I69,0,V$7+1)-INDEX($E69:$I69,0,V$7))/(INDEX($E$4:$I$4,0,V$7+1)-INDEX($E$4:$I$4,0,V$7))+U69)))</f>
        <v>0</v>
      </c>
      <c r="W69" s="312" cm="1">
        <f t="array" ref="W69">IF(W$7=-1,X69,IF(W$7=99,V69,IF(W$7=0,INDEX($E69:$I69,0,W$5),(INDEX($E69:$I69,0,W$7+1)-INDEX($E69:$I69,0,W$7))/(INDEX($E$4:$I$4,0,W$7+1)-INDEX($E$4:$I$4,0,W$7))+V69)))</f>
        <v>0</v>
      </c>
      <c r="X69" s="312" cm="1">
        <f t="array" ref="X69">IF(X$7=-1,Y69,IF(X$7=99,W69,IF(X$7=0,INDEX($E69:$I69,0,X$5),(INDEX($E69:$I69,0,X$7+1)-INDEX($E69:$I69,0,X$7))/(INDEX($E$4:$I$4,0,X$7+1)-INDEX($E$4:$I$4,0,X$7))+W69)))</f>
        <v>0</v>
      </c>
      <c r="Y69" s="312" cm="1">
        <f t="array" ref="Y69">IF(Y$7=-1,Z69,IF(Y$7=99,X69,IF(Y$7=0,INDEX($E69:$I69,0,Y$5),(INDEX($E69:$I69,0,Y$7+1)-INDEX($E69:$I69,0,Y$7))/(INDEX($E$4:$I$4,0,Y$7+1)-INDEX($E$4:$I$4,0,Y$7))+X69)))</f>
        <v>0</v>
      </c>
      <c r="Z69" s="312" cm="1">
        <f t="array" ref="Z69">IF(Z$7=-1,AA69,IF(Z$7=99,Y69,IF(Z$7=0,INDEX($E69:$I69,0,Z$5),(INDEX($E69:$I69,0,Z$7+1)-INDEX($E69:$I69,0,Z$7))/(INDEX($E$4:$I$4,0,Z$7+1)-INDEX($E$4:$I$4,0,Z$7))+Y69)))</f>
        <v>0</v>
      </c>
      <c r="AA69" s="312" cm="1">
        <f t="array" ref="AA69">IF(AA$7=-1,AB69,IF(AA$7=99,Z69,IF(AA$7=0,INDEX($E69:$I69,0,AA$5),(INDEX($E69:$I69,0,AA$7+1)-INDEX($E69:$I69,0,AA$7))/(INDEX($E$4:$I$4,0,AA$7+1)-INDEX($E$4:$I$4,0,AA$7))+Z69)))</f>
        <v>0</v>
      </c>
      <c r="AB69" s="312" cm="1">
        <f t="array" ref="AB69">IF(AB$7=-1,AC69,IF(AB$7=99,AA69,IF(AB$7=0,INDEX($E69:$I69,0,AB$5),(INDEX($E69:$I69,0,AB$7+1)-INDEX($E69:$I69,0,AB$7))/(INDEX($E$4:$I$4,0,AB$7+1)-INDEX($E$4:$I$4,0,AB$7))+AA69)))</f>
        <v>0</v>
      </c>
      <c r="AC69" s="312" cm="1">
        <f t="array" ref="AC69">IF(AC$7=-1,AD69,IF(AC$7=99,AB69,IF(AC$7=0,INDEX($E69:$I69,0,AC$5),(INDEX($E69:$I69,0,AC$7+1)-INDEX($E69:$I69,0,AC$7))/(INDEX($E$4:$I$4,0,AC$7+1)-INDEX($E$4:$I$4,0,AC$7))+AB69)))</f>
        <v>0</v>
      </c>
      <c r="AD69" s="312" cm="1">
        <f t="array" ref="AD69">IF(AD$7=-1,AE69,IF(AD$7=99,AC69,IF(AD$7=0,INDEX($E69:$I69,0,AD$5),(INDEX($E69:$I69,0,AD$7+1)-INDEX($E69:$I69,0,AD$7))/(INDEX($E$4:$I$4,0,AD$7+1)-INDEX($E$4:$I$4,0,AD$7))+AC69)))</f>
        <v>0</v>
      </c>
      <c r="AE69" s="312" cm="1">
        <f t="array" ref="AE69">IF(AE$7=-1,AF69,IF(AE$7=99,AD69,IF(AE$7=0,INDEX($E69:$I69,0,AE$5),(INDEX($E69:$I69,0,AE$7+1)-INDEX($E69:$I69,0,AE$7))/(INDEX($E$4:$I$4,0,AE$7+1)-INDEX($E$4:$I$4,0,AE$7))+AD69)))</f>
        <v>0</v>
      </c>
      <c r="AF69" s="312" cm="1">
        <f t="array" ref="AF69">IF(AF$7=-1,AG69,IF(AF$7=99,AE69,IF(AF$7=0,INDEX($E69:$I69,0,AF$5),(INDEX($E69:$I69,0,AF$7+1)-INDEX($E69:$I69,0,AF$7))/(INDEX($E$4:$I$4,0,AF$7+1)-INDEX($E$4:$I$4,0,AF$7))+AE69)))</f>
        <v>0</v>
      </c>
      <c r="AG69" s="312" cm="1">
        <f t="array" ref="AG69">IF(AG$7=-1,AH69,IF(AG$7=99,AF69,IF(AG$7=0,INDEX($E69:$I69,0,AG$5),(INDEX($E69:$I69,0,AG$7+1)-INDEX($E69:$I69,0,AG$7))/(INDEX($E$4:$I$4,0,AG$7+1)-INDEX($E$4:$I$4,0,AG$7))+AF69)))</f>
        <v>0</v>
      </c>
      <c r="AH69" s="312" cm="1">
        <f t="array" ref="AH69">IF(AH$7=-1,AI69,IF(AH$7=99,AG69,IF(AH$7=0,INDEX($E69:$I69,0,AH$5),(INDEX($E69:$I69,0,AH$7+1)-INDEX($E69:$I69,0,AH$7))/(INDEX($E$4:$I$4,0,AH$7+1)-INDEX($E$4:$I$4,0,AH$7))+AG69)))</f>
        <v>0</v>
      </c>
      <c r="AI69" s="312" cm="1">
        <f t="array" ref="AI69">IF(AI$7=-1,AJ69,IF(AI$7=99,AH69,IF(AI$7=0,INDEX($E69:$I69,0,AI$5),(INDEX($E69:$I69,0,AI$7+1)-INDEX($E69:$I69,0,AI$7))/(INDEX($E$4:$I$4,0,AI$7+1)-INDEX($E$4:$I$4,0,AI$7))+AH69)))</f>
        <v>0</v>
      </c>
      <c r="AJ69" s="312" cm="1">
        <f t="array" ref="AJ69">IF(AJ$7=-1,AK69,IF(AJ$7=99,AI69,IF(AJ$7=0,INDEX($E69:$I69,0,AJ$5),(INDEX($E69:$I69,0,AJ$7+1)-INDEX($E69:$I69,0,AJ$7))/(INDEX($E$4:$I$4,0,AJ$7+1)-INDEX($E$4:$I$4,0,AJ$7))+AI69)))</f>
        <v>0</v>
      </c>
      <c r="AK69" s="312" cm="1">
        <f t="array" ref="AK69">IF(AK$7=-1,AL69,IF(AK$7=99,AJ69,IF(AK$7=0,INDEX($E69:$I69,0,AK$5),(INDEX($E69:$I69,0,AK$7+1)-INDEX($E69:$I69,0,AK$7))/(INDEX($E$4:$I$4,0,AK$7+1)-INDEX($E$4:$I$4,0,AK$7))+AJ69)))</f>
        <v>0</v>
      </c>
      <c r="AL69" s="312" cm="1">
        <f t="array" ref="AL69">IF(AL$7=-1,AM69,IF(AL$7=99,AK69,IF(AL$7=0,INDEX($E69:$I69,0,AL$5),(INDEX($E69:$I69,0,AL$7+1)-INDEX($E69:$I69,0,AL$7))/(INDEX($E$4:$I$4,0,AL$7+1)-INDEX($E$4:$I$4,0,AL$7))+AK69)))</f>
        <v>0</v>
      </c>
      <c r="AM69" s="312" cm="1">
        <f t="array" ref="AM69">IF(AM$7=-1,AN69,IF(AM$7=99,AL69,IF(AM$7=0,INDEX($E69:$I69,0,AM$5),(INDEX($E69:$I69,0,AM$7+1)-INDEX($E69:$I69,0,AM$7))/(INDEX($E$4:$I$4,0,AM$7+1)-INDEX($E$4:$I$4,0,AM$7))+AL69)))</f>
        <v>0</v>
      </c>
      <c r="AN69" s="312" cm="1">
        <f t="array" ref="AN69">IF(AN$7=-1,AO69,IF(AN$7=99,AM69,IF(AN$7=0,INDEX($E69:$I69,0,AN$5),(INDEX($E69:$I69,0,AN$7+1)-INDEX($E69:$I69,0,AN$7))/(INDEX($E$4:$I$4,0,AN$7+1)-INDEX($E$4:$I$4,0,AN$7))+AM69)))</f>
        <v>0</v>
      </c>
      <c r="AO69" s="312" cm="1">
        <f t="array" ref="AO69">IF(AO$7=-1,AP69,IF(AO$7=99,AN69,IF(AO$7=0,INDEX($E69:$I69,0,AO$5),(INDEX($E69:$I69,0,AO$7+1)-INDEX($E69:$I69,0,AO$7))/(INDEX($E$4:$I$4,0,AO$7+1)-INDEX($E$4:$I$4,0,AO$7))+AN69)))</f>
        <v>0</v>
      </c>
      <c r="AP69" s="312" cm="1">
        <f t="array" ref="AP69">IF(AP$7=-1,AQ69,IF(AP$7=99,AO69,IF(AP$7=0,INDEX($E69:$I69,0,AP$5),(INDEX($E69:$I69,0,AP$7+1)-INDEX($E69:$I69,0,AP$7))/(INDEX($E$4:$I$4,0,AP$7+1)-INDEX($E$4:$I$4,0,AP$7))+AO69)))</f>
        <v>0</v>
      </c>
    </row>
    <row r="70" spans="1:42">
      <c r="A70" s="312" t="s">
        <v>16</v>
      </c>
    </row>
    <row r="71" spans="1:42">
      <c r="A71" s="312" t="s">
        <v>16</v>
      </c>
      <c r="C71" s="207" t="s">
        <v>546</v>
      </c>
      <c r="D71" s="208" t="s">
        <v>547</v>
      </c>
      <c r="E71" s="209"/>
      <c r="F71" s="209"/>
      <c r="G71" s="209"/>
      <c r="H71" s="209"/>
      <c r="I71" s="209"/>
      <c r="J71" s="208"/>
      <c r="K71" s="208"/>
      <c r="L71" s="208"/>
      <c r="M71" s="208"/>
      <c r="N71" s="208"/>
    </row>
    <row r="72" spans="1:42">
      <c r="A72" s="312" t="s">
        <v>16</v>
      </c>
      <c r="E72" s="186"/>
      <c r="F72" s="186"/>
      <c r="G72" s="186"/>
      <c r="H72" s="186"/>
      <c r="I72" s="186"/>
      <c r="J72" s="312"/>
    </row>
    <row r="73" spans="1:42">
      <c r="A73" s="312" t="s">
        <v>16</v>
      </c>
      <c r="E73" s="186"/>
      <c r="F73" s="186"/>
      <c r="G73" s="186"/>
      <c r="H73" s="186"/>
      <c r="I73" s="186"/>
      <c r="J73" s="312">
        <f t="shared" ref="J73:AP73" si="20">J97</f>
        <v>2012</v>
      </c>
      <c r="K73" s="312">
        <f t="shared" si="20"/>
        <v>2013</v>
      </c>
      <c r="L73" s="312">
        <f t="shared" si="20"/>
        <v>2014</v>
      </c>
      <c r="M73" s="312">
        <f t="shared" si="20"/>
        <v>2015</v>
      </c>
      <c r="N73" s="312">
        <f t="shared" si="20"/>
        <v>2016</v>
      </c>
      <c r="O73" s="312">
        <f t="shared" si="20"/>
        <v>2017</v>
      </c>
      <c r="P73" s="312">
        <f t="shared" si="20"/>
        <v>2018</v>
      </c>
      <c r="Q73" s="312">
        <f t="shared" si="20"/>
        <v>2019</v>
      </c>
      <c r="R73" s="312">
        <f t="shared" si="20"/>
        <v>2020</v>
      </c>
      <c r="S73" s="312">
        <f t="shared" si="20"/>
        <v>2021</v>
      </c>
      <c r="T73" s="312">
        <f t="shared" si="20"/>
        <v>2022</v>
      </c>
      <c r="U73" s="312">
        <f t="shared" si="20"/>
        <v>2023</v>
      </c>
      <c r="V73" s="312">
        <f t="shared" si="20"/>
        <v>2024</v>
      </c>
      <c r="W73" s="312">
        <f t="shared" si="20"/>
        <v>2025</v>
      </c>
      <c r="X73" s="312">
        <f t="shared" si="20"/>
        <v>2026</v>
      </c>
      <c r="Y73" s="312">
        <f t="shared" si="20"/>
        <v>2027</v>
      </c>
      <c r="Z73" s="312">
        <f t="shared" si="20"/>
        <v>2028</v>
      </c>
      <c r="AA73" s="312">
        <f t="shared" si="20"/>
        <v>2029</v>
      </c>
      <c r="AB73" s="312">
        <f t="shared" si="20"/>
        <v>2030</v>
      </c>
      <c r="AC73" s="312">
        <f t="shared" si="20"/>
        <v>2031</v>
      </c>
      <c r="AD73" s="312">
        <f t="shared" si="20"/>
        <v>2032</v>
      </c>
      <c r="AE73" s="312">
        <f t="shared" si="20"/>
        <v>2033</v>
      </c>
      <c r="AF73" s="312">
        <f t="shared" si="20"/>
        <v>2034</v>
      </c>
      <c r="AG73" s="312">
        <f t="shared" si="20"/>
        <v>2035</v>
      </c>
      <c r="AH73" s="312">
        <f t="shared" si="20"/>
        <v>2036</v>
      </c>
      <c r="AI73" s="312">
        <f t="shared" si="20"/>
        <v>2037</v>
      </c>
      <c r="AJ73" s="312">
        <f t="shared" si="20"/>
        <v>2038</v>
      </c>
      <c r="AK73" s="312">
        <f t="shared" si="20"/>
        <v>2039</v>
      </c>
      <c r="AL73" s="312">
        <f t="shared" si="20"/>
        <v>2040</v>
      </c>
      <c r="AM73" s="312">
        <f t="shared" si="20"/>
        <v>2045</v>
      </c>
      <c r="AN73" s="312">
        <f t="shared" si="20"/>
        <v>2050</v>
      </c>
      <c r="AO73" s="312">
        <f t="shared" si="20"/>
        <v>2060</v>
      </c>
      <c r="AP73" s="312">
        <f t="shared" si="20"/>
        <v>2070</v>
      </c>
    </row>
    <row r="74" spans="1:42">
      <c r="A74" s="312" t="s">
        <v>16</v>
      </c>
      <c r="C74" s="312"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25.63538737187282</v>
      </c>
      <c r="T74" s="186">
        <f t="shared" ca="1" si="21"/>
        <v>26.20556717225179</v>
      </c>
      <c r="U74" s="186">
        <f t="shared" ca="1" si="21"/>
        <v>26.730557596255977</v>
      </c>
      <c r="V74" s="186">
        <f t="shared" ca="1" si="21"/>
        <v>27.184271916259313</v>
      </c>
      <c r="W74" s="186">
        <f t="shared" ca="1" si="21"/>
        <v>27.645667040619422</v>
      </c>
      <c r="X74" s="186">
        <f t="shared" ca="1" si="21"/>
        <v>28.078154897543278</v>
      </c>
      <c r="Y74" s="186">
        <f t="shared" ca="1" si="21"/>
        <v>28.508267006060848</v>
      </c>
      <c r="Z74" s="186">
        <f t="shared" ca="1" si="21"/>
        <v>28.910107461853055</v>
      </c>
      <c r="AA74" s="186">
        <f t="shared" ca="1" si="21"/>
        <v>29.264053894306191</v>
      </c>
      <c r="AB74" s="186">
        <f t="shared" ca="1" si="21"/>
        <v>29.620385841581662</v>
      </c>
      <c r="AC74" s="186">
        <f t="shared" ca="1" si="21"/>
        <v>29.954099672007462</v>
      </c>
      <c r="AD74" s="186">
        <f t="shared" ca="1" si="21"/>
        <v>30.292688674623573</v>
      </c>
      <c r="AE74" s="186">
        <f t="shared" ca="1" si="21"/>
        <v>30.621634399952448</v>
      </c>
      <c r="AF74" s="186">
        <f t="shared" ca="1" si="21"/>
        <v>30.948000094810045</v>
      </c>
      <c r="AG74" s="186">
        <f t="shared" ca="1" si="21"/>
        <v>31.295837646552258</v>
      </c>
      <c r="AH74" s="186">
        <f t="shared" ca="1" si="21"/>
        <v>31.614797145135892</v>
      </c>
      <c r="AI74" s="186">
        <f t="shared" ca="1" si="21"/>
        <v>31.922090189432474</v>
      </c>
      <c r="AJ74" s="186">
        <f t="shared" ca="1" si="21"/>
        <v>32.235419866262745</v>
      </c>
      <c r="AK74" s="186">
        <f t="shared" ca="1" si="21"/>
        <v>32.501992046455669</v>
      </c>
      <c r="AL74" s="186">
        <f t="shared" ca="1" si="21"/>
        <v>32.824495844637902</v>
      </c>
      <c r="AM74" s="186">
        <f t="shared" ca="1" si="21"/>
        <v>34.150510425216808</v>
      </c>
      <c r="AN74" s="186">
        <f t="shared" ca="1" si="21"/>
        <v>35.390572395607833</v>
      </c>
      <c r="AO74" s="186">
        <f t="shared" ca="1" si="21"/>
        <v>35.390572395607833</v>
      </c>
      <c r="AP74" s="186">
        <f t="shared" ca="1" si="21"/>
        <v>35.390572395607833</v>
      </c>
    </row>
    <row r="75" spans="1:42">
      <c r="A75" s="312" t="s">
        <v>16</v>
      </c>
      <c r="C75" s="312" t="s">
        <v>549</v>
      </c>
      <c r="D75" s="186" t="s">
        <v>487</v>
      </c>
      <c r="E75" s="210">
        <f>IF(E78=1,0.2,IF(E78=2,0.13,IF(E78=3,0.2,0.2)))</f>
        <v>0.2</v>
      </c>
      <c r="F75" s="186"/>
      <c r="G75" s="186"/>
      <c r="H75" s="186"/>
      <c r="I75" s="186"/>
      <c r="J75" s="312"/>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2" t="s">
        <v>16</v>
      </c>
      <c r="D76" s="312" t="s">
        <v>488</v>
      </c>
      <c r="E76" s="210">
        <f>IF(E78=1,0.2,IF(E78=2,0.13,IF(E78=3,0.2,0.2)))</f>
        <v>0.2</v>
      </c>
      <c r="F76" s="186"/>
      <c r="G76" s="186"/>
      <c r="H76" s="186"/>
      <c r="I76" s="186"/>
      <c r="J76" s="312"/>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2" t="s">
        <v>16</v>
      </c>
      <c r="C77" s="312"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25.122679624435364</v>
      </c>
      <c r="T77" s="186">
        <f t="shared" ca="1" si="26"/>
        <v>25.157344485361715</v>
      </c>
      <c r="U77" s="186">
        <f t="shared" ca="1" si="26"/>
        <v>25.126724140480619</v>
      </c>
      <c r="V77" s="186">
        <f t="shared" ca="1" si="26"/>
        <v>25.009530162958569</v>
      </c>
      <c r="W77" s="186">
        <f t="shared" ca="1" si="26"/>
        <v>24.881100336557481</v>
      </c>
      <c r="X77" s="186">
        <f t="shared" ca="1" si="26"/>
        <v>24.708776309838086</v>
      </c>
      <c r="Y77" s="186">
        <f t="shared" ca="1" si="26"/>
        <v>24.517109625212328</v>
      </c>
      <c r="Z77" s="186">
        <f t="shared" ca="1" si="26"/>
        <v>24.284490267956564</v>
      </c>
      <c r="AA77" s="186">
        <f t="shared" ca="1" si="26"/>
        <v>23.996524193331076</v>
      </c>
      <c r="AB77" s="186">
        <f t="shared" ca="1" si="26"/>
        <v>23.696308673265332</v>
      </c>
      <c r="AC77" s="186">
        <f t="shared" ca="1" si="26"/>
        <v>23.963279737605973</v>
      </c>
      <c r="AD77" s="186">
        <f t="shared" ca="1" si="26"/>
        <v>24.234150939698861</v>
      </c>
      <c r="AE77" s="186">
        <f t="shared" ca="1" si="26"/>
        <v>24.497307519961961</v>
      </c>
      <c r="AF77" s="186">
        <f t="shared" ca="1" si="26"/>
        <v>24.758400075848037</v>
      </c>
      <c r="AG77" s="186">
        <f t="shared" ca="1" si="26"/>
        <v>25.036670117241808</v>
      </c>
      <c r="AH77" s="186">
        <f t="shared" ca="1" si="26"/>
        <v>25.291837716108716</v>
      </c>
      <c r="AI77" s="186">
        <f t="shared" ca="1" si="26"/>
        <v>25.537672151545983</v>
      </c>
      <c r="AJ77" s="186">
        <f t="shared" ca="1" si="26"/>
        <v>25.788335893010199</v>
      </c>
      <c r="AK77" s="186">
        <f t="shared" ca="1" si="26"/>
        <v>26.00159363716454</v>
      </c>
      <c r="AL77" s="186">
        <f t="shared" ca="1" si="26"/>
        <v>26.259596675710323</v>
      </c>
      <c r="AM77" s="186">
        <f t="shared" ca="1" si="26"/>
        <v>27.320408340173451</v>
      </c>
      <c r="AN77" s="186">
        <f t="shared" ca="1" si="26"/>
        <v>28.31245791648627</v>
      </c>
      <c r="AO77" s="186">
        <f t="shared" ca="1" si="26"/>
        <v>28.31245791648627</v>
      </c>
      <c r="AP77" s="186">
        <f t="shared" ca="1" si="26"/>
        <v>28.31245791648627</v>
      </c>
    </row>
    <row r="78" spans="1:42">
      <c r="A78" s="312" t="s">
        <v>16</v>
      </c>
      <c r="D78" s="312" t="s">
        <v>551</v>
      </c>
      <c r="E78" s="211">
        <f>DriversGams!A164</f>
        <v>-1</v>
      </c>
      <c r="F78" s="335" t="s">
        <v>652</v>
      </c>
      <c r="G78" s="186" t="s">
        <v>41</v>
      </c>
    </row>
    <row r="79" spans="1:42">
      <c r="A79" s="312" t="s">
        <v>16</v>
      </c>
      <c r="B79" s="227"/>
      <c r="D79" s="186"/>
      <c r="F79" s="91">
        <v>1</v>
      </c>
      <c r="G79" s="91" t="s">
        <v>630</v>
      </c>
      <c r="O79" s="5"/>
    </row>
    <row r="80" spans="1:42">
      <c r="A80" s="312" t="s">
        <v>16</v>
      </c>
      <c r="B80" s="227"/>
      <c r="D80" s="186"/>
      <c r="F80" s="91">
        <v>2</v>
      </c>
      <c r="G80" s="91" t="s">
        <v>634</v>
      </c>
      <c r="J80" s="212">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2" t="s">
        <v>16</v>
      </c>
      <c r="B81" s="227"/>
      <c r="C81" s="312" t="s">
        <v>552</v>
      </c>
      <c r="D81" s="186" t="str">
        <f>D102</f>
        <v>RLEH</v>
      </c>
      <c r="F81" s="91">
        <v>3</v>
      </c>
      <c r="G81" s="177" t="s">
        <v>630</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11.774668586251817</v>
      </c>
      <c r="T81" s="24">
        <f t="shared" ca="1" si="29"/>
        <v>11.689206178805257</v>
      </c>
      <c r="U81" s="24">
        <f t="shared" ca="1" si="29"/>
        <v>11.667397035091723</v>
      </c>
      <c r="V81" s="24">
        <f t="shared" ca="1" si="29"/>
        <v>11.641855398141161</v>
      </c>
      <c r="W81" s="24">
        <f t="shared" ca="1" si="29"/>
        <v>11.612466730316426</v>
      </c>
      <c r="X81" s="24">
        <f t="shared" ca="1" si="29"/>
        <v>11.617414984277094</v>
      </c>
      <c r="Y81" s="24">
        <f t="shared" ca="1" si="29"/>
        <v>11.609179938111588</v>
      </c>
      <c r="Z81" s="24">
        <f t="shared" ca="1" si="29"/>
        <v>11.663112032922221</v>
      </c>
      <c r="AA81" s="24">
        <f t="shared" ca="1" si="29"/>
        <v>11.629312962809733</v>
      </c>
      <c r="AB81" s="24">
        <f t="shared" ca="1" si="29"/>
        <v>11.5449421073836</v>
      </c>
      <c r="AC81" s="24">
        <f t="shared" ca="1" si="29"/>
        <v>11.41322411014931</v>
      </c>
      <c r="AD81" s="24">
        <f t="shared" ca="1" si="29"/>
        <v>11.269672902844558</v>
      </c>
      <c r="AE81" s="24">
        <f t="shared" ca="1" si="29"/>
        <v>11.083601102104392</v>
      </c>
      <c r="AF81" s="24">
        <f t="shared" ca="1" si="29"/>
        <v>10.873473093816433</v>
      </c>
      <c r="AG81" s="24">
        <f t="shared" ca="1" si="29"/>
        <v>10.735776336581321</v>
      </c>
      <c r="AH81" s="24">
        <f t="shared" ca="1" si="29"/>
        <v>10.701068822343709</v>
      </c>
      <c r="AI81" s="24">
        <f t="shared" ca="1" si="29"/>
        <v>10.606713736356363</v>
      </c>
      <c r="AJ81" s="24">
        <f t="shared" ca="1" si="29"/>
        <v>10.496467942114135</v>
      </c>
      <c r="AK81" s="24">
        <f t="shared" ca="1" si="29"/>
        <v>10.355988589903376</v>
      </c>
      <c r="AL81" s="24">
        <f t="shared" ca="1" si="29"/>
        <v>10.188224823525843</v>
      </c>
      <c r="AM81" s="24">
        <f t="shared" ca="1" si="29"/>
        <v>9.4287323388558519</v>
      </c>
      <c r="AN81" s="24">
        <f t="shared" ca="1" si="29"/>
        <v>9.0125270836736053</v>
      </c>
      <c r="AO81" s="24">
        <f t="shared" ca="1" si="29"/>
        <v>9.0125270836736053</v>
      </c>
      <c r="AP81" s="24">
        <f t="shared" ca="1" si="29"/>
        <v>9.0125270836736053</v>
      </c>
      <c r="BB81" s="312">
        <v>1</v>
      </c>
    </row>
    <row r="82" spans="1:54">
      <c r="A82" s="312" t="s">
        <v>16</v>
      </c>
      <c r="B82" s="227"/>
      <c r="D82" s="186" t="str">
        <f>D113</f>
        <v>RMEH</v>
      </c>
      <c r="H82" s="312" t="s">
        <v>647</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9.8807874456140361</v>
      </c>
      <c r="T82" s="24">
        <f t="shared" ca="1" si="31"/>
        <v>10.472168231001852</v>
      </c>
      <c r="U82" s="24">
        <f t="shared" ca="1" si="31"/>
        <v>10.933307067561657</v>
      </c>
      <c r="V82" s="24">
        <f t="shared" ca="1" si="31"/>
        <v>11.220805547228769</v>
      </c>
      <c r="W82" s="24">
        <f t="shared" ca="1" si="31"/>
        <v>11.514727603862374</v>
      </c>
      <c r="X82" s="24">
        <f t="shared" ca="1" si="31"/>
        <v>11.766049025289409</v>
      </c>
      <c r="Y82" s="24">
        <f t="shared" ca="1" si="31"/>
        <v>12.050186490434202</v>
      </c>
      <c r="Z82" s="24">
        <f t="shared" ca="1" si="31"/>
        <v>12.289308473847877</v>
      </c>
      <c r="AA82" s="24">
        <f t="shared" ca="1" si="31"/>
        <v>12.481264318602854</v>
      </c>
      <c r="AB82" s="24">
        <f t="shared" ca="1" si="31"/>
        <v>12.732359304960918</v>
      </c>
      <c r="AC82" s="24">
        <f t="shared" ca="1" si="31"/>
        <v>12.955295688113212</v>
      </c>
      <c r="AD82" s="24">
        <f t="shared" ca="1" si="31"/>
        <v>13.203647004628845</v>
      </c>
      <c r="AE82" s="24">
        <f t="shared" ca="1" si="31"/>
        <v>13.453142403106138</v>
      </c>
      <c r="AF82" s="24">
        <f t="shared" ca="1" si="31"/>
        <v>13.71536108429094</v>
      </c>
      <c r="AG82" s="24">
        <f t="shared" ca="1" si="31"/>
        <v>14.019373097166762</v>
      </c>
      <c r="AH82" s="24">
        <f t="shared" ca="1" si="31"/>
        <v>14.238520610470122</v>
      </c>
      <c r="AI82" s="24">
        <f t="shared" ca="1" si="31"/>
        <v>14.456810058876261</v>
      </c>
      <c r="AJ82" s="24">
        <f t="shared" ca="1" si="31"/>
        <v>14.703073190835935</v>
      </c>
      <c r="AK82" s="24">
        <f t="shared" ca="1" si="31"/>
        <v>14.861068301808828</v>
      </c>
      <c r="AL82" s="24">
        <f t="shared" ca="1" si="31"/>
        <v>15.164735335694036</v>
      </c>
      <c r="AM82" s="24">
        <f t="shared" ca="1" si="31"/>
        <v>16.160238203198062</v>
      </c>
      <c r="AN82" s="24">
        <f t="shared" ca="1" si="31"/>
        <v>17.128751355561516</v>
      </c>
      <c r="AO82" s="24">
        <f t="shared" ca="1" si="31"/>
        <v>17.128751355561516</v>
      </c>
      <c r="AP82" s="24">
        <f t="shared" ca="1" si="31"/>
        <v>17.128751355561516</v>
      </c>
      <c r="BB82" s="312">
        <v>2</v>
      </c>
    </row>
    <row r="83" spans="1:54">
      <c r="A83" s="312" t="s">
        <v>16</v>
      </c>
      <c r="B83" s="227"/>
      <c r="D83" s="186" t="str">
        <f>D123</f>
        <v>RHEH</v>
      </c>
      <c r="H83" s="312" t="s">
        <v>646</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3.9219471003616979</v>
      </c>
      <c r="S83" s="24">
        <f t="shared" ca="1" si="33"/>
        <v>3.979931340006968</v>
      </c>
      <c r="T83" s="24">
        <f t="shared" ca="1" si="33"/>
        <v>4.0441927624446787</v>
      </c>
      <c r="U83" s="24">
        <f t="shared" ca="1" si="33"/>
        <v>4.1298534936025977</v>
      </c>
      <c r="V83" s="24">
        <f t="shared" ca="1" si="33"/>
        <v>4.3216109708893793</v>
      </c>
      <c r="W83" s="24">
        <f t="shared" ca="1" si="33"/>
        <v>4.5184727064406243</v>
      </c>
      <c r="X83" s="24">
        <f t="shared" ca="1" si="33"/>
        <v>4.6946908879767753</v>
      </c>
      <c r="Y83" s="24">
        <f t="shared" ca="1" si="33"/>
        <v>4.8489005775150593</v>
      </c>
      <c r="Z83" s="24">
        <f t="shared" ca="1" si="33"/>
        <v>4.9576869550829601</v>
      </c>
      <c r="AA83" s="24">
        <f t="shared" ca="1" si="33"/>
        <v>5.153476612893602</v>
      </c>
      <c r="AB83" s="24">
        <f t="shared" ca="1" si="33"/>
        <v>5.3430844292371438</v>
      </c>
      <c r="AC83" s="24">
        <f t="shared" ca="1" si="33"/>
        <v>5.5855798737449396</v>
      </c>
      <c r="AD83" s="24">
        <f t="shared" ca="1" si="33"/>
        <v>5.819368767150169</v>
      </c>
      <c r="AE83" s="24">
        <f t="shared" ca="1" si="33"/>
        <v>6.0848908947419167</v>
      </c>
      <c r="AF83" s="24">
        <f t="shared" ca="1" si="33"/>
        <v>6.359165916702672</v>
      </c>
      <c r="AG83" s="24">
        <f t="shared" ca="1" si="33"/>
        <v>6.5406882128041754</v>
      </c>
      <c r="AH83" s="24">
        <f t="shared" ca="1" si="33"/>
        <v>6.6752077123220595</v>
      </c>
      <c r="AI83" s="24">
        <f t="shared" ca="1" si="33"/>
        <v>6.8585663941998494</v>
      </c>
      <c r="AJ83" s="24">
        <f t="shared" ca="1" si="33"/>
        <v>7.0358787333126731</v>
      </c>
      <c r="AK83" s="24">
        <f t="shared" ca="1" si="33"/>
        <v>7.2849351547434624</v>
      </c>
      <c r="AL83" s="24">
        <f t="shared" ca="1" si="33"/>
        <v>7.4715356854180248</v>
      </c>
      <c r="AM83" s="24">
        <f t="shared" ca="1" si="33"/>
        <v>8.5615398831628955</v>
      </c>
      <c r="AN83" s="24">
        <f t="shared" ca="1" si="33"/>
        <v>9.2492939563727088</v>
      </c>
      <c r="AO83" s="24">
        <f t="shared" ca="1" si="33"/>
        <v>9.2492939563727088</v>
      </c>
      <c r="AP83" s="24">
        <f t="shared" ca="1" si="33"/>
        <v>9.2492939563727088</v>
      </c>
      <c r="BB83" s="312">
        <v>3</v>
      </c>
    </row>
    <row r="84" spans="1:54">
      <c r="A84" s="312" t="s">
        <v>16</v>
      </c>
      <c r="B84" s="227"/>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10.17050556861561</v>
      </c>
      <c r="T84" s="24">
        <f t="shared" ca="1" si="35"/>
        <v>10.779226442742791</v>
      </c>
      <c r="U84" s="24">
        <f t="shared" ca="1" si="35"/>
        <v>11.253886497009848</v>
      </c>
      <c r="V84" s="24">
        <f t="shared" ca="1" si="35"/>
        <v>11.549814823017996</v>
      </c>
      <c r="W84" s="24">
        <f t="shared" ca="1" si="35"/>
        <v>11.852355074003555</v>
      </c>
      <c r="X84" s="24">
        <f t="shared" ca="1" si="35"/>
        <v>12.111045581233387</v>
      </c>
      <c r="Y84" s="24">
        <f t="shared" ca="1" si="35"/>
        <v>12.403514343203385</v>
      </c>
      <c r="Z84" s="24">
        <f t="shared" ca="1" si="35"/>
        <v>12.649647708309496</v>
      </c>
      <c r="AA84" s="24">
        <f t="shared" ca="1" si="35"/>
        <v>12.847231959438734</v>
      </c>
      <c r="AB84" s="24">
        <f t="shared" ca="1" si="35"/>
        <v>13.105689392215485</v>
      </c>
      <c r="AC84" s="24">
        <f t="shared" ca="1" si="35"/>
        <v>13.33516257325268</v>
      </c>
      <c r="AD84" s="24">
        <f t="shared" ca="1" si="35"/>
        <v>13.590795888056597</v>
      </c>
      <c r="AE84" s="24">
        <f t="shared" ca="1" si="35"/>
        <v>13.847606830860922</v>
      </c>
      <c r="AF84" s="24">
        <f t="shared" ca="1" si="35"/>
        <v>14.117514120321832</v>
      </c>
      <c r="AG84" s="24">
        <f t="shared" ca="1" si="35"/>
        <v>14.430440178786137</v>
      </c>
      <c r="AH84" s="24">
        <f t="shared" ca="1" si="35"/>
        <v>14.656013395158629</v>
      </c>
      <c r="AI84" s="24">
        <f t="shared" ca="1" si="35"/>
        <v>14.880703387004385</v>
      </c>
      <c r="AJ84" s="24">
        <f t="shared" ca="1" si="35"/>
        <v>15.134187288841821</v>
      </c>
      <c r="AK84" s="24">
        <f t="shared" ca="1" si="35"/>
        <v>15.29681503129742</v>
      </c>
      <c r="AL84" s="24">
        <f t="shared" ca="1" si="35"/>
        <v>15.609385995518032</v>
      </c>
      <c r="AM84" s="24">
        <f t="shared" ca="1" si="35"/>
        <v>16.634078360701615</v>
      </c>
      <c r="AN84" s="24">
        <f t="shared" ca="1" si="35"/>
        <v>17.630989635598272</v>
      </c>
      <c r="AO84" s="24">
        <f t="shared" ca="1" si="35"/>
        <v>17.630989635598272</v>
      </c>
      <c r="AP84" s="24">
        <f t="shared" ca="1" si="35"/>
        <v>17.630989635598272</v>
      </c>
      <c r="BB84" s="312">
        <v>4</v>
      </c>
    </row>
    <row r="85" spans="1:54">
      <c r="A85" s="312" t="s">
        <v>16</v>
      </c>
      <c r="B85" s="227"/>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11.176113370113184</v>
      </c>
      <c r="S85" s="24">
        <f t="shared" ca="1" si="37"/>
        <v>11.341347224464657</v>
      </c>
      <c r="T85" s="24">
        <f t="shared" ca="1" si="37"/>
        <v>11.52446875163221</v>
      </c>
      <c r="U85" s="24">
        <f t="shared" ca="1" si="37"/>
        <v>11.768570474141265</v>
      </c>
      <c r="V85" s="24">
        <f t="shared" ca="1" si="37"/>
        <v>12.315009079987409</v>
      </c>
      <c r="W85" s="24">
        <f t="shared" ca="1" si="37"/>
        <v>12.875992953164852</v>
      </c>
      <c r="X85" s="24">
        <f t="shared" ca="1" si="37"/>
        <v>13.378150255220655</v>
      </c>
      <c r="Y85" s="24">
        <f t="shared" ca="1" si="37"/>
        <v>13.817591412622008</v>
      </c>
      <c r="Z85" s="24">
        <f t="shared" ca="1" si="37"/>
        <v>14.127592760858109</v>
      </c>
      <c r="AA85" s="24">
        <f t="shared" ca="1" si="37"/>
        <v>14.685521604973726</v>
      </c>
      <c r="AB85" s="24">
        <f t="shared" ca="1" si="37"/>
        <v>15.225834464145025</v>
      </c>
      <c r="AC85" s="24">
        <f t="shared" ca="1" si="37"/>
        <v>15.916857700869757</v>
      </c>
      <c r="AD85" s="24">
        <f t="shared" ca="1" si="37"/>
        <v>16.583070454511738</v>
      </c>
      <c r="AE85" s="24">
        <f t="shared" ca="1" si="37"/>
        <v>17.339711307715842</v>
      </c>
      <c r="AF85" s="24">
        <f t="shared" ca="1" si="37"/>
        <v>18.121294705345296</v>
      </c>
      <c r="AG85" s="24">
        <f t="shared" ca="1" si="37"/>
        <v>18.638566792020448</v>
      </c>
      <c r="AH85" s="24">
        <f t="shared" ca="1" si="37"/>
        <v>19.02189811664849</v>
      </c>
      <c r="AI85" s="24">
        <f t="shared" ca="1" si="37"/>
        <v>19.544403230465988</v>
      </c>
      <c r="AJ85" s="24">
        <f t="shared" ca="1" si="37"/>
        <v>20.04967848103276</v>
      </c>
      <c r="AK85" s="24">
        <f t="shared" ca="1" si="37"/>
        <v>20.759398099945642</v>
      </c>
      <c r="AL85" s="24">
        <f t="shared" ca="1" si="37"/>
        <v>21.29114129595914</v>
      </c>
      <c r="AM85" s="24">
        <f t="shared" ca="1" si="37"/>
        <v>24.397254197576924</v>
      </c>
      <c r="AN85" s="24">
        <f t="shared" ca="1" si="37"/>
        <v>26.357101512254143</v>
      </c>
      <c r="AO85" s="24">
        <f t="shared" ca="1" si="37"/>
        <v>26.357101512254143</v>
      </c>
      <c r="AP85" s="24">
        <f t="shared" ca="1" si="37"/>
        <v>26.357101512254143</v>
      </c>
      <c r="BB85" s="312">
        <v>5</v>
      </c>
    </row>
    <row r="86" spans="1:54">
      <c r="A86" s="312" t="s">
        <v>16</v>
      </c>
      <c r="B86" s="227"/>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2" t="s">
        <v>16</v>
      </c>
      <c r="B87" s="227"/>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2" t="s">
        <v>16</v>
      </c>
      <c r="B88" s="227"/>
      <c r="J88" s="312"/>
      <c r="AR88" s="312" t="s">
        <v>653</v>
      </c>
    </row>
    <row r="89" spans="1:54">
      <c r="A89" s="312" t="s">
        <v>16</v>
      </c>
      <c r="B89" s="227"/>
      <c r="C89" s="312" t="s">
        <v>654</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11.539175214526781</v>
      </c>
      <c r="T89" s="186">
        <f t="shared" ca="1" si="39"/>
        <v>11.221637931653046</v>
      </c>
      <c r="U89" s="186">
        <f t="shared" ca="1" si="39"/>
        <v>10.967353212986218</v>
      </c>
      <c r="V89" s="186">
        <f t="shared" ca="1" si="39"/>
        <v>10.710506966289868</v>
      </c>
      <c r="W89" s="186">
        <f t="shared" ca="1" si="39"/>
        <v>10.451220057284782</v>
      </c>
      <c r="X89" s="186">
        <f t="shared" ca="1" si="39"/>
        <v>10.223325186163843</v>
      </c>
      <c r="Y89" s="186">
        <f t="shared" ca="1" si="39"/>
        <v>9.9838947467759649</v>
      </c>
      <c r="Z89" s="186">
        <f t="shared" ca="1" si="39"/>
        <v>9.7970141076546646</v>
      </c>
      <c r="AA89" s="186">
        <f t="shared" ca="1" si="39"/>
        <v>9.5360366295039807</v>
      </c>
      <c r="AB89" s="186">
        <f t="shared" ca="1" si="39"/>
        <v>9.23595368590688</v>
      </c>
      <c r="AC89" s="186">
        <f t="shared" ca="1" si="39"/>
        <v>9.1305792881194474</v>
      </c>
      <c r="AD89" s="186">
        <f t="shared" ca="1" si="39"/>
        <v>9.0157383222756469</v>
      </c>
      <c r="AE89" s="186">
        <f t="shared" ca="1" si="39"/>
        <v>8.8668808816835138</v>
      </c>
      <c r="AF89" s="186">
        <f t="shared" ca="1" si="39"/>
        <v>8.6987784750531461</v>
      </c>
      <c r="AG89" s="186">
        <f t="shared" ca="1" si="39"/>
        <v>8.5886210692650558</v>
      </c>
      <c r="AH89" s="186">
        <f t="shared" ca="1" si="39"/>
        <v>8.5608550578749671</v>
      </c>
      <c r="AI89" s="186">
        <f t="shared" ca="1" si="39"/>
        <v>8.4853709890850908</v>
      </c>
      <c r="AJ89" s="186">
        <f t="shared" ca="1" si="39"/>
        <v>8.3971743536913088</v>
      </c>
      <c r="AK89" s="186">
        <f t="shared" ca="1" si="39"/>
        <v>8.2847908719227004</v>
      </c>
      <c r="AL89" s="186">
        <f t="shared" ca="1" si="39"/>
        <v>8.1505798588206737</v>
      </c>
      <c r="AM89" s="186">
        <f t="shared" ca="1" si="39"/>
        <v>7.5429858710846815</v>
      </c>
      <c r="AN89" s="186">
        <f ca="1">(($M$81*(1-AN$75))+((AN81-$M$81)*(1-AN$76)))</f>
        <v>7.2100216669388839</v>
      </c>
      <c r="AO89" s="186">
        <f t="shared" ca="1" si="39"/>
        <v>7.2100216669388839</v>
      </c>
      <c r="AP89" s="186">
        <f t="shared" ca="1" si="39"/>
        <v>7.2100216669388839</v>
      </c>
      <c r="AR89" s="186">
        <v>5.6509347274363675</v>
      </c>
    </row>
    <row r="90" spans="1:54">
      <c r="A90" s="312" t="s">
        <v>16</v>
      </c>
      <c r="B90" s="227"/>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9.6831716967017556</v>
      </c>
      <c r="T90" s="186">
        <f t="shared" ca="1" si="40"/>
        <v>10.053281501761779</v>
      </c>
      <c r="U90" s="186">
        <f t="shared" ca="1" si="40"/>
        <v>10.277308643507958</v>
      </c>
      <c r="V90" s="186">
        <f t="shared" ca="1" si="40"/>
        <v>10.323141103450467</v>
      </c>
      <c r="W90" s="186">
        <f t="shared" ca="1" si="40"/>
        <v>10.363254843476136</v>
      </c>
      <c r="X90" s="186">
        <f t="shared" ca="1" si="40"/>
        <v>10.35412314225468</v>
      </c>
      <c r="Y90" s="186">
        <f t="shared" ca="1" si="40"/>
        <v>10.363160381773413</v>
      </c>
      <c r="Z90" s="186">
        <f t="shared" ca="1" si="40"/>
        <v>10.323019118032216</v>
      </c>
      <c r="AA90" s="186">
        <f t="shared" ca="1" si="40"/>
        <v>10.234636741254342</v>
      </c>
      <c r="AB90" s="186">
        <f t="shared" ca="1" si="40"/>
        <v>10.185887443968735</v>
      </c>
      <c r="AC90" s="186">
        <f t="shared" ca="1" si="40"/>
        <v>10.36423655049057</v>
      </c>
      <c r="AD90" s="186">
        <f t="shared" ca="1" si="40"/>
        <v>10.562917603703077</v>
      </c>
      <c r="AE90" s="186">
        <f t="shared" ca="1" si="40"/>
        <v>10.762513922484912</v>
      </c>
      <c r="AF90" s="186">
        <f t="shared" ca="1" si="40"/>
        <v>10.972288867432752</v>
      </c>
      <c r="AG90" s="186">
        <f t="shared" ca="1" si="40"/>
        <v>11.21549847773341</v>
      </c>
      <c r="AH90" s="186">
        <f t="shared" ca="1" si="40"/>
        <v>11.390816488376098</v>
      </c>
      <c r="AI90" s="186">
        <f t="shared" ca="1" si="40"/>
        <v>11.565448047101009</v>
      </c>
      <c r="AJ90" s="186">
        <f t="shared" ca="1" si="40"/>
        <v>11.762458552668749</v>
      </c>
      <c r="AK90" s="186">
        <f t="shared" ca="1" si="40"/>
        <v>11.888854641447063</v>
      </c>
      <c r="AL90" s="186">
        <f t="shared" ca="1" si="40"/>
        <v>12.13178826855523</v>
      </c>
      <c r="AM90" s="186">
        <f t="shared" ca="1" si="40"/>
        <v>12.92819056255845</v>
      </c>
      <c r="AN90" s="186">
        <f t="shared" ca="1" si="40"/>
        <v>13.703001084449212</v>
      </c>
      <c r="AO90" s="186">
        <f t="shared" ca="1" si="40"/>
        <v>13.703001084449212</v>
      </c>
      <c r="AP90" s="186">
        <f t="shared" ca="1" si="40"/>
        <v>13.703001084449212</v>
      </c>
      <c r="AR90" s="186">
        <v>15.965795038638294</v>
      </c>
    </row>
    <row r="91" spans="1:54">
      <c r="A91" s="312" t="s">
        <v>16</v>
      </c>
      <c r="B91" s="227"/>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3.9219471003616979</v>
      </c>
      <c r="S91" s="186">
        <f t="shared" ca="1" si="41"/>
        <v>3.9003327132068288</v>
      </c>
      <c r="T91" s="186">
        <f t="shared" ca="1" si="41"/>
        <v>3.8824250519468917</v>
      </c>
      <c r="U91" s="186">
        <f t="shared" ca="1" si="41"/>
        <v>3.8820622839864409</v>
      </c>
      <c r="V91" s="186">
        <f t="shared" ca="1" si="41"/>
        <v>3.9758820932182291</v>
      </c>
      <c r="W91" s="186">
        <f t="shared" ca="1" si="41"/>
        <v>4.0666254357965617</v>
      </c>
      <c r="X91" s="186">
        <f t="shared" ca="1" si="41"/>
        <v>4.1313279814195623</v>
      </c>
      <c r="Y91" s="186">
        <f t="shared" ca="1" si="41"/>
        <v>4.1700544966629502</v>
      </c>
      <c r="Z91" s="186">
        <f t="shared" ca="1" si="41"/>
        <v>4.164457042269686</v>
      </c>
      <c r="AA91" s="186">
        <f t="shared" ca="1" si="41"/>
        <v>4.2258508225727542</v>
      </c>
      <c r="AB91" s="186">
        <f t="shared" ca="1" si="41"/>
        <v>4.274467543389715</v>
      </c>
      <c r="AC91" s="186">
        <f t="shared" ca="1" si="41"/>
        <v>4.4684638989959513</v>
      </c>
      <c r="AD91" s="186">
        <f t="shared" ca="1" si="41"/>
        <v>4.6554950137201354</v>
      </c>
      <c r="AE91" s="186">
        <f t="shared" ca="1" si="41"/>
        <v>4.8679127157935334</v>
      </c>
      <c r="AF91" s="186">
        <f t="shared" ca="1" si="41"/>
        <v>5.0873327333621372</v>
      </c>
      <c r="AG91" s="186">
        <f t="shared" ca="1" si="41"/>
        <v>5.2325505702433404</v>
      </c>
      <c r="AH91" s="186">
        <f t="shared" ca="1" si="41"/>
        <v>5.3401661698576479</v>
      </c>
      <c r="AI91" s="186">
        <f t="shared" ca="1" si="41"/>
        <v>5.4868531153598799</v>
      </c>
      <c r="AJ91" s="186">
        <f t="shared" ca="1" si="41"/>
        <v>5.6287029866501381</v>
      </c>
      <c r="AK91" s="186">
        <f t="shared" ca="1" si="41"/>
        <v>5.8279481237947701</v>
      </c>
      <c r="AL91" s="186">
        <f t="shared" ca="1" si="41"/>
        <v>5.9772285483344199</v>
      </c>
      <c r="AM91" s="186">
        <f t="shared" ca="1" si="41"/>
        <v>6.8492319065303162</v>
      </c>
      <c r="AN91" s="186">
        <f t="shared" ca="1" si="41"/>
        <v>7.3994351650981667</v>
      </c>
      <c r="AO91" s="186">
        <f t="shared" ca="1" si="41"/>
        <v>7.3994351650981667</v>
      </c>
      <c r="AP91" s="186">
        <f t="shared" ca="1" si="41"/>
        <v>7.3994351650981667</v>
      </c>
      <c r="AR91" s="186">
        <v>15.624866478724483</v>
      </c>
    </row>
    <row r="92" spans="1:54">
      <c r="A92" s="312" t="s">
        <v>16</v>
      </c>
      <c r="B92" s="227"/>
      <c r="D92" s="186" t="str">
        <f>D84</f>
        <v>RMEO</v>
      </c>
      <c r="I92" s="312">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10.15016455747838</v>
      </c>
      <c r="T92" s="186">
        <f t="shared" ca="1" si="42"/>
        <v>10.736109536971819</v>
      </c>
      <c r="U92" s="186">
        <f t="shared" ca="1" si="42"/>
        <v>11.186363178027788</v>
      </c>
      <c r="V92" s="186">
        <f t="shared" ca="1" si="42"/>
        <v>11.457416304433853</v>
      </c>
      <c r="W92" s="186">
        <f t="shared" ca="1" si="42"/>
        <v>11.733831523263518</v>
      </c>
      <c r="X92" s="186">
        <f t="shared" ca="1" si="42"/>
        <v>11.965713034258586</v>
      </c>
      <c r="Y92" s="186">
        <f t="shared" ca="1" si="42"/>
        <v>12.229865142398538</v>
      </c>
      <c r="Z92" s="186">
        <f t="shared" ca="1" si="42"/>
        <v>12.447253344976543</v>
      </c>
      <c r="AA92" s="186">
        <f t="shared" ca="1" si="42"/>
        <v>12.615981784168836</v>
      </c>
      <c r="AB92" s="186">
        <f t="shared" ca="1" si="42"/>
        <v>12.843575604371175</v>
      </c>
      <c r="AC92" s="186">
        <f t="shared" ca="1" si="42"/>
        <v>13.068459321787625</v>
      </c>
      <c r="AD92" s="186">
        <f t="shared" ca="1" si="42"/>
        <v>13.318979970295466</v>
      </c>
      <c r="AE92" s="186">
        <f t="shared" ca="1" si="42"/>
        <v>13.570654694243704</v>
      </c>
      <c r="AF92" s="186">
        <f t="shared" ca="1" si="42"/>
        <v>13.835163837915395</v>
      </c>
      <c r="AG92" s="186">
        <f t="shared" ca="1" si="42"/>
        <v>14.141831375210415</v>
      </c>
      <c r="AH92" s="186">
        <f t="shared" ca="1" si="42"/>
        <v>14.362893127255457</v>
      </c>
      <c r="AI92" s="186">
        <f t="shared" ca="1" si="42"/>
        <v>14.583089319264296</v>
      </c>
      <c r="AJ92" s="186">
        <f t="shared" ca="1" si="42"/>
        <v>14.831503543064983</v>
      </c>
      <c r="AK92" s="186">
        <f t="shared" ca="1" si="42"/>
        <v>14.990878730671472</v>
      </c>
      <c r="AL92" s="186">
        <f t="shared" ca="1" si="42"/>
        <v>15.297198275607672</v>
      </c>
      <c r="AM92" s="186">
        <f t="shared" ca="1" si="42"/>
        <v>16.301396793487584</v>
      </c>
      <c r="AN92" s="186">
        <f t="shared" ca="1" si="42"/>
        <v>17.278369842886306</v>
      </c>
      <c r="AO92" s="186">
        <f t="shared" ca="1" si="42"/>
        <v>17.278369842886306</v>
      </c>
      <c r="AP92" s="186">
        <f t="shared" ca="1" si="42"/>
        <v>17.278369842886306</v>
      </c>
      <c r="AR92" s="186">
        <v>12.91511152465643</v>
      </c>
    </row>
    <row r="93" spans="1:54">
      <c r="A93" s="312" t="s">
        <v>16</v>
      </c>
      <c r="B93" s="227"/>
      <c r="D93" s="186" t="str">
        <f>D85</f>
        <v>RHEO</v>
      </c>
      <c r="I93" s="312">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11.176113370113184</v>
      </c>
      <c r="S93" s="186">
        <f t="shared" ca="1" si="43"/>
        <v>11.318664530015727</v>
      </c>
      <c r="T93" s="186">
        <f t="shared" ca="1" si="43"/>
        <v>11.47837087662568</v>
      </c>
      <c r="U93" s="186">
        <f t="shared" ca="1" si="43"/>
        <v>11.697959051296417</v>
      </c>
      <c r="V93" s="186">
        <f t="shared" ca="1" si="43"/>
        <v>12.216489007347509</v>
      </c>
      <c r="W93" s="186">
        <f t="shared" ca="1" si="43"/>
        <v>12.747233023633203</v>
      </c>
      <c r="X93" s="186">
        <f t="shared" ca="1" si="43"/>
        <v>13.217612452158006</v>
      </c>
      <c r="Y93" s="186">
        <f t="shared" ca="1" si="43"/>
        <v>13.6241451328453</v>
      </c>
      <c r="Z93" s="186">
        <f t="shared" ca="1" si="43"/>
        <v>13.90155127668438</v>
      </c>
      <c r="AA93" s="186">
        <f t="shared" ca="1" si="43"/>
        <v>14.421182216084198</v>
      </c>
      <c r="AB93" s="186">
        <f t="shared" ca="1" si="43"/>
        <v>14.921317774862125</v>
      </c>
      <c r="AC93" s="186">
        <f t="shared" ca="1" si="43"/>
        <v>15.598520546852363</v>
      </c>
      <c r="AD93" s="186">
        <f t="shared" ca="1" si="43"/>
        <v>16.251409045421504</v>
      </c>
      <c r="AE93" s="186">
        <f t="shared" ca="1" si="43"/>
        <v>16.992917081561526</v>
      </c>
      <c r="AF93" s="186">
        <f t="shared" ca="1" si="43"/>
        <v>17.75886881123839</v>
      </c>
      <c r="AG93" s="186">
        <f t="shared" ca="1" si="43"/>
        <v>18.26579545618004</v>
      </c>
      <c r="AH93" s="186">
        <f t="shared" ca="1" si="43"/>
        <v>18.641460154315521</v>
      </c>
      <c r="AI93" s="186">
        <f t="shared" ca="1" si="43"/>
        <v>19.153515165856668</v>
      </c>
      <c r="AJ93" s="186">
        <f t="shared" ca="1" si="43"/>
        <v>19.648684911412104</v>
      </c>
      <c r="AK93" s="186">
        <f t="shared" ca="1" si="43"/>
        <v>20.344210137946732</v>
      </c>
      <c r="AL93" s="186">
        <f t="shared" ca="1" si="43"/>
        <v>20.865318470039959</v>
      </c>
      <c r="AM93" s="186">
        <f t="shared" ca="1" si="43"/>
        <v>23.909309113625383</v>
      </c>
      <c r="AN93" s="186">
        <f t="shared" ca="1" si="43"/>
        <v>25.829959482009059</v>
      </c>
      <c r="AO93" s="186">
        <f t="shared" ca="1" si="43"/>
        <v>25.829959482009059</v>
      </c>
      <c r="AP93" s="186">
        <f t="shared" ca="1" si="43"/>
        <v>25.829959482009059</v>
      </c>
      <c r="AR93" s="186">
        <v>32.227542399636981</v>
      </c>
    </row>
    <row r="94" spans="1:54">
      <c r="A94" s="312" t="s">
        <v>16</v>
      </c>
      <c r="B94" s="227"/>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2" t="s">
        <v>16</v>
      </c>
      <c r="B95" s="227"/>
      <c r="D95" s="186"/>
    </row>
    <row r="96" spans="1:54" ht="18" thickBot="1">
      <c r="A96" s="312" t="s">
        <v>16</v>
      </c>
      <c r="B96" s="227"/>
      <c r="C96" s="37" t="s">
        <v>154</v>
      </c>
      <c r="D96" s="14"/>
      <c r="I96" s="135" t="s">
        <v>445</v>
      </c>
      <c r="J96" s="40">
        <f>J97-J3</f>
        <v>0</v>
      </c>
    </row>
    <row r="97" spans="1:54" ht="24" thickTop="1">
      <c r="A97" s="312"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2"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22.115307316317956</v>
      </c>
      <c r="T99" s="24">
        <f t="shared" ca="1" si="46"/>
        <v>21.954790916996121</v>
      </c>
      <c r="U99" s="24">
        <f t="shared" ca="1" si="46"/>
        <v>21.913828752159166</v>
      </c>
      <c r="V99" s="24">
        <f t="shared" ca="1" si="46"/>
        <v>21.865856178970734</v>
      </c>
      <c r="W99" s="24">
        <f t="shared" ca="1" si="46"/>
        <v>21.810658071626968</v>
      </c>
      <c r="X99" s="24">
        <f t="shared" ca="1" si="46"/>
        <v>21.819951934653155</v>
      </c>
      <c r="Y99" s="24">
        <f t="shared" ca="1" si="46"/>
        <v>21.804484783677296</v>
      </c>
      <c r="Z99" s="24">
        <f t="shared" ca="1" si="46"/>
        <v>21.905780615675706</v>
      </c>
      <c r="AA99" s="24">
        <f t="shared" ca="1" si="46"/>
        <v>21.842298844017503</v>
      </c>
      <c r="AB99" s="24">
        <f t="shared" ca="1" si="46"/>
        <v>21.683832609267746</v>
      </c>
      <c r="AC99" s="24">
        <f t="shared" ca="1" si="46"/>
        <v>21.436438471030389</v>
      </c>
      <c r="AD99" s="24">
        <f t="shared" ca="1" si="46"/>
        <v>21.166819072240699</v>
      </c>
      <c r="AE99" s="24">
        <f t="shared" ca="1" si="46"/>
        <v>20.817337044264626</v>
      </c>
      <c r="AF99" s="24">
        <f t="shared" ca="1" si="46"/>
        <v>20.422672392345678</v>
      </c>
      <c r="AG99" s="24">
        <f t="shared" ca="1" si="46"/>
        <v>20.164048883717118</v>
      </c>
      <c r="AH99" s="24">
        <f t="shared" ca="1" si="46"/>
        <v>20.098860862676215</v>
      </c>
      <c r="AI99" s="24">
        <f t="shared" ca="1" si="46"/>
        <v>19.921642140282263</v>
      </c>
      <c r="AJ99" s="24">
        <f t="shared" ca="1" si="46"/>
        <v>19.714577321248189</v>
      </c>
      <c r="AK99" s="24">
        <f t="shared" ca="1" si="46"/>
        <v>19.450727513248864</v>
      </c>
      <c r="AL99" s="24">
        <f t="shared" ca="1" si="46"/>
        <v>19.135631829425193</v>
      </c>
      <c r="AM99" s="24">
        <f t="shared" ca="1" si="46"/>
        <v>17.709144996282188</v>
      </c>
      <c r="AN99" s="24">
        <f t="shared" ca="1" si="46"/>
        <v>16.92742387542031</v>
      </c>
      <c r="AO99" s="24">
        <f t="shared" ca="1" si="46"/>
        <v>16.92742387542031</v>
      </c>
      <c r="AP99" s="24">
        <f t="shared" ca="1" si="46"/>
        <v>16.92742387542031</v>
      </c>
      <c r="AQ99" s="186"/>
      <c r="AR99" s="186"/>
      <c r="AS99" s="186"/>
      <c r="AT99" s="186"/>
      <c r="AU99" s="186"/>
      <c r="AV99" s="186"/>
      <c r="BB99" s="312">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4.7251791934382274E-2</v>
      </c>
      <c r="T100" s="24">
        <f t="shared" ca="1" si="47"/>
        <v>4.6908830952907911E-2</v>
      </c>
      <c r="U100" s="24">
        <f t="shared" ca="1" si="47"/>
        <v>4.6821310772321066E-2</v>
      </c>
      <c r="V100" s="24">
        <f t="shared" ca="1" si="47"/>
        <v>4.671881208150775E-2</v>
      </c>
      <c r="W100" s="24">
        <f t="shared" ca="1" si="47"/>
        <v>4.6600875240473898E-2</v>
      </c>
      <c r="X100" s="24">
        <f t="shared" ca="1" si="47"/>
        <v>4.6620732603326637E-2</v>
      </c>
      <c r="Y100" s="24">
        <f t="shared" ca="1" si="47"/>
        <v>4.6587685330264791E-2</v>
      </c>
      <c r="Z100" s="24">
        <f t="shared" ca="1" si="47"/>
        <v>4.6804115041547953E-2</v>
      </c>
      <c r="AA100" s="24">
        <f t="shared" ca="1" si="47"/>
        <v>4.6668479238566998E-2</v>
      </c>
      <c r="AB100" s="24">
        <f t="shared" ca="1" si="47"/>
        <v>4.6329898659698186E-2</v>
      </c>
      <c r="AC100" s="24">
        <f t="shared" ca="1" si="47"/>
        <v>4.5801313812172603E-2</v>
      </c>
      <c r="AD100" s="24">
        <f t="shared" ca="1" si="47"/>
        <v>4.5225242245503332E-2</v>
      </c>
      <c r="AE100" s="24">
        <f t="shared" ca="1" si="47"/>
        <v>4.447853536802094E-2</v>
      </c>
      <c r="AF100" s="24">
        <f t="shared" ca="1" si="47"/>
        <v>4.3635290833834911E-2</v>
      </c>
      <c r="AG100" s="24">
        <f t="shared" ca="1" si="47"/>
        <v>4.3082713198613003E-2</v>
      </c>
      <c r="AH100" s="24">
        <f t="shared" ca="1" si="47"/>
        <v>4.2943431805739653E-2</v>
      </c>
      <c r="AI100" s="24">
        <f t="shared" ca="1" si="47"/>
        <v>4.2564784469862144E-2</v>
      </c>
      <c r="AJ100" s="24">
        <f t="shared" ca="1" si="47"/>
        <v>4.2122367658466116E-2</v>
      </c>
      <c r="AK100" s="24">
        <f t="shared" ca="1" si="47"/>
        <v>4.1558623458524041E-2</v>
      </c>
      <c r="AL100" s="24">
        <f t="shared" ca="1" si="47"/>
        <v>4.0885386795858625E-2</v>
      </c>
      <c r="AM100" s="24">
        <f t="shared" ca="1" si="47"/>
        <v>3.7837540429867839E-2</v>
      </c>
      <c r="AN100" s="24">
        <f t="shared" ca="1" si="47"/>
        <v>3.6167307083102507E-2</v>
      </c>
      <c r="AO100" s="24">
        <f t="shared" ca="1" si="47"/>
        <v>3.6167307083102507E-2</v>
      </c>
      <c r="AP100" s="24">
        <f t="shared" ca="1" si="47"/>
        <v>3.6167307083102507E-2</v>
      </c>
      <c r="AQ100" s="186"/>
      <c r="AR100" s="186"/>
      <c r="AS100" s="186"/>
      <c r="AT100" s="186"/>
      <c r="AU100" s="186"/>
      <c r="AV100" s="186"/>
      <c r="BB100" s="213">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15.39848263204855</v>
      </c>
      <c r="T101" s="24">
        <f t="shared" ca="1" si="48"/>
        <v>15.286718008940985</v>
      </c>
      <c r="U101" s="24">
        <f t="shared" ca="1" si="48"/>
        <v>15.258196805288184</v>
      </c>
      <c r="V101" s="24">
        <f t="shared" ca="1" si="48"/>
        <v>15.224794382952787</v>
      </c>
      <c r="W101" s="24">
        <f t="shared" ca="1" si="48"/>
        <v>15.18636095378548</v>
      </c>
      <c r="X101" s="24">
        <f t="shared" ca="1" si="48"/>
        <v>15.192832100052923</v>
      </c>
      <c r="Y101" s="24">
        <f t="shared" ca="1" si="48"/>
        <v>15.182062606676121</v>
      </c>
      <c r="Z101" s="24">
        <f t="shared" ca="1" si="48"/>
        <v>15.252593035551307</v>
      </c>
      <c r="AA101" s="24">
        <f t="shared" ca="1" si="48"/>
        <v>15.208391842940738</v>
      </c>
      <c r="AB101" s="24">
        <f t="shared" ca="1" si="48"/>
        <v>15.098054711800815</v>
      </c>
      <c r="AC101" s="24">
        <f t="shared" ca="1" si="48"/>
        <v>14.925798713435931</v>
      </c>
      <c r="AD101" s="24">
        <f t="shared" ca="1" si="48"/>
        <v>14.738067674018584</v>
      </c>
      <c r="AE101" s="24">
        <f t="shared" ca="1" si="48"/>
        <v>14.494729751509505</v>
      </c>
      <c r="AF101" s="24">
        <f t="shared" ca="1" si="48"/>
        <v>14.219931997124547</v>
      </c>
      <c r="AG101" s="24">
        <f t="shared" ca="1" si="48"/>
        <v>14.039857194233704</v>
      </c>
      <c r="AH101" s="24">
        <f t="shared" ca="1" si="48"/>
        <v>13.994467971490446</v>
      </c>
      <c r="AI101" s="24">
        <f t="shared" ca="1" si="48"/>
        <v>13.871073827342896</v>
      </c>
      <c r="AJ101" s="24">
        <f t="shared" ca="1" si="48"/>
        <v>13.726898393829845</v>
      </c>
      <c r="AK101" s="24">
        <f t="shared" ca="1" si="48"/>
        <v>13.54318461459834</v>
      </c>
      <c r="AL101" s="24">
        <f t="shared" ca="1" si="48"/>
        <v>13.323789272476544</v>
      </c>
      <c r="AM101" s="24">
        <f t="shared" ca="1" si="48"/>
        <v>12.330552668941268</v>
      </c>
      <c r="AN101" s="24">
        <f t="shared" ca="1" si="48"/>
        <v>11.786254598354867</v>
      </c>
      <c r="AO101" s="24">
        <f t="shared" ca="1" si="48"/>
        <v>11.786254598354867</v>
      </c>
      <c r="AP101" s="24">
        <f t="shared" ca="1" si="48"/>
        <v>11.786254598354867</v>
      </c>
      <c r="AQ101" s="186"/>
      <c r="AR101" s="186"/>
      <c r="AS101" s="186"/>
      <c r="AT101" s="186"/>
      <c r="AU101" s="186"/>
      <c r="AV101" s="186"/>
      <c r="BB101" s="312">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11.774668586251817</v>
      </c>
      <c r="T102" s="24">
        <f t="shared" ca="1" si="50"/>
        <v>11.689206178805257</v>
      </c>
      <c r="U102" s="24">
        <f t="shared" ca="1" si="50"/>
        <v>11.667397035091723</v>
      </c>
      <c r="V102" s="24">
        <f t="shared" ca="1" si="50"/>
        <v>11.641855398141161</v>
      </c>
      <c r="W102" s="24">
        <f t="shared" ca="1" si="50"/>
        <v>11.612466730316426</v>
      </c>
      <c r="X102" s="24">
        <f t="shared" ca="1" si="50"/>
        <v>11.617414984277094</v>
      </c>
      <c r="Y102" s="24">
        <f t="shared" ca="1" si="50"/>
        <v>11.609179938111588</v>
      </c>
      <c r="Z102" s="24">
        <f t="shared" ca="1" si="50"/>
        <v>11.663112032922221</v>
      </c>
      <c r="AA102" s="24">
        <f t="shared" ca="1" si="50"/>
        <v>11.629312962809733</v>
      </c>
      <c r="AB102" s="24">
        <f t="shared" ca="1" si="50"/>
        <v>11.5449421073836</v>
      </c>
      <c r="AC102" s="24">
        <f t="shared" ca="1" si="50"/>
        <v>11.41322411014931</v>
      </c>
      <c r="AD102" s="24">
        <f t="shared" ca="1" si="50"/>
        <v>11.269672902844558</v>
      </c>
      <c r="AE102" s="24">
        <f t="shared" ca="1" si="50"/>
        <v>11.083601102104392</v>
      </c>
      <c r="AF102" s="24">
        <f t="shared" ca="1" si="50"/>
        <v>10.873473093816433</v>
      </c>
      <c r="AG102" s="24">
        <f t="shared" ca="1" si="50"/>
        <v>10.735776336581321</v>
      </c>
      <c r="AH102" s="24">
        <f t="shared" ca="1" si="50"/>
        <v>10.701068822343709</v>
      </c>
      <c r="AI102" s="24">
        <f t="shared" ca="1" si="50"/>
        <v>10.606713736356363</v>
      </c>
      <c r="AJ102" s="24">
        <f t="shared" ca="1" si="50"/>
        <v>10.496467942114135</v>
      </c>
      <c r="AK102" s="24">
        <f t="shared" ca="1" si="50"/>
        <v>10.355988589903376</v>
      </c>
      <c r="AL102" s="24">
        <f t="shared" ca="1" si="50"/>
        <v>10.188224823525843</v>
      </c>
      <c r="AM102" s="24">
        <f t="shared" ca="1" si="50"/>
        <v>9.4287323388558519</v>
      </c>
      <c r="AN102" s="24">
        <f t="shared" ca="1" si="50"/>
        <v>9.0125270836736053</v>
      </c>
      <c r="AO102" s="24">
        <f t="shared" ref="AO102:AP102" ca="1" si="51">IF($E$78=1, AO89,AO81)</f>
        <v>9.0125270836736053</v>
      </c>
      <c r="AP102" s="24">
        <f t="shared" ca="1" si="51"/>
        <v>9.0125270836736053</v>
      </c>
      <c r="AQ102" s="186"/>
      <c r="AR102" s="186"/>
      <c r="AS102" s="186"/>
      <c r="AT102" s="186"/>
      <c r="AU102" s="186"/>
      <c r="AV102" s="186"/>
      <c r="BB102" s="312">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2">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6.2354858897883485</v>
      </c>
      <c r="T104" s="24">
        <f t="shared" ca="1" si="53"/>
        <v>6.1902277466961015</v>
      </c>
      <c r="U104" s="24">
        <f t="shared" ca="1" si="53"/>
        <v>6.1786783254195745</v>
      </c>
      <c r="V104" s="24">
        <f t="shared" ca="1" si="53"/>
        <v>6.1651522957363882</v>
      </c>
      <c r="W104" s="24">
        <f t="shared" ca="1" si="53"/>
        <v>6.149589002196663</v>
      </c>
      <c r="X104" s="24">
        <f t="shared" ca="1" si="53"/>
        <v>6.1522094383919423</v>
      </c>
      <c r="Y104" s="24">
        <f t="shared" ca="1" si="53"/>
        <v>6.1478484227259278</v>
      </c>
      <c r="Z104" s="24">
        <f t="shared" ca="1" si="53"/>
        <v>6.1764091260472158</v>
      </c>
      <c r="AA104" s="24">
        <f t="shared" ca="1" si="53"/>
        <v>6.158510225264525</v>
      </c>
      <c r="AB104" s="24">
        <f t="shared" ca="1" si="53"/>
        <v>6.1138301330253855</v>
      </c>
      <c r="AC104" s="24">
        <f t="shared" ca="1" si="53"/>
        <v>6.0440765168476371</v>
      </c>
      <c r="AD104" s="24">
        <f t="shared" ca="1" si="53"/>
        <v>5.9680564130923601</v>
      </c>
      <c r="AE104" s="24">
        <f t="shared" ca="1" si="53"/>
        <v>5.8695187702276153</v>
      </c>
      <c r="AF104" s="24">
        <f t="shared" ca="1" si="53"/>
        <v>5.7582417333300535</v>
      </c>
      <c r="AG104" s="24">
        <f t="shared" ca="1" si="53"/>
        <v>5.6853219580922456</v>
      </c>
      <c r="AH104" s="24">
        <f t="shared" ca="1" si="53"/>
        <v>5.6669419745102916</v>
      </c>
      <c r="AI104" s="24">
        <f t="shared" ca="1" si="53"/>
        <v>5.6169745547910797</v>
      </c>
      <c r="AJ104" s="24">
        <f t="shared" ca="1" si="53"/>
        <v>5.5585919269174955</v>
      </c>
      <c r="AK104" s="24">
        <f t="shared" ca="1" si="53"/>
        <v>5.484198578849969</v>
      </c>
      <c r="AL104" s="24">
        <f t="shared" ca="1" si="53"/>
        <v>5.3953562823214467</v>
      </c>
      <c r="AM104" s="24">
        <f t="shared" ca="1" si="53"/>
        <v>4.9931534825679504</v>
      </c>
      <c r="AN104" s="24">
        <f t="shared" ca="1" si="53"/>
        <v>4.7727445617619013</v>
      </c>
      <c r="AO104" s="24">
        <f t="shared" ca="1" si="53"/>
        <v>4.7727445617619013</v>
      </c>
      <c r="AP104" s="24">
        <f t="shared" ca="1" si="53"/>
        <v>4.7727445617619013</v>
      </c>
      <c r="AQ104" s="186"/>
      <c r="AR104" s="186"/>
      <c r="AS104" s="186"/>
      <c r="AT104" s="186"/>
      <c r="AU104" s="186"/>
      <c r="AV104" s="186"/>
      <c r="BB104" s="312">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5.6597844852017039</v>
      </c>
      <c r="T105" s="24">
        <f t="shared" ca="1" si="54"/>
        <v>5.6187048739845524</v>
      </c>
      <c r="U105" s="24">
        <f t="shared" ca="1" si="54"/>
        <v>5.6082217718639953</v>
      </c>
      <c r="V105" s="24">
        <f t="shared" ca="1" si="54"/>
        <v>5.5959445549316875</v>
      </c>
      <c r="W105" s="24">
        <f t="shared" ca="1" si="54"/>
        <v>5.581818167851087</v>
      </c>
      <c r="X105" s="24">
        <f t="shared" ca="1" si="54"/>
        <v>5.5841966680008177</v>
      </c>
      <c r="Y105" s="24">
        <f t="shared" ca="1" si="54"/>
        <v>5.5802382902187988</v>
      </c>
      <c r="Z105" s="24">
        <f t="shared" ca="1" si="54"/>
        <v>5.6061620800246583</v>
      </c>
      <c r="AA105" s="24">
        <f t="shared" ca="1" si="54"/>
        <v>5.5899157244490745</v>
      </c>
      <c r="AB105" s="24">
        <f t="shared" ca="1" si="54"/>
        <v>5.5493607945972414</v>
      </c>
      <c r="AC105" s="24">
        <f t="shared" ca="1" si="54"/>
        <v>5.486047294798281</v>
      </c>
      <c r="AD105" s="24">
        <f t="shared" ca="1" si="54"/>
        <v>5.4170458711077618</v>
      </c>
      <c r="AE105" s="24">
        <f t="shared" ca="1" si="54"/>
        <v>5.3276058768312042</v>
      </c>
      <c r="AF105" s="24">
        <f t="shared" ca="1" si="54"/>
        <v>5.2266026738533187</v>
      </c>
      <c r="AG105" s="24">
        <f t="shared" ca="1" si="54"/>
        <v>5.16041533579339</v>
      </c>
      <c r="AH105" s="24">
        <f t="shared" ca="1" si="54"/>
        <v>5.1437323141726106</v>
      </c>
      <c r="AI105" s="24">
        <f t="shared" ca="1" si="54"/>
        <v>5.0983782179737087</v>
      </c>
      <c r="AJ105" s="24">
        <f t="shared" ca="1" si="54"/>
        <v>5.0453858614381328</v>
      </c>
      <c r="AK105" s="24">
        <f t="shared" ca="1" si="54"/>
        <v>4.9778610005633235</v>
      </c>
      <c r="AL105" s="24">
        <f t="shared" ca="1" si="54"/>
        <v>4.8972212139597993</v>
      </c>
      <c r="AM105" s="24">
        <f t="shared" ca="1" si="54"/>
        <v>4.5321524436691822</v>
      </c>
      <c r="AN105" s="24">
        <f t="shared" ca="1" si="54"/>
        <v>4.3320931359541142</v>
      </c>
      <c r="AO105" s="24">
        <f t="shared" ca="1" si="54"/>
        <v>4.3320931359541142</v>
      </c>
      <c r="AP105" s="24">
        <f t="shared" ca="1" si="54"/>
        <v>4.3320931359541142</v>
      </c>
      <c r="AQ105" s="186"/>
      <c r="AR105" s="186"/>
      <c r="AS105" s="186"/>
      <c r="AT105" s="186"/>
      <c r="AU105" s="186"/>
      <c r="AV105" s="186"/>
      <c r="BB105" s="312">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59">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7.6969019420366278</v>
      </c>
      <c r="T106" s="24">
        <f t="shared" ca="1" si="55"/>
        <v>7.6410366100293556</v>
      </c>
      <c r="U106" s="24">
        <f t="shared" ca="1" si="55"/>
        <v>7.6267803412118313</v>
      </c>
      <c r="V106" s="24">
        <f t="shared" ca="1" si="55"/>
        <v>7.6100842046193229</v>
      </c>
      <c r="W106" s="24">
        <f t="shared" ca="1" si="55"/>
        <v>7.5908733289333448</v>
      </c>
      <c r="X106" s="24">
        <f t="shared" ca="1" si="55"/>
        <v>7.5941079189551841</v>
      </c>
      <c r="Y106" s="24">
        <f t="shared" ca="1" si="55"/>
        <v>7.5887248083937493</v>
      </c>
      <c r="Z106" s="24">
        <f t="shared" ca="1" si="55"/>
        <v>7.6239793076813767</v>
      </c>
      <c r="AA106" s="24">
        <f t="shared" ca="1" si="55"/>
        <v>7.6018854265260645</v>
      </c>
      <c r="AB106" s="24">
        <f t="shared" ca="1" si="55"/>
        <v>7.5467336236346494</v>
      </c>
      <c r="AC106" s="24">
        <f t="shared" ca="1" si="55"/>
        <v>7.4606317939918574</v>
      </c>
      <c r="AD106" s="24">
        <f t="shared" ca="1" si="55"/>
        <v>7.3667947948277588</v>
      </c>
      <c r="AE106" s="24">
        <f t="shared" ca="1" si="55"/>
        <v>7.2451628020473038</v>
      </c>
      <c r="AF106" s="24">
        <f t="shared" ca="1" si="55"/>
        <v>7.1078056727811525</v>
      </c>
      <c r="AG106" s="24">
        <f t="shared" ca="1" si="55"/>
        <v>7.0177956287267014</v>
      </c>
      <c r="AH106" s="24">
        <f t="shared" ca="1" si="55"/>
        <v>6.9951079129933982</v>
      </c>
      <c r="AI106" s="24">
        <f t="shared" ca="1" si="55"/>
        <v>6.93342958725054</v>
      </c>
      <c r="AJ106" s="24">
        <f t="shared" ca="1" si="55"/>
        <v>6.86136377396768</v>
      </c>
      <c r="AK106" s="24">
        <f t="shared" ca="1" si="55"/>
        <v>6.7695347945848106</v>
      </c>
      <c r="AL106" s="24">
        <f t="shared" ca="1" si="55"/>
        <v>6.6598704545844223</v>
      </c>
      <c r="AM106" s="24">
        <f t="shared" ca="1" si="55"/>
        <v>6.163403047676324</v>
      </c>
      <c r="AN106" s="24">
        <f t="shared" ca="1" si="55"/>
        <v>5.8913367034364104</v>
      </c>
      <c r="AO106" s="24">
        <f t="shared" ca="1" si="55"/>
        <v>5.8913367034364104</v>
      </c>
      <c r="AP106" s="24">
        <f t="shared" ca="1" si="55"/>
        <v>5.8913367034364104</v>
      </c>
      <c r="AQ106" s="186"/>
      <c r="AR106" s="186"/>
      <c r="AS106" s="186"/>
      <c r="AT106" s="186"/>
      <c r="AU106" s="186"/>
      <c r="AV106" s="186"/>
      <c r="BB106" s="312">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2"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2"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2"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16.914988394405892</v>
      </c>
      <c r="T110" s="24">
        <f t="shared" ca="1" si="59"/>
        <v>17.927377252740239</v>
      </c>
      <c r="U110" s="24">
        <f t="shared" ca="1" si="59"/>
        <v>18.716804017717493</v>
      </c>
      <c r="V110" s="24">
        <f t="shared" ca="1" si="59"/>
        <v>19.208974654293346</v>
      </c>
      <c r="W110" s="24">
        <f t="shared" ca="1" si="59"/>
        <v>19.712141856723573</v>
      </c>
      <c r="X110" s="24">
        <f t="shared" ca="1" si="59"/>
        <v>20.142380736985178</v>
      </c>
      <c r="Y110" s="24">
        <f t="shared" ca="1" si="59"/>
        <v>20.628797629545041</v>
      </c>
      <c r="Z110" s="24">
        <f t="shared" ca="1" si="59"/>
        <v>21.038152207462314</v>
      </c>
      <c r="AA110" s="24">
        <f t="shared" ca="1" si="59"/>
        <v>21.366762746262044</v>
      </c>
      <c r="AB110" s="24">
        <f t="shared" ca="1" si="59"/>
        <v>21.796613990762349</v>
      </c>
      <c r="AC110" s="24">
        <f t="shared" ca="1" si="59"/>
        <v>22.17826032760221</v>
      </c>
      <c r="AD110" s="24">
        <f t="shared" ca="1" si="59"/>
        <v>22.603414664715498</v>
      </c>
      <c r="AE110" s="24">
        <f t="shared" ca="1" si="59"/>
        <v>23.030527563654982</v>
      </c>
      <c r="AF110" s="24">
        <f t="shared" ca="1" si="59"/>
        <v>23.479421538295249</v>
      </c>
      <c r="AG110" s="24">
        <f t="shared" ca="1" si="59"/>
        <v>23.999861806630047</v>
      </c>
      <c r="AH110" s="24">
        <f t="shared" ca="1" si="59"/>
        <v>24.375021950959912</v>
      </c>
      <c r="AI110" s="24">
        <f t="shared" ca="1" si="59"/>
        <v>24.748713168055176</v>
      </c>
      <c r="AJ110" s="24">
        <f t="shared" ca="1" si="59"/>
        <v>25.17029272757874</v>
      </c>
      <c r="AK110" s="24">
        <f t="shared" ca="1" si="59"/>
        <v>25.440765651238852</v>
      </c>
      <c r="AL110" s="24">
        <f t="shared" ca="1" si="59"/>
        <v>25.960615347652674</v>
      </c>
      <c r="AM110" s="24">
        <f t="shared" ca="1" si="59"/>
        <v>27.664823594527064</v>
      </c>
      <c r="AN110" s="24">
        <f t="shared" ca="1" si="59"/>
        <v>29.322827961307489</v>
      </c>
      <c r="AO110" s="24">
        <f t="shared" ca="1" si="59"/>
        <v>29.322827961307489</v>
      </c>
      <c r="AP110" s="24">
        <f t="shared" ca="1" si="59"/>
        <v>29.322827961307489</v>
      </c>
      <c r="AQ110" s="186"/>
      <c r="AR110" s="186"/>
      <c r="AS110" s="186"/>
      <c r="AT110" s="186"/>
      <c r="AU110" s="186"/>
      <c r="AV110" s="186"/>
      <c r="BB110" s="312">
        <f t="shared" si="49"/>
        <v>2</v>
      </c>
    </row>
    <row r="111" spans="1:54" s="314" customFormat="1">
      <c r="A111" s="318" t="str">
        <f>'[12]TS BYDem'!A22</f>
        <v/>
      </c>
      <c r="B111" s="318" t="str">
        <f>'[12]TS BYDem'!B22</f>
        <v>COM_PROJ</v>
      </c>
      <c r="C111" s="318" t="str">
        <f>'[12]TS BYDem'!C22</f>
        <v>-</v>
      </c>
      <c r="D111" s="318" t="str">
        <f>'[12]TS BYDem'!D22</f>
        <v>RMNL</v>
      </c>
      <c r="E111" s="317" t="s">
        <v>137</v>
      </c>
      <c r="F111" s="317" t="s">
        <v>137</v>
      </c>
      <c r="G111" s="317" t="s">
        <v>137</v>
      </c>
      <c r="H111" s="317" t="s">
        <v>137</v>
      </c>
      <c r="I111" s="317">
        <v>0</v>
      </c>
      <c r="J111" s="315">
        <f>'[12]TS BYDem'!J22</f>
        <v>3.3422499241462768E-2</v>
      </c>
      <c r="K111" s="316">
        <f t="shared" si="45"/>
        <v>4.0888581808950081E-2</v>
      </c>
      <c r="L111" s="316">
        <f t="shared" si="45"/>
        <v>4.8354664376437387E-2</v>
      </c>
      <c r="M111" s="316">
        <f t="shared" si="45"/>
        <v>5.58207469439247E-2</v>
      </c>
      <c r="N111" s="316">
        <f t="shared" si="45"/>
        <v>6.3286829511412013E-2</v>
      </c>
      <c r="O111" s="316">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6.8173083555120639E-2</v>
      </c>
      <c r="T111" s="24">
        <f t="shared" ca="1" si="60"/>
        <v>7.2253350630699958E-2</v>
      </c>
      <c r="U111" s="24">
        <f t="shared" ca="1" si="60"/>
        <v>7.5435005595786503E-2</v>
      </c>
      <c r="V111" s="24">
        <f t="shared" ca="1" si="60"/>
        <v>7.7418618540017609E-2</v>
      </c>
      <c r="W111" s="24">
        <f t="shared" ca="1" si="60"/>
        <v>7.9446551337465851E-2</v>
      </c>
      <c r="X111" s="24">
        <f t="shared" ca="1" si="60"/>
        <v>8.1180558506068826E-2</v>
      </c>
      <c r="Y111" s="24">
        <f t="shared" ca="1" si="60"/>
        <v>8.3140981929715543E-2</v>
      </c>
      <c r="Z111" s="24">
        <f t="shared" ca="1" si="60"/>
        <v>8.4790818346585625E-2</v>
      </c>
      <c r="AA111" s="24">
        <f t="shared" ca="1" si="60"/>
        <v>8.6115229170662569E-2</v>
      </c>
      <c r="AB111" s="24">
        <f t="shared" ca="1" si="60"/>
        <v>8.7847674036973161E-2</v>
      </c>
      <c r="AC111" s="24">
        <f t="shared" ca="1" si="60"/>
        <v>8.9385836937427424E-2</v>
      </c>
      <c r="AD111" s="24">
        <f t="shared" ca="1" si="60"/>
        <v>9.1099351689671162E-2</v>
      </c>
      <c r="AE111" s="24">
        <f t="shared" ca="1" si="60"/>
        <v>9.2820760103791089E-2</v>
      </c>
      <c r="AF111" s="24">
        <f t="shared" ca="1" si="60"/>
        <v>9.4629953567421363E-2</v>
      </c>
      <c r="AG111" s="24">
        <f t="shared" ca="1" si="60"/>
        <v>9.6727502621038894E-2</v>
      </c>
      <c r="AH111" s="24">
        <f t="shared" ca="1" si="60"/>
        <v>9.8239523987509902E-2</v>
      </c>
      <c r="AI111" s="24">
        <f t="shared" ca="1" si="60"/>
        <v>9.9745625083936029E-2</v>
      </c>
      <c r="AJ111" s="24">
        <f t="shared" ca="1" si="60"/>
        <v>0.10144473228202526</v>
      </c>
      <c r="AK111" s="24">
        <f t="shared" ca="1" si="60"/>
        <v>0.10253482899354158</v>
      </c>
      <c r="AL111" s="24">
        <f t="shared" ca="1" si="60"/>
        <v>0.104629997843994</v>
      </c>
      <c r="AM111" s="24">
        <f t="shared" ca="1" si="60"/>
        <v>0.11149852937948809</v>
      </c>
      <c r="AN111" s="24">
        <f t="shared" ca="1" si="60"/>
        <v>0.11818084376219605</v>
      </c>
      <c r="AO111" s="24">
        <f t="shared" ca="1" si="60"/>
        <v>0.11818084376219605</v>
      </c>
      <c r="AP111" s="24">
        <f t="shared" ca="1" si="60"/>
        <v>0.11818084376219605</v>
      </c>
      <c r="AQ111" s="315"/>
      <c r="AR111" s="315"/>
      <c r="AS111" s="315"/>
      <c r="AT111" s="315"/>
      <c r="AU111" s="315"/>
      <c r="AV111" s="315"/>
      <c r="BB111" s="319">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9.9698994512595895</v>
      </c>
      <c r="T112" s="24">
        <f t="shared" ca="1" si="61"/>
        <v>10.566613731389218</v>
      </c>
      <c r="U112" s="24">
        <f t="shared" ca="1" si="61"/>
        <v>11.031911447677292</v>
      </c>
      <c r="V112" s="24">
        <f t="shared" ca="1" si="61"/>
        <v>11.322002794186668</v>
      </c>
      <c r="W112" s="24">
        <f t="shared" ca="1" si="61"/>
        <v>11.61857565007228</v>
      </c>
      <c r="X112" s="24">
        <f t="shared" ca="1" si="61"/>
        <v>11.872163667764879</v>
      </c>
      <c r="Y112" s="24">
        <f t="shared" ca="1" si="61"/>
        <v>12.158863687719949</v>
      </c>
      <c r="Z112" s="24">
        <f t="shared" ca="1" si="61"/>
        <v>12.400142244144957</v>
      </c>
      <c r="AA112" s="24">
        <f t="shared" ca="1" si="61"/>
        <v>12.593829283950496</v>
      </c>
      <c r="AB112" s="24">
        <f t="shared" ca="1" si="61"/>
        <v>12.847188824420778</v>
      </c>
      <c r="AC112" s="24">
        <f t="shared" ca="1" si="61"/>
        <v>13.07213580726904</v>
      </c>
      <c r="AD112" s="24">
        <f t="shared" ca="1" si="61"/>
        <v>13.322726933520611</v>
      </c>
      <c r="AE112" s="24">
        <f t="shared" ca="1" si="61"/>
        <v>13.574472459882957</v>
      </c>
      <c r="AF112" s="24">
        <f t="shared" ca="1" si="61"/>
        <v>13.839056016613025</v>
      </c>
      <c r="AG112" s="24">
        <f t="shared" ca="1" si="61"/>
        <v>14.145809827180257</v>
      </c>
      <c r="AH112" s="24">
        <f t="shared" ca="1" si="61"/>
        <v>14.36693376944236</v>
      </c>
      <c r="AI112" s="24">
        <f t="shared" ca="1" si="61"/>
        <v>14.587191908164508</v>
      </c>
      <c r="AJ112" s="24">
        <f t="shared" ca="1" si="61"/>
        <v>14.835676017118807</v>
      </c>
      <c r="AK112" s="24">
        <f t="shared" ca="1" si="61"/>
        <v>14.995096040964128</v>
      </c>
      <c r="AL112" s="24">
        <f t="shared" ca="1" si="61"/>
        <v>15.301501761273562</v>
      </c>
      <c r="AM112" s="24">
        <f t="shared" ca="1" si="61"/>
        <v>16.30598278539086</v>
      </c>
      <c r="AN112" s="24">
        <f t="shared" ca="1" si="61"/>
        <v>17.283230681819628</v>
      </c>
      <c r="AO112" s="24">
        <f t="shared" ca="1" si="61"/>
        <v>17.283230681819628</v>
      </c>
      <c r="AP112" s="24">
        <f t="shared" ca="1" si="61"/>
        <v>17.283230681819628</v>
      </c>
      <c r="AQ112" s="186"/>
      <c r="AR112" s="186"/>
      <c r="AS112" s="186"/>
      <c r="AT112" s="186"/>
      <c r="AU112" s="186"/>
      <c r="AV112" s="186"/>
      <c r="BB112" s="312">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9.8807874456140361</v>
      </c>
      <c r="T113" s="24">
        <f t="shared" ca="1" si="63"/>
        <v>10.472168231001852</v>
      </c>
      <c r="U113" s="24">
        <f t="shared" ca="1" si="63"/>
        <v>10.933307067561657</v>
      </c>
      <c r="V113" s="24">
        <f t="shared" ca="1" si="63"/>
        <v>11.220805547228769</v>
      </c>
      <c r="W113" s="24">
        <f t="shared" ca="1" si="63"/>
        <v>11.514727603862374</v>
      </c>
      <c r="X113" s="24">
        <f t="shared" ca="1" si="63"/>
        <v>11.766049025289409</v>
      </c>
      <c r="Y113" s="24">
        <f t="shared" ca="1" si="63"/>
        <v>12.050186490434202</v>
      </c>
      <c r="Z113" s="24">
        <f t="shared" ca="1" si="63"/>
        <v>12.289308473847877</v>
      </c>
      <c r="AA113" s="24">
        <f t="shared" ca="1" si="63"/>
        <v>12.481264318602854</v>
      </c>
      <c r="AB113" s="24">
        <f t="shared" ca="1" si="63"/>
        <v>12.732359304960918</v>
      </c>
      <c r="AC113" s="24">
        <f t="shared" ca="1" si="63"/>
        <v>12.955295688113212</v>
      </c>
      <c r="AD113" s="24">
        <f t="shared" ca="1" si="63"/>
        <v>13.203647004628845</v>
      </c>
      <c r="AE113" s="24">
        <f t="shared" ca="1" si="63"/>
        <v>13.453142403106138</v>
      </c>
      <c r="AF113" s="24">
        <f t="shared" ca="1" si="63"/>
        <v>13.71536108429094</v>
      </c>
      <c r="AG113" s="24">
        <f t="shared" ca="1" si="63"/>
        <v>14.019373097166762</v>
      </c>
      <c r="AH113" s="24">
        <f t="shared" ca="1" si="63"/>
        <v>14.238520610470122</v>
      </c>
      <c r="AI113" s="24">
        <f t="shared" ca="1" si="63"/>
        <v>14.456810058876261</v>
      </c>
      <c r="AJ113" s="24">
        <f t="shared" ca="1" si="63"/>
        <v>14.703073190835935</v>
      </c>
      <c r="AK113" s="24">
        <f t="shared" ca="1" si="63"/>
        <v>14.861068301808828</v>
      </c>
      <c r="AL113" s="24">
        <f t="shared" ca="1" si="63"/>
        <v>15.164735335694036</v>
      </c>
      <c r="AM113" s="24">
        <f t="shared" ca="1" si="63"/>
        <v>16.160238203198062</v>
      </c>
      <c r="AN113" s="24">
        <f t="shared" ca="1" si="63"/>
        <v>17.128751355561516</v>
      </c>
      <c r="AO113" s="24">
        <f t="shared" ref="AO113:AP113" ca="1" si="64">IF($E$78=1, AO90,AO82)</f>
        <v>17.128751355561516</v>
      </c>
      <c r="AP113" s="24">
        <f t="shared" ca="1" si="64"/>
        <v>17.128751355561516</v>
      </c>
      <c r="AQ113" s="186"/>
      <c r="AR113" s="186"/>
      <c r="AS113" s="186"/>
      <c r="AT113" s="186"/>
      <c r="AU113" s="186"/>
      <c r="AV113" s="186"/>
      <c r="BB113" s="312">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4.1789079148880299</v>
      </c>
      <c r="T114" s="24">
        <f t="shared" ca="1" si="65"/>
        <v>4.4290221753528511</v>
      </c>
      <c r="U114" s="24">
        <f t="shared" ca="1" si="65"/>
        <v>4.6240528593513641</v>
      </c>
      <c r="V114" s="24">
        <f t="shared" ca="1" si="65"/>
        <v>4.7456453618530219</v>
      </c>
      <c r="W114" s="24">
        <f t="shared" ca="1" si="65"/>
        <v>4.8699546049763072</v>
      </c>
      <c r="X114" s="24">
        <f t="shared" ca="1" si="65"/>
        <v>4.9762466472819575</v>
      </c>
      <c r="Y114" s="24">
        <f t="shared" ca="1" si="65"/>
        <v>5.0964176669041699</v>
      </c>
      <c r="Z114" s="24">
        <f t="shared" ca="1" si="65"/>
        <v>5.1975501681963312</v>
      </c>
      <c r="AA114" s="24">
        <f t="shared" ca="1" si="65"/>
        <v>5.2787345680602984</v>
      </c>
      <c r="AB114" s="24">
        <f t="shared" ca="1" si="65"/>
        <v>5.3849308435753835</v>
      </c>
      <c r="AC114" s="24">
        <f t="shared" ca="1" si="65"/>
        <v>5.4792179255715832</v>
      </c>
      <c r="AD114" s="24">
        <f t="shared" ca="1" si="65"/>
        <v>5.5842538134471713</v>
      </c>
      <c r="AE114" s="24">
        <f t="shared" ca="1" si="65"/>
        <v>5.6897735709729451</v>
      </c>
      <c r="AF114" s="24">
        <f t="shared" ca="1" si="65"/>
        <v>5.8006744205526086</v>
      </c>
      <c r="AG114" s="24">
        <f t="shared" ca="1" si="65"/>
        <v>5.9292510359105011</v>
      </c>
      <c r="AH114" s="24">
        <f t="shared" ca="1" si="65"/>
        <v>6.021935681027319</v>
      </c>
      <c r="AI114" s="24">
        <f t="shared" ca="1" si="65"/>
        <v>6.1142574224575403</v>
      </c>
      <c r="AJ114" s="24">
        <f t="shared" ca="1" si="65"/>
        <v>6.2184101488425423</v>
      </c>
      <c r="AK114" s="24">
        <f t="shared" ca="1" si="65"/>
        <v>6.2852314445532711</v>
      </c>
      <c r="AL114" s="24">
        <f t="shared" ca="1" si="65"/>
        <v>6.4136621570221202</v>
      </c>
      <c r="AM114" s="24">
        <f t="shared" ca="1" si="65"/>
        <v>6.8346928527236992</v>
      </c>
      <c r="AN114" s="24">
        <f t="shared" ca="1" si="65"/>
        <v>7.2443087158684278</v>
      </c>
      <c r="AO114" s="24">
        <f t="shared" ca="1" si="65"/>
        <v>7.2443087158684278</v>
      </c>
      <c r="AP114" s="24">
        <f t="shared" ca="1" si="65"/>
        <v>7.2443087158684278</v>
      </c>
      <c r="AQ114" s="186"/>
      <c r="AR114" s="186"/>
      <c r="AS114" s="186"/>
      <c r="AT114" s="186"/>
      <c r="AU114" s="186"/>
      <c r="AV114" s="186"/>
      <c r="BB114" s="312">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5.3992232356056524</v>
      </c>
      <c r="T115" s="24">
        <f t="shared" ca="1" si="66"/>
        <v>5.7223753016865748</v>
      </c>
      <c r="U115" s="24">
        <f t="shared" ca="1" si="66"/>
        <v>5.974358408791975</v>
      </c>
      <c r="V115" s="24">
        <f t="shared" ca="1" si="66"/>
        <v>6.1314580812790105</v>
      </c>
      <c r="W115" s="24">
        <f t="shared" ca="1" si="66"/>
        <v>6.2920678308934086</v>
      </c>
      <c r="X115" s="24">
        <f t="shared" ca="1" si="66"/>
        <v>6.4293990370997136</v>
      </c>
      <c r="Y115" s="24">
        <f t="shared" ca="1" si="66"/>
        <v>6.5846621284636342</v>
      </c>
      <c r="Z115" s="24">
        <f t="shared" ca="1" si="66"/>
        <v>6.7153271160567352</v>
      </c>
      <c r="AA115" s="24">
        <f t="shared" ca="1" si="66"/>
        <v>6.8202188023637245</v>
      </c>
      <c r="AB115" s="24">
        <f t="shared" ca="1" si="66"/>
        <v>6.9574262761759798</v>
      </c>
      <c r="AC115" s="24">
        <f t="shared" ca="1" si="66"/>
        <v>7.0792468604768857</v>
      </c>
      <c r="AD115" s="24">
        <f t="shared" ca="1" si="66"/>
        <v>7.2149550928526027</v>
      </c>
      <c r="AE115" s="24">
        <f t="shared" ca="1" si="66"/>
        <v>7.3512884934089771</v>
      </c>
      <c r="AF115" s="24">
        <f t="shared" ca="1" si="66"/>
        <v>7.4945743604570838</v>
      </c>
      <c r="AG115" s="24">
        <f t="shared" ca="1" si="66"/>
        <v>7.6606976307791257</v>
      </c>
      <c r="AH115" s="24">
        <f t="shared" ca="1" si="66"/>
        <v>7.7804478381755944</v>
      </c>
      <c r="AI115" s="24">
        <f t="shared" ca="1" si="66"/>
        <v>7.899729167564491</v>
      </c>
      <c r="AJ115" s="24">
        <f t="shared" ca="1" si="66"/>
        <v>8.0342963396110783</v>
      </c>
      <c r="AK115" s="24">
        <f t="shared" ca="1" si="66"/>
        <v>8.1206306402902815</v>
      </c>
      <c r="AL115" s="24">
        <f t="shared" ca="1" si="66"/>
        <v>8.2865654014887173</v>
      </c>
      <c r="AM115" s="24">
        <f t="shared" ca="1" si="66"/>
        <v>8.8305445370510025</v>
      </c>
      <c r="AN115" s="24">
        <f t="shared" ca="1" si="66"/>
        <v>9.3597755062438104</v>
      </c>
      <c r="AO115" s="24">
        <f t="shared" ca="1" si="66"/>
        <v>9.3597755062438104</v>
      </c>
      <c r="AP115" s="24">
        <f t="shared" ca="1" si="66"/>
        <v>9.3597755062438104</v>
      </c>
      <c r="AQ115" s="186"/>
      <c r="AR115" s="186"/>
      <c r="AS115" s="186"/>
      <c r="AT115" s="186"/>
      <c r="AU115" s="186"/>
      <c r="AV115" s="186"/>
      <c r="BB115" s="312">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6.8517259398723853</v>
      </c>
      <c r="T116" s="24">
        <f t="shared" ca="1" si="67"/>
        <v>7.2618125943912446</v>
      </c>
      <c r="U116" s="24">
        <f t="shared" ca="1" si="67"/>
        <v>7.5815843682230861</v>
      </c>
      <c r="V116" s="24">
        <f t="shared" ca="1" si="67"/>
        <v>7.7809471013707796</v>
      </c>
      <c r="W116" s="24">
        <f t="shared" ca="1" si="67"/>
        <v>7.9847641949801602</v>
      </c>
      <c r="X116" s="24">
        <f t="shared" ca="1" si="67"/>
        <v>8.1590403356132217</v>
      </c>
      <c r="Y116" s="24">
        <f t="shared" ca="1" si="67"/>
        <v>8.3560724093358818</v>
      </c>
      <c r="Z116" s="24">
        <f t="shared" ca="1" si="67"/>
        <v>8.5218889806939142</v>
      </c>
      <c r="AA116" s="24">
        <f t="shared" ca="1" si="67"/>
        <v>8.6549986997377761</v>
      </c>
      <c r="AB116" s="24">
        <f t="shared" ca="1" si="67"/>
        <v>8.8291178214040489</v>
      </c>
      <c r="AC116" s="24">
        <f t="shared" ca="1" si="67"/>
        <v>8.9837106620853806</v>
      </c>
      <c r="AD116" s="24">
        <f t="shared" ca="1" si="67"/>
        <v>9.155927215364942</v>
      </c>
      <c r="AE116" s="24">
        <f t="shared" ca="1" si="67"/>
        <v>9.3289371199939986</v>
      </c>
      <c r="AF116" s="24">
        <f t="shared" ca="1" si="67"/>
        <v>9.5107698483754337</v>
      </c>
      <c r="AG116" s="24">
        <f t="shared" ca="1" si="67"/>
        <v>9.7215837137803316</v>
      </c>
      <c r="AH116" s="24">
        <f t="shared" ca="1" si="67"/>
        <v>9.8735492033553225</v>
      </c>
      <c r="AI116" s="24">
        <f t="shared" ca="1" si="67"/>
        <v>10.024919677042487</v>
      </c>
      <c r="AJ116" s="24">
        <f t="shared" ca="1" si="67"/>
        <v>10.195688201167687</v>
      </c>
      <c r="AK116" s="24">
        <f t="shared" ca="1" si="67"/>
        <v>10.305248214090192</v>
      </c>
      <c r="AL116" s="24">
        <f t="shared" ca="1" si="67"/>
        <v>10.515822857518936</v>
      </c>
      <c r="AM116" s="24">
        <f t="shared" ca="1" si="67"/>
        <v>11.20614362982969</v>
      </c>
      <c r="AN116" s="24">
        <f t="shared" ca="1" si="67"/>
        <v>11.877748674031089</v>
      </c>
      <c r="AO116" s="24">
        <f t="shared" ca="1" si="67"/>
        <v>11.877748674031089</v>
      </c>
      <c r="AP116" s="24">
        <f t="shared" ca="1" si="67"/>
        <v>11.877748674031089</v>
      </c>
      <c r="AQ116" s="186"/>
      <c r="AR116" s="186"/>
      <c r="AS116" s="186"/>
      <c r="AT116" s="186"/>
      <c r="AU116" s="186"/>
      <c r="AV116" s="186"/>
      <c r="BB116" s="312">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10.17050556861561</v>
      </c>
      <c r="T117" s="24">
        <f t="shared" ca="1" si="68"/>
        <v>10.779226442742791</v>
      </c>
      <c r="U117" s="24">
        <f t="shared" ca="1" si="68"/>
        <v>11.253886497009848</v>
      </c>
      <c r="V117" s="24">
        <f t="shared" ca="1" si="68"/>
        <v>11.549814823017996</v>
      </c>
      <c r="W117" s="24">
        <f t="shared" ca="1" si="68"/>
        <v>11.852355074003555</v>
      </c>
      <c r="X117" s="24">
        <f t="shared" ca="1" si="68"/>
        <v>12.111045581233387</v>
      </c>
      <c r="Y117" s="24">
        <f t="shared" ca="1" si="68"/>
        <v>12.403514343203385</v>
      </c>
      <c r="Z117" s="24">
        <f t="shared" ca="1" si="68"/>
        <v>12.649647708309496</v>
      </c>
      <c r="AA117" s="24">
        <f t="shared" ca="1" si="68"/>
        <v>12.847231959438734</v>
      </c>
      <c r="AB117" s="24">
        <f t="shared" ca="1" si="68"/>
        <v>13.105689392215485</v>
      </c>
      <c r="AC117" s="24">
        <f t="shared" ca="1" si="68"/>
        <v>13.33516257325268</v>
      </c>
      <c r="AD117" s="24">
        <f t="shared" ca="1" si="68"/>
        <v>13.590795888056597</v>
      </c>
      <c r="AE117" s="24">
        <f t="shared" ca="1" si="68"/>
        <v>13.847606830860922</v>
      </c>
      <c r="AF117" s="24">
        <f t="shared" ca="1" si="68"/>
        <v>14.117514120321832</v>
      </c>
      <c r="AG117" s="24">
        <f t="shared" ca="1" si="68"/>
        <v>14.430440178786137</v>
      </c>
      <c r="AH117" s="24">
        <f t="shared" ca="1" si="68"/>
        <v>14.656013395158629</v>
      </c>
      <c r="AI117" s="24">
        <f t="shared" ca="1" si="68"/>
        <v>14.880703387004385</v>
      </c>
      <c r="AJ117" s="24">
        <f t="shared" ca="1" si="68"/>
        <v>15.134187288841821</v>
      </c>
      <c r="AK117" s="24">
        <f t="shared" ca="1" si="68"/>
        <v>15.29681503129742</v>
      </c>
      <c r="AL117" s="24">
        <f t="shared" ca="1" si="68"/>
        <v>15.609385995518032</v>
      </c>
      <c r="AM117" s="24">
        <f t="shared" ca="1" si="68"/>
        <v>16.634078360701615</v>
      </c>
      <c r="AN117" s="24">
        <f t="shared" ca="1" si="68"/>
        <v>17.630989635598272</v>
      </c>
      <c r="AO117" s="24">
        <f t="shared" ref="AO117:AP117" ca="1" si="69">IF($E$78=1, AO92,AO84)</f>
        <v>17.630989635598272</v>
      </c>
      <c r="AP117" s="24">
        <f t="shared" ca="1" si="69"/>
        <v>17.630989635598272</v>
      </c>
      <c r="AQ117" s="186"/>
      <c r="AR117" s="186"/>
      <c r="AS117" s="186"/>
      <c r="AT117" s="186"/>
      <c r="AU117" s="186"/>
      <c r="AV117" s="186"/>
      <c r="BB117" s="312">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2"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2"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2" t="e">
        <f t="shared" si="62"/>
        <v>#N/A</v>
      </c>
    </row>
    <row r="121" spans="1:54" s="314" customFormat="1">
      <c r="A121" s="318" t="str">
        <f>'[12]TS BYDem'!A32</f>
        <v/>
      </c>
      <c r="B121" s="318" t="str">
        <f>'[12]TS BYDem'!B32</f>
        <v>COM_PROJ</v>
      </c>
      <c r="C121" s="318" t="str">
        <f>'[12]TS BYDem'!C32</f>
        <v>-</v>
      </c>
      <c r="D121" s="318" t="str">
        <f>'[12]TS BYDem'!D32</f>
        <v>RHEL</v>
      </c>
      <c r="E121" s="317" t="s">
        <v>137</v>
      </c>
      <c r="F121" s="317" t="s">
        <v>137</v>
      </c>
      <c r="G121" s="317" t="s">
        <v>137</v>
      </c>
      <c r="H121" s="317" t="s">
        <v>137</v>
      </c>
      <c r="I121" s="317">
        <v>0</v>
      </c>
      <c r="J121" s="315">
        <f>'[12]TS BYDem'!J32</f>
        <v>19.26548276515534</v>
      </c>
      <c r="K121" s="316">
        <f t="shared" si="45"/>
        <v>19.332459613862554</v>
      </c>
      <c r="L121" s="316">
        <f t="shared" si="45"/>
        <v>19.399436462569771</v>
      </c>
      <c r="M121" s="316">
        <f t="shared" si="45"/>
        <v>19.466413311276984</v>
      </c>
      <c r="N121" s="316">
        <f t="shared" si="45"/>
        <v>19.533390159984201</v>
      </c>
      <c r="O121" s="316">
        <f>'[12]TS BYDem'!O32</f>
        <v>19.600367008691414</v>
      </c>
      <c r="P121" s="24">
        <f t="shared" ref="P121:AP121" ca="1" si="73">OFFSET(P$33,$BB121,$J$96)/OFFSET(O$33,$BB121,$J$96)*O121</f>
        <v>20.324937702273772</v>
      </c>
      <c r="Q121" s="24">
        <f t="shared" ca="1" si="73"/>
        <v>20.625502548228848</v>
      </c>
      <c r="R121" s="24">
        <f t="shared" ca="1" si="73"/>
        <v>17.418889821575398</v>
      </c>
      <c r="S121" s="24">
        <f t="shared" ca="1" si="73"/>
        <v>17.676420343003297</v>
      </c>
      <c r="T121" s="24">
        <f t="shared" ca="1" si="73"/>
        <v>17.961830270413323</v>
      </c>
      <c r="U121" s="24">
        <f t="shared" ca="1" si="73"/>
        <v>18.342282836420083</v>
      </c>
      <c r="V121" s="24">
        <f t="shared" ca="1" si="73"/>
        <v>19.193952245478059</v>
      </c>
      <c r="W121" s="24">
        <f t="shared" ca="1" si="73"/>
        <v>20.068291647285644</v>
      </c>
      <c r="X121" s="24">
        <f t="shared" ca="1" si="73"/>
        <v>20.85094501057387</v>
      </c>
      <c r="Y121" s="24">
        <f t="shared" ca="1" si="73"/>
        <v>21.535850115805655</v>
      </c>
      <c r="Z121" s="24">
        <f t="shared" ca="1" si="73"/>
        <v>22.01901265636333</v>
      </c>
      <c r="AA121" s="24">
        <f t="shared" ca="1" si="73"/>
        <v>22.888590544676255</v>
      </c>
      <c r="AB121" s="24">
        <f t="shared" ca="1" si="73"/>
        <v>23.730712474850442</v>
      </c>
      <c r="AC121" s="24">
        <f t="shared" ca="1" si="73"/>
        <v>24.807728896037176</v>
      </c>
      <c r="AD121" s="24">
        <f t="shared" ca="1" si="73"/>
        <v>25.846076143341499</v>
      </c>
      <c r="AE121" s="24">
        <f t="shared" ca="1" si="73"/>
        <v>27.025363004524404</v>
      </c>
      <c r="AF121" s="24">
        <f t="shared" ca="1" si="73"/>
        <v>28.243524868029386</v>
      </c>
      <c r="AG121" s="24">
        <f t="shared" ca="1" si="73"/>
        <v>29.049735863496377</v>
      </c>
      <c r="AH121" s="24">
        <f t="shared" ca="1" si="73"/>
        <v>29.647189189865664</v>
      </c>
      <c r="AI121" s="24">
        <f t="shared" ca="1" si="73"/>
        <v>30.46155628756669</v>
      </c>
      <c r="AJ121" s="24">
        <f t="shared" ca="1" si="73"/>
        <v>31.249069229474362</v>
      </c>
      <c r="AK121" s="24">
        <f t="shared" ca="1" si="73"/>
        <v>32.355225496563904</v>
      </c>
      <c r="AL121" s="24">
        <f t="shared" ca="1" si="73"/>
        <v>33.183990903462927</v>
      </c>
      <c r="AM121" s="24">
        <f t="shared" ca="1" si="73"/>
        <v>38.025122754481913</v>
      </c>
      <c r="AN121" s="24">
        <f t="shared" ca="1" si="73"/>
        <v>41.07970562340347</v>
      </c>
      <c r="AO121" s="24">
        <f t="shared" ca="1" si="73"/>
        <v>41.07970562340347</v>
      </c>
      <c r="AP121" s="24">
        <f t="shared" ca="1" si="73"/>
        <v>41.07970562340347</v>
      </c>
      <c r="AQ121" s="315"/>
      <c r="AR121" s="315"/>
      <c r="AS121" s="315"/>
      <c r="AU121" s="315"/>
      <c r="AV121" s="315"/>
      <c r="BB121" s="314">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6.1874153084479353</v>
      </c>
      <c r="S122" s="24">
        <f t="shared" ca="1" si="74"/>
        <v>6.2788934857024854</v>
      </c>
      <c r="T122" s="24">
        <f t="shared" ca="1" si="74"/>
        <v>6.3802747891109526</v>
      </c>
      <c r="U122" s="24">
        <f t="shared" ca="1" si="74"/>
        <v>6.5154164689287324</v>
      </c>
      <c r="V122" s="24">
        <f t="shared" ca="1" si="74"/>
        <v>6.8179404755284558</v>
      </c>
      <c r="W122" s="24">
        <f t="shared" ca="1" si="74"/>
        <v>7.1285171572193091</v>
      </c>
      <c r="X122" s="24">
        <f t="shared" ca="1" si="74"/>
        <v>7.4065257703296394</v>
      </c>
      <c r="Y122" s="24">
        <f t="shared" ca="1" si="74"/>
        <v>7.6498129359500497</v>
      </c>
      <c r="Z122" s="24">
        <f t="shared" ca="1" si="74"/>
        <v>7.8214385292305275</v>
      </c>
      <c r="AA122" s="24">
        <f t="shared" ca="1" si="74"/>
        <v>8.1303238596475609</v>
      </c>
      <c r="AB122" s="24">
        <f t="shared" ca="1" si="74"/>
        <v>8.4294564780699801</v>
      </c>
      <c r="AC122" s="24">
        <f t="shared" ca="1" si="74"/>
        <v>8.8120266625168959</v>
      </c>
      <c r="AD122" s="24">
        <f t="shared" ca="1" si="74"/>
        <v>9.180861055481353</v>
      </c>
      <c r="AE122" s="24">
        <f t="shared" ca="1" si="74"/>
        <v>9.5997590250234026</v>
      </c>
      <c r="AF122" s="24">
        <f t="shared" ca="1" si="74"/>
        <v>10.032465898975977</v>
      </c>
      <c r="AG122" s="24">
        <f t="shared" ca="1" si="74"/>
        <v>10.318842488201129</v>
      </c>
      <c r="AH122" s="24">
        <f t="shared" ca="1" si="74"/>
        <v>10.531065649121619</v>
      </c>
      <c r="AI122" s="24">
        <f t="shared" ca="1" si="74"/>
        <v>10.820339391514228</v>
      </c>
      <c r="AJ122" s="24">
        <f t="shared" ca="1" si="74"/>
        <v>11.100074189901035</v>
      </c>
      <c r="AK122" s="24">
        <f t="shared" ca="1" si="74"/>
        <v>11.4929952250894</v>
      </c>
      <c r="AL122" s="24">
        <f t="shared" ca="1" si="74"/>
        <v>11.787383433424443</v>
      </c>
      <c r="AM122" s="24">
        <f t="shared" ca="1" si="74"/>
        <v>13.507016178796539</v>
      </c>
      <c r="AN122" s="24">
        <f t="shared" ca="1" si="74"/>
        <v>14.59204358282077</v>
      </c>
      <c r="AO122" s="24">
        <f t="shared" ca="1" si="74"/>
        <v>14.59204358282077</v>
      </c>
      <c r="AP122" s="24">
        <f t="shared" ca="1" si="74"/>
        <v>14.59204358282077</v>
      </c>
      <c r="AQ122" s="186"/>
      <c r="AR122" s="186"/>
      <c r="AS122" s="186"/>
      <c r="AU122" s="186"/>
      <c r="AV122" s="186"/>
      <c r="BB122" s="312">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3.9219471003616979</v>
      </c>
      <c r="S123" s="24">
        <f t="shared" ca="1" si="75"/>
        <v>3.979931340006968</v>
      </c>
      <c r="T123" s="24">
        <f t="shared" ca="1" si="75"/>
        <v>4.0441927624446787</v>
      </c>
      <c r="U123" s="24">
        <f t="shared" ca="1" si="75"/>
        <v>4.1298534936025977</v>
      </c>
      <c r="V123" s="24">
        <f t="shared" ca="1" si="75"/>
        <v>4.3216109708893793</v>
      </c>
      <c r="W123" s="24">
        <f t="shared" ca="1" si="75"/>
        <v>4.5184727064406243</v>
      </c>
      <c r="X123" s="24">
        <f t="shared" ca="1" si="75"/>
        <v>4.6946908879767753</v>
      </c>
      <c r="Y123" s="24">
        <f t="shared" ca="1" si="75"/>
        <v>4.8489005775150593</v>
      </c>
      <c r="Z123" s="24">
        <f t="shared" ca="1" si="75"/>
        <v>4.9576869550829601</v>
      </c>
      <c r="AA123" s="24">
        <f t="shared" ca="1" si="75"/>
        <v>5.153476612893602</v>
      </c>
      <c r="AB123" s="24">
        <f t="shared" ca="1" si="75"/>
        <v>5.3430844292371438</v>
      </c>
      <c r="AC123" s="24">
        <f t="shared" ca="1" si="75"/>
        <v>5.5855798737449396</v>
      </c>
      <c r="AD123" s="24">
        <f t="shared" ca="1" si="75"/>
        <v>5.819368767150169</v>
      </c>
      <c r="AE123" s="24">
        <f t="shared" ca="1" si="75"/>
        <v>6.0848908947419167</v>
      </c>
      <c r="AF123" s="24">
        <f t="shared" ca="1" si="75"/>
        <v>6.359165916702672</v>
      </c>
      <c r="AG123" s="24">
        <f t="shared" ca="1" si="75"/>
        <v>6.5406882128041754</v>
      </c>
      <c r="AH123" s="24">
        <f t="shared" ca="1" si="75"/>
        <v>6.6752077123220595</v>
      </c>
      <c r="AI123" s="24">
        <f t="shared" ca="1" si="75"/>
        <v>6.8585663941998494</v>
      </c>
      <c r="AJ123" s="24">
        <f t="shared" ca="1" si="75"/>
        <v>7.0358787333126731</v>
      </c>
      <c r="AK123" s="24">
        <f t="shared" ca="1" si="75"/>
        <v>7.2849351547434624</v>
      </c>
      <c r="AL123" s="24">
        <f t="shared" ca="1" si="75"/>
        <v>7.4715356854180248</v>
      </c>
      <c r="AM123" s="24">
        <f t="shared" ca="1" si="75"/>
        <v>8.5615398831628955</v>
      </c>
      <c r="AN123" s="24">
        <f t="shared" ca="1" si="75"/>
        <v>9.2492939563727088</v>
      </c>
      <c r="AO123" s="24">
        <f t="shared" ca="1" si="75"/>
        <v>9.2492939563727088</v>
      </c>
      <c r="AP123" s="24">
        <f t="shared" ca="1" si="75"/>
        <v>9.2492939563727088</v>
      </c>
      <c r="AQ123" s="186"/>
      <c r="AR123" s="186"/>
      <c r="AS123" s="186"/>
      <c r="AU123" s="186"/>
      <c r="AV123" s="186"/>
      <c r="BB123" s="312">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26.577193898501932</v>
      </c>
      <c r="S124" s="24">
        <f t="shared" ca="1" si="76"/>
        <v>26.970125863333234</v>
      </c>
      <c r="T124" s="24">
        <f t="shared" ca="1" si="76"/>
        <v>27.405595348417073</v>
      </c>
      <c r="U124" s="24">
        <f t="shared" ca="1" si="76"/>
        <v>27.986077900377424</v>
      </c>
      <c r="V124" s="24">
        <f t="shared" ca="1" si="76"/>
        <v>29.285528281762822</v>
      </c>
      <c r="W124" s="24">
        <f t="shared" ca="1" si="76"/>
        <v>30.619567824636441</v>
      </c>
      <c r="X124" s="24">
        <f t="shared" ca="1" si="76"/>
        <v>31.813715695395782</v>
      </c>
      <c r="Y124" s="24">
        <f t="shared" ca="1" si="76"/>
        <v>32.858722350255761</v>
      </c>
      <c r="Z124" s="24">
        <f t="shared" ca="1" si="76"/>
        <v>33.595916548992172</v>
      </c>
      <c r="AA124" s="24">
        <f t="shared" ca="1" si="76"/>
        <v>34.922691124425604</v>
      </c>
      <c r="AB124" s="24">
        <f t="shared" ca="1" si="76"/>
        <v>36.207574262999579</v>
      </c>
      <c r="AC124" s="24">
        <f t="shared" ca="1" si="76"/>
        <v>37.85085202357741</v>
      </c>
      <c r="AD124" s="24">
        <f t="shared" ca="1" si="76"/>
        <v>39.435129575606084</v>
      </c>
      <c r="AE124" s="24">
        <f t="shared" ca="1" si="76"/>
        <v>41.234448354968976</v>
      </c>
      <c r="AF124" s="24">
        <f t="shared" ca="1" si="76"/>
        <v>43.093081389436627</v>
      </c>
      <c r="AG124" s="24">
        <f t="shared" ca="1" si="76"/>
        <v>44.323172753990221</v>
      </c>
      <c r="AH124" s="24">
        <f t="shared" ca="1" si="76"/>
        <v>45.234748236863645</v>
      </c>
      <c r="AI124" s="24">
        <f t="shared" ca="1" si="76"/>
        <v>46.477283925524596</v>
      </c>
      <c r="AJ124" s="24">
        <f t="shared" ca="1" si="76"/>
        <v>47.678846388405304</v>
      </c>
      <c r="AK124" s="24">
        <f t="shared" ca="1" si="76"/>
        <v>49.366584808799253</v>
      </c>
      <c r="AL124" s="24">
        <f t="shared" ca="1" si="76"/>
        <v>50.631088984504181</v>
      </c>
      <c r="AM124" s="24">
        <f t="shared" ca="1" si="76"/>
        <v>58.017535607145973</v>
      </c>
      <c r="AN124" s="24">
        <f t="shared" ca="1" si="76"/>
        <v>62.678122017527677</v>
      </c>
      <c r="AO124" s="24">
        <f t="shared" ca="1" si="76"/>
        <v>62.678122017527677</v>
      </c>
      <c r="AP124" s="24">
        <f t="shared" ca="1" si="76"/>
        <v>62.678122017527677</v>
      </c>
      <c r="AQ124" s="186"/>
      <c r="AR124" s="186"/>
      <c r="AS124" s="186"/>
      <c r="AU124" s="186"/>
      <c r="AV124" s="186"/>
      <c r="BB124" s="312">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4.7910464755723403</v>
      </c>
      <c r="S125" s="24">
        <f t="shared" ca="1" si="77"/>
        <v>4.8618799620733677</v>
      </c>
      <c r="T125" s="24">
        <f t="shared" ca="1" si="77"/>
        <v>4.94038164850791</v>
      </c>
      <c r="U125" s="24">
        <f t="shared" ca="1" si="77"/>
        <v>5.0450247080920763</v>
      </c>
      <c r="V125" s="24">
        <f t="shared" ca="1" si="77"/>
        <v>5.2792754417735042</v>
      </c>
      <c r="W125" s="24">
        <f t="shared" ca="1" si="77"/>
        <v>5.5197615320119118</v>
      </c>
      <c r="X125" s="24">
        <f t="shared" ca="1" si="77"/>
        <v>5.7350294782579692</v>
      </c>
      <c r="Y125" s="24">
        <f t="shared" ca="1" si="77"/>
        <v>5.9234118736996022</v>
      </c>
      <c r="Z125" s="24">
        <f t="shared" ca="1" si="77"/>
        <v>6.0563051987495262</v>
      </c>
      <c r="AA125" s="24">
        <f t="shared" ca="1" si="77"/>
        <v>6.2954816399413724</v>
      </c>
      <c r="AB125" s="24">
        <f t="shared" ca="1" si="77"/>
        <v>6.527106350063014</v>
      </c>
      <c r="AC125" s="24">
        <f t="shared" ca="1" si="77"/>
        <v>6.8233385314313644</v>
      </c>
      <c r="AD125" s="24">
        <f t="shared" ca="1" si="77"/>
        <v>7.1089347990795906</v>
      </c>
      <c r="AE125" s="24">
        <f t="shared" ca="1" si="77"/>
        <v>7.4332963524181332</v>
      </c>
      <c r="AF125" s="24">
        <f t="shared" ca="1" si="77"/>
        <v>7.7683504323626114</v>
      </c>
      <c r="AG125" s="24">
        <f t="shared" ca="1" si="77"/>
        <v>7.9900978794137716</v>
      </c>
      <c r="AH125" s="24">
        <f t="shared" ca="1" si="77"/>
        <v>8.1544267593217832</v>
      </c>
      <c r="AI125" s="24">
        <f t="shared" ca="1" si="77"/>
        <v>8.3784175333164548</v>
      </c>
      <c r="AJ125" s="24">
        <f t="shared" ca="1" si="77"/>
        <v>8.595022101313722</v>
      </c>
      <c r="AK125" s="24">
        <f t="shared" ca="1" si="77"/>
        <v>8.8992691652286311</v>
      </c>
      <c r="AL125" s="24">
        <f t="shared" ca="1" si="77"/>
        <v>9.1272201783225722</v>
      </c>
      <c r="AM125" s="24">
        <f t="shared" ca="1" si="77"/>
        <v>10.458768166178654</v>
      </c>
      <c r="AN125" s="24">
        <f t="shared" ca="1" si="77"/>
        <v>11.298927822643298</v>
      </c>
      <c r="AO125" s="24">
        <f t="shared" ca="1" si="77"/>
        <v>11.298927822643298</v>
      </c>
      <c r="AP125" s="24">
        <f t="shared" ca="1" si="77"/>
        <v>11.298927822643298</v>
      </c>
      <c r="AQ125" s="186"/>
      <c r="AR125" s="186"/>
      <c r="AS125" s="186"/>
      <c r="AU125" s="186"/>
      <c r="AV125" s="186"/>
      <c r="BB125" s="312">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6.9027493293839806</v>
      </c>
      <c r="S126" s="24">
        <f t="shared" ca="1" si="78"/>
        <v>7.004803401273251</v>
      </c>
      <c r="T126" s="24">
        <f t="shared" ca="1" si="78"/>
        <v>7.1179055108341514</v>
      </c>
      <c r="U126" s="24">
        <f t="shared" ca="1" si="78"/>
        <v>7.2686710717720677</v>
      </c>
      <c r="V126" s="24">
        <f t="shared" ca="1" si="78"/>
        <v>7.6061702179547437</v>
      </c>
      <c r="W126" s="24">
        <f t="shared" ca="1" si="78"/>
        <v>7.952653018024229</v>
      </c>
      <c r="X126" s="24">
        <f t="shared" ca="1" si="78"/>
        <v>8.2628025185903518</v>
      </c>
      <c r="Y126" s="24">
        <f t="shared" ca="1" si="78"/>
        <v>8.5342163861936999</v>
      </c>
      <c r="Z126" s="24">
        <f t="shared" ca="1" si="78"/>
        <v>8.725683806734299</v>
      </c>
      <c r="AA126" s="24">
        <f t="shared" ca="1" si="78"/>
        <v>9.0702797165129105</v>
      </c>
      <c r="AB126" s="24">
        <f t="shared" ca="1" si="78"/>
        <v>9.4039953923287918</v>
      </c>
      <c r="AC126" s="24">
        <f t="shared" ca="1" si="78"/>
        <v>9.8307949447247136</v>
      </c>
      <c r="AD126" s="24">
        <f t="shared" ca="1" si="78"/>
        <v>10.242270695384773</v>
      </c>
      <c r="AE126" s="24">
        <f t="shared" ca="1" si="78"/>
        <v>10.709597928840195</v>
      </c>
      <c r="AF126" s="24">
        <f t="shared" ca="1" si="78"/>
        <v>11.19233052962713</v>
      </c>
      <c r="AG126" s="24">
        <f t="shared" ca="1" si="78"/>
        <v>11.511815437408607</v>
      </c>
      <c r="AH126" s="24">
        <f t="shared" ca="1" si="78"/>
        <v>11.748573955900737</v>
      </c>
      <c r="AI126" s="24">
        <f t="shared" ca="1" si="78"/>
        <v>12.071290959975554</v>
      </c>
      <c r="AJ126" s="24">
        <f t="shared" ca="1" si="78"/>
        <v>12.383366212033307</v>
      </c>
      <c r="AK126" s="24">
        <f t="shared" ca="1" si="78"/>
        <v>12.82171328862993</v>
      </c>
      <c r="AL126" s="24">
        <f t="shared" ca="1" si="78"/>
        <v>13.150136047788957</v>
      </c>
      <c r="AM126" s="24">
        <f t="shared" ca="1" si="78"/>
        <v>15.06857746284915</v>
      </c>
      <c r="AN126" s="24">
        <f t="shared" ca="1" si="78"/>
        <v>16.279046101549635</v>
      </c>
      <c r="AO126" s="24">
        <f t="shared" ca="1" si="78"/>
        <v>16.279046101549635</v>
      </c>
      <c r="AP126" s="24">
        <f t="shared" ca="1" si="78"/>
        <v>16.279046101549635</v>
      </c>
      <c r="AQ126" s="186"/>
      <c r="AR126" s="186"/>
      <c r="AS126" s="186"/>
      <c r="AU126" s="186"/>
      <c r="AV126" s="186"/>
      <c r="BB126" s="312">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11.176113370113184</v>
      </c>
      <c r="S127" s="24">
        <f t="shared" ca="1" si="79"/>
        <v>11.341347224464657</v>
      </c>
      <c r="T127" s="24">
        <f t="shared" ca="1" si="79"/>
        <v>11.52446875163221</v>
      </c>
      <c r="U127" s="24">
        <f t="shared" ca="1" si="79"/>
        <v>11.768570474141265</v>
      </c>
      <c r="V127" s="24">
        <f t="shared" ca="1" si="79"/>
        <v>12.315009079987409</v>
      </c>
      <c r="W127" s="24">
        <f t="shared" ca="1" si="79"/>
        <v>12.875992953164852</v>
      </c>
      <c r="X127" s="24">
        <f t="shared" ca="1" si="79"/>
        <v>13.378150255220655</v>
      </c>
      <c r="Y127" s="24">
        <f t="shared" ca="1" si="79"/>
        <v>13.817591412622008</v>
      </c>
      <c r="Z127" s="24">
        <f t="shared" ca="1" si="79"/>
        <v>14.127592760858109</v>
      </c>
      <c r="AA127" s="24">
        <f t="shared" ca="1" si="79"/>
        <v>14.685521604973726</v>
      </c>
      <c r="AB127" s="24">
        <f t="shared" ca="1" si="79"/>
        <v>15.225834464145025</v>
      </c>
      <c r="AC127" s="24">
        <f t="shared" ca="1" si="79"/>
        <v>15.916857700869757</v>
      </c>
      <c r="AD127" s="24">
        <f t="shared" ca="1" si="79"/>
        <v>16.583070454511738</v>
      </c>
      <c r="AE127" s="24">
        <f t="shared" ca="1" si="79"/>
        <v>17.339711307715842</v>
      </c>
      <c r="AF127" s="24">
        <f t="shared" ca="1" si="79"/>
        <v>18.121294705345296</v>
      </c>
      <c r="AG127" s="24">
        <f t="shared" ca="1" si="79"/>
        <v>18.638566792020448</v>
      </c>
      <c r="AH127" s="24">
        <f t="shared" ca="1" si="79"/>
        <v>19.02189811664849</v>
      </c>
      <c r="AI127" s="24">
        <f t="shared" ca="1" si="79"/>
        <v>19.544403230465988</v>
      </c>
      <c r="AJ127" s="24">
        <f t="shared" ca="1" si="79"/>
        <v>20.04967848103276</v>
      </c>
      <c r="AK127" s="24">
        <f t="shared" ca="1" si="79"/>
        <v>20.759398099945642</v>
      </c>
      <c r="AL127" s="24">
        <f t="shared" ca="1" si="79"/>
        <v>21.29114129595914</v>
      </c>
      <c r="AM127" s="24">
        <f t="shared" ca="1" si="79"/>
        <v>24.397254197576924</v>
      </c>
      <c r="AN127" s="24">
        <f t="shared" ca="1" si="79"/>
        <v>26.357101512254143</v>
      </c>
      <c r="AO127" s="24">
        <f t="shared" ca="1" si="79"/>
        <v>26.357101512254143</v>
      </c>
      <c r="AP127" s="24">
        <f t="shared" ca="1" si="79"/>
        <v>26.357101512254143</v>
      </c>
      <c r="AQ127" s="186"/>
      <c r="AR127" s="186"/>
      <c r="AS127" s="186"/>
      <c r="AU127" s="186"/>
      <c r="AV127" s="186"/>
      <c r="BB127" s="312">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2"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73" t="s">
        <v>296</v>
      </c>
      <c r="C2" s="373"/>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2" t="s">
        <v>4</v>
      </c>
      <c r="C10" s="87" t="s">
        <v>3</v>
      </c>
      <c r="E10" s="87">
        <f>MATCH(B10,Drivers!A7:A25,0)</f>
        <v>2</v>
      </c>
      <c r="J10" s="186" cm="1">
        <f t="array" ref="J10">INDEX(Drivers!$C$7:$AG$25,$E$10,J3)</f>
        <v>2420.5059603282948</v>
      </c>
      <c r="K10" s="186" cm="1">
        <f t="array" ref="K10">INDEX(Drivers!$C$7:$AG$25,$E$10,K3)</f>
        <v>2489.1047071827661</v>
      </c>
      <c r="L10" s="186" cm="1">
        <f t="array" ref="L10">INDEX(Drivers!$C$7:$AG$25,$E$10,L3)</f>
        <v>2551.5982527371866</v>
      </c>
      <c r="M10" s="186" cm="1">
        <f t="array" ref="M10">INDEX(Drivers!$C$7:$AG$25,$E$10,M3)</f>
        <v>2595.1630396206046</v>
      </c>
      <c r="N10" s="186" cm="1">
        <f t="array" ref="N10">INDEX(Drivers!$C$7:$AG$25,$E$10,N3)</f>
        <v>2628.6516711665686</v>
      </c>
      <c r="O10" s="186" cm="1">
        <f t="array" ref="O10">INDEX(Drivers!$C$7:$AG$25,$E$10,O3)</f>
        <v>2667.1308637985835</v>
      </c>
      <c r="P10" s="186" cm="1">
        <f t="array" ref="P10">INDEX(Drivers!$C$7:$AG$25,$E$10,P3)</f>
        <v>2710.4237502366891</v>
      </c>
      <c r="Q10" s="186" cm="1">
        <f t="array" ref="Q10">INDEX(Drivers!$C$7:$AG$25,$E$10,Q3)</f>
        <v>2746.44</v>
      </c>
      <c r="R10" s="186" cm="1">
        <f t="array" ref="R10">INDEX(Drivers!$C$7:$AG$25,$E$10,R3)</f>
        <v>2570.58</v>
      </c>
      <c r="S10" s="186" cm="1">
        <f t="array" ref="S10">INDEX(Drivers!$C$7:$AG$25,$E$10,S3)</f>
        <v>2663.8727023651581</v>
      </c>
      <c r="T10" s="186" cm="1">
        <f t="array" ref="T10">INDEX(Drivers!$C$7:$AG$25,$E$10,T3)</f>
        <v>2739.3329767374908</v>
      </c>
      <c r="U10" s="186" cm="1">
        <f t="array" ref="U10">INDEX(Drivers!$C$7:$AG$25,$E$10,U3)</f>
        <v>2813.3330522949309</v>
      </c>
      <c r="V10" s="186" cm="1">
        <f t="array" ref="V10">INDEX(Drivers!$C$7:$AG$25,$E$10,V3)</f>
        <v>2891.2336589332476</v>
      </c>
      <c r="W10" s="186" cm="1">
        <f t="array" ref="W10">INDEX(Drivers!$C$7:$AG$25,$E$10,W3)</f>
        <v>2964.3036078483251</v>
      </c>
      <c r="X10" s="186" cm="1">
        <f t="array" ref="X10">INDEX(Drivers!$C$7:$AG$25,$E$10,X3)</f>
        <v>3029.6525054956169</v>
      </c>
      <c r="Y10" s="186" cm="1">
        <f t="array" ref="Y10">INDEX(Drivers!$C$7:$AG$25,$E$10,Y3)</f>
        <v>3094.8613840784674</v>
      </c>
      <c r="Z10" s="186" cm="1">
        <f t="array" ref="Z10">INDEX(Drivers!$C$7:$AG$25,$E$10,Z3)</f>
        <v>3162.61060854476</v>
      </c>
      <c r="AA10" s="186" cm="1">
        <f t="array" ref="AA10">INDEX(Drivers!$C$7:$AG$25,$E$10,AA3)</f>
        <v>3245.4718906090111</v>
      </c>
      <c r="AB10" s="186" cm="1">
        <f t="array" ref="AB10">INDEX(Drivers!$C$7:$AG$25,$E$10,AB3)</f>
        <v>3323.6025285674814</v>
      </c>
      <c r="AC10" s="186" cm="1">
        <f t="array" ref="AC10">INDEX(Drivers!$C$7:$AG$25,$E$10,AC3)</f>
        <v>3414.0148387498389</v>
      </c>
      <c r="AD10" s="186" cm="1">
        <f t="array" ref="AD10">INDEX(Drivers!$C$7:$AG$25,$E$10,AD3)</f>
        <v>3507.2975397532509</v>
      </c>
      <c r="AE10" s="186" cm="1">
        <f t="array" ref="AE10">INDEX(Drivers!$C$7:$AG$25,$E$10,AE3)</f>
        <v>3618.7827191340839</v>
      </c>
      <c r="AF10" s="186" cm="1">
        <f t="array" ref="AF10">INDEX(Drivers!$C$7:$AG$25,$E$10,AF3)</f>
        <v>3735.7186406663977</v>
      </c>
      <c r="AG10" s="186" cm="1">
        <f t="array" ref="AG10">INDEX(Drivers!$C$7:$AG$25,$E$10,AG3)</f>
        <v>3847.5038608996065</v>
      </c>
      <c r="AH10" s="186" cm="1">
        <f t="array" ref="AH10">INDEX(Drivers!$C$7:$AG$25,$E$10,AH3)</f>
        <v>3953.2782627235674</v>
      </c>
      <c r="AI10" s="186" cm="1">
        <f t="array" ref="AI10">INDEX(Drivers!$C$7:$AG$25,$E$10,AI3)</f>
        <v>4037.4597245382688</v>
      </c>
      <c r="AJ10" s="186" cm="1">
        <f t="array" ref="AJ10">INDEX(Drivers!$C$7:$AG$25,$E$10,AJ3)</f>
        <v>4138.1634359570917</v>
      </c>
      <c r="AK10" s="186" cm="1">
        <f t="array" ref="AK10">INDEX(Drivers!$C$7:$AG$25,$E$10,AK3)</f>
        <v>4257.6797088198309</v>
      </c>
      <c r="AL10" s="186" cm="1">
        <f t="array" ref="AL10">INDEX(Drivers!$C$7:$AG$25,$E$10,AL3)</f>
        <v>4370.3550502484186</v>
      </c>
      <c r="AM10" s="186">
        <f>(AQ10-AL10)/5+AL10</f>
        <v>4500.9068256615137</v>
      </c>
      <c r="AN10" s="186">
        <f>(AQ10-AL10)/5+AM10</f>
        <v>4631.4586010746089</v>
      </c>
      <c r="AO10" s="186">
        <f>(AQ10-AL10)/5+AN10</f>
        <v>4762.010376487704</v>
      </c>
      <c r="AP10" s="186">
        <f>(AQ10-AL10)/5+AO10</f>
        <v>4892.5621519007991</v>
      </c>
      <c r="AQ10" s="186" cm="1">
        <f t="array" ref="AQ10">INDEX(Drivers!$C$7:$AG$25,$E$10,AQ3)</f>
        <v>5023.1139273138951</v>
      </c>
      <c r="AR10" s="186">
        <f>(AV10-AQ10)/5+AQ10</f>
        <v>5122.4734557140773</v>
      </c>
      <c r="AS10" s="186">
        <f>(AV10-AQ10)/5+AR10</f>
        <v>5221.8329841142595</v>
      </c>
      <c r="AT10" s="186">
        <f>(AV10-AQ10)/5+AS10</f>
        <v>5321.1925125144417</v>
      </c>
      <c r="AU10" s="186">
        <f>(AV10-AQ10)/5+AT10</f>
        <v>5420.5520409146238</v>
      </c>
      <c r="AV10" s="186" cm="1">
        <f t="array" ref="AV10">INDEX(Drivers!$C$7:$AG$25,$E$10,AV3)</f>
        <v>5519.9115693148042</v>
      </c>
    </row>
    <row r="11" spans="1:48">
      <c r="A11" s="185" t="s">
        <v>16</v>
      </c>
      <c r="B11" s="90" t="s">
        <v>227</v>
      </c>
      <c r="C11" s="91"/>
      <c r="D11" s="91"/>
      <c r="E11" s="91"/>
      <c r="F11" s="91"/>
      <c r="G11" s="91"/>
      <c r="H11" s="91"/>
      <c r="I11" s="91"/>
      <c r="J11" s="263" t="str">
        <f t="shared" ref="J11:AV11" si="4">INDEX($C$14:$C$18,MATCH(J$12,$B$14:$B$18,0))</f>
        <v>A</v>
      </c>
      <c r="K11" s="263" t="str">
        <f t="shared" si="4"/>
        <v>A</v>
      </c>
      <c r="L11" s="263" t="str">
        <f t="shared" si="4"/>
        <v>A</v>
      </c>
      <c r="M11" s="263" t="str">
        <f t="shared" si="4"/>
        <v>A</v>
      </c>
      <c r="N11" s="263" t="str">
        <f t="shared" si="4"/>
        <v>A</v>
      </c>
      <c r="O11" s="263" t="str">
        <f t="shared" si="4"/>
        <v>A</v>
      </c>
      <c r="P11" s="263" t="str">
        <f t="shared" si="4"/>
        <v>B</v>
      </c>
      <c r="Q11" s="263" t="str">
        <f t="shared" si="4"/>
        <v>B</v>
      </c>
      <c r="R11" s="263" t="str">
        <f t="shared" si="4"/>
        <v>B</v>
      </c>
      <c r="S11" s="263" t="str">
        <f t="shared" si="4"/>
        <v>B</v>
      </c>
      <c r="T11" s="263" t="str">
        <f t="shared" si="4"/>
        <v>B</v>
      </c>
      <c r="U11" s="263" t="str">
        <f t="shared" si="4"/>
        <v>B</v>
      </c>
      <c r="V11" s="263" t="str">
        <f t="shared" si="4"/>
        <v>B</v>
      </c>
      <c r="W11" s="263" t="str">
        <f t="shared" si="4"/>
        <v>B</v>
      </c>
      <c r="X11" s="263" t="str">
        <f t="shared" si="4"/>
        <v>B</v>
      </c>
      <c r="Y11" s="263" t="str">
        <f t="shared" si="4"/>
        <v>B</v>
      </c>
      <c r="Z11" s="263" t="str">
        <f t="shared" si="4"/>
        <v>B</v>
      </c>
      <c r="AA11" s="263" t="str">
        <f t="shared" si="4"/>
        <v>B</v>
      </c>
      <c r="AB11" s="263" t="str">
        <f t="shared" si="4"/>
        <v>B</v>
      </c>
      <c r="AC11" s="263" t="str">
        <f t="shared" si="4"/>
        <v>C</v>
      </c>
      <c r="AD11" s="263" t="str">
        <f t="shared" si="4"/>
        <v>C</v>
      </c>
      <c r="AE11" s="263" t="str">
        <f t="shared" si="4"/>
        <v>C</v>
      </c>
      <c r="AF11" s="263" t="str">
        <f t="shared" si="4"/>
        <v>C</v>
      </c>
      <c r="AG11" s="263" t="str">
        <f t="shared" si="4"/>
        <v>C</v>
      </c>
      <c r="AH11" s="263" t="str">
        <f t="shared" si="4"/>
        <v>C</v>
      </c>
      <c r="AI11" s="263" t="str">
        <f t="shared" si="4"/>
        <v>C</v>
      </c>
      <c r="AJ11" s="263" t="str">
        <f t="shared" si="4"/>
        <v>C</v>
      </c>
      <c r="AK11" s="263" t="str">
        <f t="shared" si="4"/>
        <v>C</v>
      </c>
      <c r="AL11" s="263" t="str">
        <f t="shared" si="4"/>
        <v>C</v>
      </c>
      <c r="AM11" s="263" t="str">
        <f t="shared" si="4"/>
        <v>D</v>
      </c>
      <c r="AN11" s="263" t="str">
        <f t="shared" si="4"/>
        <v>D</v>
      </c>
      <c r="AO11" s="263" t="str">
        <f t="shared" si="4"/>
        <v>D</v>
      </c>
      <c r="AP11" s="263" t="str">
        <f t="shared" si="4"/>
        <v>D</v>
      </c>
      <c r="AQ11" s="263" t="str">
        <f t="shared" si="4"/>
        <v>D</v>
      </c>
      <c r="AR11" s="263" t="str">
        <f t="shared" si="4"/>
        <v>D</v>
      </c>
      <c r="AS11" s="263" t="str">
        <f t="shared" si="4"/>
        <v>D</v>
      </c>
      <c r="AT11" s="263" t="str">
        <f t="shared" si="4"/>
        <v>D</v>
      </c>
      <c r="AU11" s="263" t="str">
        <f t="shared" si="4"/>
        <v>D</v>
      </c>
      <c r="AV11" s="263" t="str">
        <f t="shared" si="4"/>
        <v>D</v>
      </c>
    </row>
    <row r="12" spans="1:48">
      <c r="A12" s="185" t="s">
        <v>16</v>
      </c>
      <c r="B12" s="262"/>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74" t="s">
        <v>228</v>
      </c>
      <c r="C13" s="375"/>
      <c r="D13" s="87" t="s">
        <v>229</v>
      </c>
      <c r="E13" s="87" t="s">
        <v>230</v>
      </c>
      <c r="J13" s="86"/>
      <c r="K13" s="87"/>
    </row>
    <row r="14" spans="1:48">
      <c r="A14" s="185" t="s">
        <v>16</v>
      </c>
      <c r="B14" s="262">
        <v>1</v>
      </c>
      <c r="C14" s="87" t="s">
        <v>109</v>
      </c>
      <c r="D14" s="92">
        <v>2012</v>
      </c>
      <c r="E14" s="92">
        <f>D14+5</f>
        <v>2017</v>
      </c>
      <c r="J14" s="86"/>
      <c r="K14" s="87"/>
      <c r="P14" s="87">
        <f>P10/O10</f>
        <v>1.016232006845156</v>
      </c>
      <c r="Q14" s="87">
        <f t="shared" ref="Q14:T14" si="5">Q10/P10</f>
        <v>1.0132880512724867</v>
      </c>
      <c r="R14" s="87">
        <f t="shared" si="5"/>
        <v>0.93596801677808361</v>
      </c>
      <c r="S14" s="87">
        <f t="shared" si="5"/>
        <v>1.0362924718799487</v>
      </c>
      <c r="T14" s="87">
        <f t="shared" si="5"/>
        <v>1.0283272824205654</v>
      </c>
    </row>
    <row r="15" spans="1:48">
      <c r="A15" s="185" t="s">
        <v>16</v>
      </c>
      <c r="B15" s="262">
        <v>2</v>
      </c>
      <c r="C15" s="87" t="s">
        <v>231</v>
      </c>
      <c r="D15" s="92">
        <f>E14+1</f>
        <v>2018</v>
      </c>
      <c r="E15" s="92">
        <v>2030</v>
      </c>
      <c r="J15" s="86"/>
      <c r="K15" s="87"/>
    </row>
    <row r="16" spans="1:48">
      <c r="A16" s="185" t="s">
        <v>16</v>
      </c>
      <c r="B16" s="262">
        <v>3</v>
      </c>
      <c r="C16" s="87" t="s">
        <v>112</v>
      </c>
      <c r="D16" s="92">
        <v>2031</v>
      </c>
      <c r="E16" s="92">
        <v>2040</v>
      </c>
      <c r="J16" s="86"/>
      <c r="K16" s="87"/>
    </row>
    <row r="17" spans="1:48">
      <c r="A17" s="185" t="s">
        <v>16</v>
      </c>
      <c r="B17" s="262">
        <v>4</v>
      </c>
      <c r="C17" s="87" t="s">
        <v>232</v>
      </c>
      <c r="D17" s="92">
        <v>2041</v>
      </c>
      <c r="E17" s="92">
        <v>2070</v>
      </c>
      <c r="J17" s="86"/>
      <c r="K17" s="87"/>
    </row>
    <row r="18" spans="1:48">
      <c r="A18" s="185" t="s">
        <v>16</v>
      </c>
      <c r="B18" s="262"/>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2"/>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2" t="str">
        <f>B10</f>
        <v>COM</v>
      </c>
      <c r="C23" s="87" t="str">
        <f>C10</f>
        <v>Commercial</v>
      </c>
      <c r="D23" s="87" t="s">
        <v>71</v>
      </c>
      <c r="J23" s="217">
        <f>[13]Forecast!I$8</f>
        <v>132.81548999999998</v>
      </c>
      <c r="K23" s="217">
        <f>[13]Forecast!J$8</f>
        <v>134.00787499999998</v>
      </c>
      <c r="L23" s="217">
        <f>[13]Forecast!K$8</f>
        <v>135.598851</v>
      </c>
      <c r="M23" s="217">
        <f>[13]Forecast!L$8</f>
        <v>136.99421599999999</v>
      </c>
      <c r="N23" s="217">
        <f>[13]Forecast!M$8</f>
        <v>138.328236</v>
      </c>
      <c r="O23" s="218">
        <f>IF(O10/N10&lt;1,N23,(1+$B$20*(O10/N10-1))*N23)</f>
        <v>139.22563422464734</v>
      </c>
      <c r="P23" s="336">
        <f t="shared" ref="P23:AO23" si="7">IF(P10/O10&lt;1,O23,(1+$B$20*(P10/O10-1))*O23)</f>
        <v>140.22718478624111</v>
      </c>
      <c r="Q23" s="336">
        <f t="shared" si="7"/>
        <v>141.05298495459101</v>
      </c>
      <c r="R23" s="336">
        <f t="shared" si="7"/>
        <v>141.05298495459101</v>
      </c>
      <c r="S23" s="336">
        <f t="shared" si="7"/>
        <v>143.32170175335671</v>
      </c>
      <c r="T23" s="336">
        <f t="shared" si="7"/>
        <v>145.12097998340604</v>
      </c>
      <c r="U23" s="218">
        <f t="shared" si="7"/>
        <v>146.85837670089731</v>
      </c>
      <c r="V23" s="218">
        <f t="shared" si="7"/>
        <v>148.66056377843097</v>
      </c>
      <c r="W23" s="218">
        <f t="shared" si="7"/>
        <v>150.32563511508582</v>
      </c>
      <c r="X23" s="218">
        <f t="shared" si="7"/>
        <v>151.79432494468207</v>
      </c>
      <c r="Y23" s="218">
        <f t="shared" si="7"/>
        <v>153.24226607425092</v>
      </c>
      <c r="Z23" s="218">
        <f t="shared" si="7"/>
        <v>154.72896541278294</v>
      </c>
      <c r="AA23" s="218">
        <f t="shared" si="7"/>
        <v>156.52559688696951</v>
      </c>
      <c r="AB23" s="218">
        <f t="shared" si="7"/>
        <v>158.19557332525278</v>
      </c>
      <c r="AC23" s="218">
        <f t="shared" si="7"/>
        <v>160.10276467856036</v>
      </c>
      <c r="AD23" s="218">
        <f t="shared" si="7"/>
        <v>162.04148872210047</v>
      </c>
      <c r="AE23" s="218">
        <f t="shared" si="7"/>
        <v>164.32420642885143</v>
      </c>
      <c r="AF23" s="218">
        <f t="shared" si="7"/>
        <v>166.67745842144254</v>
      </c>
      <c r="AG23" s="218">
        <f t="shared" si="7"/>
        <v>168.8878466216467</v>
      </c>
      <c r="AH23" s="218">
        <f t="shared" si="7"/>
        <v>170.94554335773023</v>
      </c>
      <c r="AI23" s="218">
        <f t="shared" si="7"/>
        <v>172.55878089313279</v>
      </c>
      <c r="AJ23" s="218">
        <f t="shared" si="7"/>
        <v>174.46624245122064</v>
      </c>
      <c r="AK23" s="218">
        <f t="shared" si="7"/>
        <v>176.69936350647967</v>
      </c>
      <c r="AL23" s="218">
        <f t="shared" si="7"/>
        <v>178.77175755672471</v>
      </c>
      <c r="AM23" s="218">
        <f t="shared" si="7"/>
        <v>181.13847508963011</v>
      </c>
      <c r="AN23" s="218">
        <f t="shared" si="7"/>
        <v>183.4669680201753</v>
      </c>
      <c r="AO23" s="218">
        <f t="shared" si="7"/>
        <v>185.75891378453014</v>
      </c>
      <c r="AP23" s="98">
        <f t="shared" ref="AP23:AU23" si="8">(1+$B$20*(AP10/AO10-1))*AO23</f>
        <v>188.01587223753211</v>
      </c>
      <c r="AQ23" s="98">
        <f t="shared" si="8"/>
        <v>190.23929681223251</v>
      </c>
      <c r="AR23" s="98">
        <f t="shared" si="8"/>
        <v>191.90699778409223</v>
      </c>
      <c r="AS23" s="98">
        <f t="shared" si="8"/>
        <v>193.55668676271517</v>
      </c>
      <c r="AT23" s="98">
        <f t="shared" si="8"/>
        <v>195.1888973118937</v>
      </c>
      <c r="AU23" s="98">
        <f t="shared" si="8"/>
        <v>196.80413752202517</v>
      </c>
      <c r="AV23" s="98">
        <f t="shared" ref="AV23" si="9">(1+$B$20*(AT10/AS10-1))*AU23</f>
        <v>198.46373293439771</v>
      </c>
    </row>
    <row r="24" spans="1:48">
      <c r="A24" s="185" t="s">
        <v>16</v>
      </c>
      <c r="B24" s="262"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1.0294203546029475</v>
      </c>
      <c r="T24" s="89">
        <f t="shared" si="10"/>
        <v>1.0423438240492859</v>
      </c>
      <c r="U24" s="89">
        <f t="shared" si="10"/>
        <v>1.0548228242504121</v>
      </c>
      <c r="V24" s="89">
        <f t="shared" si="10"/>
        <v>1.0677671867420617</v>
      </c>
      <c r="W24" s="89">
        <f t="shared" si="10"/>
        <v>1.0797267037227363</v>
      </c>
      <c r="X24" s="89">
        <f t="shared" si="10"/>
        <v>1.0902756937688254</v>
      </c>
      <c r="Y24" s="89">
        <f t="shared" si="10"/>
        <v>1.1006756545061744</v>
      </c>
      <c r="Z24" s="89">
        <f t="shared" si="10"/>
        <v>1.1113539993872124</v>
      </c>
      <c r="AA24" s="89">
        <f t="shared" si="10"/>
        <v>1.1242584582836797</v>
      </c>
      <c r="AB24" s="89">
        <f t="shared" si="10"/>
        <v>1.1362532065754252</v>
      </c>
      <c r="AC24" s="89">
        <f t="shared" si="10"/>
        <v>1.1499517712393881</v>
      </c>
      <c r="AD24" s="89">
        <f t="shared" si="10"/>
        <v>1.1638768221420968</v>
      </c>
      <c r="AE24" s="89">
        <f t="shared" si="10"/>
        <v>1.1802726368888818</v>
      </c>
      <c r="AF24" s="89">
        <f t="shared" si="10"/>
        <v>1.1971750701634469</v>
      </c>
      <c r="AG24" s="89">
        <f t="shared" si="10"/>
        <v>1.2130513720565135</v>
      </c>
      <c r="AH24" s="89">
        <f t="shared" si="10"/>
        <v>1.2278309544771138</v>
      </c>
      <c r="AI24" s="89">
        <f t="shared" si="10"/>
        <v>1.2394181707565493</v>
      </c>
      <c r="AJ24" s="89">
        <f t="shared" si="10"/>
        <v>1.2531186761894071</v>
      </c>
      <c r="AK24" s="89">
        <f t="shared" si="10"/>
        <v>1.2691582587540358</v>
      </c>
      <c r="AL24" s="89">
        <f t="shared" si="10"/>
        <v>1.2840434058879402</v>
      </c>
      <c r="AM24" s="89">
        <f t="shared" si="10"/>
        <v>1.3010425565550263</v>
      </c>
      <c r="AN24" s="89">
        <f t="shared" si="10"/>
        <v>1.3177671557533899</v>
      </c>
      <c r="AO24" s="89">
        <f t="shared" si="10"/>
        <v>1.3342292518114813</v>
      </c>
      <c r="AP24" s="89">
        <f t="shared" si="10"/>
        <v>1.3504400485197963</v>
      </c>
      <c r="AQ24" s="89">
        <f t="shared" si="10"/>
        <v>1.3664099852852687</v>
      </c>
      <c r="AR24" s="89">
        <f t="shared" si="10"/>
        <v>1.3783883898452278</v>
      </c>
      <c r="AS24" s="89">
        <f t="shared" si="10"/>
        <v>1.3902374217265341</v>
      </c>
      <c r="AT24" s="89">
        <f t="shared" si="10"/>
        <v>1.4019609132966633</v>
      </c>
      <c r="AU24" s="89">
        <f t="shared" si="10"/>
        <v>1.413562513958257</v>
      </c>
      <c r="AV24" s="89">
        <f t="shared" si="10"/>
        <v>1.4254826996454324</v>
      </c>
    </row>
    <row r="25" spans="1:48">
      <c r="A25" s="185" t="s">
        <v>16</v>
      </c>
      <c r="B25" s="262" t="str">
        <f>B10 &amp; "-" &amp; "EXISTING"</f>
        <v>COM-EXISTING</v>
      </c>
      <c r="C25" s="87" t="str">
        <f>C10 &amp; "-" &amp; "existing"</f>
        <v>Commercial-existing</v>
      </c>
      <c r="D25" s="87" t="s">
        <v>53</v>
      </c>
      <c r="E25" s="99">
        <v>1</v>
      </c>
      <c r="I25" s="151"/>
      <c r="J25" s="216">
        <f>E25</f>
        <v>1</v>
      </c>
      <c r="K25" s="216">
        <v>1</v>
      </c>
      <c r="L25" s="216">
        <v>1</v>
      </c>
      <c r="M25" s="216">
        <v>1</v>
      </c>
      <c r="N25" s="216">
        <v>1</v>
      </c>
      <c r="O25" s="216">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2"/>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2" t="s">
        <v>486</v>
      </c>
      <c r="C27" s="264">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2"/>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5"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2" t="s">
        <v>487</v>
      </c>
      <c r="D30" s="87" t="s">
        <v>71</v>
      </c>
      <c r="I30" s="151"/>
      <c r="J30" s="216">
        <f>J23</f>
        <v>132.81548999999998</v>
      </c>
      <c r="K30" s="216">
        <f t="shared" ref="K30:O30" si="12">K23</f>
        <v>134.00787499999998</v>
      </c>
      <c r="L30" s="216">
        <f t="shared" si="12"/>
        <v>135.598851</v>
      </c>
      <c r="M30" s="216">
        <f t="shared" si="12"/>
        <v>136.99421599999999</v>
      </c>
      <c r="N30" s="216">
        <f t="shared" si="12"/>
        <v>138.328236</v>
      </c>
      <c r="O30" s="216">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2"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9.6650928976952741</v>
      </c>
      <c r="T31" s="89">
        <f t="shared" si="14"/>
        <v>12.856627469991082</v>
      </c>
      <c r="U31" s="89">
        <f t="shared" si="14"/>
        <v>15.986280529728816</v>
      </c>
      <c r="V31" s="89">
        <f t="shared" si="14"/>
        <v>19.180723949508945</v>
      </c>
      <c r="W31" s="89">
        <f t="shared" si="14"/>
        <v>22.23805162841029</v>
      </c>
      <c r="X31" s="89">
        <f t="shared" si="14"/>
        <v>25.098997800253002</v>
      </c>
      <c r="Y31" s="89">
        <f t="shared" si="14"/>
        <v>27.939195272068332</v>
      </c>
      <c r="Z31" s="89">
        <f t="shared" si="14"/>
        <v>30.818150952846821</v>
      </c>
      <c r="AA31" s="89">
        <f t="shared" si="14"/>
        <v>34.007038769279873</v>
      </c>
      <c r="AB31" s="89">
        <f t="shared" si="14"/>
        <v>37.069271549809613</v>
      </c>
      <c r="AC31" s="89">
        <f t="shared" si="14"/>
        <v>40.368719245363664</v>
      </c>
      <c r="AD31" s="89">
        <f t="shared" si="14"/>
        <v>43.699699631150253</v>
      </c>
      <c r="AE31" s="89">
        <f t="shared" si="14"/>
        <v>47.37467368014768</v>
      </c>
      <c r="AF31" s="89">
        <f t="shared" si="14"/>
        <v>51.120182014985275</v>
      </c>
      <c r="AG31" s="89">
        <f t="shared" si="14"/>
        <v>54.722826557435909</v>
      </c>
      <c r="AH31" s="89">
        <f t="shared" si="14"/>
        <v>58.172779635765906</v>
      </c>
      <c r="AI31" s="89">
        <f t="shared" si="14"/>
        <v>61.17827351341495</v>
      </c>
      <c r="AJ31" s="89">
        <f t="shared" si="14"/>
        <v>64.477991413749265</v>
      </c>
      <c r="AK31" s="89">
        <f t="shared" si="14"/>
        <v>68.103368811254782</v>
      </c>
      <c r="AL31" s="89">
        <f t="shared" si="14"/>
        <v>71.568019203746289</v>
      </c>
      <c r="AM31" s="89">
        <f t="shared" si="14"/>
        <v>75.326993078898155</v>
      </c>
      <c r="AN31" s="89">
        <f t="shared" si="14"/>
        <v>79.047742351689834</v>
      </c>
      <c r="AO31" s="89">
        <f t="shared" si="14"/>
        <v>82.731944458291139</v>
      </c>
      <c r="AP31" s="89">
        <f t="shared" si="14"/>
        <v>86.381159253539579</v>
      </c>
      <c r="AQ31" s="89">
        <f t="shared" si="14"/>
        <v>89.996840170486465</v>
      </c>
      <c r="AR31" s="89">
        <f t="shared" si="14"/>
        <v>93.05679748459265</v>
      </c>
      <c r="AS31" s="89">
        <f t="shared" si="14"/>
        <v>96.098742805462081</v>
      </c>
      <c r="AT31" s="89">
        <f t="shared" si="14"/>
        <v>99.123209696887074</v>
      </c>
      <c r="AU31" s="89">
        <f t="shared" si="14"/>
        <v>102.13070624926502</v>
      </c>
      <c r="AV31" s="89">
        <f t="shared" si="14"/>
        <v>105.18255800388404</v>
      </c>
    </row>
    <row r="32" spans="1:48">
      <c r="A32" s="185" t="s">
        <v>16</v>
      </c>
      <c r="B32" s="262"/>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5"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2"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19">
        <f t="shared" si="15"/>
        <v>28.045436957248224</v>
      </c>
      <c r="Q34" s="89">
        <f t="shared" si="15"/>
        <v>28.210596990918205</v>
      </c>
      <c r="R34" s="89">
        <f t="shared" si="15"/>
        <v>28.210596990918205</v>
      </c>
      <c r="S34" s="89">
        <f t="shared" si="15"/>
        <v>28.664340350671342</v>
      </c>
      <c r="T34" s="89">
        <f t="shared" si="15"/>
        <v>29.024195996681211</v>
      </c>
      <c r="U34" s="89">
        <f t="shared" si="15"/>
        <v>29.371675340179465</v>
      </c>
      <c r="V34" s="89">
        <f t="shared" si="15"/>
        <v>29.732112755686195</v>
      </c>
      <c r="W34" s="89">
        <f t="shared" si="15"/>
        <v>30.065127023017165</v>
      </c>
      <c r="X34" s="89">
        <f t="shared" si="15"/>
        <v>30.358864988936418</v>
      </c>
      <c r="Y34" s="89">
        <f t="shared" si="15"/>
        <v>30.648453214850186</v>
      </c>
      <c r="Z34" s="89">
        <f t="shared" si="15"/>
        <v>30.945793082556591</v>
      </c>
      <c r="AA34" s="89">
        <f t="shared" si="15"/>
        <v>31.305119377393904</v>
      </c>
      <c r="AB34" s="89">
        <f t="shared" si="15"/>
        <v>31.639114665050556</v>
      </c>
      <c r="AC34" s="89">
        <f t="shared" si="15"/>
        <v>32.020552935712075</v>
      </c>
      <c r="AD34" s="89">
        <f t="shared" si="15"/>
        <v>32.408297744420096</v>
      </c>
      <c r="AE34" s="89">
        <f t="shared" si="15"/>
        <v>32.864841285770289</v>
      </c>
      <c r="AF34" s="89">
        <f t="shared" si="15"/>
        <v>33.335491684288506</v>
      </c>
      <c r="AG34" s="89">
        <f t="shared" si="15"/>
        <v>33.777569324329342</v>
      </c>
      <c r="AH34" s="89">
        <f t="shared" si="15"/>
        <v>34.189108671546045</v>
      </c>
      <c r="AI34" s="89">
        <f t="shared" si="15"/>
        <v>34.511756178626563</v>
      </c>
      <c r="AJ34" s="89">
        <f t="shared" si="15"/>
        <v>34.893248490244126</v>
      </c>
      <c r="AK34" s="89">
        <f t="shared" si="15"/>
        <v>35.339872701295938</v>
      </c>
      <c r="AL34" s="89">
        <f t="shared" si="15"/>
        <v>35.754351511344943</v>
      </c>
      <c r="AM34" s="89">
        <f t="shared" si="15"/>
        <v>36.227695017926024</v>
      </c>
      <c r="AN34" s="89">
        <f t="shared" si="15"/>
        <v>36.693393604035059</v>
      </c>
      <c r="AO34" s="89">
        <f t="shared" si="15"/>
        <v>37.15178275690603</v>
      </c>
      <c r="AP34" s="89">
        <f t="shared" si="15"/>
        <v>37.603174447506426</v>
      </c>
      <c r="AQ34" s="89">
        <f t="shared" si="15"/>
        <v>38.047859362446502</v>
      </c>
      <c r="AR34" s="89">
        <f t="shared" si="15"/>
        <v>38.381399556818451</v>
      </c>
      <c r="AS34" s="89">
        <f t="shared" si="15"/>
        <v>38.71133735254304</v>
      </c>
      <c r="AT34" s="89">
        <f t="shared" si="15"/>
        <v>39.037779462378744</v>
      </c>
      <c r="AU34" s="89">
        <f t="shared" si="15"/>
        <v>39.360827504405037</v>
      </c>
      <c r="AV34" s="89">
        <f t="shared" si="15"/>
        <v>39.692746586879544</v>
      </c>
    </row>
    <row r="35" spans="1:48">
      <c r="A35" s="185" t="s">
        <v>16</v>
      </c>
      <c r="B35" s="262" t="s">
        <v>491</v>
      </c>
      <c r="C35" s="262"/>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19">
        <f t="shared" si="16"/>
        <v>110.26670230592069</v>
      </c>
      <c r="Q35" s="89">
        <f t="shared" si="16"/>
        <v>109.15289723212351</v>
      </c>
      <c r="R35" s="89">
        <f t="shared" si="16"/>
        <v>108.03909215832633</v>
      </c>
      <c r="S35" s="89">
        <f t="shared" si="16"/>
        <v>106.92528708452915</v>
      </c>
      <c r="T35" s="89">
        <f t="shared" si="16"/>
        <v>105.81148201073196</v>
      </c>
      <c r="U35" s="89">
        <f t="shared" si="16"/>
        <v>104.69767693693478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98.014846494151698</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89.104405903774264</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81.307770387194012</v>
      </c>
      <c r="AQ35" s="89">
        <f t="shared" si="16"/>
        <v>80.193965313396831</v>
      </c>
      <c r="AR35" s="89">
        <f t="shared" si="16"/>
        <v>79.08016023959965</v>
      </c>
      <c r="AS35" s="89">
        <f t="shared" si="16"/>
        <v>77.966355165802469</v>
      </c>
      <c r="AT35" s="89">
        <f t="shared" si="16"/>
        <v>76.852550092005302</v>
      </c>
      <c r="AU35" s="89">
        <f t="shared" si="16"/>
        <v>75.738745018208121</v>
      </c>
      <c r="AV35" s="89">
        <f t="shared" si="16"/>
        <v>74.62493994441094</v>
      </c>
    </row>
    <row r="36" spans="1:48">
      <c r="A36" s="185" t="s">
        <v>16</v>
      </c>
      <c r="B36" s="262" t="s">
        <v>492</v>
      </c>
      <c r="C36" s="262"/>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19">
        <f t="shared" si="17"/>
        <v>1.9150455230721981</v>
      </c>
      <c r="Q36" s="89">
        <f t="shared" si="17"/>
        <v>3.6894907315492986</v>
      </c>
      <c r="R36" s="89">
        <f t="shared" si="17"/>
        <v>4.8032958053464796</v>
      </c>
      <c r="S36" s="89">
        <f t="shared" si="17"/>
        <v>7.7320743181562186</v>
      </c>
      <c r="T36" s="89">
        <f t="shared" si="17"/>
        <v>10.285301975992869</v>
      </c>
      <c r="U36" s="89">
        <f t="shared" si="17"/>
        <v>12.789024423783061</v>
      </c>
      <c r="V36" s="89">
        <f t="shared" si="17"/>
        <v>15.344579159607157</v>
      </c>
      <c r="W36" s="89">
        <f t="shared" si="17"/>
        <v>17.79044130272823</v>
      </c>
      <c r="X36" s="89">
        <f t="shared" si="17"/>
        <v>20.079198240202402</v>
      </c>
      <c r="Y36" s="89">
        <f t="shared" si="17"/>
        <v>22.351356217654661</v>
      </c>
      <c r="Z36" s="89">
        <f t="shared" si="17"/>
        <v>24.654520762277457</v>
      </c>
      <c r="AA36" s="89">
        <f t="shared" si="17"/>
        <v>27.205631015423908</v>
      </c>
      <c r="AB36" s="89">
        <f t="shared" si="17"/>
        <v>29.655417239847694</v>
      </c>
      <c r="AC36" s="89">
        <f t="shared" si="17"/>
        <v>32.294975396290923</v>
      </c>
      <c r="AD36" s="89">
        <f t="shared" si="17"/>
        <v>34.959759704920202</v>
      </c>
      <c r="AE36" s="89">
        <f t="shared" si="17"/>
        <v>37.899738944118134</v>
      </c>
      <c r="AF36" s="89">
        <f t="shared" si="17"/>
        <v>40.896145611988224</v>
      </c>
      <c r="AG36" s="89">
        <f t="shared" si="17"/>
        <v>43.77826124594872</v>
      </c>
      <c r="AH36" s="89">
        <f t="shared" si="17"/>
        <v>46.538223708612726</v>
      </c>
      <c r="AI36" s="89">
        <f t="shared" si="17"/>
        <v>48.942618810731965</v>
      </c>
      <c r="AJ36" s="89">
        <f t="shared" si="17"/>
        <v>51.582393130999414</v>
      </c>
      <c r="AK36" s="89">
        <f t="shared" si="17"/>
        <v>54.482695049003816</v>
      </c>
      <c r="AL36" s="89">
        <f t="shared" si="17"/>
        <v>57.25441536299703</v>
      </c>
      <c r="AM36" s="89">
        <f t="shared" si="17"/>
        <v>60.261594463118527</v>
      </c>
      <c r="AN36" s="89">
        <f t="shared" si="17"/>
        <v>63.238193881351869</v>
      </c>
      <c r="AO36" s="89">
        <f t="shared" si="17"/>
        <v>66.185555566632914</v>
      </c>
      <c r="AP36" s="89">
        <f t="shared" si="17"/>
        <v>69.104927402831663</v>
      </c>
      <c r="AQ36" s="89">
        <f t="shared" si="17"/>
        <v>71.997472136389177</v>
      </c>
      <c r="AR36" s="89">
        <f t="shared" si="17"/>
        <v>74.445437987674126</v>
      </c>
      <c r="AS36" s="89">
        <f t="shared" si="17"/>
        <v>76.878994244369665</v>
      </c>
      <c r="AT36" s="89">
        <f t="shared" si="17"/>
        <v>79.298567757509659</v>
      </c>
      <c r="AU36" s="89">
        <f t="shared" si="17"/>
        <v>81.704564999412014</v>
      </c>
      <c r="AV36" s="89">
        <f t="shared" si="17"/>
        <v>84.146046403107221</v>
      </c>
    </row>
    <row r="37" spans="1:48">
      <c r="A37" s="185" t="s">
        <v>16</v>
      </c>
      <c r="B37" s="262"/>
      <c r="C37" s="262"/>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6" t="s">
        <v>493</v>
      </c>
      <c r="C39" s="262"/>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7" t="s">
        <v>499</v>
      </c>
      <c r="C40" s="262"/>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2.928778512809739</v>
      </c>
      <c r="T41" s="100">
        <f t="shared" si="18"/>
        <v>2.5532276578366506</v>
      </c>
      <c r="U41" s="100">
        <f t="shared" si="18"/>
        <v>2.5037224477901923</v>
      </c>
      <c r="V41" s="100">
        <f t="shared" si="18"/>
        <v>2.5555547358240958</v>
      </c>
      <c r="W41" s="100">
        <f t="shared" si="18"/>
        <v>2.4458621431210723</v>
      </c>
      <c r="X41" s="100">
        <f t="shared" si="18"/>
        <v>2.2887569374741723</v>
      </c>
      <c r="Y41" s="100">
        <f t="shared" si="18"/>
        <v>2.2721579774522596</v>
      </c>
      <c r="Z41" s="100">
        <f t="shared" si="18"/>
        <v>2.3031645446227955</v>
      </c>
      <c r="AA41" s="100">
        <f t="shared" si="18"/>
        <v>2.5511102531464509</v>
      </c>
      <c r="AB41" s="100">
        <f t="shared" si="18"/>
        <v>2.4497862244237858</v>
      </c>
      <c r="AC41" s="100">
        <f t="shared" si="18"/>
        <v>2.6395581564432291</v>
      </c>
      <c r="AD41" s="100">
        <f t="shared" si="18"/>
        <v>2.6647843086292795</v>
      </c>
      <c r="AE41" s="100">
        <f t="shared" si="18"/>
        <v>2.9399792391979318</v>
      </c>
      <c r="AF41" s="100">
        <f t="shared" si="18"/>
        <v>2.9964066678700902</v>
      </c>
      <c r="AG41" s="100">
        <f t="shared" si="18"/>
        <v>2.8821156339604954</v>
      </c>
      <c r="AH41" s="100">
        <f t="shared" si="18"/>
        <v>2.7599624626640065</v>
      </c>
      <c r="AI41" s="100">
        <f t="shared" si="18"/>
        <v>2.4043951021192385</v>
      </c>
      <c r="AJ41" s="100">
        <f t="shared" si="18"/>
        <v>2.6397743202674491</v>
      </c>
      <c r="AK41" s="100">
        <f t="shared" si="18"/>
        <v>2.9003019180044021</v>
      </c>
      <c r="AL41" s="100">
        <f t="shared" si="18"/>
        <v>2.7717203139932138</v>
      </c>
      <c r="AM41" s="100">
        <f t="shared" si="18"/>
        <v>3.0071791001214976</v>
      </c>
      <c r="AN41" s="100">
        <f t="shared" si="18"/>
        <v>2.9765994182333415</v>
      </c>
      <c r="AO41" s="100">
        <f t="shared" si="18"/>
        <v>2.9473616852810451</v>
      </c>
      <c r="AP41" s="100">
        <f t="shared" si="18"/>
        <v>2.9193718361987493</v>
      </c>
      <c r="AQ41" s="100">
        <f t="shared" si="18"/>
        <v>2.8925447335575143</v>
      </c>
      <c r="AR41" s="100">
        <f t="shared" si="18"/>
        <v>2.4479658512849483</v>
      </c>
      <c r="AS41" s="100">
        <f t="shared" si="18"/>
        <v>2.4335562566955389</v>
      </c>
      <c r="AT41" s="100">
        <f t="shared" si="18"/>
        <v>2.4195735131399942</v>
      </c>
      <c r="AU41" s="100">
        <f t="shared" si="18"/>
        <v>2.4059972419023552</v>
      </c>
      <c r="AV41" s="100">
        <f t="shared" si="18"/>
        <v>2.4414814036952066</v>
      </c>
    </row>
    <row r="42" spans="1:48">
      <c r="A42" s="185" t="s">
        <v>16</v>
      </c>
      <c r="B42" s="262" t="s">
        <v>236</v>
      </c>
      <c r="C42" s="262"/>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7" t="str">
        <f>C14</f>
        <v>A</v>
      </c>
      <c r="C43" s="262"/>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7" t="str">
        <f>C15</f>
        <v>B</v>
      </c>
      <c r="C44" s="262"/>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2.928778512809739</v>
      </c>
      <c r="T44" s="89" cm="1">
        <f t="array" ref="T44">SUM($J$41:$AV$41*(T$4=$J$4:$AV$4)*($B44=$J$11:$AV$11))</f>
        <v>2.5532276578366506</v>
      </c>
      <c r="U44" s="89" cm="1">
        <f t="array" ref="U44">SUM($J$41:$AV$41*(U$4=$J$4:$AV$4)*($B44=$J$11:$AV$11))</f>
        <v>2.5037224477901923</v>
      </c>
      <c r="V44" s="89" cm="1">
        <f t="array" ref="V44">SUM($J$41:$AV$41*(V$4=$J$4:$AV$4)*($B44=$J$11:$AV$11))</f>
        <v>2.5555547358240958</v>
      </c>
      <c r="W44" s="89" cm="1">
        <f t="array" ref="W44">SUM($J$41:$AV$41*(W$4=$J$4:$AV$4)*($B44=$J$11:$AV$11))</f>
        <v>2.4458621431210723</v>
      </c>
      <c r="X44" s="89" cm="1">
        <f t="array" ref="X44">SUM($J$41:$AV$41*(X$4=$J$4:$AV$4)*($B44=$J$11:$AV$11))</f>
        <v>2.2887569374741723</v>
      </c>
      <c r="Y44" s="89" cm="1">
        <f t="array" ref="Y44">SUM($J$41:$AV$41*(Y$4=$J$4:$AV$4)*($B44=$J$11:$AV$11))</f>
        <v>2.2721579774522596</v>
      </c>
      <c r="Z44" s="89" cm="1">
        <f t="array" ref="Z44">SUM($J$41:$AV$41*(Z$4=$J$4:$AV$4)*($B44=$J$11:$AV$11))</f>
        <v>2.3031645446227955</v>
      </c>
      <c r="AA44" s="89" cm="1">
        <f t="array" ref="AA44">SUM($J$41:$AV$41*(AA$4=$J$4:$AV$4)*($B44=$J$11:$AV$11))</f>
        <v>2.5511102531464509</v>
      </c>
      <c r="AB44" s="89" cm="1">
        <f t="array" ref="AB44">SUM($J$41:$AV$41*(AB$4=$J$4:$AV$4)*($B44=$J$11:$AV$11))</f>
        <v>2.4497862244237858</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7" t="str">
        <f>C16</f>
        <v>C</v>
      </c>
      <c r="C45" s="262"/>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2.6395581564432291</v>
      </c>
      <c r="AD45" s="89" cm="1">
        <f t="array" ref="AD45">SUM($J$41:$AV$41*(AD$4=$J$4:$AV$4)*($B45=$J$11:$AV$11))</f>
        <v>2.6647843086292795</v>
      </c>
      <c r="AE45" s="89" cm="1">
        <f t="array" ref="AE45">SUM($J$41:$AV$41*(AE$4=$J$4:$AV$4)*($B45=$J$11:$AV$11))</f>
        <v>2.9399792391979318</v>
      </c>
      <c r="AF45" s="89" cm="1">
        <f t="array" ref="AF45">SUM($J$41:$AV$41*(AF$4=$J$4:$AV$4)*($B45=$J$11:$AV$11))</f>
        <v>2.9964066678700902</v>
      </c>
      <c r="AG45" s="89" cm="1">
        <f t="array" ref="AG45">SUM($J$41:$AV$41*(AG$4=$J$4:$AV$4)*($B45=$J$11:$AV$11))</f>
        <v>2.8821156339604954</v>
      </c>
      <c r="AH45" s="89" cm="1">
        <f t="array" ref="AH45">SUM($J$41:$AV$41*(AH$4=$J$4:$AV$4)*($B45=$J$11:$AV$11))</f>
        <v>2.7599624626640065</v>
      </c>
      <c r="AI45" s="89" cm="1">
        <f t="array" ref="AI45">SUM($J$41:$AV$41*(AI$4=$J$4:$AV$4)*($B45=$J$11:$AV$11))</f>
        <v>2.4043951021192385</v>
      </c>
      <c r="AJ45" s="89" cm="1">
        <f t="array" ref="AJ45">SUM($J$41:$AV$41*(AJ$4=$J$4:$AV$4)*($B45=$J$11:$AV$11))</f>
        <v>2.6397743202674491</v>
      </c>
      <c r="AK45" s="89" cm="1">
        <f t="array" ref="AK45">SUM($J$41:$AV$41*(AK$4=$J$4:$AV$4)*($B45=$J$11:$AV$11))</f>
        <v>2.9003019180044021</v>
      </c>
      <c r="AL45" s="89" cm="1">
        <f t="array" ref="AL45">SUM($J$41:$AV$41*(AL$4=$J$4:$AV$4)*($B45=$J$11:$AV$11))</f>
        <v>2.7717203139932138</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7" t="str">
        <f>C17</f>
        <v>D</v>
      </c>
      <c r="C46" s="262"/>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3.0071791001214976</v>
      </c>
      <c r="AN46" s="89" cm="1">
        <f t="array" ref="AN46">SUM($J$41:$AV$41*(AN$4=$J$4:$AV$4)*($B46=$J$11:$AV$11))</f>
        <v>2.9765994182333415</v>
      </c>
      <c r="AO46" s="89" cm="1">
        <f t="array" ref="AO46">SUM($J$41:$AV$41*(AO$4=$J$4:$AV$4)*($B46=$J$11:$AV$11))</f>
        <v>2.9473616852810451</v>
      </c>
      <c r="AP46" s="89" cm="1">
        <f t="array" ref="AP46">SUM($J$41:$AV$41*(AP$4=$J$4:$AV$4)*($B46=$J$11:$AV$11))</f>
        <v>2.9193718361987493</v>
      </c>
      <c r="AQ46" s="89" cm="1">
        <f t="array" ref="AQ46">SUM($J$41:$AV$41*(AQ$4=$J$4:$AV$4)*($B46=$J$11:$AV$11))</f>
        <v>2.8925447335575143</v>
      </c>
      <c r="AR46" s="89" cm="1">
        <f t="array" ref="AR46">SUM($J$41:$AV$41*(AR$4=$J$4:$AV$4)*($B46=$J$11:$AV$11))</f>
        <v>2.4479658512849483</v>
      </c>
      <c r="AS46" s="89" cm="1">
        <f t="array" ref="AS46">SUM($J$41:$AV$41*(AS$4=$J$4:$AV$4)*($B46=$J$11:$AV$11))</f>
        <v>2.4335562566955389</v>
      </c>
      <c r="AT46" s="89" cm="1">
        <f t="array" ref="AT46">SUM($J$41:$AV$41*(AT$4=$J$4:$AV$4)*($B46=$J$11:$AV$11))</f>
        <v>2.4195735131399942</v>
      </c>
      <c r="AU46" s="89" cm="1">
        <f t="array" ref="AU46">SUM($J$41:$AV$41*(AU$4=$J$4:$AV$4)*($B46=$J$11:$AV$11))</f>
        <v>2.4059972419023552</v>
      </c>
      <c r="AV46" s="89" cm="1">
        <f t="array" ref="AV46">SUM($J$41:$AV$41*(AV$4=$J$4:$AV$4)*($B46=$J$11:$AV$11))</f>
        <v>2.4414814036952066</v>
      </c>
    </row>
    <row r="47" spans="1:48">
      <c r="A47" s="185" t="s">
        <v>16</v>
      </c>
      <c r="B47" s="262"/>
      <c r="C47" s="262"/>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7" t="s">
        <v>237</v>
      </c>
      <c r="C48" s="262"/>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7" t="str">
        <f>B43</f>
        <v>A</v>
      </c>
      <c r="C49" s="262"/>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7" t="str">
        <f>B44</f>
        <v>B</v>
      </c>
      <c r="C50" s="262"/>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7.7320743181562186</v>
      </c>
      <c r="T50" s="89">
        <f t="shared" si="19"/>
        <v>10.285301975992869</v>
      </c>
      <c r="U50" s="89">
        <f t="shared" si="19"/>
        <v>12.789024423783061</v>
      </c>
      <c r="V50" s="89">
        <f t="shared" si="19"/>
        <v>15.344579159607157</v>
      </c>
      <c r="W50" s="89">
        <f t="shared" si="19"/>
        <v>17.79044130272823</v>
      </c>
      <c r="X50" s="89">
        <f t="shared" si="19"/>
        <v>20.079198240202402</v>
      </c>
      <c r="Y50" s="89">
        <f t="shared" si="19"/>
        <v>22.351356217654661</v>
      </c>
      <c r="Z50" s="89">
        <f t="shared" si="19"/>
        <v>24.654520762277457</v>
      </c>
      <c r="AA50" s="89">
        <f t="shared" si="19"/>
        <v>27.205631015423908</v>
      </c>
      <c r="AB50" s="89">
        <f t="shared" si="19"/>
        <v>29.655417239847694</v>
      </c>
      <c r="AC50" s="89">
        <f t="shared" si="19"/>
        <v>29.655417239847694</v>
      </c>
      <c r="AD50" s="89">
        <f t="shared" si="19"/>
        <v>29.655417239847694</v>
      </c>
      <c r="AE50" s="89">
        <f t="shared" si="19"/>
        <v>29.655417239847694</v>
      </c>
      <c r="AF50" s="89">
        <f t="shared" si="19"/>
        <v>29.655417239847694</v>
      </c>
      <c r="AG50" s="89">
        <f t="shared" si="19"/>
        <v>29.655417239847694</v>
      </c>
      <c r="AH50" s="89">
        <f t="shared" si="19"/>
        <v>29.655417239847694</v>
      </c>
      <c r="AI50" s="89">
        <f t="shared" si="19"/>
        <v>29.655417239847694</v>
      </c>
      <c r="AJ50" s="89">
        <f t="shared" si="19"/>
        <v>29.655417239847694</v>
      </c>
      <c r="AK50" s="89">
        <f t="shared" si="19"/>
        <v>29.655417239847694</v>
      </c>
      <c r="AL50" s="89">
        <f t="shared" si="19"/>
        <v>29.655417239847694</v>
      </c>
      <c r="AM50" s="89">
        <f t="shared" si="19"/>
        <v>29.655417239847694</v>
      </c>
      <c r="AN50" s="89">
        <f t="shared" si="19"/>
        <v>29.655417239847694</v>
      </c>
      <c r="AO50" s="89">
        <f t="shared" si="19"/>
        <v>29.655417239847694</v>
      </c>
      <c r="AP50" s="89">
        <f t="shared" si="19"/>
        <v>29.655417239847694</v>
      </c>
      <c r="AQ50" s="89">
        <f t="shared" si="19"/>
        <v>29.655417239847694</v>
      </c>
      <c r="AR50" s="89">
        <f t="shared" si="19"/>
        <v>29.655417239847694</v>
      </c>
      <c r="AS50" s="89">
        <f t="shared" si="19"/>
        <v>29.655417239847694</v>
      </c>
      <c r="AT50" s="89">
        <f t="shared" si="19"/>
        <v>29.655417239847694</v>
      </c>
      <c r="AU50" s="89">
        <f t="shared" si="19"/>
        <v>29.655417239847694</v>
      </c>
      <c r="AV50" s="89">
        <f t="shared" si="19"/>
        <v>29.655417239847694</v>
      </c>
    </row>
    <row r="51" spans="1:48">
      <c r="A51" s="185" t="s">
        <v>16</v>
      </c>
      <c r="B51" s="267" t="str">
        <f>B45</f>
        <v>C</v>
      </c>
      <c r="C51" s="262"/>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2.6395581564432291</v>
      </c>
      <c r="AD51" s="89">
        <f t="shared" si="19"/>
        <v>5.3043424650725086</v>
      </c>
      <c r="AE51" s="89">
        <f t="shared" si="19"/>
        <v>8.2443217042704404</v>
      </c>
      <c r="AF51" s="89">
        <f t="shared" si="19"/>
        <v>11.240728372140531</v>
      </c>
      <c r="AG51" s="89">
        <f t="shared" si="19"/>
        <v>14.122844006101026</v>
      </c>
      <c r="AH51" s="89">
        <f t="shared" si="19"/>
        <v>16.882806468765033</v>
      </c>
      <c r="AI51" s="89">
        <f t="shared" si="19"/>
        <v>19.287201570884271</v>
      </c>
      <c r="AJ51" s="89">
        <f t="shared" si="19"/>
        <v>21.92697589115172</v>
      </c>
      <c r="AK51" s="89">
        <f t="shared" si="19"/>
        <v>24.827277809156122</v>
      </c>
      <c r="AL51" s="89">
        <f t="shared" si="19"/>
        <v>27.598998123149336</v>
      </c>
      <c r="AM51" s="89">
        <f t="shared" si="19"/>
        <v>27.598998123149336</v>
      </c>
      <c r="AN51" s="89">
        <f t="shared" si="19"/>
        <v>27.598998123149336</v>
      </c>
      <c r="AO51" s="89">
        <f t="shared" si="19"/>
        <v>27.598998123149336</v>
      </c>
      <c r="AP51" s="89">
        <f t="shared" si="19"/>
        <v>27.598998123149336</v>
      </c>
      <c r="AQ51" s="89">
        <f t="shared" si="19"/>
        <v>27.598998123149336</v>
      </c>
      <c r="AR51" s="89">
        <f t="shared" si="19"/>
        <v>27.598998123149336</v>
      </c>
      <c r="AS51" s="89">
        <f t="shared" si="19"/>
        <v>27.598998123149336</v>
      </c>
      <c r="AT51" s="89">
        <f t="shared" si="19"/>
        <v>27.598998123149336</v>
      </c>
      <c r="AU51" s="89">
        <f t="shared" si="19"/>
        <v>27.598998123149336</v>
      </c>
      <c r="AV51" s="89">
        <f t="shared" si="19"/>
        <v>27.598998123149336</v>
      </c>
    </row>
    <row r="52" spans="1:48">
      <c r="A52" s="185" t="s">
        <v>16</v>
      </c>
      <c r="B52" s="267" t="str">
        <f>B46</f>
        <v>D</v>
      </c>
      <c r="C52" s="262"/>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3.0071791001214976</v>
      </c>
      <c r="AN52" s="89">
        <f t="shared" si="19"/>
        <v>5.9837785183548391</v>
      </c>
      <c r="AO52" s="89">
        <f t="shared" si="19"/>
        <v>8.9311402036358842</v>
      </c>
      <c r="AP52" s="89">
        <f t="shared" si="19"/>
        <v>11.850512039834634</v>
      </c>
      <c r="AQ52" s="89">
        <f t="shared" si="19"/>
        <v>14.743056773392148</v>
      </c>
      <c r="AR52" s="89">
        <f t="shared" si="19"/>
        <v>17.191022624677096</v>
      </c>
      <c r="AS52" s="89">
        <f t="shared" si="19"/>
        <v>19.624578881372635</v>
      </c>
      <c r="AT52" s="89">
        <f t="shared" si="19"/>
        <v>22.044152394512629</v>
      </c>
      <c r="AU52" s="89">
        <f t="shared" si="19"/>
        <v>24.450149636414984</v>
      </c>
      <c r="AV52" s="89">
        <f t="shared" si="19"/>
        <v>26.891631040110191</v>
      </c>
    </row>
    <row r="53" spans="1:48">
      <c r="A53" s="185" t="s">
        <v>16</v>
      </c>
      <c r="B53" s="262" t="s">
        <v>238</v>
      </c>
      <c r="C53" s="262"/>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7.7320743181562186</v>
      </c>
      <c r="T53" s="89">
        <f t="shared" si="20"/>
        <v>10.285301975992869</v>
      </c>
      <c r="U53" s="89">
        <f t="shared" si="20"/>
        <v>12.789024423783061</v>
      </c>
      <c r="V53" s="89">
        <f t="shared" si="20"/>
        <v>15.344579159607157</v>
      </c>
      <c r="W53" s="89">
        <f t="shared" si="20"/>
        <v>17.79044130272823</v>
      </c>
      <c r="X53" s="89">
        <f t="shared" si="20"/>
        <v>20.079198240202402</v>
      </c>
      <c r="Y53" s="89">
        <f t="shared" si="20"/>
        <v>22.351356217654661</v>
      </c>
      <c r="Z53" s="89">
        <f t="shared" si="20"/>
        <v>24.654520762277457</v>
      </c>
      <c r="AA53" s="89">
        <f t="shared" si="20"/>
        <v>27.205631015423908</v>
      </c>
      <c r="AB53" s="89">
        <f t="shared" si="20"/>
        <v>29.655417239847694</v>
      </c>
      <c r="AC53" s="89">
        <f t="shared" si="20"/>
        <v>32.294975396290923</v>
      </c>
      <c r="AD53" s="89">
        <f t="shared" si="20"/>
        <v>34.959759704920202</v>
      </c>
      <c r="AE53" s="89">
        <f t="shared" si="20"/>
        <v>37.899738944118134</v>
      </c>
      <c r="AF53" s="89">
        <f t="shared" si="20"/>
        <v>40.896145611988224</v>
      </c>
      <c r="AG53" s="89">
        <f t="shared" si="20"/>
        <v>43.77826124594872</v>
      </c>
      <c r="AH53" s="89">
        <f t="shared" si="20"/>
        <v>46.538223708612726</v>
      </c>
      <c r="AI53" s="89">
        <f t="shared" si="20"/>
        <v>48.942618810731965</v>
      </c>
      <c r="AJ53" s="89">
        <f t="shared" si="20"/>
        <v>51.582393130999414</v>
      </c>
      <c r="AK53" s="89">
        <f t="shared" si="20"/>
        <v>54.482695049003816</v>
      </c>
      <c r="AL53" s="89">
        <f t="shared" si="20"/>
        <v>57.25441536299703</v>
      </c>
      <c r="AM53" s="89">
        <f t="shared" si="20"/>
        <v>60.261594463118527</v>
      </c>
      <c r="AN53" s="89">
        <f t="shared" si="20"/>
        <v>63.238193881351869</v>
      </c>
      <c r="AO53" s="89">
        <f t="shared" si="20"/>
        <v>66.185555566632914</v>
      </c>
      <c r="AP53" s="89">
        <f t="shared" si="20"/>
        <v>69.104927402831663</v>
      </c>
      <c r="AQ53" s="89">
        <f t="shared" si="20"/>
        <v>71.997472136389177</v>
      </c>
      <c r="AR53" s="89">
        <f t="shared" si="20"/>
        <v>74.445437987674126</v>
      </c>
      <c r="AS53" s="89">
        <f t="shared" si="20"/>
        <v>76.878994244369665</v>
      </c>
      <c r="AT53" s="89">
        <f t="shared" si="20"/>
        <v>79.298567757509659</v>
      </c>
      <c r="AU53" s="89">
        <f t="shared" si="20"/>
        <v>81.704564999412014</v>
      </c>
      <c r="AV53" s="89">
        <f t="shared" si="20"/>
        <v>84.146046403107221</v>
      </c>
    </row>
    <row r="54" spans="1:48">
      <c r="A54" s="185" t="s">
        <v>16</v>
      </c>
      <c r="B54" s="262"/>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629</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630</v>
      </c>
      <c r="M60" s="178">
        <v>-0.37</v>
      </c>
      <c r="N60" s="178">
        <v>-0.5</v>
      </c>
      <c r="O60" s="178">
        <v>-0.2</v>
      </c>
      <c r="Q60" s="87" t="s">
        <v>631</v>
      </c>
      <c r="AA60" s="89" t="s">
        <v>632</v>
      </c>
      <c r="AB60" s="89">
        <f>AB30/(AB30+AB31)</f>
        <v>0.76567440687107868</v>
      </c>
      <c r="AC60" s="89" t="s">
        <v>633</v>
      </c>
      <c r="AD60" s="89"/>
      <c r="AE60" s="89"/>
      <c r="AF60" s="89"/>
      <c r="AG60" s="89">
        <f>(AB30*0.8+AB31*0.46)/(AB30+AB31)</f>
        <v>0.72032929833616688</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634</v>
      </c>
      <c r="M61" s="178">
        <v>-0.25</v>
      </c>
      <c r="N61" s="178">
        <v>-0.25</v>
      </c>
      <c r="O61" s="178">
        <v>-0.2</v>
      </c>
      <c r="Q61" s="107" t="s">
        <v>651</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630</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0"/>
      <c r="I66" s="151"/>
      <c r="K66" s="87"/>
    </row>
    <row r="67" spans="1:48" ht="15.75" thickBot="1">
      <c r="A67" s="185" t="s">
        <v>16</v>
      </c>
      <c r="B67" s="148" t="s">
        <v>12</v>
      </c>
      <c r="C67" s="149"/>
      <c r="D67" s="85"/>
      <c r="E67" s="97">
        <v>2012</v>
      </c>
      <c r="F67" s="221">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8">
        <f>VLOOKUP($L$57,$K$59:$O$62,3)</f>
        <v>0</v>
      </c>
      <c r="I69" s="151"/>
      <c r="K69" s="87"/>
    </row>
    <row r="70" spans="1:48">
      <c r="A70" s="185" t="s">
        <v>16</v>
      </c>
      <c r="B70" s="262"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2"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2"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2"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2"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2"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2"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2"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2"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2"/>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2"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2"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2"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2"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2"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2"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2"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2"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2"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2"/>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2"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2"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2"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2"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2"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2"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2"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2"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2"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2"/>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2"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2"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2"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2"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2"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2"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2"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2"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2"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2"/>
      <c r="I114" s="151"/>
      <c r="K114" s="87"/>
    </row>
    <row r="115" spans="1:48" ht="15.75" thickBot="1">
      <c r="A115" s="185" t="s">
        <v>16</v>
      </c>
      <c r="B115" s="262"/>
      <c r="C115" s="84" t="s">
        <v>258</v>
      </c>
      <c r="I115" s="151"/>
      <c r="K115" s="87"/>
    </row>
    <row r="116" spans="1:48">
      <c r="A116" s="185" t="s">
        <v>16</v>
      </c>
      <c r="B116" s="262" t="str">
        <f>B105</f>
        <v>CNC</v>
      </c>
      <c r="C116" s="262"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2" t="str">
        <f t="shared" ref="B117:C124" si="44">B106</f>
        <v>CNH</v>
      </c>
      <c r="C117" s="262"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2" t="str">
        <f t="shared" si="44"/>
        <v>CNK</v>
      </c>
      <c r="C118" s="262"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2" t="str">
        <f t="shared" si="44"/>
        <v>CNL</v>
      </c>
      <c r="C119" s="262"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2" t="str">
        <f t="shared" si="44"/>
        <v>CNR</v>
      </c>
      <c r="C120" s="262"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2" t="str">
        <f t="shared" si="44"/>
        <v>CNW</v>
      </c>
      <c r="C121" s="262"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2" t="str">
        <f t="shared" si="44"/>
        <v>CNG</v>
      </c>
      <c r="C122" s="262"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2" t="str">
        <f t="shared" si="44"/>
        <v>CNT</v>
      </c>
      <c r="C123" s="262"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2" t="str">
        <f t="shared" si="44"/>
        <v>CNO</v>
      </c>
      <c r="C124" s="262"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2"/>
      <c r="C125" s="262"/>
      <c r="I125" s="151"/>
      <c r="K125" s="87"/>
    </row>
    <row r="126" spans="1:48" ht="15.75" thickBot="1">
      <c r="A126" s="185" t="s">
        <v>16</v>
      </c>
      <c r="B126" s="262"/>
      <c r="C126" s="84" t="s">
        <v>259</v>
      </c>
      <c r="I126" s="151"/>
      <c r="K126" s="87"/>
    </row>
    <row r="127" spans="1:48">
      <c r="A127" s="185" t="s">
        <v>16</v>
      </c>
      <c r="B127" s="262" t="str">
        <f t="shared" ref="B127:C135" si="45">B116</f>
        <v>CNC</v>
      </c>
      <c r="C127" s="262"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2" t="str">
        <f t="shared" si="45"/>
        <v>CNH</v>
      </c>
      <c r="C128" s="262"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2" t="str">
        <f t="shared" si="45"/>
        <v>CNK</v>
      </c>
      <c r="C129" s="262"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2" t="str">
        <f t="shared" si="45"/>
        <v>CNL</v>
      </c>
      <c r="C130" s="262"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2" t="str">
        <f t="shared" si="45"/>
        <v>CNR</v>
      </c>
      <c r="C131" s="262" t="str">
        <f t="shared" si="45"/>
        <v>Commercial - Refrigeration</v>
      </c>
      <c r="E131" s="144">
        <f t="shared" si="46"/>
        <v>0.01</v>
      </c>
      <c r="H131" s="262"/>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2" t="str">
        <f t="shared" si="45"/>
        <v>CNW</v>
      </c>
      <c r="C132" s="262"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2" t="str">
        <f t="shared" si="45"/>
        <v>CNG</v>
      </c>
      <c r="C133" s="262"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2" t="str">
        <f t="shared" si="45"/>
        <v>CNT</v>
      </c>
      <c r="C134" s="262"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2" t="str">
        <f t="shared" si="45"/>
        <v>CNO</v>
      </c>
      <c r="C135" s="262"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2"/>
      <c r="C136" s="262"/>
      <c r="I136" s="151"/>
      <c r="K136" s="87"/>
    </row>
    <row r="137" spans="1:48" ht="15.75" thickBot="1">
      <c r="A137" s="185" t="s">
        <v>16</v>
      </c>
      <c r="B137" s="262"/>
      <c r="C137" s="84" t="s">
        <v>260</v>
      </c>
      <c r="I137" s="151"/>
      <c r="K137" s="87"/>
    </row>
    <row r="138" spans="1:48">
      <c r="A138" s="185" t="s">
        <v>16</v>
      </c>
      <c r="B138" s="262" t="str">
        <f t="shared" ref="B138:C146" si="50">B127</f>
        <v>CNC</v>
      </c>
      <c r="C138" s="262"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2" t="str">
        <f t="shared" si="50"/>
        <v>CNH</v>
      </c>
      <c r="C139" s="262"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2" t="str">
        <f t="shared" si="50"/>
        <v>CNK</v>
      </c>
      <c r="C140" s="262"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2" t="str">
        <f t="shared" si="50"/>
        <v>CNL</v>
      </c>
      <c r="C141" s="262"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2" t="str">
        <f t="shared" si="50"/>
        <v>CNR</v>
      </c>
      <c r="C142" s="262"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2" t="str">
        <f t="shared" si="50"/>
        <v>CNW</v>
      </c>
      <c r="C143" s="262"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2" t="str">
        <f t="shared" si="50"/>
        <v>CNG</v>
      </c>
      <c r="C144" s="262"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2" t="str">
        <f t="shared" si="50"/>
        <v>CNT</v>
      </c>
      <c r="C145" s="262"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2" t="str">
        <f t="shared" si="50"/>
        <v>CNO</v>
      </c>
      <c r="C146" s="262"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24.76442376983136</v>
      </c>
      <c r="T151" s="157">
        <f t="shared" si="55"/>
        <v>25.075319384547505</v>
      </c>
      <c r="U151" s="157">
        <f t="shared" si="55"/>
        <v>25.375522550166561</v>
      </c>
      <c r="V151" s="157">
        <f t="shared" si="55"/>
        <v>25.686920781938618</v>
      </c>
      <c r="W151" s="157">
        <f t="shared" si="55"/>
        <v>25.974626912158037</v>
      </c>
      <c r="X151" s="157">
        <f t="shared" si="55"/>
        <v>26.228400464115683</v>
      </c>
      <c r="Y151" s="157">
        <f t="shared" si="55"/>
        <v>26.478588867461031</v>
      </c>
      <c r="Z151" s="157">
        <f t="shared" si="55"/>
        <v>26.735474265745616</v>
      </c>
      <c r="AA151" s="157">
        <f t="shared" si="55"/>
        <v>27.045912549973782</v>
      </c>
      <c r="AB151" s="157">
        <f t="shared" si="55"/>
        <v>27.334466228149122</v>
      </c>
      <c r="AC151" s="157">
        <f t="shared" si="55"/>
        <v>27.664008051234273</v>
      </c>
      <c r="AD151" s="157">
        <f t="shared" si="55"/>
        <v>27.998998378586169</v>
      </c>
      <c r="AE151" s="157">
        <f t="shared" si="55"/>
        <v>28.393427051601524</v>
      </c>
      <c r="AF151" s="157">
        <f t="shared" si="55"/>
        <v>28.800043278375153</v>
      </c>
      <c r="AG151" s="157">
        <f t="shared" si="55"/>
        <v>29.181974203113207</v>
      </c>
      <c r="AH151" s="157">
        <f t="shared" si="55"/>
        <v>29.537521711541935</v>
      </c>
      <c r="AI151" s="157">
        <f t="shared" si="55"/>
        <v>29.816271527371363</v>
      </c>
      <c r="AJ151" s="157">
        <f t="shared" si="55"/>
        <v>30.145860038889598</v>
      </c>
      <c r="AK151" s="157">
        <f t="shared" si="55"/>
        <v>30.531718952544821</v>
      </c>
      <c r="AL151" s="157">
        <f t="shared" si="55"/>
        <v>30.889805996240863</v>
      </c>
      <c r="AM151" s="157">
        <f t="shared" si="55"/>
        <v>31.298748921222469</v>
      </c>
      <c r="AN151" s="157">
        <f t="shared" si="55"/>
        <v>31.701087052654312</v>
      </c>
      <c r="AO151" s="157">
        <f t="shared" si="55"/>
        <v>32.097110233174661</v>
      </c>
      <c r="AP151" s="157">
        <f t="shared" si="55"/>
        <v>32.48708798865254</v>
      </c>
      <c r="AQ151" s="157">
        <f t="shared" si="55"/>
        <v>32.871271456435345</v>
      </c>
      <c r="AR151" s="157">
        <f t="shared" si="55"/>
        <v>33.15943195888017</v>
      </c>
      <c r="AS151" s="157">
        <f t="shared" si="55"/>
        <v>33.444480185737987</v>
      </c>
      <c r="AT151" s="157">
        <f t="shared" si="55"/>
        <v>33.72650833100105</v>
      </c>
      <c r="AU151" s="157">
        <f t="shared" si="55"/>
        <v>34.005604187137365</v>
      </c>
      <c r="AV151" s="157">
        <f t="shared" si="55"/>
        <v>34.292364137484519</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2.361692412192153</v>
      </c>
      <c r="T152" s="157">
        <f t="shared" si="55"/>
        <v>2.3913413885254284</v>
      </c>
      <c r="U152" s="157">
        <f t="shared" si="55"/>
        <v>2.4199706651420843</v>
      </c>
      <c r="V152" s="157">
        <f t="shared" si="55"/>
        <v>2.4496675742234917</v>
      </c>
      <c r="W152" s="157">
        <f t="shared" si="55"/>
        <v>2.4771050543359148</v>
      </c>
      <c r="X152" s="157">
        <f t="shared" si="55"/>
        <v>2.5013065087143342</v>
      </c>
      <c r="Y152" s="157">
        <f t="shared" si="55"/>
        <v>2.52516606059775</v>
      </c>
      <c r="Z152" s="157">
        <f t="shared" si="55"/>
        <v>2.5496642803653642</v>
      </c>
      <c r="AA152" s="157">
        <f t="shared" si="55"/>
        <v>2.5792696427646606</v>
      </c>
      <c r="AB152" s="157">
        <f t="shared" si="55"/>
        <v>2.6067879504220763</v>
      </c>
      <c r="AC152" s="157">
        <f t="shared" si="55"/>
        <v>2.6382151473685398</v>
      </c>
      <c r="AD152" s="157">
        <f t="shared" si="55"/>
        <v>2.670161948215509</v>
      </c>
      <c r="AE152" s="157">
        <f t="shared" si="55"/>
        <v>2.7077771664361796</v>
      </c>
      <c r="AF152" s="157">
        <f t="shared" si="55"/>
        <v>2.7465546670302117</v>
      </c>
      <c r="AG152" s="157">
        <f t="shared" si="55"/>
        <v>2.7829780207621173</v>
      </c>
      <c r="AH152" s="157">
        <f t="shared" si="55"/>
        <v>2.8168852846917907</v>
      </c>
      <c r="AI152" s="157">
        <f t="shared" si="55"/>
        <v>2.8434686338972059</v>
      </c>
      <c r="AJ152" s="157">
        <f t="shared" si="55"/>
        <v>2.8749002833485688</v>
      </c>
      <c r="AK152" s="157">
        <f t="shared" si="55"/>
        <v>2.9116982349999372</v>
      </c>
      <c r="AL152" s="157">
        <f t="shared" si="55"/>
        <v>2.9458476851087458</v>
      </c>
      <c r="AM152" s="157">
        <f t="shared" si="55"/>
        <v>2.9848470743909337</v>
      </c>
      <c r="AN152" s="157">
        <f t="shared" si="55"/>
        <v>3.0232165886978128</v>
      </c>
      <c r="AO152" s="157">
        <f t="shared" si="55"/>
        <v>3.0609838692604439</v>
      </c>
      <c r="AP152" s="157">
        <f t="shared" si="55"/>
        <v>3.0981746197740025</v>
      </c>
      <c r="AQ152" s="157">
        <f t="shared" si="55"/>
        <v>3.134812790287691</v>
      </c>
      <c r="AR152" s="157">
        <f t="shared" si="55"/>
        <v>3.1622936022154238</v>
      </c>
      <c r="AS152" s="157">
        <f t="shared" si="55"/>
        <v>3.1894776078170008</v>
      </c>
      <c r="AT152" s="157">
        <f t="shared" si="55"/>
        <v>3.2163735992958671</v>
      </c>
      <c r="AU152" s="157">
        <f t="shared" si="55"/>
        <v>3.2429899490982153</v>
      </c>
      <c r="AV152" s="157">
        <f t="shared" si="55"/>
        <v>3.2703371955009555</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1.6991243272666492</v>
      </c>
      <c r="T153" s="157">
        <f t="shared" si="55"/>
        <v>1.7204553425615925</v>
      </c>
      <c r="U153" s="157">
        <f t="shared" si="55"/>
        <v>1.7410527328569076</v>
      </c>
      <c r="V153" s="157">
        <f t="shared" si="55"/>
        <v>1.7624182334633172</v>
      </c>
      <c r="W153" s="157">
        <f t="shared" si="55"/>
        <v>1.782158183381114</v>
      </c>
      <c r="X153" s="157">
        <f t="shared" si="55"/>
        <v>1.7995699681153661</v>
      </c>
      <c r="Y153" s="157">
        <f t="shared" si="55"/>
        <v>1.8167357704160825</v>
      </c>
      <c r="Z153" s="157">
        <f t="shared" si="55"/>
        <v>1.8343610636028613</v>
      </c>
      <c r="AA153" s="157">
        <f t="shared" si="55"/>
        <v>1.8556607007658135</v>
      </c>
      <c r="AB153" s="157">
        <f t="shared" si="55"/>
        <v>1.875458802222439</v>
      </c>
      <c r="AC153" s="157">
        <f t="shared" si="55"/>
        <v>1.898069161892423</v>
      </c>
      <c r="AD153" s="157">
        <f t="shared" si="55"/>
        <v>1.9210533516273776</v>
      </c>
      <c r="AE153" s="157">
        <f t="shared" si="55"/>
        <v>1.9481156955737093</v>
      </c>
      <c r="AF153" s="157">
        <f t="shared" si="55"/>
        <v>1.9760142458971015</v>
      </c>
      <c r="AG153" s="157">
        <f t="shared" si="55"/>
        <v>2.0022191005543069</v>
      </c>
      <c r="AH153" s="157">
        <f t="shared" si="55"/>
        <v>2.0266137493733214</v>
      </c>
      <c r="AI153" s="157">
        <f t="shared" si="55"/>
        <v>2.0457391931025581</v>
      </c>
      <c r="AJ153" s="157">
        <f t="shared" si="55"/>
        <v>2.0683527561360924</v>
      </c>
      <c r="AK153" s="157">
        <f t="shared" si="55"/>
        <v>2.0948271160153227</v>
      </c>
      <c r="AL153" s="157">
        <f t="shared" si="55"/>
        <v>2.1193960061650765</v>
      </c>
      <c r="AM153" s="157">
        <f t="shared" si="55"/>
        <v>2.1474541947487453</v>
      </c>
      <c r="AN153" s="157">
        <f t="shared" si="55"/>
        <v>2.1750592185222302</v>
      </c>
      <c r="AO153" s="157">
        <f t="shared" si="55"/>
        <v>2.2022309640244773</v>
      </c>
      <c r="AP153" s="157">
        <f t="shared" si="55"/>
        <v>2.2289879238303629</v>
      </c>
      <c r="AQ153" s="157">
        <f t="shared" si="55"/>
        <v>2.2553473288506671</v>
      </c>
      <c r="AR153" s="157">
        <f t="shared" si="55"/>
        <v>2.2751184539296139</v>
      </c>
      <c r="AS153" s="157">
        <f t="shared" si="55"/>
        <v>2.2946760411038554</v>
      </c>
      <c r="AT153" s="157">
        <f t="shared" si="55"/>
        <v>2.3140264159417367</v>
      </c>
      <c r="AU153" s="157">
        <f t="shared" si="55"/>
        <v>2.3331756020164085</v>
      </c>
      <c r="AV153" s="157">
        <f t="shared" si="55"/>
        <v>2.3528506331113852</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21.550766840018866</v>
      </c>
      <c r="T154" s="157">
        <f t="shared" si="55"/>
        <v>21.821317811307534</v>
      </c>
      <c r="U154" s="157">
        <f t="shared" si="55"/>
        <v>22.082563882971563</v>
      </c>
      <c r="V154" s="157">
        <f t="shared" si="55"/>
        <v>22.353552247154266</v>
      </c>
      <c r="W154" s="157">
        <f t="shared" si="55"/>
        <v>22.603923012427476</v>
      </c>
      <c r="X154" s="157">
        <f t="shared" si="55"/>
        <v>22.824764599505514</v>
      </c>
      <c r="Y154" s="157">
        <f t="shared" si="55"/>
        <v>23.042486279472104</v>
      </c>
      <c r="Z154" s="157">
        <f t="shared" si="55"/>
        <v>23.266035891386782</v>
      </c>
      <c r="AA154" s="157">
        <f t="shared" si="55"/>
        <v>23.536188879552284</v>
      </c>
      <c r="AB154" s="157">
        <f t="shared" si="55"/>
        <v>23.787297207247843</v>
      </c>
      <c r="AC154" s="157">
        <f t="shared" si="55"/>
        <v>24.074074685268332</v>
      </c>
      <c r="AD154" s="157">
        <f t="shared" si="55"/>
        <v>24.365593620072584</v>
      </c>
      <c r="AE154" s="157">
        <f t="shared" si="55"/>
        <v>24.708837640049627</v>
      </c>
      <c r="AF154" s="157">
        <f t="shared" si="55"/>
        <v>25.062687645929508</v>
      </c>
      <c r="AG154" s="157">
        <f t="shared" si="55"/>
        <v>25.395055739147558</v>
      </c>
      <c r="AH154" s="157">
        <f t="shared" si="55"/>
        <v>25.704464168187268</v>
      </c>
      <c r="AI154" s="157">
        <f t="shared" si="55"/>
        <v>25.947040871908367</v>
      </c>
      <c r="AJ154" s="157">
        <f t="shared" si="55"/>
        <v>26.233858979646101</v>
      </c>
      <c r="AK154" s="157">
        <f t="shared" si="55"/>
        <v>26.569645330203425</v>
      </c>
      <c r="AL154" s="157">
        <f t="shared" si="55"/>
        <v>26.881263741310008</v>
      </c>
      <c r="AM154" s="157">
        <f t="shared" si="55"/>
        <v>27.237138511870597</v>
      </c>
      <c r="AN154" s="157">
        <f t="shared" si="55"/>
        <v>27.587265586981445</v>
      </c>
      <c r="AO154" s="157">
        <f t="shared" si="55"/>
        <v>27.931897196663147</v>
      </c>
      <c r="AP154" s="157">
        <f t="shared" si="55"/>
        <v>28.271267890655871</v>
      </c>
      <c r="AQ154" s="157">
        <f t="shared" si="55"/>
        <v>28.605596216440031</v>
      </c>
      <c r="AR154" s="157">
        <f t="shared" si="55"/>
        <v>28.856362390464895</v>
      </c>
      <c r="AS154" s="157">
        <f t="shared" si="55"/>
        <v>29.104420166097746</v>
      </c>
      <c r="AT154" s="157">
        <f t="shared" si="55"/>
        <v>29.349849773399637</v>
      </c>
      <c r="AU154" s="157">
        <f t="shared" si="55"/>
        <v>29.592727612089206</v>
      </c>
      <c r="AV154" s="157">
        <f t="shared" si="55"/>
        <v>29.842274982398514</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5.2425288775067864</v>
      </c>
      <c r="T155" s="157">
        <f t="shared" si="55"/>
        <v>5.3083442283176216</v>
      </c>
      <c r="U155" s="157">
        <f t="shared" si="55"/>
        <v>5.3718960306734713</v>
      </c>
      <c r="V155" s="157">
        <f t="shared" si="55"/>
        <v>5.4378177834928669</v>
      </c>
      <c r="W155" s="157">
        <f t="shared" si="55"/>
        <v>5.4987240137338667</v>
      </c>
      <c r="X155" s="157">
        <f t="shared" si="55"/>
        <v>5.5524468536775986</v>
      </c>
      <c r="Y155" s="157">
        <f t="shared" si="55"/>
        <v>5.6054107320842164</v>
      </c>
      <c r="Z155" s="157">
        <f t="shared" si="55"/>
        <v>5.6597923373754888</v>
      </c>
      <c r="AA155" s="157">
        <f t="shared" si="55"/>
        <v>5.7255108731619933</v>
      </c>
      <c r="AB155" s="157">
        <f t="shared" si="55"/>
        <v>5.7865965258953267</v>
      </c>
      <c r="AC155" s="157">
        <f t="shared" si="55"/>
        <v>5.8563592039986947</v>
      </c>
      <c r="AD155" s="157">
        <f t="shared" si="55"/>
        <v>5.9272753085343961</v>
      </c>
      <c r="AE155" s="157">
        <f t="shared" si="55"/>
        <v>6.0107742717090895</v>
      </c>
      <c r="AF155" s="157">
        <f t="shared" si="55"/>
        <v>6.0968532909802953</v>
      </c>
      <c r="AG155" s="157">
        <f t="shared" si="55"/>
        <v>6.1777065311268053</v>
      </c>
      <c r="AH155" s="157">
        <f t="shared" si="55"/>
        <v>6.2529745081888812</v>
      </c>
      <c r="AI155" s="157">
        <f t="shared" si="55"/>
        <v>6.3119847227074084</v>
      </c>
      <c r="AJ155" s="157">
        <f t="shared" si="55"/>
        <v>6.3817572845642188</v>
      </c>
      <c r="AK155" s="157">
        <f t="shared" si="55"/>
        <v>6.4634420641610388</v>
      </c>
      <c r="AL155" s="157">
        <f t="shared" si="55"/>
        <v>6.5392476506219062</v>
      </c>
      <c r="AM155" s="157">
        <f t="shared" si="55"/>
        <v>6.6258192225427486</v>
      </c>
      <c r="AN155" s="157">
        <f t="shared" si="55"/>
        <v>6.710992586242134</v>
      </c>
      <c r="AO155" s="157">
        <f t="shared" si="55"/>
        <v>6.794829100240463</v>
      </c>
      <c r="AP155" s="157">
        <f t="shared" si="55"/>
        <v>6.8773858220798259</v>
      </c>
      <c r="AQ155" s="157">
        <f t="shared" si="55"/>
        <v>6.9587159165262653</v>
      </c>
      <c r="AR155" s="157">
        <f t="shared" si="55"/>
        <v>7.0197183355393102</v>
      </c>
      <c r="AS155" s="157">
        <f t="shared" si="55"/>
        <v>7.0800618983321852</v>
      </c>
      <c r="AT155" s="157">
        <f t="shared" si="55"/>
        <v>7.1397661220021309</v>
      </c>
      <c r="AU155" s="157">
        <f t="shared" si="55"/>
        <v>7.1988495918614053</v>
      </c>
      <c r="AV155" s="157">
        <f t="shared" si="55"/>
        <v>7.2595555196302053</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1.9866987495941066</v>
      </c>
      <c r="T156" s="157">
        <f t="shared" si="55"/>
        <v>2.0116400094736644</v>
      </c>
      <c r="U156" s="157">
        <f t="shared" si="55"/>
        <v>2.0357234793457208</v>
      </c>
      <c r="V156" s="157">
        <f t="shared" si="55"/>
        <v>2.0607050611276083</v>
      </c>
      <c r="W156" s="157">
        <f t="shared" si="55"/>
        <v>2.0837859700342714</v>
      </c>
      <c r="X156" s="157">
        <f t="shared" si="55"/>
        <v>2.1041446750475692</v>
      </c>
      <c r="Y156" s="157">
        <f t="shared" si="55"/>
        <v>2.1242157654435698</v>
      </c>
      <c r="Z156" s="157">
        <f t="shared" si="55"/>
        <v>2.1448241149171681</v>
      </c>
      <c r="AA156" s="157">
        <f t="shared" si="55"/>
        <v>2.1697286859596638</v>
      </c>
      <c r="AB156" s="157">
        <f t="shared" si="55"/>
        <v>2.1928775884719891</v>
      </c>
      <c r="AC156" s="157">
        <f t="shared" si="55"/>
        <v>2.2193147199775405</v>
      </c>
      <c r="AD156" s="157">
        <f t="shared" si="55"/>
        <v>2.2461889517651135</v>
      </c>
      <c r="AE156" s="157">
        <f t="shared" si="55"/>
        <v>2.2778315596758327</v>
      </c>
      <c r="AF156" s="157">
        <f t="shared" si="55"/>
        <v>2.3104519007265281</v>
      </c>
      <c r="AG156" s="157">
        <f t="shared" si="55"/>
        <v>2.3410918904820246</v>
      </c>
      <c r="AH156" s="157">
        <f t="shared" si="55"/>
        <v>2.3696152995862239</v>
      </c>
      <c r="AI156" s="157">
        <f t="shared" si="55"/>
        <v>2.3919776979890708</v>
      </c>
      <c r="AJ156" s="157">
        <f t="shared" si="55"/>
        <v>2.4184185750229852</v>
      </c>
      <c r="AK156" s="157">
        <f t="shared" si="55"/>
        <v>2.449373683383409</v>
      </c>
      <c r="AL156" s="157">
        <f t="shared" si="55"/>
        <v>2.4781008239205304</v>
      </c>
      <c r="AM156" s="157">
        <f t="shared" si="55"/>
        <v>2.5109078217843792</v>
      </c>
      <c r="AN156" s="157">
        <f t="shared" si="55"/>
        <v>2.5431849573260279</v>
      </c>
      <c r="AO156" s="157">
        <f t="shared" si="55"/>
        <v>2.5749554828533991</v>
      </c>
      <c r="AP156" s="157">
        <f t="shared" si="55"/>
        <v>2.6062410207838744</v>
      </c>
      <c r="AQ156" s="157">
        <f t="shared" si="55"/>
        <v>2.637061718335846</v>
      </c>
      <c r="AR156" s="157">
        <f t="shared" si="55"/>
        <v>2.6601790787561987</v>
      </c>
      <c r="AS156" s="157">
        <f t="shared" si="55"/>
        <v>2.6830467602793324</v>
      </c>
      <c r="AT156" s="157">
        <f t="shared" si="55"/>
        <v>2.7056721590672121</v>
      </c>
      <c r="AU156" s="157">
        <f t="shared" si="55"/>
        <v>2.7280623181743424</v>
      </c>
      <c r="AV156" s="157">
        <f t="shared" si="55"/>
        <v>2.751067320837977</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9.1321505960684899</v>
      </c>
      <c r="T157" s="157">
        <f t="shared" si="55"/>
        <v>9.2467967352087772</v>
      </c>
      <c r="U157" s="157">
        <f t="shared" si="55"/>
        <v>9.3574999174564297</v>
      </c>
      <c r="V157" s="157">
        <f t="shared" si="55"/>
        <v>9.472331402102407</v>
      </c>
      <c r="W157" s="157">
        <f t="shared" si="55"/>
        <v>9.5784261666321822</v>
      </c>
      <c r="X157" s="157">
        <f t="shared" si="55"/>
        <v>9.6720079238867012</v>
      </c>
      <c r="Y157" s="157">
        <f t="shared" si="55"/>
        <v>9.7642676185993658</v>
      </c>
      <c r="Z157" s="157">
        <f t="shared" si="55"/>
        <v>9.858996903030512</v>
      </c>
      <c r="AA157" s="157">
        <f t="shared" si="55"/>
        <v>9.9734743965795598</v>
      </c>
      <c r="AB157" s="157">
        <f t="shared" si="55"/>
        <v>10.079881703635776</v>
      </c>
      <c r="AC157" s="157">
        <f t="shared" si="55"/>
        <v>10.201403834903077</v>
      </c>
      <c r="AD157" s="157">
        <f t="shared" si="55"/>
        <v>10.324935161375153</v>
      </c>
      <c r="AE157" s="157">
        <f t="shared" si="55"/>
        <v>10.47038502424544</v>
      </c>
      <c r="AF157" s="157">
        <f t="shared" si="55"/>
        <v>10.620329180112517</v>
      </c>
      <c r="AG157" s="157">
        <f t="shared" ref="K157:AV159" si="57">AG98*AG$34/1000</f>
        <v>10.761170362383536</v>
      </c>
      <c r="AH157" s="157">
        <f t="shared" si="57"/>
        <v>10.89228237295184</v>
      </c>
      <c r="AI157" s="157">
        <f t="shared" si="57"/>
        <v>10.995074399143936</v>
      </c>
      <c r="AJ157" s="157">
        <f t="shared" si="57"/>
        <v>11.116613747278709</v>
      </c>
      <c r="AK157" s="157">
        <f t="shared" si="57"/>
        <v>11.258903418182644</v>
      </c>
      <c r="AL157" s="157">
        <f t="shared" si="57"/>
        <v>11.390951910000043</v>
      </c>
      <c r="AM157" s="157">
        <f t="shared" si="57"/>
        <v>11.541754061135832</v>
      </c>
      <c r="AN157" s="157">
        <f t="shared" si="57"/>
        <v>11.690120622818254</v>
      </c>
      <c r="AO157" s="157">
        <f t="shared" si="57"/>
        <v>11.836158477672429</v>
      </c>
      <c r="AP157" s="157">
        <f t="shared" si="57"/>
        <v>11.979967016293838</v>
      </c>
      <c r="AQ157" s="157">
        <f t="shared" si="57"/>
        <v>12.121638848310639</v>
      </c>
      <c r="AR157" s="157">
        <f t="shared" si="57"/>
        <v>12.227901167540157</v>
      </c>
      <c r="AS157" s="157">
        <f t="shared" si="57"/>
        <v>12.333015801298727</v>
      </c>
      <c r="AT157" s="157">
        <f t="shared" si="57"/>
        <v>12.437016747123673</v>
      </c>
      <c r="AU157" s="157">
        <f t="shared" si="57"/>
        <v>12.539936379442373</v>
      </c>
      <c r="AV157" s="157">
        <f t="shared" si="57"/>
        <v>12.645682229853861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3.1556103857942746</v>
      </c>
      <c r="T158" s="157">
        <f t="shared" si="57"/>
        <v>3.1952263057855692</v>
      </c>
      <c r="U158" s="157">
        <f t="shared" si="57"/>
        <v>3.2334797388587777</v>
      </c>
      <c r="V158" s="157">
        <f t="shared" si="57"/>
        <v>3.2731597049032515</v>
      </c>
      <c r="W158" s="157">
        <f t="shared" si="57"/>
        <v>3.3098207013801049</v>
      </c>
      <c r="X158" s="157">
        <f t="shared" si="57"/>
        <v>3.3421578340200737</v>
      </c>
      <c r="Y158" s="157">
        <f t="shared" si="57"/>
        <v>3.3740381285643655</v>
      </c>
      <c r="Z158" s="157">
        <f t="shared" si="57"/>
        <v>3.4067717886858357</v>
      </c>
      <c r="AA158" s="157">
        <f t="shared" si="57"/>
        <v>3.4463294332716128</v>
      </c>
      <c r="AB158" s="157">
        <f t="shared" si="57"/>
        <v>3.4830984286729318</v>
      </c>
      <c r="AC158" s="157">
        <f t="shared" si="57"/>
        <v>3.5250903445416921</v>
      </c>
      <c r="AD158" s="157">
        <f t="shared" si="57"/>
        <v>3.5677765368778145</v>
      </c>
      <c r="AE158" s="157">
        <f t="shared" si="57"/>
        <v>3.6180366692592747</v>
      </c>
      <c r="AF158" s="157">
        <f t="shared" si="57"/>
        <v>3.6698498024928643</v>
      </c>
      <c r="AG158" s="157">
        <f t="shared" si="57"/>
        <v>3.7185174074394274</v>
      </c>
      <c r="AH158" s="157">
        <f t="shared" si="57"/>
        <v>3.7638231016348147</v>
      </c>
      <c r="AI158" s="157">
        <f t="shared" si="57"/>
        <v>3.799342838417108</v>
      </c>
      <c r="AJ158" s="157">
        <f t="shared" si="57"/>
        <v>3.8413407035664049</v>
      </c>
      <c r="AK158" s="157">
        <f t="shared" si="57"/>
        <v>3.8905088330855366</v>
      </c>
      <c r="AL158" s="157">
        <f t="shared" si="57"/>
        <v>3.9361381279404468</v>
      </c>
      <c r="AM158" s="157">
        <f t="shared" si="57"/>
        <v>3.9882477410395865</v>
      </c>
      <c r="AN158" s="157">
        <f t="shared" si="57"/>
        <v>4.0395157373373261</v>
      </c>
      <c r="AO158" s="157">
        <f t="shared" si="57"/>
        <v>4.0899790500750015</v>
      </c>
      <c r="AP158" s="157">
        <f t="shared" si="57"/>
        <v>4.1396720236265967</v>
      </c>
      <c r="AQ158" s="157">
        <f t="shared" si="57"/>
        <v>4.1886266592059949</v>
      </c>
      <c r="AR158" s="157">
        <f t="shared" si="57"/>
        <v>4.2253455541313167</v>
      </c>
      <c r="AS158" s="157">
        <f t="shared" si="57"/>
        <v>4.2616678668766088</v>
      </c>
      <c r="AT158" s="157">
        <f t="shared" si="57"/>
        <v>4.2976053452750609</v>
      </c>
      <c r="AU158" s="157">
        <f t="shared" si="57"/>
        <v>4.3331691762949784</v>
      </c>
      <c r="AV158" s="157">
        <f t="shared" si="57"/>
        <v>4.3697096056607405</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3.4998730931873059</v>
      </c>
      <c r="T159" s="157">
        <f t="shared" si="57"/>
        <v>3.5438109294498448</v>
      </c>
      <c r="U159" s="157">
        <f t="shared" si="57"/>
        <v>3.5862376376827956</v>
      </c>
      <c r="V159" s="157">
        <f t="shared" si="57"/>
        <v>3.6302465071309435</v>
      </c>
      <c r="W159" s="157">
        <f t="shared" si="57"/>
        <v>3.6709070511944266</v>
      </c>
      <c r="X159" s="157">
        <f t="shared" si="57"/>
        <v>3.706772017587916</v>
      </c>
      <c r="Y159" s="157">
        <f t="shared" si="57"/>
        <v>3.7421303069321081</v>
      </c>
      <c r="Z159" s="157">
        <f t="shared" si="57"/>
        <v>3.7784350601476535</v>
      </c>
      <c r="AA159" s="157">
        <f t="shared" si="57"/>
        <v>3.8223082634235959</v>
      </c>
      <c r="AB159" s="157">
        <f t="shared" si="57"/>
        <v>3.8630885886018618</v>
      </c>
      <c r="AC159" s="157">
        <f t="shared" si="57"/>
        <v>3.9096616310604819</v>
      </c>
      <c r="AD159" s="157">
        <f t="shared" si="57"/>
        <v>3.9570046923840079</v>
      </c>
      <c r="AE159" s="157">
        <f t="shared" si="57"/>
        <v>4.012747976083979</v>
      </c>
      <c r="AF159" s="157">
        <f t="shared" si="57"/>
        <v>4.070213685949275</v>
      </c>
      <c r="AG159" s="157">
        <f t="shared" si="57"/>
        <v>4.1241907047311646</v>
      </c>
      <c r="AH159" s="157">
        <f t="shared" si="57"/>
        <v>4.1744390436250987</v>
      </c>
      <c r="AI159" s="157">
        <f t="shared" si="57"/>
        <v>4.2138338217640836</v>
      </c>
      <c r="AJ159" s="157">
        <f t="shared" si="57"/>
        <v>4.2604134625426262</v>
      </c>
      <c r="AK159" s="157">
        <f t="shared" si="57"/>
        <v>4.3149456108461761</v>
      </c>
      <c r="AL159" s="157">
        <f t="shared" si="57"/>
        <v>4.365552853756367</v>
      </c>
      <c r="AM159" s="157">
        <f t="shared" si="57"/>
        <v>4.4233473880889616</v>
      </c>
      <c r="AN159" s="157">
        <f t="shared" si="57"/>
        <v>4.4802084890638607</v>
      </c>
      <c r="AO159" s="157">
        <f t="shared" si="57"/>
        <v>4.5361771191706568</v>
      </c>
      <c r="AP159" s="157">
        <f t="shared" si="57"/>
        <v>4.5912913695979709</v>
      </c>
      <c r="AQ159" s="157">
        <f t="shared" si="57"/>
        <v>4.6455867327462315</v>
      </c>
      <c r="AR159" s="157">
        <f t="shared" si="57"/>
        <v>4.6863114917149655</v>
      </c>
      <c r="AS159" s="157">
        <f t="shared" si="57"/>
        <v>4.7265964031957548</v>
      </c>
      <c r="AT159" s="157">
        <f t="shared" si="57"/>
        <v>4.7664544966568352</v>
      </c>
      <c r="AU159" s="157">
        <f t="shared" si="57"/>
        <v>4.8058981795137541</v>
      </c>
      <c r="AV159" s="157">
        <f t="shared" si="57"/>
        <v>4.8464250031439633</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90.45307192364632</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84.679471588094415</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76.981337807358543</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70.245470749214675</v>
      </c>
      <c r="AQ162" s="157">
        <f t="shared" si="61"/>
        <v>69.283204026622698</v>
      </c>
      <c r="AR162" s="157">
        <f t="shared" si="61"/>
        <v>68.320937304030707</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8.6261782469490225</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8.0755711248033393</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7.3414282952757626</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6.6990533194391331</v>
      </c>
      <c r="AQ163" s="157">
        <f t="shared" si="61"/>
        <v>6.6072854657481859</v>
      </c>
      <c r="AR163" s="157">
        <f t="shared" si="61"/>
        <v>6.5155176120572387</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6.2061211845638677</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5.8099857898044709</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78.715058388101269</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73.69069295907353</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66.991539053703193</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61.129779386504168</v>
      </c>
      <c r="AQ165" s="157">
        <f t="shared" si="61"/>
        <v>60.292385148332876</v>
      </c>
      <c r="AR165" s="157">
        <f t="shared" si="61"/>
        <v>59.454990910161584</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19.148551406901699</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17.926303444759036</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16.296639495235485</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v>
      </c>
      <c r="AQ166" s="157">
        <f t="shared" si="61"/>
        <v>14.666975545711935</v>
      </c>
      <c r="AR166" s="157">
        <f t="shared" si="61"/>
        <v>14.463267552021492</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7.2564985383012477</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5.6353658861275635</v>
      </c>
      <c r="AQ167" s="157">
        <f t="shared" si="61"/>
        <v>5.5581690931669119</v>
      </c>
      <c r="AR167" s="157">
        <f t="shared" si="61"/>
        <v>5.4809723002062603</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11.967466189039003</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10.879514717308185</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9.927557179543717</v>
      </c>
      <c r="AQ170" s="157">
        <f t="shared" si="63"/>
        <v>9.7915632455773647</v>
      </c>
      <c r="AR170" s="157">
        <f t="shared" si="63"/>
        <v>9.6555693116110124</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6.680089710495146</v>
      </c>
      <c r="T186" s="157">
        <f t="shared" si="70"/>
        <v>8.8859388919517119</v>
      </c>
      <c r="U186" s="157">
        <f t="shared" si="70"/>
        <v>11.049018277019913</v>
      </c>
      <c r="V186" s="157">
        <f>INDEX(V$49:V$52,MATCH($I$185,$B$49:$B$52,0),1)*INDEX(V$81:V$89,MATCH($B186,$B$81:$B$89,0))*INDEX(V$116:V$124,MATCH($B186,$B$116:$B$124,0))/1000</f>
        <v>13.256877926700117</v>
      </c>
      <c r="W186" s="157">
        <f t="shared" si="70"/>
        <v>15.369969170169794</v>
      </c>
      <c r="X186" s="157">
        <f t="shared" si="70"/>
        <v>17.34733010059233</v>
      </c>
      <c r="Y186" s="157">
        <f t="shared" si="70"/>
        <v>19.310350436565731</v>
      </c>
      <c r="Z186" s="157">
        <f t="shared" ref="Z186:AO194" si="71">INDEX(Z$49:Z$52,MATCH($I$185,$B$49:$B$52,0),1)*INDEX(Z$81:Z$89,MATCH($B186,$B$81:$B$89,0))*INDEX(Z$116:Z$124,MATCH($B186,$B$116:$B$124,0))/1000</f>
        <v>21.300158752296035</v>
      </c>
      <c r="AA186" s="157">
        <f t="shared" si="71"/>
        <v>23.504178611800697</v>
      </c>
      <c r="AB186" s="157">
        <f t="shared" si="71"/>
        <v>25.620660047094042</v>
      </c>
      <c r="AC186" s="157">
        <f t="shared" si="71"/>
        <v>25.620660047094042</v>
      </c>
      <c r="AD186" s="157">
        <f t="shared" si="71"/>
        <v>25.620660047094042</v>
      </c>
      <c r="AE186" s="157">
        <f t="shared" si="71"/>
        <v>25.620660047094042</v>
      </c>
      <c r="AF186" s="157">
        <f t="shared" si="71"/>
        <v>25.620660047094042</v>
      </c>
      <c r="AG186" s="157">
        <f t="shared" si="71"/>
        <v>25.620660047094042</v>
      </c>
      <c r="AH186" s="157">
        <f t="shared" si="71"/>
        <v>25.620660047094042</v>
      </c>
      <c r="AI186" s="157">
        <f t="shared" si="71"/>
        <v>25.620660047094042</v>
      </c>
      <c r="AJ186" s="157">
        <f t="shared" si="71"/>
        <v>25.620660047094042</v>
      </c>
      <c r="AK186" s="157">
        <f t="shared" si="71"/>
        <v>25.620660047094042</v>
      </c>
      <c r="AL186" s="157">
        <f t="shared" si="71"/>
        <v>25.620660047094042</v>
      </c>
      <c r="AM186" s="157">
        <f t="shared" si="71"/>
        <v>25.620660047094042</v>
      </c>
      <c r="AN186" s="157">
        <f t="shared" si="71"/>
        <v>25.620660047094042</v>
      </c>
      <c r="AO186" s="157">
        <f t="shared" si="71"/>
        <v>25.620660047094042</v>
      </c>
      <c r="AP186" s="157">
        <f t="shared" ref="AN186:AV194" si="72">INDEX(AP$49:AP$52,MATCH($I$185,$B$49:$B$52,0),1)*INDEX(AP$81:AP$89,MATCH($B186,$B$81:$B$89,0))*INDEX(AP$116:AP$124,MATCH($B186,$B$116:$B$124,0))/1000</f>
        <v>25.620660047094042</v>
      </c>
      <c r="AQ186" s="157">
        <f t="shared" si="72"/>
        <v>25.620660047094042</v>
      </c>
      <c r="AR186" s="157">
        <f t="shared" si="72"/>
        <v>25.620660047094042</v>
      </c>
      <c r="AS186" s="157">
        <f t="shared" si="72"/>
        <v>25.620660047094042</v>
      </c>
      <c r="AT186" s="157">
        <f t="shared" si="72"/>
        <v>25.620660047094042</v>
      </c>
      <c r="AU186" s="157">
        <f t="shared" si="72"/>
        <v>25.620660047094042</v>
      </c>
      <c r="AV186" s="157">
        <f t="shared" si="72"/>
        <v>25.620660047094042</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0.63705569443769439</v>
      </c>
      <c r="T187" s="157">
        <f t="shared" si="70"/>
        <v>0.84741945346174374</v>
      </c>
      <c r="U187" s="157">
        <f t="shared" si="70"/>
        <v>1.0537044136193137</v>
      </c>
      <c r="V187" s="157">
        <f t="shared" si="70"/>
        <v>1.2642599036358886</v>
      </c>
      <c r="W187" s="157">
        <f t="shared" si="70"/>
        <v>1.4657776777765306</v>
      </c>
      <c r="X187" s="157">
        <f t="shared" si="70"/>
        <v>1.6543513489811534</v>
      </c>
      <c r="Y187" s="157">
        <f t="shared" si="70"/>
        <v>1.8415574102057646</v>
      </c>
      <c r="Z187" s="157">
        <f t="shared" si="71"/>
        <v>2.0313181429671681</v>
      </c>
      <c r="AA187" s="157">
        <f t="shared" si="71"/>
        <v>2.2415074462553024</v>
      </c>
      <c r="AB187" s="157">
        <f t="shared" si="71"/>
        <v>2.4433485305759124</v>
      </c>
      <c r="AC187" s="157">
        <f t="shared" si="71"/>
        <v>2.4433485305759124</v>
      </c>
      <c r="AD187" s="157">
        <f t="shared" si="71"/>
        <v>2.4433485305759124</v>
      </c>
      <c r="AE187" s="157">
        <f t="shared" si="71"/>
        <v>2.4433485305759124</v>
      </c>
      <c r="AF187" s="157">
        <f t="shared" si="71"/>
        <v>2.4433485305759124</v>
      </c>
      <c r="AG187" s="157">
        <f t="shared" si="71"/>
        <v>2.4433485305759124</v>
      </c>
      <c r="AH187" s="157">
        <f t="shared" si="71"/>
        <v>2.4433485305759124</v>
      </c>
      <c r="AI187" s="157">
        <f t="shared" si="71"/>
        <v>2.4433485305759124</v>
      </c>
      <c r="AJ187" s="157">
        <f t="shared" si="71"/>
        <v>2.4433485305759124</v>
      </c>
      <c r="AK187" s="157">
        <f t="shared" si="71"/>
        <v>2.4433485305759124</v>
      </c>
      <c r="AL187" s="157">
        <f t="shared" si="71"/>
        <v>2.4433485305759124</v>
      </c>
      <c r="AM187" s="157">
        <f t="shared" si="71"/>
        <v>2.4433485305759124</v>
      </c>
      <c r="AN187" s="157">
        <f t="shared" si="72"/>
        <v>2.4433485305759124</v>
      </c>
      <c r="AO187" s="157">
        <f t="shared" si="72"/>
        <v>2.4433485305759124</v>
      </c>
      <c r="AP187" s="157">
        <f t="shared" si="72"/>
        <v>2.4433485305759124</v>
      </c>
      <c r="AQ187" s="157">
        <f t="shared" si="72"/>
        <v>2.4433485305759124</v>
      </c>
      <c r="AR187" s="157">
        <f t="shared" si="72"/>
        <v>2.4433485305759124</v>
      </c>
      <c r="AS187" s="157">
        <f t="shared" si="72"/>
        <v>2.4433485305759124</v>
      </c>
      <c r="AT187" s="157">
        <f t="shared" si="72"/>
        <v>2.4433485305759124</v>
      </c>
      <c r="AU187" s="157">
        <f t="shared" si="72"/>
        <v>2.4433485305759124</v>
      </c>
      <c r="AV187" s="157">
        <f t="shared" si="72"/>
        <v>2.4433485305759124</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0.45833099291626384</v>
      </c>
      <c r="T188" s="157">
        <f t="shared" si="70"/>
        <v>0.6096776198892685</v>
      </c>
      <c r="U188" s="157">
        <f t="shared" si="70"/>
        <v>0.75808974686376152</v>
      </c>
      <c r="V188" s="157">
        <f t="shared" si="70"/>
        <v>0.90957431508263276</v>
      </c>
      <c r="W188" s="157">
        <f t="shared" si="70"/>
        <v>1.0545566805470528</v>
      </c>
      <c r="X188" s="157">
        <f t="shared" si="70"/>
        <v>1.1902263852772925</v>
      </c>
      <c r="Y188" s="157">
        <f t="shared" si="70"/>
        <v>1.3249121602733918</v>
      </c>
      <c r="Z188" s="157">
        <f t="shared" si="71"/>
        <v>1.4614358988137399</v>
      </c>
      <c r="AA188" s="157">
        <f t="shared" si="71"/>
        <v>1.6126570132587821</v>
      </c>
      <c r="AB188" s="157">
        <f t="shared" si="71"/>
        <v>1.7578719848785174</v>
      </c>
      <c r="AC188" s="157">
        <f t="shared" si="71"/>
        <v>1.7578719848785174</v>
      </c>
      <c r="AD188" s="157">
        <f t="shared" si="71"/>
        <v>1.7578719848785174</v>
      </c>
      <c r="AE188" s="157">
        <f t="shared" si="71"/>
        <v>1.7578719848785174</v>
      </c>
      <c r="AF188" s="157">
        <f t="shared" si="71"/>
        <v>1.7578719848785174</v>
      </c>
      <c r="AG188" s="157">
        <f t="shared" si="71"/>
        <v>1.7578719848785174</v>
      </c>
      <c r="AH188" s="157">
        <f t="shared" si="71"/>
        <v>1.7578719848785174</v>
      </c>
      <c r="AI188" s="157">
        <f t="shared" si="71"/>
        <v>1.7578719848785174</v>
      </c>
      <c r="AJ188" s="157">
        <f t="shared" si="71"/>
        <v>1.7578719848785174</v>
      </c>
      <c r="AK188" s="157">
        <f t="shared" si="71"/>
        <v>1.7578719848785174</v>
      </c>
      <c r="AL188" s="157">
        <f t="shared" si="71"/>
        <v>1.7578719848785174</v>
      </c>
      <c r="AM188" s="157">
        <f t="shared" si="71"/>
        <v>1.7578719848785174</v>
      </c>
      <c r="AN188" s="157">
        <f t="shared" si="72"/>
        <v>1.7578719848785174</v>
      </c>
      <c r="AO188" s="157">
        <f t="shared" si="72"/>
        <v>1.7578719848785174</v>
      </c>
      <c r="AP188" s="157">
        <f t="shared" si="72"/>
        <v>1.7578719848785174</v>
      </c>
      <c r="AQ188" s="157">
        <f t="shared" si="72"/>
        <v>1.7578719848785174</v>
      </c>
      <c r="AR188" s="157">
        <f t="shared" si="72"/>
        <v>1.7578719848785174</v>
      </c>
      <c r="AS188" s="157">
        <f t="shared" si="72"/>
        <v>1.7578719848785174</v>
      </c>
      <c r="AT188" s="157">
        <f t="shared" si="72"/>
        <v>1.7578719848785174</v>
      </c>
      <c r="AU188" s="157">
        <f t="shared" si="72"/>
        <v>1.7578719848785174</v>
      </c>
      <c r="AV188" s="157">
        <f t="shared" si="72"/>
        <v>1.7578719848785174</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5.8132204956316</v>
      </c>
      <c r="T189" s="157">
        <f t="shared" si="70"/>
        <v>7.7328186189575536</v>
      </c>
      <c r="U189" s="157">
        <f t="shared" si="70"/>
        <v>9.6151971437849717</v>
      </c>
      <c r="V189" s="157">
        <f t="shared" si="70"/>
        <v>11.536544838687051</v>
      </c>
      <c r="W189" s="157">
        <f t="shared" si="70"/>
        <v>13.375422137951208</v>
      </c>
      <c r="X189" s="157">
        <f t="shared" si="70"/>
        <v>15.096182724434627</v>
      </c>
      <c r="Y189" s="157">
        <f t="shared" si="70"/>
        <v>16.804463682472292</v>
      </c>
      <c r="Z189" s="157">
        <f t="shared" si="71"/>
        <v>18.536056368302283</v>
      </c>
      <c r="AA189" s="157">
        <f t="shared" si="71"/>
        <v>20.454062559135593</v>
      </c>
      <c r="AB189" s="157">
        <f t="shared" si="71"/>
        <v>22.295890108089136</v>
      </c>
      <c r="AC189" s="157">
        <f t="shared" si="71"/>
        <v>22.295890108089136</v>
      </c>
      <c r="AD189" s="157">
        <f t="shared" si="71"/>
        <v>22.295890108089136</v>
      </c>
      <c r="AE189" s="157">
        <f t="shared" si="71"/>
        <v>22.295890108089136</v>
      </c>
      <c r="AF189" s="157">
        <f t="shared" si="71"/>
        <v>22.295890108089136</v>
      </c>
      <c r="AG189" s="157">
        <f t="shared" si="71"/>
        <v>22.295890108089136</v>
      </c>
      <c r="AH189" s="157">
        <f t="shared" si="71"/>
        <v>22.295890108089136</v>
      </c>
      <c r="AI189" s="157">
        <f t="shared" si="71"/>
        <v>22.295890108089136</v>
      </c>
      <c r="AJ189" s="157">
        <f t="shared" si="71"/>
        <v>22.295890108089136</v>
      </c>
      <c r="AK189" s="157">
        <f t="shared" si="71"/>
        <v>22.295890108089136</v>
      </c>
      <c r="AL189" s="157">
        <f t="shared" si="71"/>
        <v>22.295890108089136</v>
      </c>
      <c r="AM189" s="157">
        <f t="shared" si="71"/>
        <v>22.295890108089136</v>
      </c>
      <c r="AN189" s="157">
        <f t="shared" si="72"/>
        <v>22.295890108089136</v>
      </c>
      <c r="AO189" s="157">
        <f t="shared" si="72"/>
        <v>22.295890108089136</v>
      </c>
      <c r="AP189" s="157">
        <f t="shared" si="72"/>
        <v>22.295890108089136</v>
      </c>
      <c r="AQ189" s="157">
        <f t="shared" si="72"/>
        <v>22.295890108089136</v>
      </c>
      <c r="AR189" s="157">
        <f t="shared" si="72"/>
        <v>22.295890108089136</v>
      </c>
      <c r="AS189" s="157">
        <f t="shared" si="72"/>
        <v>22.295890108089136</v>
      </c>
      <c r="AT189" s="157">
        <f t="shared" si="72"/>
        <v>22.295890108089136</v>
      </c>
      <c r="AU189" s="157">
        <f t="shared" si="72"/>
        <v>22.295890108089136</v>
      </c>
      <c r="AV189" s="157">
        <f t="shared" si="72"/>
        <v>22.295890108089136</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1.4141481157445579</v>
      </c>
      <c r="T190" s="157">
        <f t="shared" si="70"/>
        <v>1.8811175126783395</v>
      </c>
      <c r="U190" s="157">
        <f t="shared" si="70"/>
        <v>2.3390327157921846</v>
      </c>
      <c r="V190" s="157">
        <f t="shared" si="70"/>
        <v>2.8064277207602051</v>
      </c>
      <c r="W190" s="157">
        <f t="shared" si="70"/>
        <v>3.2537606354146509</v>
      </c>
      <c r="X190" s="157">
        <f t="shared" si="70"/>
        <v>3.6723599888800207</v>
      </c>
      <c r="Y190" s="157">
        <f t="shared" si="70"/>
        <v>4.0879234961969404</v>
      </c>
      <c r="Z190" s="157">
        <f t="shared" si="71"/>
        <v>4.50915791105247</v>
      </c>
      <c r="AA190" s="157">
        <f t="shared" si="71"/>
        <v>4.9757400478889338</v>
      </c>
      <c r="AB190" s="157">
        <f t="shared" si="71"/>
        <v>5.4237906525127109</v>
      </c>
      <c r="AC190" s="157">
        <f t="shared" si="71"/>
        <v>5.4237906525127109</v>
      </c>
      <c r="AD190" s="157">
        <f t="shared" si="71"/>
        <v>5.4237906525127109</v>
      </c>
      <c r="AE190" s="157">
        <f t="shared" si="71"/>
        <v>5.4237906525127109</v>
      </c>
      <c r="AF190" s="157">
        <f t="shared" si="71"/>
        <v>5.4237906525127109</v>
      </c>
      <c r="AG190" s="157">
        <f t="shared" si="71"/>
        <v>5.4237906525127109</v>
      </c>
      <c r="AH190" s="157">
        <f t="shared" si="71"/>
        <v>5.4237906525127109</v>
      </c>
      <c r="AI190" s="157">
        <f t="shared" si="71"/>
        <v>5.4237906525127109</v>
      </c>
      <c r="AJ190" s="157">
        <f t="shared" si="71"/>
        <v>5.4237906525127109</v>
      </c>
      <c r="AK190" s="157">
        <f t="shared" si="71"/>
        <v>5.4237906525127109</v>
      </c>
      <c r="AL190" s="157">
        <f t="shared" si="71"/>
        <v>5.4237906525127109</v>
      </c>
      <c r="AM190" s="157">
        <f t="shared" si="71"/>
        <v>5.4237906525127109</v>
      </c>
      <c r="AN190" s="157">
        <f t="shared" si="72"/>
        <v>5.4237906525127109</v>
      </c>
      <c r="AO190" s="157">
        <f t="shared" si="72"/>
        <v>5.4237906525127109</v>
      </c>
      <c r="AP190" s="157">
        <f t="shared" si="72"/>
        <v>5.4237906525127109</v>
      </c>
      <c r="AQ190" s="157">
        <f t="shared" si="72"/>
        <v>5.4237906525127109</v>
      </c>
      <c r="AR190" s="157">
        <f t="shared" si="72"/>
        <v>5.4237906525127109</v>
      </c>
      <c r="AS190" s="157">
        <f t="shared" si="72"/>
        <v>5.4237906525127109</v>
      </c>
      <c r="AT190" s="157">
        <f t="shared" si="72"/>
        <v>5.4237906525127109</v>
      </c>
      <c r="AU190" s="157">
        <f t="shared" si="72"/>
        <v>5.4237906525127109</v>
      </c>
      <c r="AV190" s="157">
        <f t="shared" si="72"/>
        <v>5.4237906525127109</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0.53590287415387494</v>
      </c>
      <c r="T191" s="157">
        <f t="shared" si="70"/>
        <v>0.71286470663275703</v>
      </c>
      <c r="U191" s="157">
        <f t="shared" si="70"/>
        <v>0.88639537908163391</v>
      </c>
      <c r="V191" s="157">
        <f t="shared" si="70"/>
        <v>1.063518499169835</v>
      </c>
      <c r="W191" s="157">
        <f t="shared" si="70"/>
        <v>1.2330389277571403</v>
      </c>
      <c r="X191" s="157">
        <f t="shared" si="70"/>
        <v>1.3916705407709831</v>
      </c>
      <c r="Y191" s="157">
        <f t="shared" si="70"/>
        <v>1.5491516953156386</v>
      </c>
      <c r="Z191" s="157">
        <f t="shared" si="71"/>
        <v>1.7087818861706818</v>
      </c>
      <c r="AA191" s="157">
        <f t="shared" si="71"/>
        <v>1.8855969633013181</v>
      </c>
      <c r="AB191" s="157">
        <f t="shared" si="71"/>
        <v>2.0553893663112692</v>
      </c>
      <c r="AC191" s="157">
        <f t="shared" si="71"/>
        <v>2.0553893663112692</v>
      </c>
      <c r="AD191" s="157">
        <f t="shared" si="71"/>
        <v>2.0553893663112692</v>
      </c>
      <c r="AE191" s="157">
        <f t="shared" si="71"/>
        <v>2.0553893663112692</v>
      </c>
      <c r="AF191" s="157">
        <f t="shared" si="71"/>
        <v>2.0553893663112692</v>
      </c>
      <c r="AG191" s="157">
        <f t="shared" si="71"/>
        <v>2.0553893663112692</v>
      </c>
      <c r="AH191" s="157">
        <f t="shared" si="71"/>
        <v>2.0553893663112692</v>
      </c>
      <c r="AI191" s="157">
        <f t="shared" si="71"/>
        <v>2.0553893663112692</v>
      </c>
      <c r="AJ191" s="157">
        <f t="shared" si="71"/>
        <v>2.0553893663112692</v>
      </c>
      <c r="AK191" s="157">
        <f t="shared" si="71"/>
        <v>2.0553893663112692</v>
      </c>
      <c r="AL191" s="157">
        <f t="shared" si="71"/>
        <v>2.0553893663112692</v>
      </c>
      <c r="AM191" s="157">
        <f t="shared" si="71"/>
        <v>2.0553893663112692</v>
      </c>
      <c r="AN191" s="157">
        <f t="shared" si="72"/>
        <v>2.0553893663112692</v>
      </c>
      <c r="AO191" s="157">
        <f t="shared" si="72"/>
        <v>2.0553893663112692</v>
      </c>
      <c r="AP191" s="157">
        <f t="shared" si="72"/>
        <v>2.0553893663112692</v>
      </c>
      <c r="AQ191" s="157">
        <f t="shared" si="72"/>
        <v>2.0553893663112692</v>
      </c>
      <c r="AR191" s="157">
        <f t="shared" si="72"/>
        <v>2.0553893663112692</v>
      </c>
      <c r="AS191" s="157">
        <f t="shared" si="72"/>
        <v>2.0553893663112692</v>
      </c>
      <c r="AT191" s="157">
        <f t="shared" si="72"/>
        <v>2.0553893663112692</v>
      </c>
      <c r="AU191" s="157">
        <f t="shared" si="72"/>
        <v>2.0553893663112692</v>
      </c>
      <c r="AV191" s="157">
        <f t="shared" si="72"/>
        <v>2.0553893663112692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0.94407471197939985</v>
      </c>
      <c r="T194" s="157">
        <f t="shared" si="70"/>
        <v>1.2558199909959062</v>
      </c>
      <c r="U194" s="157">
        <f t="shared" si="70"/>
        <v>1.5615207578940611</v>
      </c>
      <c r="V194" s="157">
        <f t="shared" si="70"/>
        <v>1.8735501696530052</v>
      </c>
      <c r="W194" s="157">
        <f t="shared" si="70"/>
        <v>2.1721862798732912</v>
      </c>
      <c r="X194" s="157">
        <f t="shared" si="70"/>
        <v>2.4516400794135977</v>
      </c>
      <c r="Y194" s="157">
        <f t="shared" si="70"/>
        <v>2.7290671707567209</v>
      </c>
      <c r="Z194" s="157">
        <f t="shared" si="71"/>
        <v>3.0102801175852538</v>
      </c>
      <c r="AA194" s="157">
        <f t="shared" si="71"/>
        <v>3.3217668646553777</v>
      </c>
      <c r="AB194" s="157">
        <f t="shared" si="71"/>
        <v>3.6208820993347945</v>
      </c>
      <c r="AC194" s="157">
        <f t="shared" si="71"/>
        <v>3.6208820993347945</v>
      </c>
      <c r="AD194" s="157">
        <f t="shared" si="71"/>
        <v>3.6208820993347945</v>
      </c>
      <c r="AE194" s="157">
        <f t="shared" si="71"/>
        <v>3.6208820993347945</v>
      </c>
      <c r="AF194" s="157">
        <f t="shared" si="71"/>
        <v>3.6208820993347945</v>
      </c>
      <c r="AG194" s="157">
        <f t="shared" si="71"/>
        <v>3.6208820993347945</v>
      </c>
      <c r="AH194" s="157">
        <f t="shared" si="71"/>
        <v>3.6208820993347945</v>
      </c>
      <c r="AI194" s="157">
        <f t="shared" si="71"/>
        <v>3.6208820993347945</v>
      </c>
      <c r="AJ194" s="157">
        <f t="shared" si="71"/>
        <v>3.6208820993347945</v>
      </c>
      <c r="AK194" s="157">
        <f t="shared" si="71"/>
        <v>3.6208820993347945</v>
      </c>
      <c r="AL194" s="157">
        <f t="shared" si="71"/>
        <v>3.6208820993347945</v>
      </c>
      <c r="AM194" s="157">
        <f t="shared" si="71"/>
        <v>3.6208820993347945</v>
      </c>
      <c r="AN194" s="157">
        <f t="shared" si="72"/>
        <v>3.6208820993347945</v>
      </c>
      <c r="AO194" s="157">
        <f t="shared" si="72"/>
        <v>3.6208820993347945</v>
      </c>
      <c r="AP194" s="157">
        <f t="shared" si="72"/>
        <v>3.6208820993347945</v>
      </c>
      <c r="AQ194" s="157">
        <f t="shared" si="72"/>
        <v>3.6208820993347945</v>
      </c>
      <c r="AR194" s="157">
        <f t="shared" si="72"/>
        <v>3.6208820993347945</v>
      </c>
      <c r="AS194" s="157">
        <f t="shared" si="72"/>
        <v>3.6208820993347945</v>
      </c>
      <c r="AT194" s="157">
        <f t="shared" si="72"/>
        <v>3.6208820993347945</v>
      </c>
      <c r="AU194" s="157">
        <f t="shared" si="72"/>
        <v>3.6208820993347945</v>
      </c>
      <c r="AV194" s="157">
        <f t="shared" si="72"/>
        <v>3.6208820993347945</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2.2576296747832383</v>
      </c>
      <c r="AD197" s="157">
        <f t="shared" si="75"/>
        <v>4.536835426462833</v>
      </c>
      <c r="AE197" s="157">
        <f t="shared" si="75"/>
        <v>7.0514170269696734</v>
      </c>
      <c r="AF197" s="157">
        <f t="shared" si="75"/>
        <v>9.6142613403593558</v>
      </c>
      <c r="AG197" s="157">
        <f t="shared" si="75"/>
        <v>12.079351857688089</v>
      </c>
      <c r="AH197" s="157">
        <f t="shared" si="75"/>
        <v>14.439964046431921</v>
      </c>
      <c r="AI197" s="157">
        <f t="shared" si="75"/>
        <v>16.496457372482499</v>
      </c>
      <c r="AJ197" s="157">
        <f t="shared" si="75"/>
        <v>18.754271933460792</v>
      </c>
      <c r="AK197" s="157">
        <f t="shared" si="75"/>
        <v>21.234917286901524</v>
      </c>
      <c r="AL197" s="157">
        <f t="shared" si="75"/>
        <v>23.605586035303915</v>
      </c>
      <c r="AM197" s="157">
        <f t="shared" si="75"/>
        <v>23.605586035303915</v>
      </c>
      <c r="AN197" s="157">
        <f t="shared" si="75"/>
        <v>23.605586035303915</v>
      </c>
      <c r="AO197" s="157">
        <f t="shared" si="75"/>
        <v>23.605586035303915</v>
      </c>
      <c r="AP197" s="157">
        <f t="shared" ref="AN197:AV205" si="76">INDEX(AP$49:AP$52,MATCH($I$196,$B$49:$B$52,0),1)*INDEX(AP$81:AP$89,MATCH($B197,$B$81:$B$89,0))*INDEX(AP$127:AP$135,MATCH($B197,$B$127:$B$135,0))/1000</f>
        <v>23.605586035303915</v>
      </c>
      <c r="AQ197" s="157">
        <f t="shared" si="76"/>
        <v>23.605586035303915</v>
      </c>
      <c r="AR197" s="157">
        <f t="shared" si="76"/>
        <v>23.605586035303915</v>
      </c>
      <c r="AS197" s="157">
        <f t="shared" si="76"/>
        <v>23.605586035303915</v>
      </c>
      <c r="AT197" s="157">
        <f t="shared" si="76"/>
        <v>23.605586035303915</v>
      </c>
      <c r="AU197" s="157">
        <f t="shared" si="76"/>
        <v>23.605586035303915</v>
      </c>
      <c r="AV197" s="157">
        <f t="shared" si="76"/>
        <v>23.605586035303915</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0.21530187506203058</v>
      </c>
      <c r="AD198" s="157">
        <f t="shared" si="75"/>
        <v>0.43266138157006628</v>
      </c>
      <c r="AE198" s="157">
        <f t="shared" si="75"/>
        <v>0.67246782087795909</v>
      </c>
      <c r="AF198" s="157">
        <f t="shared" si="75"/>
        <v>0.91687689838436592</v>
      </c>
      <c r="AG198" s="157">
        <f t="shared" si="75"/>
        <v>1.1519635543167501</v>
      </c>
      <c r="AH198" s="157">
        <f t="shared" si="75"/>
        <v>1.3770864946322956</v>
      </c>
      <c r="AI198" s="157">
        <f t="shared" si="75"/>
        <v>1.573206732639777</v>
      </c>
      <c r="AJ198" s="157">
        <f t="shared" si="75"/>
        <v>1.7885262396212109</v>
      </c>
      <c r="AK198" s="157">
        <f t="shared" si="75"/>
        <v>2.0250963033146654</v>
      </c>
      <c r="AL198" s="157">
        <f t="shared" si="75"/>
        <v>2.2511783008995865</v>
      </c>
      <c r="AM198" s="157">
        <f t="shared" si="75"/>
        <v>2.2511783008995865</v>
      </c>
      <c r="AN198" s="157">
        <f t="shared" si="76"/>
        <v>2.2511783008995865</v>
      </c>
      <c r="AO198" s="157">
        <f t="shared" si="76"/>
        <v>2.2511783008995865</v>
      </c>
      <c r="AP198" s="157">
        <f t="shared" si="76"/>
        <v>2.2511783008995865</v>
      </c>
      <c r="AQ198" s="157">
        <f t="shared" si="76"/>
        <v>2.2511783008995865</v>
      </c>
      <c r="AR198" s="157">
        <f t="shared" si="76"/>
        <v>2.2511783008995865</v>
      </c>
      <c r="AS198" s="157">
        <f t="shared" si="76"/>
        <v>2.2511783008995865</v>
      </c>
      <c r="AT198" s="157">
        <f t="shared" si="76"/>
        <v>2.2511783008995865</v>
      </c>
      <c r="AU198" s="157">
        <f t="shared" si="76"/>
        <v>2.2511783008995865</v>
      </c>
      <c r="AV198" s="157">
        <f t="shared" si="76"/>
        <v>2.2511783008995865</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0.15489936442843452</v>
      </c>
      <c r="AD199" s="157">
        <f t="shared" si="75"/>
        <v>0.31127909591415692</v>
      </c>
      <c r="AE199" s="157">
        <f t="shared" si="75"/>
        <v>0.48380831807692942</v>
      </c>
      <c r="AF199" s="157">
        <f t="shared" si="75"/>
        <v>0.65964891749286536</v>
      </c>
      <c r="AG199" s="157">
        <f t="shared" si="75"/>
        <v>0.82878248207069793</v>
      </c>
      <c r="AH199" s="157">
        <f t="shared" si="75"/>
        <v>0.9907476315292969</v>
      </c>
      <c r="AI199" s="157">
        <f t="shared" si="75"/>
        <v>1.1318467288323728</v>
      </c>
      <c r="AJ199" s="157">
        <f t="shared" si="75"/>
        <v>1.2867587785804706</v>
      </c>
      <c r="AK199" s="157">
        <f t="shared" si="75"/>
        <v>1.4569595838375202</v>
      </c>
      <c r="AL199" s="157">
        <f t="shared" si="75"/>
        <v>1.6196147289658462</v>
      </c>
      <c r="AM199" s="157">
        <f t="shared" si="75"/>
        <v>1.6196147289658462</v>
      </c>
      <c r="AN199" s="157">
        <f t="shared" si="76"/>
        <v>1.6196147289658462</v>
      </c>
      <c r="AO199" s="157">
        <f t="shared" si="76"/>
        <v>1.6196147289658462</v>
      </c>
      <c r="AP199" s="157">
        <f t="shared" si="76"/>
        <v>1.6196147289658462</v>
      </c>
      <c r="AQ199" s="157">
        <f t="shared" si="76"/>
        <v>1.6196147289658462</v>
      </c>
      <c r="AR199" s="157">
        <f t="shared" si="76"/>
        <v>1.6196147289658462</v>
      </c>
      <c r="AS199" s="157">
        <f t="shared" si="76"/>
        <v>1.6196147289658462</v>
      </c>
      <c r="AT199" s="157">
        <f t="shared" si="76"/>
        <v>1.6196147289658462</v>
      </c>
      <c r="AU199" s="157">
        <f t="shared" si="76"/>
        <v>1.6196147289658462</v>
      </c>
      <c r="AV199" s="157">
        <f t="shared" si="76"/>
        <v>1.6196147289658462</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1.9646591087506862</v>
      </c>
      <c r="AD200" s="157">
        <f t="shared" si="75"/>
        <v>3.9480943863651183</v>
      </c>
      <c r="AE200" s="157">
        <f t="shared" si="75"/>
        <v>6.1363610012637615</v>
      </c>
      <c r="AF200" s="157">
        <f t="shared" si="75"/>
        <v>8.3666273203377113</v>
      </c>
      <c r="AG200" s="157">
        <f t="shared" si="75"/>
        <v>10.511825265270749</v>
      </c>
      <c r="AH200" s="157">
        <f t="shared" si="75"/>
        <v>12.566102940057581</v>
      </c>
      <c r="AI200" s="157">
        <f t="shared" si="75"/>
        <v>14.355726982582706</v>
      </c>
      <c r="AJ200" s="157">
        <f t="shared" si="75"/>
        <v>16.320546985013721</v>
      </c>
      <c r="AK200" s="157">
        <f t="shared" si="75"/>
        <v>18.479281229010283</v>
      </c>
      <c r="AL200" s="157">
        <f t="shared" si="75"/>
        <v>20.542310432781949</v>
      </c>
      <c r="AM200" s="157">
        <f t="shared" si="75"/>
        <v>20.542310432781949</v>
      </c>
      <c r="AN200" s="157">
        <f t="shared" si="76"/>
        <v>20.542310432781949</v>
      </c>
      <c r="AO200" s="157">
        <f t="shared" si="76"/>
        <v>20.542310432781949</v>
      </c>
      <c r="AP200" s="157">
        <f t="shared" si="76"/>
        <v>20.542310432781949</v>
      </c>
      <c r="AQ200" s="157">
        <f t="shared" si="76"/>
        <v>20.542310432781949</v>
      </c>
      <c r="AR200" s="157">
        <f t="shared" si="76"/>
        <v>20.542310432781949</v>
      </c>
      <c r="AS200" s="157">
        <f t="shared" si="76"/>
        <v>20.542310432781949</v>
      </c>
      <c r="AT200" s="157">
        <f t="shared" si="76"/>
        <v>20.542310432781949</v>
      </c>
      <c r="AU200" s="157">
        <f t="shared" si="76"/>
        <v>20.542310432781949</v>
      </c>
      <c r="AV200" s="157">
        <f t="shared" si="76"/>
        <v>20.542310432781949</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0.47793111904287128</v>
      </c>
      <c r="AD201" s="157">
        <f t="shared" si="75"/>
        <v>0.96042980675779277</v>
      </c>
      <c r="AE201" s="157">
        <f t="shared" si="75"/>
        <v>1.4927566146831166</v>
      </c>
      <c r="AF201" s="157">
        <f t="shared" si="75"/>
        <v>2.0353004447506371</v>
      </c>
      <c r="AG201" s="157">
        <f t="shared" si="75"/>
        <v>2.5571501894843518</v>
      </c>
      <c r="AH201" s="157">
        <f t="shared" si="75"/>
        <v>3.0568822924037136</v>
      </c>
      <c r="AI201" s="157">
        <f t="shared" si="75"/>
        <v>3.4922336556506179</v>
      </c>
      <c r="AJ201" s="157">
        <f t="shared" si="75"/>
        <v>3.970203914357131</v>
      </c>
      <c r="AK201" s="157">
        <f t="shared" si="75"/>
        <v>4.4953465553140717</v>
      </c>
      <c r="AL201" s="157">
        <f t="shared" si="75"/>
        <v>4.997207591452649</v>
      </c>
      <c r="AM201" s="157">
        <f t="shared" si="75"/>
        <v>4.997207591452649</v>
      </c>
      <c r="AN201" s="157">
        <f t="shared" si="76"/>
        <v>4.997207591452649</v>
      </c>
      <c r="AO201" s="157">
        <f t="shared" si="76"/>
        <v>4.997207591452649</v>
      </c>
      <c r="AP201" s="157">
        <f t="shared" si="76"/>
        <v>4.997207591452649</v>
      </c>
      <c r="AQ201" s="157">
        <f t="shared" si="76"/>
        <v>4.997207591452649</v>
      </c>
      <c r="AR201" s="157">
        <f t="shared" si="76"/>
        <v>4.997207591452649</v>
      </c>
      <c r="AS201" s="157">
        <f t="shared" si="76"/>
        <v>4.997207591452649</v>
      </c>
      <c r="AT201" s="157">
        <f t="shared" si="76"/>
        <v>4.997207591452649</v>
      </c>
      <c r="AU201" s="157">
        <f t="shared" si="76"/>
        <v>4.997207591452649</v>
      </c>
      <c r="AV201" s="157">
        <f t="shared" si="76"/>
        <v>4.997207591452649</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0.18111586579302638</v>
      </c>
      <c r="AD202" s="157">
        <f t="shared" si="75"/>
        <v>0.36396264870286277</v>
      </c>
      <c r="AE202" s="157">
        <f t="shared" si="75"/>
        <v>0.56569220106035367</v>
      </c>
      <c r="AF202" s="157">
        <f t="shared" si="75"/>
        <v>0.77129357665215559</v>
      </c>
      <c r="AG202" s="157">
        <f t="shared" si="75"/>
        <v>0.96905276111496608</v>
      </c>
      <c r="AH202" s="157">
        <f t="shared" si="75"/>
        <v>1.1584302861986404</v>
      </c>
      <c r="AI202" s="157">
        <f t="shared" si="75"/>
        <v>1.3234102089049593</v>
      </c>
      <c r="AJ202" s="157">
        <f t="shared" si="75"/>
        <v>1.5045409069903073</v>
      </c>
      <c r="AK202" s="157">
        <f t="shared" si="75"/>
        <v>1.7035479611286277</v>
      </c>
      <c r="AL202" s="157">
        <f t="shared" si="75"/>
        <v>1.8937322626866742</v>
      </c>
      <c r="AM202" s="157">
        <f t="shared" si="75"/>
        <v>1.8937322626866742</v>
      </c>
      <c r="AN202" s="157">
        <f t="shared" si="76"/>
        <v>1.8937322626866742</v>
      </c>
      <c r="AO202" s="157">
        <f t="shared" si="76"/>
        <v>1.8937322626866742</v>
      </c>
      <c r="AP202" s="157">
        <f t="shared" si="76"/>
        <v>1.8937322626866742</v>
      </c>
      <c r="AQ202" s="157">
        <f t="shared" si="76"/>
        <v>1.8937322626866742</v>
      </c>
      <c r="AR202" s="157">
        <f t="shared" si="76"/>
        <v>1.8937322626866742</v>
      </c>
      <c r="AS202" s="157">
        <f t="shared" si="76"/>
        <v>1.8937322626866742</v>
      </c>
      <c r="AT202" s="157">
        <f t="shared" si="76"/>
        <v>1.8937322626866742</v>
      </c>
      <c r="AU202" s="157">
        <f t="shared" si="76"/>
        <v>1.8937322626866742</v>
      </c>
      <c r="AV202" s="157">
        <f t="shared" si="76"/>
        <v>1.8937322626866742</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0.31906324276282044</v>
      </c>
      <c r="AD205" s="157">
        <f t="shared" si="75"/>
        <v>0.64117576023067535</v>
      </c>
      <c r="AE205" s="157">
        <f t="shared" si="75"/>
        <v>0.99655315830924529</v>
      </c>
      <c r="AF205" s="157">
        <f t="shared" si="75"/>
        <v>1.3587513640025135</v>
      </c>
      <c r="AG205" s="157">
        <f t="shared" si="75"/>
        <v>1.7071343530054823</v>
      </c>
      <c r="AH205" s="157">
        <f t="shared" si="75"/>
        <v>2.0407517696521524</v>
      </c>
      <c r="AI205" s="157">
        <f t="shared" si="75"/>
        <v>2.3313890857092225</v>
      </c>
      <c r="AJ205" s="157">
        <f t="shared" si="75"/>
        <v>2.6504784578189398</v>
      </c>
      <c r="AK205" s="157">
        <f t="shared" si="75"/>
        <v>3.0010597597276836</v>
      </c>
      <c r="AL205" s="157">
        <f t="shared" si="75"/>
        <v>3.3360984362787294</v>
      </c>
      <c r="AM205" s="157">
        <f t="shared" si="75"/>
        <v>3.3360984362787294</v>
      </c>
      <c r="AN205" s="157">
        <f t="shared" si="76"/>
        <v>3.3360984362787294</v>
      </c>
      <c r="AO205" s="157">
        <f t="shared" si="76"/>
        <v>3.3360984362787294</v>
      </c>
      <c r="AP205" s="157">
        <f t="shared" si="76"/>
        <v>3.3360984362787294</v>
      </c>
      <c r="AQ205" s="157">
        <f t="shared" si="76"/>
        <v>3.3360984362787294</v>
      </c>
      <c r="AR205" s="157">
        <f t="shared" si="76"/>
        <v>3.3360984362787294</v>
      </c>
      <c r="AS205" s="157">
        <f t="shared" si="76"/>
        <v>3.3360984362787294</v>
      </c>
      <c r="AT205" s="157">
        <f t="shared" si="76"/>
        <v>3.3360984362787294</v>
      </c>
      <c r="AU205" s="157">
        <f t="shared" si="76"/>
        <v>3.3360984362787294</v>
      </c>
      <c r="AV205" s="157">
        <f t="shared" si="76"/>
        <v>3.3360984362787294</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2.5206168775273587</v>
      </c>
      <c r="AN208" s="157">
        <f t="shared" si="79"/>
        <v>5.0156018722468083</v>
      </c>
      <c r="AO208" s="157">
        <f t="shared" si="79"/>
        <v>7.4860798054689184</v>
      </c>
      <c r="AP208" s="157">
        <f t="shared" ref="AN208:AV216" si="80">INDEX(AP$49:AP$52,MATCH($I$207,$B$49:$B$52,0),1)*INDEX(AP$81:AP$89,MATCH($B208,$B$81:$B$89,0))*INDEX(AP$138:AP$146,MATCH($B208,$B$138:$B$146,0))/1000</f>
        <v>9.9330966531861993</v>
      </c>
      <c r="AQ208" s="157">
        <f t="shared" si="80"/>
        <v>12.357627029216472</v>
      </c>
      <c r="AR208" s="157">
        <f t="shared" si="80"/>
        <v>14.409511481363062</v>
      </c>
      <c r="AS208" s="157">
        <f t="shared" si="80"/>
        <v>16.449317814411611</v>
      </c>
      <c r="AT208" s="157">
        <f t="shared" si="80"/>
        <v>18.477403814807271</v>
      </c>
      <c r="AU208" s="157">
        <f t="shared" si="80"/>
        <v>20.494110187559841</v>
      </c>
      <c r="AV208" s="157">
        <f t="shared" si="80"/>
        <v>22.540559377125795</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0.24038200157727221</v>
      </c>
      <c r="AN209" s="157">
        <f t="shared" si="80"/>
        <v>0.47831958435036542</v>
      </c>
      <c r="AO209" s="157">
        <f t="shared" si="80"/>
        <v>0.71392001840878072</v>
      </c>
      <c r="AP209" s="157">
        <f t="shared" si="80"/>
        <v>0.94728305465275398</v>
      </c>
      <c r="AQ209" s="157">
        <f t="shared" si="80"/>
        <v>1.1785016384332347</v>
      </c>
      <c r="AR209" s="157">
        <f t="shared" si="80"/>
        <v>1.3741823450133357</v>
      </c>
      <c r="AS209" s="157">
        <f t="shared" si="80"/>
        <v>1.5687112056028938</v>
      </c>
      <c r="AT209" s="157">
        <f t="shared" si="80"/>
        <v>1.7621223409850351</v>
      </c>
      <c r="AU209" s="157">
        <f t="shared" si="80"/>
        <v>1.9544482429489443</v>
      </c>
      <c r="AV209" s="157">
        <f t="shared" si="80"/>
        <v>2.1496106084396565</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0.17294331158809756</v>
      </c>
      <c r="AN210" s="157">
        <f t="shared" si="80"/>
        <v>0.34412798118083326</v>
      </c>
      <c r="AO210" s="157">
        <f t="shared" si="80"/>
        <v>0.51363118445854494</v>
      </c>
      <c r="AP210" s="157">
        <f t="shared" si="80"/>
        <v>0.68152468740582139</v>
      </c>
      <c r="AQ210" s="157">
        <f t="shared" si="80"/>
        <v>0.84787535974121264</v>
      </c>
      <c r="AR210" s="157">
        <f t="shared" si="80"/>
        <v>0.98865823528018226</v>
      </c>
      <c r="AS210" s="157">
        <f t="shared" si="80"/>
        <v>1.1286124129185733</v>
      </c>
      <c r="AT210" s="157">
        <f t="shared" si="80"/>
        <v>1.267762440922017</v>
      </c>
      <c r="AU210" s="157">
        <f t="shared" si="80"/>
        <v>1.4061316955731986</v>
      </c>
      <c r="AV210" s="157">
        <f t="shared" si="80"/>
        <v>1.5465416495791795</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2.1935186994653182</v>
      </c>
      <c r="AN211" s="157">
        <f t="shared" si="80"/>
        <v>4.364731742429278</v>
      </c>
      <c r="AO211" s="157">
        <f t="shared" si="80"/>
        <v>6.514617983155806</v>
      </c>
      <c r="AP211" s="157">
        <f t="shared" si="80"/>
        <v>8.6440876622765561</v>
      </c>
      <c r="AQ211" s="157">
        <f t="shared" si="80"/>
        <v>10.753988918853521</v>
      </c>
      <c r="AR211" s="157">
        <f t="shared" si="80"/>
        <v>12.539602176882989</v>
      </c>
      <c r="AS211" s="157">
        <f t="shared" si="80"/>
        <v>14.31470468243273</v>
      </c>
      <c r="AT211" s="157">
        <f t="shared" si="80"/>
        <v>16.079607792323703</v>
      </c>
      <c r="AU211" s="157">
        <f t="shared" si="80"/>
        <v>17.834607998583973</v>
      </c>
      <c r="AV211" s="157">
        <f t="shared" si="80"/>
        <v>19.615491323154131</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0.53360445178887161</v>
      </c>
      <c r="AN212" s="157">
        <f t="shared" si="80"/>
        <v>1.0617827371119188</v>
      </c>
      <c r="AO212" s="157">
        <f t="shared" si="80"/>
        <v>1.584772976115101</v>
      </c>
      <c r="AP212" s="157">
        <f t="shared" si="80"/>
        <v>2.1027965977077647</v>
      </c>
      <c r="AQ212" s="157">
        <f t="shared" si="80"/>
        <v>2.6160599237139821</v>
      </c>
      <c r="AR212" s="157">
        <f t="shared" si="80"/>
        <v>3.0504356068982688</v>
      </c>
      <c r="AS212" s="157">
        <f t="shared" si="80"/>
        <v>3.4822544008633294</v>
      </c>
      <c r="AT212" s="157">
        <f t="shared" si="80"/>
        <v>3.9115920475601218</v>
      </c>
      <c r="AU212" s="157">
        <f t="shared" si="80"/>
        <v>4.3385206728684613</v>
      </c>
      <c r="AV212" s="157">
        <f t="shared" si="80"/>
        <v>4.7717457328320894</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0.20221372584045008</v>
      </c>
      <c r="AN213" s="157">
        <f t="shared" si="80"/>
        <v>0.40237116198090528</v>
      </c>
      <c r="AO213" s="157">
        <f t="shared" si="80"/>
        <v>0.60056254597795034</v>
      </c>
      <c r="AP213" s="157">
        <f t="shared" si="80"/>
        <v>0.79687179010896136</v>
      </c>
      <c r="AQ213" s="157">
        <f t="shared" si="80"/>
        <v>0.99137708169907823</v>
      </c>
      <c r="AR213" s="157">
        <f t="shared" si="80"/>
        <v>1.155987262548805</v>
      </c>
      <c r="AS213" s="157">
        <f t="shared" si="80"/>
        <v>1.3196284895342085</v>
      </c>
      <c r="AT213" s="157">
        <f t="shared" si="80"/>
        <v>1.4823294656806369</v>
      </c>
      <c r="AU213" s="157">
        <f t="shared" si="80"/>
        <v>1.6441175236740118</v>
      </c>
      <c r="AV213" s="157">
        <f t="shared" si="80"/>
        <v>1.8082916665414697</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0.35623034357208788</v>
      </c>
      <c r="AN216" s="157">
        <f t="shared" si="80"/>
        <v>0.70883821896963206</v>
      </c>
      <c r="AO216" s="157">
        <f t="shared" si="80"/>
        <v>1.0579825934222393</v>
      </c>
      <c r="AP216" s="157">
        <f t="shared" si="80"/>
        <v>1.403811291214712</v>
      </c>
      <c r="AQ216" s="157">
        <f t="shared" si="80"/>
        <v>1.7464620512546429</v>
      </c>
      <c r="AR216" s="157">
        <f t="shared" si="80"/>
        <v>2.0364480105946581</v>
      </c>
      <c r="AS216" s="157">
        <f t="shared" si="80"/>
        <v>2.3247270098034618</v>
      </c>
      <c r="AT216" s="157">
        <f t="shared" si="80"/>
        <v>2.6113496136413774</v>
      </c>
      <c r="AU216" s="157">
        <f t="shared" si="80"/>
        <v>2.8963639728066641</v>
      </c>
      <c r="AV216" s="157">
        <f t="shared" si="80"/>
        <v>3.1855817846849348</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6.680089710495146</v>
      </c>
      <c r="T220" s="157">
        <f t="shared" si="82"/>
        <v>8.8859388919517119</v>
      </c>
      <c r="U220" s="157">
        <f t="shared" si="82"/>
        <v>11.049018277019913</v>
      </c>
      <c r="V220" s="157">
        <f t="shared" si="82"/>
        <v>13.256877926700117</v>
      </c>
      <c r="W220" s="157">
        <f t="shared" si="82"/>
        <v>15.369969170169794</v>
      </c>
      <c r="X220" s="157">
        <f t="shared" si="82"/>
        <v>17.34733010059233</v>
      </c>
      <c r="Y220" s="157">
        <f t="shared" si="82"/>
        <v>19.310350436565731</v>
      </c>
      <c r="Z220" s="157">
        <f t="shared" si="82"/>
        <v>21.300158752296035</v>
      </c>
      <c r="AA220" s="157">
        <f t="shared" si="82"/>
        <v>23.504178611800697</v>
      </c>
      <c r="AB220" s="157">
        <f t="shared" si="82"/>
        <v>25.620660047094042</v>
      </c>
      <c r="AC220" s="157">
        <f t="shared" si="82"/>
        <v>27.87828972187728</v>
      </c>
      <c r="AD220" s="157">
        <f t="shared" si="82"/>
        <v>30.157495473556875</v>
      </c>
      <c r="AE220" s="157">
        <f t="shared" si="82"/>
        <v>32.672077074063715</v>
      </c>
      <c r="AF220" s="157">
        <f t="shared" si="82"/>
        <v>35.234921387453397</v>
      </c>
      <c r="AG220" s="157">
        <f t="shared" si="82"/>
        <v>37.70001190478213</v>
      </c>
      <c r="AH220" s="157">
        <f t="shared" si="82"/>
        <v>40.060624093525959</v>
      </c>
      <c r="AI220" s="157">
        <f t="shared" si="82"/>
        <v>42.117117419576545</v>
      </c>
      <c r="AJ220" s="157">
        <f t="shared" si="82"/>
        <v>44.374931980554834</v>
      </c>
      <c r="AK220" s="157">
        <f t="shared" si="82"/>
        <v>46.855577333995569</v>
      </c>
      <c r="AL220" s="157">
        <f t="shared" si="82"/>
        <v>49.226246082397957</v>
      </c>
      <c r="AM220" s="157">
        <f t="shared" si="82"/>
        <v>51.746862959925316</v>
      </c>
      <c r="AN220" s="157">
        <f t="shared" si="82"/>
        <v>54.241847954644768</v>
      </c>
      <c r="AO220" s="157">
        <f t="shared" si="82"/>
        <v>56.712325887866875</v>
      </c>
      <c r="AP220" s="157">
        <f t="shared" si="82"/>
        <v>59.159342735584154</v>
      </c>
      <c r="AQ220" s="157">
        <f t="shared" si="82"/>
        <v>61.58387311161443</v>
      </c>
      <c r="AR220" s="157">
        <f t="shared" si="82"/>
        <v>63.635757563761018</v>
      </c>
      <c r="AS220" s="157">
        <f t="shared" si="82"/>
        <v>65.675563896809564</v>
      </c>
      <c r="AT220" s="157">
        <f t="shared" si="82"/>
        <v>67.703649897205224</v>
      </c>
      <c r="AU220" s="157">
        <f t="shared" si="82"/>
        <v>69.72035626995779</v>
      </c>
      <c r="AV220" s="157">
        <f t="shared" si="82"/>
        <v>71.766805459523752</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0.63705569443769439</v>
      </c>
      <c r="T221" s="157">
        <f t="shared" si="82"/>
        <v>0.84741945346174374</v>
      </c>
      <c r="U221" s="157">
        <f t="shared" si="82"/>
        <v>1.0537044136193137</v>
      </c>
      <c r="V221" s="157">
        <f t="shared" si="82"/>
        <v>1.2642599036358886</v>
      </c>
      <c r="W221" s="157">
        <f t="shared" si="82"/>
        <v>1.4657776777765306</v>
      </c>
      <c r="X221" s="157">
        <f t="shared" si="82"/>
        <v>1.6543513489811534</v>
      </c>
      <c r="Y221" s="157">
        <f t="shared" si="82"/>
        <v>1.8415574102057646</v>
      </c>
      <c r="Z221" s="157">
        <f t="shared" si="82"/>
        <v>2.0313181429671681</v>
      </c>
      <c r="AA221" s="157">
        <f t="shared" si="82"/>
        <v>2.2415074462553024</v>
      </c>
      <c r="AB221" s="157">
        <f t="shared" si="82"/>
        <v>2.4433485305759124</v>
      </c>
      <c r="AC221" s="157">
        <f t="shared" si="82"/>
        <v>2.658650405637943</v>
      </c>
      <c r="AD221" s="157">
        <f t="shared" si="82"/>
        <v>2.8760099121459786</v>
      </c>
      <c r="AE221" s="157">
        <f t="shared" si="82"/>
        <v>3.1158163514538715</v>
      </c>
      <c r="AF221" s="157">
        <f t="shared" si="82"/>
        <v>3.3602254289602782</v>
      </c>
      <c r="AG221" s="157">
        <f t="shared" si="82"/>
        <v>3.5953120848926625</v>
      </c>
      <c r="AH221" s="157">
        <f t="shared" si="82"/>
        <v>3.8204350252082078</v>
      </c>
      <c r="AI221" s="157">
        <f t="shared" si="82"/>
        <v>4.0165552632156896</v>
      </c>
      <c r="AJ221" s="157">
        <f t="shared" si="82"/>
        <v>4.2318747701971233</v>
      </c>
      <c r="AK221" s="157">
        <f t="shared" si="82"/>
        <v>4.4684448338905778</v>
      </c>
      <c r="AL221" s="157">
        <f t="shared" si="82"/>
        <v>4.6945268314754989</v>
      </c>
      <c r="AM221" s="157">
        <f t="shared" si="82"/>
        <v>4.9349088330527708</v>
      </c>
      <c r="AN221" s="157">
        <f t="shared" si="82"/>
        <v>5.1728464158258642</v>
      </c>
      <c r="AO221" s="157">
        <f t="shared" si="82"/>
        <v>5.4084468498842799</v>
      </c>
      <c r="AP221" s="157">
        <f t="shared" si="82"/>
        <v>5.6418098861282528</v>
      </c>
      <c r="AQ221" s="157">
        <f t="shared" si="82"/>
        <v>5.8730284699087338</v>
      </c>
      <c r="AR221" s="157">
        <f t="shared" si="82"/>
        <v>6.0687091764888343</v>
      </c>
      <c r="AS221" s="157">
        <f t="shared" si="82"/>
        <v>6.2632380370783931</v>
      </c>
      <c r="AT221" s="157">
        <f t="shared" si="82"/>
        <v>6.4566491724605335</v>
      </c>
      <c r="AU221" s="157">
        <f t="shared" si="82"/>
        <v>6.6489750744244436</v>
      </c>
      <c r="AV221" s="157">
        <f t="shared" si="82"/>
        <v>6.8441374399151549</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0.45833099291626384</v>
      </c>
      <c r="T222" s="157">
        <f t="shared" si="82"/>
        <v>0.6096776198892685</v>
      </c>
      <c r="U222" s="157">
        <f t="shared" si="82"/>
        <v>0.75808974686376152</v>
      </c>
      <c r="V222" s="157">
        <f t="shared" si="82"/>
        <v>0.90957431508263276</v>
      </c>
      <c r="W222" s="157">
        <f t="shared" si="82"/>
        <v>1.0545566805470528</v>
      </c>
      <c r="X222" s="157">
        <f t="shared" si="82"/>
        <v>1.1902263852772925</v>
      </c>
      <c r="Y222" s="157">
        <f t="shared" si="82"/>
        <v>1.3249121602733918</v>
      </c>
      <c r="Z222" s="157">
        <f t="shared" si="82"/>
        <v>1.4614358988137399</v>
      </c>
      <c r="AA222" s="157">
        <f t="shared" si="82"/>
        <v>1.6126570132587821</v>
      </c>
      <c r="AB222" s="157">
        <f t="shared" si="82"/>
        <v>1.7578719848785174</v>
      </c>
      <c r="AC222" s="157">
        <f t="shared" si="82"/>
        <v>1.9127713493069518</v>
      </c>
      <c r="AD222" s="157">
        <f t="shared" si="82"/>
        <v>2.0691510807926745</v>
      </c>
      <c r="AE222" s="157">
        <f t="shared" si="82"/>
        <v>2.2416803029554466</v>
      </c>
      <c r="AF222" s="157">
        <f t="shared" si="82"/>
        <v>2.4175209023713826</v>
      </c>
      <c r="AG222" s="157">
        <f t="shared" si="82"/>
        <v>2.5866544669492155</v>
      </c>
      <c r="AH222" s="157">
        <f t="shared" si="82"/>
        <v>2.7486196164078143</v>
      </c>
      <c r="AI222" s="157">
        <f t="shared" si="82"/>
        <v>2.8897187137108902</v>
      </c>
      <c r="AJ222" s="157">
        <f t="shared" si="82"/>
        <v>3.0446307634589882</v>
      </c>
      <c r="AK222" s="157">
        <f t="shared" si="82"/>
        <v>3.2148315687160376</v>
      </c>
      <c r="AL222" s="157">
        <f t="shared" si="82"/>
        <v>3.3774867138443634</v>
      </c>
      <c r="AM222" s="157">
        <f t="shared" si="82"/>
        <v>3.550430025432461</v>
      </c>
      <c r="AN222" s="157">
        <f t="shared" si="82"/>
        <v>3.7216146950251967</v>
      </c>
      <c r="AO222" s="157">
        <f t="shared" si="82"/>
        <v>3.8911178983029084</v>
      </c>
      <c r="AP222" s="157">
        <f t="shared" si="82"/>
        <v>4.059011401250185</v>
      </c>
      <c r="AQ222" s="157">
        <f t="shared" si="82"/>
        <v>4.2253620735855764</v>
      </c>
      <c r="AR222" s="157">
        <f t="shared" si="82"/>
        <v>4.3661449491245454</v>
      </c>
      <c r="AS222" s="157">
        <f t="shared" si="82"/>
        <v>4.5060991267629369</v>
      </c>
      <c r="AT222" s="157">
        <f t="shared" si="82"/>
        <v>4.6452491547663808</v>
      </c>
      <c r="AU222" s="157">
        <f t="shared" si="82"/>
        <v>4.7836184094175618</v>
      </c>
      <c r="AV222" s="157">
        <f t="shared" si="82"/>
        <v>4.9240283634235427</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5.8132204956316</v>
      </c>
      <c r="T223" s="157">
        <f t="shared" si="82"/>
        <v>7.7328186189575536</v>
      </c>
      <c r="U223" s="157">
        <f t="shared" si="82"/>
        <v>9.6151971437849717</v>
      </c>
      <c r="V223" s="157">
        <f t="shared" si="82"/>
        <v>11.536544838687051</v>
      </c>
      <c r="W223" s="157">
        <f t="shared" si="82"/>
        <v>13.375422137951208</v>
      </c>
      <c r="X223" s="157">
        <f t="shared" si="82"/>
        <v>15.096182724434627</v>
      </c>
      <c r="Y223" s="157">
        <f t="shared" si="82"/>
        <v>16.804463682472292</v>
      </c>
      <c r="Z223" s="157">
        <f t="shared" si="82"/>
        <v>18.536056368302283</v>
      </c>
      <c r="AA223" s="157">
        <f t="shared" si="82"/>
        <v>20.454062559135593</v>
      </c>
      <c r="AB223" s="157">
        <f t="shared" si="82"/>
        <v>22.295890108089136</v>
      </c>
      <c r="AC223" s="157">
        <f t="shared" si="82"/>
        <v>24.260549216839824</v>
      </c>
      <c r="AD223" s="157">
        <f t="shared" si="82"/>
        <v>26.243984494454253</v>
      </c>
      <c r="AE223" s="157">
        <f t="shared" si="82"/>
        <v>28.432251109352897</v>
      </c>
      <c r="AF223" s="157">
        <f t="shared" si="82"/>
        <v>30.662517428426845</v>
      </c>
      <c r="AG223" s="157">
        <f t="shared" si="82"/>
        <v>32.807715373359883</v>
      </c>
      <c r="AH223" s="157">
        <f t="shared" si="82"/>
        <v>34.861993048146715</v>
      </c>
      <c r="AI223" s="157">
        <f t="shared" si="82"/>
        <v>36.651617090671841</v>
      </c>
      <c r="AJ223" s="157">
        <f t="shared" si="82"/>
        <v>38.61643709310286</v>
      </c>
      <c r="AK223" s="157">
        <f t="shared" si="82"/>
        <v>40.775171337099422</v>
      </c>
      <c r="AL223" s="157">
        <f t="shared" si="82"/>
        <v>42.838200540871085</v>
      </c>
      <c r="AM223" s="157">
        <f t="shared" si="82"/>
        <v>45.0317192403364</v>
      </c>
      <c r="AN223" s="157">
        <f t="shared" si="82"/>
        <v>47.202932283300363</v>
      </c>
      <c r="AO223" s="157">
        <f t="shared" si="82"/>
        <v>49.352818524026894</v>
      </c>
      <c r="AP223" s="157">
        <f t="shared" si="82"/>
        <v>51.48228820314764</v>
      </c>
      <c r="AQ223" s="157">
        <f t="shared" si="82"/>
        <v>53.592189459724608</v>
      </c>
      <c r="AR223" s="157">
        <f t="shared" si="82"/>
        <v>55.377802717754072</v>
      </c>
      <c r="AS223" s="157">
        <f t="shared" si="82"/>
        <v>57.152905223303819</v>
      </c>
      <c r="AT223" s="157">
        <f t="shared" si="82"/>
        <v>58.917808333194785</v>
      </c>
      <c r="AU223" s="157">
        <f t="shared" si="82"/>
        <v>60.672808539455062</v>
      </c>
      <c r="AV223" s="157">
        <f t="shared" si="82"/>
        <v>62.453691864025217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1.4141481157445579</v>
      </c>
      <c r="T224" s="157">
        <f t="shared" si="82"/>
        <v>1.8811175126783395</v>
      </c>
      <c r="U224" s="157">
        <f t="shared" si="82"/>
        <v>2.3390327157921846</v>
      </c>
      <c r="V224" s="157">
        <f t="shared" si="82"/>
        <v>2.8064277207602051</v>
      </c>
      <c r="W224" s="157">
        <f t="shared" si="82"/>
        <v>3.2537606354146509</v>
      </c>
      <c r="X224" s="157">
        <f t="shared" si="82"/>
        <v>3.6723599888800207</v>
      </c>
      <c r="Y224" s="157">
        <f t="shared" si="82"/>
        <v>4.0879234961969404</v>
      </c>
      <c r="Z224" s="157">
        <f t="shared" si="82"/>
        <v>4.50915791105247</v>
      </c>
      <c r="AA224" s="157">
        <f t="shared" si="82"/>
        <v>4.9757400478889338</v>
      </c>
      <c r="AB224" s="157">
        <f t="shared" si="82"/>
        <v>5.4237906525127109</v>
      </c>
      <c r="AC224" s="157">
        <f t="shared" si="82"/>
        <v>5.9017217715555823</v>
      </c>
      <c r="AD224" s="157">
        <f t="shared" si="82"/>
        <v>6.3842204592705034</v>
      </c>
      <c r="AE224" s="157">
        <f t="shared" si="82"/>
        <v>6.9165472671958277</v>
      </c>
      <c r="AF224" s="157">
        <f t="shared" si="82"/>
        <v>7.4590910972633484</v>
      </c>
      <c r="AG224" s="157">
        <f t="shared" si="82"/>
        <v>7.9809408419970627</v>
      </c>
      <c r="AH224" s="157">
        <f t="shared" si="82"/>
        <v>8.4806729449164244</v>
      </c>
      <c r="AI224" s="157">
        <f t="shared" si="82"/>
        <v>8.9160243081633297</v>
      </c>
      <c r="AJ224" s="157">
        <f t="shared" si="82"/>
        <v>9.3939945668698428</v>
      </c>
      <c r="AK224" s="157">
        <f t="shared" si="82"/>
        <v>9.9191372078267825</v>
      </c>
      <c r="AL224" s="157">
        <f t="shared" si="82"/>
        <v>10.420998243965361</v>
      </c>
      <c r="AM224" s="157">
        <f t="shared" si="82"/>
        <v>10.954602695754232</v>
      </c>
      <c r="AN224" s="157">
        <f t="shared" si="82"/>
        <v>11.48278098107728</v>
      </c>
      <c r="AO224" s="157">
        <f t="shared" si="82"/>
        <v>12.005771220080462</v>
      </c>
      <c r="AP224" s="157">
        <f t="shared" si="82"/>
        <v>12.523794841673126</v>
      </c>
      <c r="AQ224" s="157">
        <f t="shared" si="82"/>
        <v>13.037058167679342</v>
      </c>
      <c r="AR224" s="157">
        <f t="shared" si="82"/>
        <v>13.47143385086363</v>
      </c>
      <c r="AS224" s="157">
        <f t="shared" si="82"/>
        <v>13.90325264482869</v>
      </c>
      <c r="AT224" s="157">
        <f t="shared" si="82"/>
        <v>14.332590291525483</v>
      </c>
      <c r="AU224" s="157">
        <f t="shared" si="82"/>
        <v>14.759518916833823</v>
      </c>
      <c r="AV224" s="157">
        <f t="shared" si="82"/>
        <v>15.19274397679745</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0.53590287415387494</v>
      </c>
      <c r="T225" s="157">
        <f t="shared" si="82"/>
        <v>0.71286470663275703</v>
      </c>
      <c r="U225" s="157">
        <f t="shared" si="82"/>
        <v>0.88639537908163391</v>
      </c>
      <c r="V225" s="157">
        <f t="shared" si="82"/>
        <v>1.063518499169835</v>
      </c>
      <c r="W225" s="157">
        <f t="shared" si="82"/>
        <v>1.2330389277571403</v>
      </c>
      <c r="X225" s="157">
        <f t="shared" si="82"/>
        <v>1.3916705407709831</v>
      </c>
      <c r="Y225" s="157">
        <f t="shared" si="82"/>
        <v>1.5491516953156386</v>
      </c>
      <c r="Z225" s="157">
        <f t="shared" si="82"/>
        <v>1.7087818861706818</v>
      </c>
      <c r="AA225" s="157">
        <f t="shared" si="82"/>
        <v>1.8855969633013181</v>
      </c>
      <c r="AB225" s="157">
        <f t="shared" si="82"/>
        <v>2.0553893663112692</v>
      </c>
      <c r="AC225" s="157">
        <f t="shared" si="82"/>
        <v>2.2365052321042955</v>
      </c>
      <c r="AD225" s="157">
        <f t="shared" si="82"/>
        <v>2.4193520150141321</v>
      </c>
      <c r="AE225" s="157">
        <f t="shared" si="82"/>
        <v>2.6210815673716228</v>
      </c>
      <c r="AF225" s="157">
        <f t="shared" si="82"/>
        <v>2.8266829429634246</v>
      </c>
      <c r="AG225" s="157">
        <f t="shared" si="82"/>
        <v>3.0244421274262354</v>
      </c>
      <c r="AH225" s="157">
        <f t="shared" si="82"/>
        <v>3.2138196525099096</v>
      </c>
      <c r="AI225" s="157">
        <f t="shared" si="82"/>
        <v>3.3787995752162283</v>
      </c>
      <c r="AJ225" s="157">
        <f t="shared" si="82"/>
        <v>3.5599302733015765</v>
      </c>
      <c r="AK225" s="157">
        <f t="shared" si="82"/>
        <v>3.7589373274398969</v>
      </c>
      <c r="AL225" s="157">
        <f t="shared" si="82"/>
        <v>3.9491216289979434</v>
      </c>
      <c r="AM225" s="157">
        <f t="shared" si="82"/>
        <v>4.1513353548383938</v>
      </c>
      <c r="AN225" s="157">
        <f t="shared" si="82"/>
        <v>4.351492790978849</v>
      </c>
      <c r="AO225" s="157">
        <f t="shared" si="82"/>
        <v>4.5496841749758934</v>
      </c>
      <c r="AP225" s="157">
        <f t="shared" si="82"/>
        <v>4.7459934191069051</v>
      </c>
      <c r="AQ225" s="157">
        <f t="shared" si="82"/>
        <v>4.940498710697022</v>
      </c>
      <c r="AR225" s="157">
        <f t="shared" si="82"/>
        <v>5.1051088915467489</v>
      </c>
      <c r="AS225" s="157">
        <f t="shared" si="82"/>
        <v>5.2687501185321519</v>
      </c>
      <c r="AT225" s="157">
        <f t="shared" si="82"/>
        <v>5.4314510946785806</v>
      </c>
      <c r="AU225" s="157">
        <f t="shared" si="82"/>
        <v>5.5932391526719556</v>
      </c>
      <c r="AV225" s="157">
        <f t="shared" si="82"/>
        <v>5.7574132955394131</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0.94407471197939985</v>
      </c>
      <c r="T228" s="157">
        <f t="shared" si="84"/>
        <v>1.2558199909959062</v>
      </c>
      <c r="U228" s="157">
        <f t="shared" si="84"/>
        <v>1.5615207578940611</v>
      </c>
      <c r="V228" s="157">
        <f t="shared" si="84"/>
        <v>1.8735501696530052</v>
      </c>
      <c r="W228" s="157">
        <f t="shared" si="84"/>
        <v>2.1721862798732912</v>
      </c>
      <c r="X228" s="157">
        <f t="shared" si="84"/>
        <v>2.4516400794135977</v>
      </c>
      <c r="Y228" s="157">
        <f t="shared" si="84"/>
        <v>2.7290671707567209</v>
      </c>
      <c r="Z228" s="157">
        <f t="shared" si="84"/>
        <v>3.0102801175852538</v>
      </c>
      <c r="AA228" s="157">
        <f t="shared" si="84"/>
        <v>3.3217668646553777</v>
      </c>
      <c r="AB228" s="157">
        <f t="shared" si="84"/>
        <v>3.6208820993347945</v>
      </c>
      <c r="AC228" s="157">
        <f t="shared" si="84"/>
        <v>3.9399453420976149</v>
      </c>
      <c r="AD228" s="157">
        <f t="shared" si="84"/>
        <v>4.2620578595654699</v>
      </c>
      <c r="AE228" s="157">
        <f t="shared" si="84"/>
        <v>4.6174352576440398</v>
      </c>
      <c r="AF228" s="157">
        <f t="shared" si="84"/>
        <v>4.9796334633373078</v>
      </c>
      <c r="AG228" s="157">
        <f t="shared" si="84"/>
        <v>5.3280164523402771</v>
      </c>
      <c r="AH228" s="157">
        <f t="shared" si="84"/>
        <v>5.6616338689869465</v>
      </c>
      <c r="AI228" s="157">
        <f t="shared" si="83"/>
        <v>5.9522711850440171</v>
      </c>
      <c r="AJ228" s="157">
        <f t="shared" si="83"/>
        <v>6.2713605571537343</v>
      </c>
      <c r="AK228" s="157">
        <f t="shared" si="83"/>
        <v>6.6219418590624777</v>
      </c>
      <c r="AL228" s="157">
        <f t="shared" si="83"/>
        <v>6.9569805356135239</v>
      </c>
      <c r="AM228" s="157">
        <f t="shared" si="83"/>
        <v>7.3132108791856121</v>
      </c>
      <c r="AN228" s="157">
        <f t="shared" si="83"/>
        <v>7.6658187545831558</v>
      </c>
      <c r="AO228" s="157">
        <f t="shared" si="83"/>
        <v>8.0149631290357632</v>
      </c>
      <c r="AP228" s="157">
        <f t="shared" si="83"/>
        <v>8.3607918268282369</v>
      </c>
      <c r="AQ228" s="157">
        <f t="shared" si="83"/>
        <v>8.7034425868681673</v>
      </c>
      <c r="AR228" s="157">
        <f t="shared" si="83"/>
        <v>8.9934285462081824</v>
      </c>
      <c r="AS228" s="157">
        <f t="shared" si="84"/>
        <v>9.2817075454169853</v>
      </c>
      <c r="AT228" s="157">
        <f t="shared" si="84"/>
        <v>9.5683301492549013</v>
      </c>
      <c r="AU228" s="157">
        <f t="shared" si="84"/>
        <v>9.8533445084201876</v>
      </c>
      <c r="AV228" s="157">
        <f t="shared" si="84"/>
        <v>10.14256232029846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117.14202913866166</v>
      </c>
      <c r="T233" s="94">
        <f t="shared" si="86"/>
        <v>116.49065803078582</v>
      </c>
      <c r="U233" s="94">
        <f t="shared" si="86"/>
        <v>115.82859447381288</v>
      </c>
      <c r="V233" s="94">
        <f t="shared" si="86"/>
        <v>115.17772598299297</v>
      </c>
      <c r="W233" s="94">
        <f t="shared" si="86"/>
        <v>114.50316539062038</v>
      </c>
      <c r="X233" s="94">
        <f t="shared" si="86"/>
        <v>113.79467221998605</v>
      </c>
      <c r="Y233" s="94">
        <f t="shared" si="86"/>
        <v>113.08259390073943</v>
      </c>
      <c r="Z233" s="94">
        <f t="shared" si="86"/>
        <v>112.37721257643204</v>
      </c>
      <c r="AA233" s="94">
        <f t="shared" si="86"/>
        <v>111.72538413806819</v>
      </c>
      <c r="AB233" s="94">
        <f t="shared" si="86"/>
        <v>111.05167109365156</v>
      </c>
      <c r="AC233" s="94">
        <f t="shared" si="86"/>
        <v>110.41894619414475</v>
      </c>
      <c r="AD233" s="94">
        <f t="shared" si="86"/>
        <v>109.79166979890464</v>
      </c>
      <c r="AE233" s="94">
        <f t="shared" si="86"/>
        <v>109.22383174932801</v>
      </c>
      <c r="AF233" s="94">
        <f t="shared" si="86"/>
        <v>108.66818125350966</v>
      </c>
      <c r="AG233" s="94">
        <f t="shared" si="86"/>
        <v>108.08784545565575</v>
      </c>
      <c r="AH233" s="94">
        <f t="shared" si="86"/>
        <v>107.48112624149249</v>
      </c>
      <c r="AI233" s="94">
        <f t="shared" si="86"/>
        <v>106.79760933472991</v>
      </c>
      <c r="AJ233" s="94">
        <f t="shared" si="86"/>
        <v>106.16493112365617</v>
      </c>
      <c r="AK233" s="94">
        <f t="shared" si="86"/>
        <v>105.58852331471942</v>
      </c>
      <c r="AL233" s="94">
        <f t="shared" si="86"/>
        <v>104.98434363582348</v>
      </c>
      <c r="AM233" s="94">
        <f t="shared" si="86"/>
        <v>104.4310198382131</v>
      </c>
      <c r="AN233" s="94">
        <f t="shared" si="86"/>
        <v>103.87109124705296</v>
      </c>
      <c r="AO233" s="94">
        <f t="shared" si="86"/>
        <v>103.30484770498131</v>
      </c>
      <c r="AP233" s="94">
        <f t="shared" si="86"/>
        <v>102.73255873786721</v>
      </c>
      <c r="AQ233" s="94">
        <f t="shared" si="86"/>
        <v>102.15447548305804</v>
      </c>
      <c r="AR233" s="94">
        <f t="shared" si="86"/>
        <v>101.48036926291087</v>
      </c>
      <c r="AS233" s="94">
        <f t="shared" si="86"/>
        <v>100.80315076717672</v>
      </c>
      <c r="AT233" s="94">
        <f t="shared" si="86"/>
        <v>100.1229121898478</v>
      </c>
      <c r="AU233" s="94">
        <f t="shared" si="86"/>
        <v>99.439741323392127</v>
      </c>
      <c r="AV233" s="94">
        <f t="shared" si="86"/>
        <v>98.764234551147297</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11.171406366523069</v>
      </c>
      <c r="T234" s="94">
        <f t="shared" si="86"/>
        <v>11.1092874891654</v>
      </c>
      <c r="U234" s="94">
        <f t="shared" si="86"/>
        <v>11.046148912091107</v>
      </c>
      <c r="V234" s="94">
        <f t="shared" si="86"/>
        <v>10.984077967481568</v>
      </c>
      <c r="W234" s="94">
        <f t="shared" si="86"/>
        <v>10.919747593903043</v>
      </c>
      <c r="X234" s="94">
        <f t="shared" si="86"/>
        <v>10.852181194590516</v>
      </c>
      <c r="Y234" s="94">
        <f t="shared" si="86"/>
        <v>10.784272892782983</v>
      </c>
      <c r="Z234" s="94">
        <f t="shared" si="86"/>
        <v>10.717003258859652</v>
      </c>
      <c r="AA234" s="94">
        <f t="shared" si="86"/>
        <v>10.654840767568</v>
      </c>
      <c r="AB234" s="94">
        <f t="shared" si="86"/>
        <v>10.590591221534469</v>
      </c>
      <c r="AC234" s="94">
        <f t="shared" si="86"/>
        <v>10.530250564789988</v>
      </c>
      <c r="AD234" s="94">
        <f t="shared" si="86"/>
        <v>10.470429511946008</v>
      </c>
      <c r="AE234" s="94">
        <f t="shared" si="86"/>
        <v>10.416276876475731</v>
      </c>
      <c r="AF234" s="94">
        <f t="shared" si="86"/>
        <v>10.363286523378816</v>
      </c>
      <c r="AG234" s="94">
        <f t="shared" si="86"/>
        <v>10.307942023419775</v>
      </c>
      <c r="AH234" s="94">
        <f t="shared" si="86"/>
        <v>10.250081433658501</v>
      </c>
      <c r="AI234" s="94">
        <f t="shared" si="86"/>
        <v>10.184896929172968</v>
      </c>
      <c r="AJ234" s="94">
        <f t="shared" si="86"/>
        <v>10.124560724933385</v>
      </c>
      <c r="AK234" s="94">
        <f t="shared" si="86"/>
        <v>10.069590822893806</v>
      </c>
      <c r="AL234" s="94">
        <f t="shared" si="86"/>
        <v>10.011972419311668</v>
      </c>
      <c r="AM234" s="94">
        <f t="shared" si="86"/>
        <v>9.9592039549029074</v>
      </c>
      <c r="AN234" s="94">
        <f t="shared" si="86"/>
        <v>9.9058056155188403</v>
      </c>
      <c r="AO234" s="94">
        <f t="shared" si="86"/>
        <v>9.8518050423905237</v>
      </c>
      <c r="AP234" s="94">
        <f t="shared" si="86"/>
        <v>9.7972279392131352</v>
      </c>
      <c r="AQ234" s="94">
        <f t="shared" si="86"/>
        <v>9.7420982560358773</v>
      </c>
      <c r="AR234" s="94">
        <f t="shared" si="86"/>
        <v>9.677811214272662</v>
      </c>
      <c r="AS234" s="94">
        <f t="shared" si="86"/>
        <v>9.6132273661832919</v>
      </c>
      <c r="AT234" s="94">
        <f t="shared" si="86"/>
        <v>9.5483555039712122</v>
      </c>
      <c r="AU234" s="94">
        <f t="shared" si="86"/>
        <v>9.4832040000826137</v>
      </c>
      <c r="AV234" s="94">
        <f t="shared" si="86"/>
        <v>9.4187833927944062</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8.0372906434169824</v>
      </c>
      <c r="T235" s="94">
        <f t="shared" si="86"/>
        <v>7.9925990929186934</v>
      </c>
      <c r="U235" s="94">
        <f t="shared" si="86"/>
        <v>7.9471739174207752</v>
      </c>
      <c r="V235" s="94">
        <f t="shared" si="86"/>
        <v>7.9025168522339531</v>
      </c>
      <c r="W235" s="94">
        <f t="shared" si="86"/>
        <v>7.8562342363585165</v>
      </c>
      <c r="X235" s="94">
        <f t="shared" si="86"/>
        <v>7.8076234552995363</v>
      </c>
      <c r="Y235" s="94">
        <f t="shared" si="86"/>
        <v>7.7587666918070202</v>
      </c>
      <c r="Z235" s="94">
        <f t="shared" si="86"/>
        <v>7.7103694192005658</v>
      </c>
      <c r="AA235" s="94">
        <f t="shared" si="86"/>
        <v>7.6656464905702846</v>
      </c>
      <c r="AB235" s="94">
        <f t="shared" si="86"/>
        <v>7.6194220262336785</v>
      </c>
      <c r="AC235" s="94">
        <f t="shared" si="86"/>
        <v>7.5760098201104302</v>
      </c>
      <c r="AD235" s="94">
        <f t="shared" si="86"/>
        <v>7.5329714440521514</v>
      </c>
      <c r="AE235" s="94">
        <f t="shared" si="86"/>
        <v>7.4940112222052511</v>
      </c>
      <c r="AF235" s="94">
        <f t="shared" si="86"/>
        <v>7.4558872067354098</v>
      </c>
      <c r="AG235" s="94">
        <f t="shared" si="86"/>
        <v>7.4160694955993822</v>
      </c>
      <c r="AH235" s="94">
        <f t="shared" si="86"/>
        <v>7.3744415786251647</v>
      </c>
      <c r="AI235" s="94">
        <f t="shared" si="86"/>
        <v>7.327544456561168</v>
      </c>
      <c r="AJ235" s="94">
        <f t="shared" si="86"/>
        <v>7.2841354538014702</v>
      </c>
      <c r="AK235" s="94">
        <f t="shared" si="86"/>
        <v>7.244587247887468</v>
      </c>
      <c r="AL235" s="94">
        <f t="shared" si="86"/>
        <v>7.2031335722439884</v>
      </c>
      <c r="AM235" s="94">
        <f t="shared" si="86"/>
        <v>7.1651691950344247</v>
      </c>
      <c r="AN235" s="94">
        <f t="shared" si="86"/>
        <v>7.1267516530146757</v>
      </c>
      <c r="AO235" s="94">
        <f t="shared" si="86"/>
        <v>7.0879008327236912</v>
      </c>
      <c r="AP235" s="94">
        <f t="shared" si="86"/>
        <v>7.0486352267363444</v>
      </c>
      <c r="AQ235" s="94">
        <f t="shared" si="86"/>
        <v>7.0089720659634152</v>
      </c>
      <c r="AR235" s="94">
        <f t="shared" si="86"/>
        <v>6.9627206252491298</v>
      </c>
      <c r="AS235" s="94">
        <f t="shared" si="86"/>
        <v>6.9162556466301384</v>
      </c>
      <c r="AT235" s="94">
        <f t="shared" si="86"/>
        <v>6.8695834556747872</v>
      </c>
      <c r="AU235" s="94">
        <f t="shared" si="86"/>
        <v>6.8227100759562269</v>
      </c>
      <c r="AV235" s="94">
        <f t="shared" si="86"/>
        <v>6.7763625412579707</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101.94061370446272</v>
      </c>
      <c r="T236" s="94">
        <f t="shared" si="86"/>
        <v>101.37377043758011</v>
      </c>
      <c r="U236" s="94">
        <f t="shared" si="86"/>
        <v>100.79762227107284</v>
      </c>
      <c r="V236" s="94">
        <f t="shared" si="86"/>
        <v>100.23121639708427</v>
      </c>
      <c r="W236" s="94">
        <f t="shared" si="86"/>
        <v>99.644192924186157</v>
      </c>
      <c r="X236" s="94">
        <f t="shared" si="86"/>
        <v>99.027640273092914</v>
      </c>
      <c r="Y236" s="94">
        <f t="shared" si="86"/>
        <v>98.407967714888215</v>
      </c>
      <c r="Z236" s="94">
        <f t="shared" si="86"/>
        <v>97.794123088631594</v>
      </c>
      <c r="AA236" s="94">
        <f t="shared" si="86"/>
        <v>97.226881838625815</v>
      </c>
      <c r="AB236" s="94">
        <f t="shared" si="86"/>
        <v>96.640595928150091</v>
      </c>
      <c r="AC236" s="94">
        <f t="shared" si="86"/>
        <v>96.089979167999289</v>
      </c>
      <c r="AD236" s="94">
        <f t="shared" si="86"/>
        <v>95.544103864632248</v>
      </c>
      <c r="AE236" s="94">
        <f t="shared" si="86"/>
        <v>95.049953646437999</v>
      </c>
      <c r="AF236" s="94">
        <f t="shared" si="86"/>
        <v>94.566409414146591</v>
      </c>
      <c r="AG236" s="94">
        <f t="shared" si="86"/>
        <v>94.061383269193357</v>
      </c>
      <c r="AH236" s="94">
        <f t="shared" si="86"/>
        <v>93.533397460061778</v>
      </c>
      <c r="AI236" s="94">
        <f t="shared" si="86"/>
        <v>92.938579925611563</v>
      </c>
      <c r="AJ236" s="94">
        <f t="shared" si="86"/>
        <v>92.388003795178022</v>
      </c>
      <c r="AK236" s="94">
        <f t="shared" si="86"/>
        <v>91.886395907564051</v>
      </c>
      <c r="AL236" s="94">
        <f t="shared" si="86"/>
        <v>91.360620080499345</v>
      </c>
      <c r="AM236" s="94">
        <f t="shared" si="86"/>
        <v>90.879100612888635</v>
      </c>
      <c r="AN236" s="94">
        <f t="shared" si="86"/>
        <v>90.391833449828198</v>
      </c>
      <c r="AO236" s="94">
        <f t="shared" si="86"/>
        <v>89.899070821338611</v>
      </c>
      <c r="AP236" s="94">
        <f t="shared" si="86"/>
        <v>89.401047277160046</v>
      </c>
      <c r="AQ236" s="94">
        <f t="shared" si="86"/>
        <v>88.897981364772903</v>
      </c>
      <c r="AR236" s="94">
        <f t="shared" si="86"/>
        <v>88.311353300626479</v>
      </c>
      <c r="AS236" s="94">
        <f t="shared" si="86"/>
        <v>87.722016838088038</v>
      </c>
      <c r="AT236" s="94">
        <f t="shared" si="86"/>
        <v>87.13005220721864</v>
      </c>
      <c r="AU236" s="94">
        <f t="shared" si="86"/>
        <v>86.53553580773692</v>
      </c>
      <c r="AV236" s="94">
        <f t="shared" si="86"/>
        <v>85.947688939874951</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24.798496271789375</v>
      </c>
      <c r="T237" s="94">
        <f t="shared" si="86"/>
        <v>24.660603628909769</v>
      </c>
      <c r="U237" s="94">
        <f t="shared" si="86"/>
        <v>24.520447437575172</v>
      </c>
      <c r="V237" s="94">
        <f t="shared" si="86"/>
        <v>24.382661196704127</v>
      </c>
      <c r="W237" s="94">
        <f t="shared" si="86"/>
        <v>24.239859433254679</v>
      </c>
      <c r="X237" s="94">
        <f t="shared" si="86"/>
        <v>24.089874279507967</v>
      </c>
      <c r="Y237" s="94">
        <f t="shared" si="86"/>
        <v>23.939130164224142</v>
      </c>
      <c r="Z237" s="94">
        <f t="shared" si="86"/>
        <v>23.789803775824975</v>
      </c>
      <c r="AA237" s="94">
        <f t="shared" si="86"/>
        <v>23.65181431792103</v>
      </c>
      <c r="AB237" s="94">
        <f t="shared" si="86"/>
        <v>23.509191976963923</v>
      </c>
      <c r="AC237" s="94">
        <f t="shared" si="86"/>
        <v>23.375246661376849</v>
      </c>
      <c r="AD237" s="94">
        <f t="shared" si="86"/>
        <v>23.242454772222104</v>
      </c>
      <c r="AE237" s="94">
        <f t="shared" si="86"/>
        <v>23.122245741706354</v>
      </c>
      <c r="AF237" s="94">
        <f t="shared" si="86"/>
        <v>23.004616767287114</v>
      </c>
      <c r="AG237" s="94">
        <f t="shared" si="86"/>
        <v>22.881762013743181</v>
      </c>
      <c r="AH237" s="94">
        <f t="shared" si="86"/>
        <v>22.753321997114817</v>
      </c>
      <c r="AI237" s="94">
        <f t="shared" si="86"/>
        <v>22.608624217942893</v>
      </c>
      <c r="AJ237" s="94">
        <f t="shared" si="86"/>
        <v>22.474688786109265</v>
      </c>
      <c r="AK237" s="94">
        <f t="shared" si="86"/>
        <v>22.352665572015638</v>
      </c>
      <c r="AL237" s="94">
        <f t="shared" si="86"/>
        <v>22.224763164786062</v>
      </c>
      <c r="AM237" s="94">
        <f t="shared" si="86"/>
        <v>22.107626743016461</v>
      </c>
      <c r="AN237" s="94">
        <f t="shared" si="86"/>
        <v>21.9890921130254</v>
      </c>
      <c r="AO237" s="94">
        <f t="shared" si="86"/>
        <v>21.869220633333288</v>
      </c>
      <c r="AP237" s="94">
        <f t="shared" si="86"/>
        <v>21.748069361482205</v>
      </c>
      <c r="AQ237" s="94">
        <f t="shared" si="86"/>
        <v>21.625691462238201</v>
      </c>
      <c r="AR237" s="94">
        <f t="shared" si="86"/>
        <v>21.482985887560801</v>
      </c>
      <c r="AS237" s="94">
        <f t="shared" si="86"/>
        <v>21.339621456663235</v>
      </c>
      <c r="AT237" s="94">
        <f t="shared" si="86"/>
        <v>21.195617686642738</v>
      </c>
      <c r="AU237" s="94">
        <f t="shared" si="86"/>
        <v>21.050993162811565</v>
      </c>
      <c r="AV237" s="94">
        <f t="shared" si="86"/>
        <v>20.907991096889923</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9.3975908738166591</v>
      </c>
      <c r="T238" s="94">
        <f t="shared" si="86"/>
        <v>9.3453353407355646</v>
      </c>
      <c r="U238" s="94">
        <f t="shared" si="86"/>
        <v>9.292222017646969</v>
      </c>
      <c r="V238" s="94">
        <f t="shared" si="86"/>
        <v>9.2400068064682053</v>
      </c>
      <c r="W238" s="94">
        <f t="shared" si="86"/>
        <v>9.1858909224142149</v>
      </c>
      <c r="X238" s="94">
        <f t="shared" si="86"/>
        <v>9.1290528344668633</v>
      </c>
      <c r="Y238" s="94">
        <f t="shared" si="86"/>
        <v>9.0719271319022106</v>
      </c>
      <c r="Z238" s="94">
        <f t="shared" si="86"/>
        <v>9.0153386884151576</v>
      </c>
      <c r="AA238" s="94">
        <f t="shared" si="86"/>
        <v>8.9630464664970013</v>
      </c>
      <c r="AB238" s="94">
        <f t="shared" si="86"/>
        <v>8.9089985760486758</v>
      </c>
      <c r="AC238" s="94">
        <f t="shared" si="86"/>
        <v>8.858238914593576</v>
      </c>
      <c r="AD238" s="94">
        <f t="shared" si="86"/>
        <v>8.8079163534204969</v>
      </c>
      <c r="AE238" s="94">
        <f t="shared" si="86"/>
        <v>8.762362168370565</v>
      </c>
      <c r="AF238" s="94">
        <f t="shared" si="86"/>
        <v>8.7177857164606074</v>
      </c>
      <c r="AG238" s="94">
        <f t="shared" si="86"/>
        <v>8.6712289132554545</v>
      </c>
      <c r="AH238" s="94">
        <f t="shared" si="86"/>
        <v>8.6225555293990013</v>
      </c>
      <c r="AI238" s="94">
        <f t="shared" si="86"/>
        <v>8.5677211348411948</v>
      </c>
      <c r="AJ238" s="94">
        <f t="shared" si="86"/>
        <v>8.5169652189144589</v>
      </c>
      <c r="AK238" s="94">
        <f t="shared" si="86"/>
        <v>8.4707235343142315</v>
      </c>
      <c r="AL238" s="94">
        <f t="shared" si="86"/>
        <v>8.4222538818907005</v>
      </c>
      <c r="AM238" s="94">
        <f t="shared" si="86"/>
        <v>8.3778640867938972</v>
      </c>
      <c r="AN238" s="94">
        <f t="shared" si="86"/>
        <v>8.3329444293748942</v>
      </c>
      <c r="AO238" s="94">
        <f t="shared" si="86"/>
        <v>8.2875181619416143</v>
      </c>
      <c r="AP238" s="94">
        <f t="shared" si="86"/>
        <v>8.2416069069114375</v>
      </c>
      <c r="AQ238" s="94">
        <f t="shared" si="86"/>
        <v>8.195230811502757</v>
      </c>
      <c r="AR238" s="94">
        <f t="shared" si="86"/>
        <v>8.1411513789624586</v>
      </c>
      <c r="AS238" s="94">
        <f t="shared" si="86"/>
        <v>8.0868222675249406</v>
      </c>
      <c r="AT238" s="94">
        <f t="shared" si="86"/>
        <v>8.0322508733521705</v>
      </c>
      <c r="AU238" s="94">
        <f t="shared" si="86"/>
        <v>7.9774442394986478</v>
      </c>
      <c r="AV238" s="94">
        <f t="shared" si="86"/>
        <v>7.9232524492016303</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9.1321505960684899</v>
      </c>
      <c r="T239" s="94">
        <f t="shared" si="86"/>
        <v>9.2467967352087772</v>
      </c>
      <c r="U239" s="94">
        <f t="shared" si="86"/>
        <v>9.3574999174564297</v>
      </c>
      <c r="V239" s="94">
        <f t="shared" si="86"/>
        <v>9.472331402102407</v>
      </c>
      <c r="W239" s="94">
        <f t="shared" si="86"/>
        <v>9.5784261666321822</v>
      </c>
      <c r="X239" s="94">
        <f t="shared" si="86"/>
        <v>9.6720079238867012</v>
      </c>
      <c r="Y239" s="94">
        <f t="shared" si="86"/>
        <v>9.7642676185993658</v>
      </c>
      <c r="Z239" s="94">
        <f t="shared" si="86"/>
        <v>9.858996903030512</v>
      </c>
      <c r="AA239" s="94">
        <f t="shared" si="86"/>
        <v>9.9734743965795598</v>
      </c>
      <c r="AB239" s="94">
        <f t="shared" si="86"/>
        <v>10.079881703635776</v>
      </c>
      <c r="AC239" s="94">
        <f t="shared" si="86"/>
        <v>10.201403834903077</v>
      </c>
      <c r="AD239" s="94">
        <f t="shared" si="86"/>
        <v>10.324935161375153</v>
      </c>
      <c r="AE239" s="94">
        <f t="shared" ref="K239:AV241" si="87">AE168+AE180+AE157</f>
        <v>10.47038502424544</v>
      </c>
      <c r="AF239" s="94">
        <f t="shared" si="87"/>
        <v>10.620329180112517</v>
      </c>
      <c r="AG239" s="94">
        <f t="shared" si="87"/>
        <v>10.761170362383536</v>
      </c>
      <c r="AH239" s="94">
        <f t="shared" si="87"/>
        <v>10.89228237295184</v>
      </c>
      <c r="AI239" s="94">
        <f t="shared" si="87"/>
        <v>10.995074399143936</v>
      </c>
      <c r="AJ239" s="94">
        <f t="shared" si="87"/>
        <v>11.116613747278709</v>
      </c>
      <c r="AK239" s="94">
        <f t="shared" si="87"/>
        <v>11.258903418182644</v>
      </c>
      <c r="AL239" s="94">
        <f t="shared" si="87"/>
        <v>11.390951910000043</v>
      </c>
      <c r="AM239" s="94">
        <f t="shared" si="87"/>
        <v>11.541754061135832</v>
      </c>
      <c r="AN239" s="94">
        <f t="shared" si="87"/>
        <v>11.690120622818254</v>
      </c>
      <c r="AO239" s="94">
        <f t="shared" si="87"/>
        <v>11.836158477672429</v>
      </c>
      <c r="AP239" s="94">
        <f t="shared" si="87"/>
        <v>11.979967016293838</v>
      </c>
      <c r="AQ239" s="94">
        <f t="shared" si="87"/>
        <v>12.121638848310639</v>
      </c>
      <c r="AR239" s="94">
        <f t="shared" si="87"/>
        <v>12.227901167540157</v>
      </c>
      <c r="AS239" s="94">
        <f t="shared" si="87"/>
        <v>12.333015801298727</v>
      </c>
      <c r="AT239" s="94">
        <f t="shared" si="87"/>
        <v>12.437016747123673</v>
      </c>
      <c r="AU239" s="94">
        <f t="shared" si="87"/>
        <v>12.539936379442373</v>
      </c>
      <c r="AV239" s="94">
        <f t="shared" si="87"/>
        <v>12.645682229853861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3.1556103857942746</v>
      </c>
      <c r="T240" s="94">
        <f t="shared" si="87"/>
        <v>3.1952263057855692</v>
      </c>
      <c r="U240" s="94">
        <f t="shared" si="87"/>
        <v>3.2334797388587777</v>
      </c>
      <c r="V240" s="94">
        <f t="shared" si="87"/>
        <v>3.2731597049032515</v>
      </c>
      <c r="W240" s="94">
        <f t="shared" si="87"/>
        <v>3.3098207013801049</v>
      </c>
      <c r="X240" s="94">
        <f t="shared" si="87"/>
        <v>3.3421578340200737</v>
      </c>
      <c r="Y240" s="94">
        <f t="shared" si="87"/>
        <v>3.3740381285643655</v>
      </c>
      <c r="Z240" s="94">
        <f t="shared" si="87"/>
        <v>3.4067717886858357</v>
      </c>
      <c r="AA240" s="94">
        <f t="shared" si="87"/>
        <v>3.4463294332716128</v>
      </c>
      <c r="AB240" s="94">
        <f t="shared" si="87"/>
        <v>3.4830984286729318</v>
      </c>
      <c r="AC240" s="94">
        <f t="shared" si="87"/>
        <v>3.5250903445416921</v>
      </c>
      <c r="AD240" s="94">
        <f t="shared" si="87"/>
        <v>3.5677765368778145</v>
      </c>
      <c r="AE240" s="94">
        <f t="shared" si="87"/>
        <v>3.6180366692592747</v>
      </c>
      <c r="AF240" s="94">
        <f t="shared" si="87"/>
        <v>3.6698498024928643</v>
      </c>
      <c r="AG240" s="94">
        <f t="shared" si="87"/>
        <v>3.7185174074394274</v>
      </c>
      <c r="AH240" s="94">
        <f t="shared" si="87"/>
        <v>3.7638231016348147</v>
      </c>
      <c r="AI240" s="94">
        <f t="shared" si="87"/>
        <v>3.799342838417108</v>
      </c>
      <c r="AJ240" s="94">
        <f t="shared" si="87"/>
        <v>3.8413407035664049</v>
      </c>
      <c r="AK240" s="94">
        <f t="shared" si="87"/>
        <v>3.8905088330855366</v>
      </c>
      <c r="AL240" s="94">
        <f t="shared" si="87"/>
        <v>3.9361381279404468</v>
      </c>
      <c r="AM240" s="94">
        <f t="shared" si="87"/>
        <v>3.9882477410395865</v>
      </c>
      <c r="AN240" s="94">
        <f t="shared" si="87"/>
        <v>4.0395157373373261</v>
      </c>
      <c r="AO240" s="94">
        <f t="shared" si="87"/>
        <v>4.0899790500750015</v>
      </c>
      <c r="AP240" s="94">
        <f t="shared" si="87"/>
        <v>4.1396720236265967</v>
      </c>
      <c r="AQ240" s="94">
        <f t="shared" si="87"/>
        <v>4.1886266592059949</v>
      </c>
      <c r="AR240" s="94">
        <f t="shared" si="87"/>
        <v>4.2253455541313167</v>
      </c>
      <c r="AS240" s="94">
        <f t="shared" si="87"/>
        <v>4.2616678668766088</v>
      </c>
      <c r="AT240" s="94">
        <f t="shared" si="87"/>
        <v>4.2976053452750609</v>
      </c>
      <c r="AU240" s="94">
        <f t="shared" si="87"/>
        <v>4.3331691762949784</v>
      </c>
      <c r="AV240" s="94">
        <f t="shared" si="87"/>
        <v>4.3697096056607405</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16.555290753957131</v>
      </c>
      <c r="T241" s="94">
        <f t="shared" si="87"/>
        <v>16.463234656253317</v>
      </c>
      <c r="U241" s="94">
        <f t="shared" si="87"/>
        <v>16.369667430519915</v>
      </c>
      <c r="V241" s="94">
        <f t="shared" si="87"/>
        <v>16.277682366001713</v>
      </c>
      <c r="W241" s="94">
        <f t="shared" si="87"/>
        <v>16.18234897609884</v>
      </c>
      <c r="X241" s="94">
        <f t="shared" si="87"/>
        <v>16.082220008525979</v>
      </c>
      <c r="Y241" s="94">
        <f t="shared" si="87"/>
        <v>15.981584363903817</v>
      </c>
      <c r="Z241" s="94">
        <f t="shared" si="87"/>
        <v>15.881895183153011</v>
      </c>
      <c r="AA241" s="94">
        <f t="shared" si="87"/>
        <v>15.789774452462598</v>
      </c>
      <c r="AB241" s="94">
        <f t="shared" si="87"/>
        <v>15.694560843674514</v>
      </c>
      <c r="AC241" s="94">
        <f t="shared" si="87"/>
        <v>15.605139952166784</v>
      </c>
      <c r="AD241" s="94">
        <f t="shared" si="87"/>
        <v>15.516489079523955</v>
      </c>
      <c r="AE241" s="94">
        <f t="shared" si="87"/>
        <v>15.436238429257575</v>
      </c>
      <c r="AF241" s="94">
        <f t="shared" si="87"/>
        <v>15.357710205156517</v>
      </c>
      <c r="AG241" s="94">
        <f t="shared" si="87"/>
        <v>15.275693289972056</v>
      </c>
      <c r="AH241" s="94">
        <f t="shared" si="87"/>
        <v>15.189947694899637</v>
      </c>
      <c r="AI241" s="94">
        <f t="shared" si="87"/>
        <v>15.093348539072268</v>
      </c>
      <c r="AJ241" s="94">
        <f t="shared" si="87"/>
        <v>15.00393424588446</v>
      </c>
      <c r="AK241" s="94">
        <f t="shared" si="87"/>
        <v>14.922472460221659</v>
      </c>
      <c r="AL241" s="94">
        <f t="shared" si="87"/>
        <v>14.837085769165494</v>
      </c>
      <c r="AM241" s="94">
        <f t="shared" si="87"/>
        <v>14.758886369531735</v>
      </c>
      <c r="AN241" s="94">
        <f t="shared" si="87"/>
        <v>14.679753536540282</v>
      </c>
      <c r="AO241" s="94">
        <f t="shared" si="87"/>
        <v>14.599728232680725</v>
      </c>
      <c r="AP241" s="94">
        <f t="shared" si="87"/>
        <v>14.518848549141687</v>
      </c>
      <c r="AQ241" s="94">
        <f t="shared" si="87"/>
        <v>14.437149978323596</v>
      </c>
      <c r="AR241" s="94">
        <f t="shared" si="87"/>
        <v>14.341880803325978</v>
      </c>
      <c r="AS241" s="94">
        <f t="shared" si="87"/>
        <v>14.246171780840415</v>
      </c>
      <c r="AT241" s="94">
        <f t="shared" si="87"/>
        <v>14.150035940335144</v>
      </c>
      <c r="AU241" s="94">
        <f t="shared" si="87"/>
        <v>14.05348568922571</v>
      </c>
      <c r="AV241" s="94">
        <f t="shared" si="87"/>
        <v>13.958018578889567</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8" t="s">
        <v>481</v>
      </c>
      <c r="C245" s="269"/>
      <c r="D245" s="269"/>
      <c r="E245" s="270"/>
      <c r="F245" s="270"/>
      <c r="G245" s="269"/>
      <c r="H245" s="269"/>
      <c r="I245" s="269"/>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317.81330132984885</v>
      </c>
      <c r="T245" s="162">
        <f t="shared" si="89"/>
        <v>321.80316851191031</v>
      </c>
      <c r="U245" s="162">
        <f t="shared" si="89"/>
        <v>325.65581455051074</v>
      </c>
      <c r="V245" s="162">
        <f t="shared" si="89"/>
        <v>329.65213204966119</v>
      </c>
      <c r="W245" s="162">
        <f t="shared" si="89"/>
        <v>333.34439785433784</v>
      </c>
      <c r="X245" s="162">
        <f t="shared" si="89"/>
        <v>336.60119119172668</v>
      </c>
      <c r="Y245" s="162">
        <f t="shared" si="89"/>
        <v>339.81197465919809</v>
      </c>
      <c r="Z245" s="162">
        <f t="shared" si="89"/>
        <v>343.10870375942096</v>
      </c>
      <c r="AA245" s="162">
        <f t="shared" si="89"/>
        <v>347.09270180786012</v>
      </c>
      <c r="AB245" s="162">
        <f t="shared" si="89"/>
        <v>350.79584458736201</v>
      </c>
      <c r="AC245" s="162">
        <f t="shared" si="89"/>
        <v>354.96873849404591</v>
      </c>
      <c r="AD245" s="162">
        <f t="shared" si="89"/>
        <v>359.21101781775451</v>
      </c>
      <c r="AE245" s="162">
        <f t="shared" si="89"/>
        <v>364.21023045732358</v>
      </c>
      <c r="AF245" s="162">
        <f t="shared" si="89"/>
        <v>369.3646487200561</v>
      </c>
      <c r="AG245" s="162">
        <f t="shared" si="89"/>
        <v>374.20470548240945</v>
      </c>
      <c r="AH245" s="162">
        <f t="shared" si="89"/>
        <v>378.70877565954004</v>
      </c>
      <c r="AI245" s="162">
        <f t="shared" ref="AI245:AR245" si="90">SUM(AI220:AI241)</f>
        <v>382.23484533109161</v>
      </c>
      <c r="AJ245" s="162">
        <f t="shared" si="90"/>
        <v>386.40833380396134</v>
      </c>
      <c r="AK245" s="162">
        <f t="shared" si="90"/>
        <v>391.2984125789153</v>
      </c>
      <c r="AL245" s="162">
        <f t="shared" si="90"/>
        <v>395.83482313882695</v>
      </c>
      <c r="AM245" s="162">
        <f t="shared" si="90"/>
        <v>400.89194259108177</v>
      </c>
      <c r="AN245" s="162">
        <f t="shared" si="90"/>
        <v>405.86624227994628</v>
      </c>
      <c r="AO245" s="162">
        <f t="shared" si="90"/>
        <v>410.76135664131021</v>
      </c>
      <c r="AP245" s="162">
        <f t="shared" si="90"/>
        <v>415.5806653521509</v>
      </c>
      <c r="AQ245" s="162">
        <f t="shared" si="90"/>
        <v>420.32731750948932</v>
      </c>
      <c r="AR245" s="162">
        <f t="shared" si="90"/>
        <v>423.86990489032684</v>
      </c>
      <c r="AS245" s="162">
        <f t="shared" si="89"/>
        <v>427.37346638401465</v>
      </c>
      <c r="AT245" s="162">
        <f t="shared" si="89"/>
        <v>430.83915804252706</v>
      </c>
      <c r="AU245" s="162">
        <f t="shared" si="89"/>
        <v>434.26808072562199</v>
      </c>
      <c r="AV245" s="162">
        <f t="shared" si="89"/>
        <v>437.79310610509339</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117.14202913866166</v>
      </c>
      <c r="T248" s="10">
        <f t="shared" si="95"/>
        <v>116.49065803078582</v>
      </c>
      <c r="U248" s="10">
        <f t="shared" si="95"/>
        <v>115.82859447381288</v>
      </c>
      <c r="V248" s="10">
        <f t="shared" si="95"/>
        <v>115.17772598299297</v>
      </c>
      <c r="W248" s="10">
        <f t="shared" si="95"/>
        <v>114.50316539062038</v>
      </c>
      <c r="X248" s="10">
        <f t="shared" si="95"/>
        <v>113.79467221998605</v>
      </c>
      <c r="Y248" s="10">
        <f t="shared" si="95"/>
        <v>113.08259390073943</v>
      </c>
      <c r="Z248" s="10">
        <f t="shared" ref="Z248:AN256" si="96">INDEX($J$233:$AV$241,MATCH($D248,$B$233:$B$241,0),MATCH(Z$247,$J$104:$AV$104,0))</f>
        <v>112.37721257643204</v>
      </c>
      <c r="AA248" s="10">
        <f t="shared" si="96"/>
        <v>111.72538413806819</v>
      </c>
      <c r="AB248" s="10">
        <f t="shared" si="96"/>
        <v>111.05167109365156</v>
      </c>
      <c r="AC248" s="10">
        <f t="shared" si="96"/>
        <v>110.41894619414475</v>
      </c>
      <c r="AD248" s="10">
        <f t="shared" si="96"/>
        <v>109.79166979890464</v>
      </c>
      <c r="AE248" s="10">
        <f t="shared" si="96"/>
        <v>109.22383174932801</v>
      </c>
      <c r="AF248" s="10">
        <f t="shared" si="96"/>
        <v>108.66818125350966</v>
      </c>
      <c r="AG248" s="10">
        <f t="shared" si="96"/>
        <v>108.08784545565575</v>
      </c>
      <c r="AH248" s="10">
        <f t="shared" si="96"/>
        <v>107.48112624149249</v>
      </c>
      <c r="AI248" s="10">
        <f t="shared" si="96"/>
        <v>106.79760933472991</v>
      </c>
      <c r="AJ248" s="10">
        <f t="shared" si="96"/>
        <v>106.16493112365617</v>
      </c>
      <c r="AK248" s="10">
        <f t="shared" si="96"/>
        <v>105.58852331471942</v>
      </c>
      <c r="AL248" s="10">
        <f t="shared" si="96"/>
        <v>104.98434363582348</v>
      </c>
      <c r="AM248" s="10">
        <f>INDEX($J$233:$AV$241,MATCH($D248,$B$233:$B$241,0),MATCH(AM$247,$J$104:$AV$104,0))</f>
        <v>102.15447548305804</v>
      </c>
      <c r="AN248" s="10">
        <f>INDEX($J$233:$AV$241,MATCH($D248,$B$233:$B$241,0),MATCH(AN$247,$J$104:$AV$104,0))</f>
        <v>98.764234551147297</v>
      </c>
      <c r="AO248" s="186">
        <f>AN248</f>
        <v>98.764234551147297</v>
      </c>
      <c r="AP248" s="186">
        <f>AO248</f>
        <v>98.764234551147297</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11.171406366523069</v>
      </c>
      <c r="T249" s="10">
        <f t="shared" si="95"/>
        <v>11.1092874891654</v>
      </c>
      <c r="U249" s="10">
        <f t="shared" si="95"/>
        <v>11.046148912091107</v>
      </c>
      <c r="V249" s="10">
        <f t="shared" si="95"/>
        <v>10.984077967481568</v>
      </c>
      <c r="W249" s="10">
        <f t="shared" si="95"/>
        <v>10.919747593903043</v>
      </c>
      <c r="X249" s="10">
        <f t="shared" si="95"/>
        <v>10.852181194590516</v>
      </c>
      <c r="Y249" s="10">
        <f t="shared" si="95"/>
        <v>10.784272892782983</v>
      </c>
      <c r="Z249" s="10">
        <f t="shared" si="96"/>
        <v>10.717003258859652</v>
      </c>
      <c r="AA249" s="10">
        <f t="shared" si="96"/>
        <v>10.654840767568</v>
      </c>
      <c r="AB249" s="10">
        <f t="shared" si="96"/>
        <v>10.590591221534469</v>
      </c>
      <c r="AC249" s="10">
        <f t="shared" si="96"/>
        <v>10.530250564789988</v>
      </c>
      <c r="AD249" s="10">
        <f t="shared" si="96"/>
        <v>10.470429511946008</v>
      </c>
      <c r="AE249" s="10">
        <f t="shared" si="96"/>
        <v>10.416276876475731</v>
      </c>
      <c r="AF249" s="10">
        <f t="shared" si="96"/>
        <v>10.363286523378816</v>
      </c>
      <c r="AG249" s="10">
        <f t="shared" si="96"/>
        <v>10.307942023419775</v>
      </c>
      <c r="AH249" s="10">
        <f t="shared" si="96"/>
        <v>10.250081433658501</v>
      </c>
      <c r="AI249" s="10">
        <f t="shared" si="96"/>
        <v>10.184896929172968</v>
      </c>
      <c r="AJ249" s="10">
        <f t="shared" si="96"/>
        <v>10.124560724933385</v>
      </c>
      <c r="AK249" s="10">
        <f t="shared" si="96"/>
        <v>10.069590822893806</v>
      </c>
      <c r="AL249" s="10">
        <f t="shared" si="96"/>
        <v>10.011972419311668</v>
      </c>
      <c r="AM249" s="10">
        <f t="shared" si="96"/>
        <v>9.7420982560358773</v>
      </c>
      <c r="AN249" s="10">
        <f t="shared" si="96"/>
        <v>9.4187833927944062</v>
      </c>
      <c r="AO249" s="186">
        <f t="shared" ref="AO249:AP264" si="97">AN249</f>
        <v>9.4187833927944062</v>
      </c>
      <c r="AP249" s="186">
        <f t="shared" si="97"/>
        <v>9.4187833927944062</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8.0372906434169824</v>
      </c>
      <c r="T250" s="10">
        <f t="shared" si="95"/>
        <v>7.9925990929186934</v>
      </c>
      <c r="U250" s="10">
        <f t="shared" si="95"/>
        <v>7.9471739174207752</v>
      </c>
      <c r="V250" s="10">
        <f t="shared" si="95"/>
        <v>7.9025168522339531</v>
      </c>
      <c r="W250" s="10">
        <f t="shared" si="95"/>
        <v>7.8562342363585165</v>
      </c>
      <c r="X250" s="10">
        <f t="shared" si="95"/>
        <v>7.8076234552995363</v>
      </c>
      <c r="Y250" s="10">
        <f t="shared" si="95"/>
        <v>7.7587666918070202</v>
      </c>
      <c r="Z250" s="10">
        <f t="shared" si="96"/>
        <v>7.7103694192005658</v>
      </c>
      <c r="AA250" s="10">
        <f t="shared" si="96"/>
        <v>7.6656464905702846</v>
      </c>
      <c r="AB250" s="10">
        <f t="shared" si="96"/>
        <v>7.6194220262336785</v>
      </c>
      <c r="AC250" s="10">
        <f t="shared" si="96"/>
        <v>7.5760098201104302</v>
      </c>
      <c r="AD250" s="10">
        <f t="shared" si="96"/>
        <v>7.5329714440521514</v>
      </c>
      <c r="AE250" s="10">
        <f t="shared" si="96"/>
        <v>7.4940112222052511</v>
      </c>
      <c r="AF250" s="10">
        <f t="shared" si="96"/>
        <v>7.4558872067354098</v>
      </c>
      <c r="AG250" s="10">
        <f t="shared" si="96"/>
        <v>7.4160694955993822</v>
      </c>
      <c r="AH250" s="10">
        <f t="shared" si="96"/>
        <v>7.3744415786251647</v>
      </c>
      <c r="AI250" s="10">
        <f t="shared" si="96"/>
        <v>7.327544456561168</v>
      </c>
      <c r="AJ250" s="10">
        <f t="shared" si="96"/>
        <v>7.2841354538014702</v>
      </c>
      <c r="AK250" s="10">
        <f t="shared" si="96"/>
        <v>7.244587247887468</v>
      </c>
      <c r="AL250" s="10">
        <f t="shared" si="96"/>
        <v>7.2031335722439884</v>
      </c>
      <c r="AM250" s="10">
        <f t="shared" si="96"/>
        <v>7.0089720659634152</v>
      </c>
      <c r="AN250" s="10">
        <f t="shared" si="96"/>
        <v>6.7763625412579707</v>
      </c>
      <c r="AO250" s="186">
        <f t="shared" si="97"/>
        <v>6.7763625412579707</v>
      </c>
      <c r="AP250" s="186">
        <f t="shared" si="97"/>
        <v>6.7763625412579707</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101.94061370446272</v>
      </c>
      <c r="T251" s="10">
        <f t="shared" si="95"/>
        <v>101.37377043758011</v>
      </c>
      <c r="U251" s="10">
        <f t="shared" si="95"/>
        <v>100.79762227107284</v>
      </c>
      <c r="V251" s="10">
        <f t="shared" si="95"/>
        <v>100.23121639708427</v>
      </c>
      <c r="W251" s="10">
        <f t="shared" si="95"/>
        <v>99.644192924186157</v>
      </c>
      <c r="X251" s="10">
        <f t="shared" si="95"/>
        <v>99.027640273092914</v>
      </c>
      <c r="Y251" s="10">
        <f t="shared" si="95"/>
        <v>98.407967714888215</v>
      </c>
      <c r="Z251" s="10">
        <f t="shared" si="96"/>
        <v>97.794123088631594</v>
      </c>
      <c r="AA251" s="10">
        <f t="shared" si="96"/>
        <v>97.226881838625815</v>
      </c>
      <c r="AB251" s="10">
        <f t="shared" si="96"/>
        <v>96.640595928150091</v>
      </c>
      <c r="AC251" s="10">
        <f t="shared" si="96"/>
        <v>96.089979167999289</v>
      </c>
      <c r="AD251" s="10">
        <f t="shared" si="96"/>
        <v>95.544103864632248</v>
      </c>
      <c r="AE251" s="10">
        <f t="shared" si="96"/>
        <v>95.049953646437999</v>
      </c>
      <c r="AF251" s="10">
        <f t="shared" si="96"/>
        <v>94.566409414146591</v>
      </c>
      <c r="AG251" s="10">
        <f t="shared" si="96"/>
        <v>94.061383269193357</v>
      </c>
      <c r="AH251" s="10">
        <f t="shared" si="96"/>
        <v>93.533397460061778</v>
      </c>
      <c r="AI251" s="10">
        <f t="shared" si="96"/>
        <v>92.938579925611563</v>
      </c>
      <c r="AJ251" s="10">
        <f t="shared" si="96"/>
        <v>92.388003795178022</v>
      </c>
      <c r="AK251" s="10">
        <f t="shared" si="96"/>
        <v>91.886395907564051</v>
      </c>
      <c r="AL251" s="10">
        <f t="shared" si="96"/>
        <v>91.360620080499345</v>
      </c>
      <c r="AM251" s="10">
        <f t="shared" si="96"/>
        <v>88.897981364772903</v>
      </c>
      <c r="AN251" s="10">
        <f t="shared" si="96"/>
        <v>85.947688939874951</v>
      </c>
      <c r="AO251" s="186">
        <f t="shared" si="97"/>
        <v>85.947688939874951</v>
      </c>
      <c r="AP251" s="186">
        <f t="shared" si="97"/>
        <v>85.947688939874951</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24.798496271789375</v>
      </c>
      <c r="T252" s="10">
        <f t="shared" si="95"/>
        <v>24.660603628909769</v>
      </c>
      <c r="U252" s="10">
        <f t="shared" si="95"/>
        <v>24.520447437575172</v>
      </c>
      <c r="V252" s="10">
        <f t="shared" si="95"/>
        <v>24.382661196704127</v>
      </c>
      <c r="W252" s="10">
        <f t="shared" si="95"/>
        <v>24.239859433254679</v>
      </c>
      <c r="X252" s="10">
        <f t="shared" si="95"/>
        <v>24.089874279507967</v>
      </c>
      <c r="Y252" s="10">
        <f t="shared" si="95"/>
        <v>23.939130164224142</v>
      </c>
      <c r="Z252" s="10">
        <f t="shared" si="96"/>
        <v>23.789803775824975</v>
      </c>
      <c r="AA252" s="10">
        <f t="shared" si="96"/>
        <v>23.65181431792103</v>
      </c>
      <c r="AB252" s="10">
        <f t="shared" si="96"/>
        <v>23.509191976963923</v>
      </c>
      <c r="AC252" s="10">
        <f t="shared" si="96"/>
        <v>23.375246661376849</v>
      </c>
      <c r="AD252" s="10">
        <f t="shared" si="96"/>
        <v>23.242454772222104</v>
      </c>
      <c r="AE252" s="10">
        <f t="shared" si="96"/>
        <v>23.122245741706354</v>
      </c>
      <c r="AF252" s="10">
        <f t="shared" si="96"/>
        <v>23.004616767287114</v>
      </c>
      <c r="AG252" s="10">
        <f t="shared" si="96"/>
        <v>22.881762013743181</v>
      </c>
      <c r="AH252" s="10">
        <f t="shared" si="96"/>
        <v>22.753321997114817</v>
      </c>
      <c r="AI252" s="10">
        <f t="shared" si="96"/>
        <v>22.608624217942893</v>
      </c>
      <c r="AJ252" s="10">
        <f t="shared" si="96"/>
        <v>22.474688786109265</v>
      </c>
      <c r="AK252" s="10">
        <f t="shared" si="96"/>
        <v>22.352665572015638</v>
      </c>
      <c r="AL252" s="10">
        <f t="shared" si="96"/>
        <v>22.224763164786062</v>
      </c>
      <c r="AM252" s="10">
        <f t="shared" si="96"/>
        <v>21.625691462238201</v>
      </c>
      <c r="AN252" s="10">
        <f t="shared" si="96"/>
        <v>20.907991096889923</v>
      </c>
      <c r="AO252" s="186">
        <f t="shared" si="97"/>
        <v>20.907991096889923</v>
      </c>
      <c r="AP252" s="186">
        <f t="shared" si="97"/>
        <v>20.907991096889923</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9.3975908738166591</v>
      </c>
      <c r="T253" s="10">
        <f t="shared" si="95"/>
        <v>9.3453353407355646</v>
      </c>
      <c r="U253" s="10">
        <f t="shared" si="95"/>
        <v>9.292222017646969</v>
      </c>
      <c r="V253" s="10">
        <f t="shared" si="95"/>
        <v>9.2400068064682053</v>
      </c>
      <c r="W253" s="10">
        <f t="shared" si="95"/>
        <v>9.1858909224142149</v>
      </c>
      <c r="X253" s="10">
        <f t="shared" si="95"/>
        <v>9.1290528344668633</v>
      </c>
      <c r="Y253" s="10">
        <f t="shared" si="95"/>
        <v>9.0719271319022106</v>
      </c>
      <c r="Z253" s="10">
        <f t="shared" si="96"/>
        <v>9.0153386884151576</v>
      </c>
      <c r="AA253" s="10">
        <f t="shared" si="96"/>
        <v>8.9630464664970013</v>
      </c>
      <c r="AB253" s="10">
        <f t="shared" si="96"/>
        <v>8.9089985760486758</v>
      </c>
      <c r="AC253" s="10">
        <f t="shared" si="96"/>
        <v>8.858238914593576</v>
      </c>
      <c r="AD253" s="10">
        <f t="shared" si="96"/>
        <v>8.8079163534204969</v>
      </c>
      <c r="AE253" s="10">
        <f t="shared" si="96"/>
        <v>8.762362168370565</v>
      </c>
      <c r="AF253" s="10">
        <f t="shared" si="96"/>
        <v>8.7177857164606074</v>
      </c>
      <c r="AG253" s="10">
        <f t="shared" si="96"/>
        <v>8.6712289132554545</v>
      </c>
      <c r="AH253" s="10">
        <f t="shared" si="96"/>
        <v>8.6225555293990013</v>
      </c>
      <c r="AI253" s="10">
        <f t="shared" si="96"/>
        <v>8.5677211348411948</v>
      </c>
      <c r="AJ253" s="10">
        <f t="shared" si="96"/>
        <v>8.5169652189144589</v>
      </c>
      <c r="AK253" s="10">
        <f t="shared" si="96"/>
        <v>8.4707235343142315</v>
      </c>
      <c r="AL253" s="10">
        <f t="shared" si="96"/>
        <v>8.4222538818907005</v>
      </c>
      <c r="AM253" s="10">
        <f t="shared" si="96"/>
        <v>8.195230811502757</v>
      </c>
      <c r="AN253" s="10">
        <f t="shared" si="96"/>
        <v>7.9232524492016303</v>
      </c>
      <c r="AO253" s="186">
        <f t="shared" si="97"/>
        <v>7.9232524492016303</v>
      </c>
      <c r="AP253" s="186">
        <f t="shared" si="97"/>
        <v>7.9232524492016303</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9.1321505960684899</v>
      </c>
      <c r="T254" s="10">
        <f t="shared" si="95"/>
        <v>9.2467967352087772</v>
      </c>
      <c r="U254" s="10">
        <f t="shared" si="95"/>
        <v>9.3574999174564297</v>
      </c>
      <c r="V254" s="10">
        <f t="shared" si="95"/>
        <v>9.472331402102407</v>
      </c>
      <c r="W254" s="10">
        <f t="shared" si="95"/>
        <v>9.5784261666321822</v>
      </c>
      <c r="X254" s="10">
        <f t="shared" si="95"/>
        <v>9.6720079238867012</v>
      </c>
      <c r="Y254" s="10">
        <f t="shared" si="95"/>
        <v>9.7642676185993658</v>
      </c>
      <c r="Z254" s="10">
        <f t="shared" si="96"/>
        <v>9.858996903030512</v>
      </c>
      <c r="AA254" s="10">
        <f t="shared" si="96"/>
        <v>9.9734743965795598</v>
      </c>
      <c r="AB254" s="10">
        <f t="shared" si="96"/>
        <v>10.079881703635776</v>
      </c>
      <c r="AC254" s="10">
        <f t="shared" si="96"/>
        <v>10.201403834903077</v>
      </c>
      <c r="AD254" s="10">
        <f t="shared" si="96"/>
        <v>10.324935161375153</v>
      </c>
      <c r="AE254" s="10">
        <f t="shared" si="96"/>
        <v>10.47038502424544</v>
      </c>
      <c r="AF254" s="10">
        <f t="shared" si="96"/>
        <v>10.620329180112517</v>
      </c>
      <c r="AG254" s="10">
        <f t="shared" si="96"/>
        <v>10.761170362383536</v>
      </c>
      <c r="AH254" s="10">
        <f t="shared" si="96"/>
        <v>10.89228237295184</v>
      </c>
      <c r="AI254" s="10">
        <f t="shared" si="96"/>
        <v>10.995074399143936</v>
      </c>
      <c r="AJ254" s="10">
        <f t="shared" si="96"/>
        <v>11.116613747278709</v>
      </c>
      <c r="AK254" s="10">
        <f t="shared" si="96"/>
        <v>11.258903418182644</v>
      </c>
      <c r="AL254" s="10">
        <f t="shared" si="96"/>
        <v>11.390951910000043</v>
      </c>
      <c r="AM254" s="10">
        <f t="shared" si="96"/>
        <v>12.121638848310639</v>
      </c>
      <c r="AN254" s="10">
        <f t="shared" si="96"/>
        <v>12.645682229853861</v>
      </c>
      <c r="AO254" s="186">
        <f t="shared" si="97"/>
        <v>12.645682229853861</v>
      </c>
      <c r="AP254" s="186">
        <f t="shared" si="97"/>
        <v>12.645682229853861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3.1556103857942746</v>
      </c>
      <c r="T255" s="10">
        <f t="shared" si="95"/>
        <v>3.1952263057855692</v>
      </c>
      <c r="U255" s="10">
        <f t="shared" si="95"/>
        <v>3.2334797388587777</v>
      </c>
      <c r="V255" s="10">
        <f t="shared" si="95"/>
        <v>3.2731597049032515</v>
      </c>
      <c r="W255" s="10">
        <f t="shared" si="95"/>
        <v>3.3098207013801049</v>
      </c>
      <c r="X255" s="10">
        <f t="shared" si="95"/>
        <v>3.3421578340200737</v>
      </c>
      <c r="Y255" s="10">
        <f t="shared" si="95"/>
        <v>3.3740381285643655</v>
      </c>
      <c r="Z255" s="10">
        <f t="shared" si="96"/>
        <v>3.4067717886858357</v>
      </c>
      <c r="AA255" s="10">
        <f t="shared" si="96"/>
        <v>3.4463294332716128</v>
      </c>
      <c r="AB255" s="10">
        <f t="shared" si="96"/>
        <v>3.4830984286729318</v>
      </c>
      <c r="AC255" s="10">
        <f t="shared" si="96"/>
        <v>3.5250903445416921</v>
      </c>
      <c r="AD255" s="10">
        <f t="shared" si="96"/>
        <v>3.5677765368778145</v>
      </c>
      <c r="AE255" s="10">
        <f t="shared" si="96"/>
        <v>3.6180366692592747</v>
      </c>
      <c r="AF255" s="10">
        <f t="shared" si="96"/>
        <v>3.6698498024928643</v>
      </c>
      <c r="AG255" s="10">
        <f t="shared" si="96"/>
        <v>3.7185174074394274</v>
      </c>
      <c r="AH255" s="10">
        <f t="shared" si="96"/>
        <v>3.7638231016348147</v>
      </c>
      <c r="AI255" s="10">
        <f t="shared" si="96"/>
        <v>3.799342838417108</v>
      </c>
      <c r="AJ255" s="10">
        <f t="shared" si="96"/>
        <v>3.8413407035664049</v>
      </c>
      <c r="AK255" s="10">
        <f t="shared" si="96"/>
        <v>3.8905088330855366</v>
      </c>
      <c r="AL255" s="10">
        <f t="shared" si="96"/>
        <v>3.9361381279404468</v>
      </c>
      <c r="AM255" s="10">
        <f t="shared" si="96"/>
        <v>4.1886266592059949</v>
      </c>
      <c r="AN255" s="10">
        <f t="shared" si="96"/>
        <v>4.3697096056607405</v>
      </c>
      <c r="AO255" s="186">
        <f t="shared" si="97"/>
        <v>4.3697096056607405</v>
      </c>
      <c r="AP255" s="186">
        <f t="shared" si="97"/>
        <v>4.3697096056607405</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16.555290753957131</v>
      </c>
      <c r="T256" s="10">
        <f t="shared" si="95"/>
        <v>16.463234656253317</v>
      </c>
      <c r="U256" s="10">
        <f t="shared" si="95"/>
        <v>16.369667430519915</v>
      </c>
      <c r="V256" s="10">
        <f t="shared" si="95"/>
        <v>16.277682366001713</v>
      </c>
      <c r="W256" s="10">
        <f t="shared" si="95"/>
        <v>16.18234897609884</v>
      </c>
      <c r="X256" s="10">
        <f t="shared" si="95"/>
        <v>16.082220008525979</v>
      </c>
      <c r="Y256" s="10">
        <f t="shared" si="95"/>
        <v>15.981584363903817</v>
      </c>
      <c r="Z256" s="10">
        <f t="shared" si="96"/>
        <v>15.881895183153011</v>
      </c>
      <c r="AA256" s="10">
        <f t="shared" si="96"/>
        <v>15.789774452462598</v>
      </c>
      <c r="AB256" s="10">
        <f t="shared" si="96"/>
        <v>15.694560843674514</v>
      </c>
      <c r="AC256" s="10">
        <f t="shared" si="96"/>
        <v>15.605139952166784</v>
      </c>
      <c r="AD256" s="10">
        <f t="shared" si="96"/>
        <v>15.516489079523955</v>
      </c>
      <c r="AE256" s="10">
        <f t="shared" si="96"/>
        <v>15.436238429257575</v>
      </c>
      <c r="AF256" s="10">
        <f t="shared" si="96"/>
        <v>15.357710205156517</v>
      </c>
      <c r="AG256" s="10">
        <f t="shared" si="96"/>
        <v>15.275693289972056</v>
      </c>
      <c r="AH256" s="10">
        <f t="shared" si="96"/>
        <v>15.189947694899637</v>
      </c>
      <c r="AI256" s="10">
        <f t="shared" si="96"/>
        <v>15.093348539072268</v>
      </c>
      <c r="AJ256" s="10">
        <f t="shared" si="96"/>
        <v>15.00393424588446</v>
      </c>
      <c r="AK256" s="10">
        <f t="shared" si="96"/>
        <v>14.922472460221659</v>
      </c>
      <c r="AL256" s="10">
        <f t="shared" si="96"/>
        <v>14.837085769165494</v>
      </c>
      <c r="AM256" s="10">
        <f t="shared" si="96"/>
        <v>14.437149978323596</v>
      </c>
      <c r="AN256" s="10">
        <f t="shared" si="96"/>
        <v>13.958018578889567</v>
      </c>
      <c r="AO256" s="186">
        <f t="shared" si="97"/>
        <v>13.958018578889567</v>
      </c>
      <c r="AP256" s="186">
        <f t="shared" si="97"/>
        <v>13.958018578889567</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2" customFormat="1">
      <c r="B258" s="223" t="str">
        <f t="shared" ref="B258:B266" si="98">IF(A258="*","","COM_PROJ")</f>
        <v>COM_PROJ</v>
      </c>
      <c r="C258" s="223" t="str">
        <f t="shared" si="92"/>
        <v>-</v>
      </c>
      <c r="D258" s="223" t="str">
        <f>COM!B174</f>
        <v>CNC</v>
      </c>
      <c r="E258" s="223" t="str">
        <f t="shared" si="93"/>
        <v>-</v>
      </c>
      <c r="F258" s="223" t="str">
        <f t="shared" si="93"/>
        <v>-</v>
      </c>
      <c r="G258" s="223" t="str">
        <f t="shared" si="93"/>
        <v>-</v>
      </c>
      <c r="H258" s="223" t="str">
        <f t="shared" si="93"/>
        <v>-</v>
      </c>
      <c r="I258" s="223">
        <f t="shared" si="94"/>
        <v>0</v>
      </c>
      <c r="J258" s="224">
        <f t="shared" ref="J258:Y266" si="99">INDEX($J$220:$AV$228,MATCH($D258,$B$220:$B$228,0),MATCH(J$247,$J$104:$AV$104,0))</f>
        <v>0</v>
      </c>
      <c r="K258" s="224">
        <f t="shared" si="99"/>
        <v>0</v>
      </c>
      <c r="L258" s="224">
        <f t="shared" si="99"/>
        <v>0</v>
      </c>
      <c r="M258" s="224">
        <f t="shared" si="99"/>
        <v>0</v>
      </c>
      <c r="N258" s="224">
        <f t="shared" si="99"/>
        <v>0</v>
      </c>
      <c r="O258" s="224">
        <f t="shared" si="99"/>
        <v>0</v>
      </c>
      <c r="P258" s="224">
        <f t="shared" si="99"/>
        <v>1.6544946889303713</v>
      </c>
      <c r="Q258" s="224">
        <f t="shared" si="99"/>
        <v>3.1875183888127405</v>
      </c>
      <c r="R258" s="224">
        <f t="shared" si="99"/>
        <v>4.1497851114047242</v>
      </c>
      <c r="S258" s="224">
        <f t="shared" si="99"/>
        <v>6.680089710495146</v>
      </c>
      <c r="T258" s="224">
        <f t="shared" si="99"/>
        <v>8.8859388919517119</v>
      </c>
      <c r="U258" s="224">
        <f t="shared" si="99"/>
        <v>11.049018277019913</v>
      </c>
      <c r="V258" s="224">
        <f t="shared" si="99"/>
        <v>13.256877926700117</v>
      </c>
      <c r="W258" s="224">
        <f t="shared" si="99"/>
        <v>15.369969170169794</v>
      </c>
      <c r="X258" s="224">
        <f t="shared" si="99"/>
        <v>17.34733010059233</v>
      </c>
      <c r="Y258" s="224">
        <f t="shared" si="99"/>
        <v>19.310350436565731</v>
      </c>
      <c r="Z258" s="224">
        <f t="shared" ref="Z258:AN266" si="100">INDEX($J$220:$AV$228,MATCH($D258,$B$220:$B$228,0),MATCH(Z$247,$J$104:$AV$104,0))</f>
        <v>21.300158752296035</v>
      </c>
      <c r="AA258" s="224">
        <f t="shared" si="100"/>
        <v>23.504178611800697</v>
      </c>
      <c r="AB258" s="224">
        <f t="shared" si="100"/>
        <v>25.620660047094042</v>
      </c>
      <c r="AC258" s="224">
        <f t="shared" si="100"/>
        <v>27.87828972187728</v>
      </c>
      <c r="AD258" s="224">
        <f t="shared" si="100"/>
        <v>30.157495473556875</v>
      </c>
      <c r="AE258" s="224">
        <f t="shared" si="100"/>
        <v>32.672077074063715</v>
      </c>
      <c r="AF258" s="224">
        <f t="shared" si="100"/>
        <v>35.234921387453397</v>
      </c>
      <c r="AG258" s="224">
        <f t="shared" si="100"/>
        <v>37.70001190478213</v>
      </c>
      <c r="AH258" s="224">
        <f t="shared" si="100"/>
        <v>40.060624093525959</v>
      </c>
      <c r="AI258" s="224">
        <f t="shared" si="100"/>
        <v>42.117117419576545</v>
      </c>
      <c r="AJ258" s="224">
        <f t="shared" si="100"/>
        <v>44.374931980554834</v>
      </c>
      <c r="AK258" s="224">
        <f t="shared" si="100"/>
        <v>46.855577333995569</v>
      </c>
      <c r="AL258" s="224">
        <f t="shared" si="100"/>
        <v>49.226246082397957</v>
      </c>
      <c r="AM258" s="224">
        <f>INDEX($J$220:$AV$228,MATCH($D258,$B$220:$B$228,0),MATCH(AM$247,$J$104:$AV$104,0))</f>
        <v>61.58387311161443</v>
      </c>
      <c r="AN258" s="224">
        <f t="shared" si="100"/>
        <v>71.766805459523752</v>
      </c>
      <c r="AO258" s="225">
        <f t="shared" si="97"/>
        <v>71.766805459523752</v>
      </c>
      <c r="AP258" s="225">
        <f t="shared" si="97"/>
        <v>71.766805459523752</v>
      </c>
      <c r="AQ258" s="225"/>
      <c r="AR258" s="225"/>
      <c r="AS258" s="225"/>
      <c r="AT258" s="225"/>
      <c r="AU258" s="225"/>
      <c r="AV258" s="225"/>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0.63705569443769439</v>
      </c>
      <c r="T259" s="10">
        <f t="shared" si="99"/>
        <v>0.84741945346174374</v>
      </c>
      <c r="U259" s="10">
        <f t="shared" si="99"/>
        <v>1.0537044136193137</v>
      </c>
      <c r="V259" s="10">
        <f t="shared" si="99"/>
        <v>1.2642599036358886</v>
      </c>
      <c r="W259" s="10">
        <f t="shared" si="99"/>
        <v>1.4657776777765306</v>
      </c>
      <c r="X259" s="10">
        <f t="shared" si="99"/>
        <v>1.6543513489811534</v>
      </c>
      <c r="Y259" s="10">
        <f t="shared" si="99"/>
        <v>1.8415574102057646</v>
      </c>
      <c r="Z259" s="10">
        <f t="shared" si="100"/>
        <v>2.0313181429671681</v>
      </c>
      <c r="AA259" s="10">
        <f t="shared" si="100"/>
        <v>2.2415074462553024</v>
      </c>
      <c r="AB259" s="10">
        <f t="shared" si="100"/>
        <v>2.4433485305759124</v>
      </c>
      <c r="AC259" s="10">
        <f t="shared" si="100"/>
        <v>2.658650405637943</v>
      </c>
      <c r="AD259" s="10">
        <f t="shared" si="100"/>
        <v>2.8760099121459786</v>
      </c>
      <c r="AE259" s="10">
        <f t="shared" si="100"/>
        <v>3.1158163514538715</v>
      </c>
      <c r="AF259" s="10">
        <f t="shared" si="100"/>
        <v>3.3602254289602782</v>
      </c>
      <c r="AG259" s="10">
        <f t="shared" si="100"/>
        <v>3.5953120848926625</v>
      </c>
      <c r="AH259" s="10">
        <f t="shared" si="100"/>
        <v>3.8204350252082078</v>
      </c>
      <c r="AI259" s="10">
        <f t="shared" si="100"/>
        <v>4.0165552632156896</v>
      </c>
      <c r="AJ259" s="10">
        <f t="shared" si="100"/>
        <v>4.2318747701971233</v>
      </c>
      <c r="AK259" s="10">
        <f t="shared" si="100"/>
        <v>4.4684448338905778</v>
      </c>
      <c r="AL259" s="10">
        <f t="shared" si="100"/>
        <v>4.6945268314754989</v>
      </c>
      <c r="AM259" s="10">
        <f t="shared" si="100"/>
        <v>5.8730284699087338</v>
      </c>
      <c r="AN259" s="10">
        <f t="shared" si="100"/>
        <v>6.8441374399151549</v>
      </c>
      <c r="AO259" s="186">
        <f t="shared" si="97"/>
        <v>6.8441374399151549</v>
      </c>
      <c r="AP259" s="186">
        <f t="shared" si="97"/>
        <v>6.8441374399151549</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0.45833099291626384</v>
      </c>
      <c r="T260" s="10">
        <f t="shared" si="99"/>
        <v>0.6096776198892685</v>
      </c>
      <c r="U260" s="10">
        <f t="shared" si="99"/>
        <v>0.75808974686376152</v>
      </c>
      <c r="V260" s="10">
        <f t="shared" si="99"/>
        <v>0.90957431508263276</v>
      </c>
      <c r="W260" s="10">
        <f t="shared" si="99"/>
        <v>1.0545566805470528</v>
      </c>
      <c r="X260" s="10">
        <f t="shared" si="99"/>
        <v>1.1902263852772925</v>
      </c>
      <c r="Y260" s="10">
        <f t="shared" si="99"/>
        <v>1.3249121602733918</v>
      </c>
      <c r="Z260" s="10">
        <f t="shared" si="100"/>
        <v>1.4614358988137399</v>
      </c>
      <c r="AA260" s="10">
        <f t="shared" si="100"/>
        <v>1.6126570132587821</v>
      </c>
      <c r="AB260" s="10">
        <f t="shared" si="100"/>
        <v>1.7578719848785174</v>
      </c>
      <c r="AC260" s="10">
        <f t="shared" si="100"/>
        <v>1.9127713493069518</v>
      </c>
      <c r="AD260" s="10">
        <f t="shared" si="100"/>
        <v>2.0691510807926745</v>
      </c>
      <c r="AE260" s="10">
        <f t="shared" si="100"/>
        <v>2.2416803029554466</v>
      </c>
      <c r="AF260" s="10">
        <f t="shared" si="100"/>
        <v>2.4175209023713826</v>
      </c>
      <c r="AG260" s="10">
        <f t="shared" si="100"/>
        <v>2.5866544669492155</v>
      </c>
      <c r="AH260" s="10">
        <f t="shared" si="100"/>
        <v>2.7486196164078143</v>
      </c>
      <c r="AI260" s="10">
        <f t="shared" si="100"/>
        <v>2.8897187137108902</v>
      </c>
      <c r="AJ260" s="10">
        <f t="shared" si="100"/>
        <v>3.0446307634589882</v>
      </c>
      <c r="AK260" s="10">
        <f t="shared" si="100"/>
        <v>3.2148315687160376</v>
      </c>
      <c r="AL260" s="10">
        <f t="shared" si="100"/>
        <v>3.3774867138443634</v>
      </c>
      <c r="AM260" s="10">
        <f t="shared" si="100"/>
        <v>4.2253620735855764</v>
      </c>
      <c r="AN260" s="10">
        <f t="shared" si="100"/>
        <v>4.9240283634235427</v>
      </c>
      <c r="AO260" s="186">
        <f t="shared" si="97"/>
        <v>4.9240283634235427</v>
      </c>
      <c r="AP260" s="186">
        <f t="shared" si="97"/>
        <v>4.9240283634235427</v>
      </c>
      <c r="AQ260" s="186"/>
      <c r="AR260" s="186"/>
      <c r="AS260" s="186"/>
      <c r="AT260" s="186"/>
      <c r="AU260" s="186"/>
      <c r="AV260" s="186"/>
    </row>
    <row r="261" spans="1:48" s="222" customFormat="1">
      <c r="B261" s="223" t="str">
        <f t="shared" si="98"/>
        <v>COM_PROJ</v>
      </c>
      <c r="C261" s="223" t="str">
        <f t="shared" si="92"/>
        <v>-</v>
      </c>
      <c r="D261" s="223" t="str">
        <f>COM!B177</f>
        <v>CNL</v>
      </c>
      <c r="E261" s="223" t="str">
        <f t="shared" si="93"/>
        <v>-</v>
      </c>
      <c r="F261" s="223" t="str">
        <f t="shared" si="93"/>
        <v>-</v>
      </c>
      <c r="G261" s="223" t="str">
        <f t="shared" si="93"/>
        <v>-</v>
      </c>
      <c r="H261" s="223" t="str">
        <f t="shared" si="93"/>
        <v>-</v>
      </c>
      <c r="I261" s="223">
        <f t="shared" si="94"/>
        <v>0</v>
      </c>
      <c r="J261" s="224">
        <f t="shared" si="99"/>
        <v>0</v>
      </c>
      <c r="K261" s="224">
        <f t="shared" si="99"/>
        <v>0</v>
      </c>
      <c r="L261" s="224">
        <f t="shared" si="99"/>
        <v>0</v>
      </c>
      <c r="M261" s="224">
        <f t="shared" si="99"/>
        <v>0</v>
      </c>
      <c r="N261" s="224">
        <f t="shared" si="99"/>
        <v>0</v>
      </c>
      <c r="O261" s="224">
        <f t="shared" si="99"/>
        <v>0</v>
      </c>
      <c r="P261" s="224">
        <f t="shared" si="99"/>
        <v>1.439792405855393</v>
      </c>
      <c r="Q261" s="224">
        <f t="shared" si="99"/>
        <v>2.7738770033187716</v>
      </c>
      <c r="R261" s="224">
        <f t="shared" si="99"/>
        <v>3.6112712414900638</v>
      </c>
      <c r="S261" s="224">
        <f t="shared" si="99"/>
        <v>5.8132204956316</v>
      </c>
      <c r="T261" s="224">
        <f t="shared" si="99"/>
        <v>7.7328186189575536</v>
      </c>
      <c r="U261" s="224">
        <f t="shared" si="99"/>
        <v>9.6151971437849717</v>
      </c>
      <c r="V261" s="224">
        <f t="shared" si="99"/>
        <v>11.536544838687051</v>
      </c>
      <c r="W261" s="224">
        <f t="shared" si="99"/>
        <v>13.375422137951208</v>
      </c>
      <c r="X261" s="224">
        <f t="shared" si="99"/>
        <v>15.096182724434627</v>
      </c>
      <c r="Y261" s="224">
        <f t="shared" si="99"/>
        <v>16.804463682472292</v>
      </c>
      <c r="Z261" s="224">
        <f t="shared" si="100"/>
        <v>18.536056368302283</v>
      </c>
      <c r="AA261" s="224">
        <f t="shared" si="100"/>
        <v>20.454062559135593</v>
      </c>
      <c r="AB261" s="224">
        <f t="shared" si="100"/>
        <v>22.295890108089136</v>
      </c>
      <c r="AC261" s="224">
        <f t="shared" si="100"/>
        <v>24.260549216839824</v>
      </c>
      <c r="AD261" s="224">
        <f t="shared" si="100"/>
        <v>26.243984494454253</v>
      </c>
      <c r="AE261" s="224">
        <f t="shared" si="100"/>
        <v>28.432251109352897</v>
      </c>
      <c r="AF261" s="224">
        <f t="shared" si="100"/>
        <v>30.662517428426845</v>
      </c>
      <c r="AG261" s="224">
        <f t="shared" si="100"/>
        <v>32.807715373359883</v>
      </c>
      <c r="AH261" s="224">
        <f t="shared" si="100"/>
        <v>34.861993048146715</v>
      </c>
      <c r="AI261" s="224">
        <f t="shared" si="100"/>
        <v>36.651617090671841</v>
      </c>
      <c r="AJ261" s="224">
        <f t="shared" si="100"/>
        <v>38.61643709310286</v>
      </c>
      <c r="AK261" s="224">
        <f t="shared" si="100"/>
        <v>40.775171337099422</v>
      </c>
      <c r="AL261" s="224">
        <f t="shared" si="100"/>
        <v>42.838200540871085</v>
      </c>
      <c r="AM261" s="224">
        <f t="shared" si="100"/>
        <v>53.592189459724608</v>
      </c>
      <c r="AN261" s="224">
        <f t="shared" si="100"/>
        <v>62.453691864025217</v>
      </c>
      <c r="AO261" s="225">
        <f t="shared" si="97"/>
        <v>62.453691864025217</v>
      </c>
      <c r="AP261" s="225">
        <f t="shared" si="97"/>
        <v>62.453691864025217</v>
      </c>
      <c r="AQ261" s="225"/>
      <c r="AR261" s="225"/>
      <c r="AS261" s="225"/>
      <c r="AT261" s="225"/>
      <c r="AU261" s="225"/>
      <c r="AV261" s="225"/>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1.4141481157445579</v>
      </c>
      <c r="T262" s="10">
        <f t="shared" si="99"/>
        <v>1.8811175126783395</v>
      </c>
      <c r="U262" s="10">
        <f t="shared" si="99"/>
        <v>2.3390327157921846</v>
      </c>
      <c r="V262" s="10">
        <f t="shared" si="99"/>
        <v>2.8064277207602051</v>
      </c>
      <c r="W262" s="10">
        <f t="shared" si="99"/>
        <v>3.2537606354146509</v>
      </c>
      <c r="X262" s="10">
        <f t="shared" si="99"/>
        <v>3.6723599888800207</v>
      </c>
      <c r="Y262" s="10">
        <f t="shared" si="99"/>
        <v>4.0879234961969404</v>
      </c>
      <c r="Z262" s="10">
        <f t="shared" si="100"/>
        <v>4.50915791105247</v>
      </c>
      <c r="AA262" s="10">
        <f t="shared" si="100"/>
        <v>4.9757400478889338</v>
      </c>
      <c r="AB262" s="10">
        <f t="shared" si="100"/>
        <v>5.4237906525127109</v>
      </c>
      <c r="AC262" s="10">
        <f t="shared" si="100"/>
        <v>5.9017217715555823</v>
      </c>
      <c r="AD262" s="10">
        <f t="shared" si="100"/>
        <v>6.3842204592705034</v>
      </c>
      <c r="AE262" s="10">
        <f t="shared" si="100"/>
        <v>6.9165472671958277</v>
      </c>
      <c r="AF262" s="10">
        <f t="shared" si="100"/>
        <v>7.4590910972633484</v>
      </c>
      <c r="AG262" s="10">
        <f t="shared" si="100"/>
        <v>7.9809408419970627</v>
      </c>
      <c r="AH262" s="10">
        <f t="shared" si="100"/>
        <v>8.4806729449164244</v>
      </c>
      <c r="AI262" s="10">
        <f t="shared" si="100"/>
        <v>8.9160243081633297</v>
      </c>
      <c r="AJ262" s="10">
        <f t="shared" si="100"/>
        <v>9.3939945668698428</v>
      </c>
      <c r="AK262" s="10">
        <f t="shared" si="100"/>
        <v>9.9191372078267825</v>
      </c>
      <c r="AL262" s="10">
        <f t="shared" si="100"/>
        <v>10.420998243965361</v>
      </c>
      <c r="AM262" s="10">
        <f t="shared" si="100"/>
        <v>13.037058167679342</v>
      </c>
      <c r="AN262" s="10">
        <f t="shared" si="100"/>
        <v>15.19274397679745</v>
      </c>
      <c r="AO262" s="186">
        <f t="shared" si="97"/>
        <v>15.19274397679745</v>
      </c>
      <c r="AP262" s="186">
        <f t="shared" si="97"/>
        <v>15.19274397679745</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0.53590287415387494</v>
      </c>
      <c r="T263" s="10">
        <f t="shared" si="99"/>
        <v>0.71286470663275703</v>
      </c>
      <c r="U263" s="10">
        <f t="shared" si="99"/>
        <v>0.88639537908163391</v>
      </c>
      <c r="V263" s="10">
        <f t="shared" si="99"/>
        <v>1.063518499169835</v>
      </c>
      <c r="W263" s="10">
        <f t="shared" si="99"/>
        <v>1.2330389277571403</v>
      </c>
      <c r="X263" s="10">
        <f t="shared" si="99"/>
        <v>1.3916705407709831</v>
      </c>
      <c r="Y263" s="10">
        <f t="shared" si="99"/>
        <v>1.5491516953156386</v>
      </c>
      <c r="Z263" s="10">
        <f t="shared" si="100"/>
        <v>1.7087818861706818</v>
      </c>
      <c r="AA263" s="10">
        <f t="shared" si="100"/>
        <v>1.8855969633013181</v>
      </c>
      <c r="AB263" s="10">
        <f t="shared" si="100"/>
        <v>2.0553893663112692</v>
      </c>
      <c r="AC263" s="10">
        <f t="shared" si="100"/>
        <v>2.2365052321042955</v>
      </c>
      <c r="AD263" s="10">
        <f t="shared" si="100"/>
        <v>2.4193520150141321</v>
      </c>
      <c r="AE263" s="10">
        <f t="shared" si="100"/>
        <v>2.6210815673716228</v>
      </c>
      <c r="AF263" s="10">
        <f t="shared" si="100"/>
        <v>2.8266829429634246</v>
      </c>
      <c r="AG263" s="10">
        <f t="shared" si="100"/>
        <v>3.0244421274262354</v>
      </c>
      <c r="AH263" s="10">
        <f t="shared" si="100"/>
        <v>3.2138196525099096</v>
      </c>
      <c r="AI263" s="10">
        <f t="shared" si="100"/>
        <v>3.3787995752162283</v>
      </c>
      <c r="AJ263" s="10">
        <f t="shared" si="100"/>
        <v>3.5599302733015765</v>
      </c>
      <c r="AK263" s="10">
        <f t="shared" si="100"/>
        <v>3.7589373274398969</v>
      </c>
      <c r="AL263" s="10">
        <f t="shared" si="100"/>
        <v>3.9491216289979434</v>
      </c>
      <c r="AM263" s="10">
        <f t="shared" si="100"/>
        <v>4.940498710697022</v>
      </c>
      <c r="AN263" s="10">
        <f t="shared" si="100"/>
        <v>5.7574132955394131</v>
      </c>
      <c r="AO263" s="186">
        <f t="shared" si="97"/>
        <v>5.7574132955394131</v>
      </c>
      <c r="AP263" s="186">
        <f t="shared" si="97"/>
        <v>5.7574132955394131</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0.94407471197939985</v>
      </c>
      <c r="T266" s="10">
        <f t="shared" si="99"/>
        <v>1.2558199909959062</v>
      </c>
      <c r="U266" s="10">
        <f t="shared" si="99"/>
        <v>1.5615207578940611</v>
      </c>
      <c r="V266" s="10">
        <f t="shared" si="99"/>
        <v>1.8735501696530052</v>
      </c>
      <c r="W266" s="10">
        <f t="shared" si="99"/>
        <v>2.1721862798732912</v>
      </c>
      <c r="X266" s="10">
        <f t="shared" si="99"/>
        <v>2.4516400794135977</v>
      </c>
      <c r="Y266" s="10">
        <f t="shared" si="99"/>
        <v>2.7290671707567209</v>
      </c>
      <c r="Z266" s="10">
        <f t="shared" si="100"/>
        <v>3.0102801175852538</v>
      </c>
      <c r="AA266" s="10">
        <f t="shared" si="100"/>
        <v>3.3217668646553777</v>
      </c>
      <c r="AB266" s="10">
        <f t="shared" si="100"/>
        <v>3.6208820993347945</v>
      </c>
      <c r="AC266" s="10">
        <f t="shared" si="100"/>
        <v>3.9399453420976149</v>
      </c>
      <c r="AD266" s="10">
        <f t="shared" si="100"/>
        <v>4.2620578595654699</v>
      </c>
      <c r="AE266" s="10">
        <f t="shared" si="100"/>
        <v>4.6174352576440398</v>
      </c>
      <c r="AF266" s="10">
        <f t="shared" si="100"/>
        <v>4.9796334633373078</v>
      </c>
      <c r="AG266" s="10">
        <f t="shared" si="100"/>
        <v>5.3280164523402771</v>
      </c>
      <c r="AH266" s="10">
        <f t="shared" si="100"/>
        <v>5.6616338689869465</v>
      </c>
      <c r="AI266" s="10">
        <f t="shared" si="100"/>
        <v>5.9522711850440171</v>
      </c>
      <c r="AJ266" s="10">
        <f t="shared" si="100"/>
        <v>6.2713605571537343</v>
      </c>
      <c r="AK266" s="10">
        <f t="shared" si="100"/>
        <v>6.6219418590624777</v>
      </c>
      <c r="AL266" s="10">
        <f t="shared" si="100"/>
        <v>6.9569805356135239</v>
      </c>
      <c r="AM266" s="10">
        <f t="shared" si="100"/>
        <v>8.7034425868681673</v>
      </c>
      <c r="AN266" s="10">
        <f t="shared" si="100"/>
        <v>10.14256232029846</v>
      </c>
      <c r="AO266" s="186">
        <f>AN266</f>
        <v>10.14256232029846</v>
      </c>
      <c r="AP266" s="186">
        <f>AO266</f>
        <v>10.14256232029846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73" t="s">
        <v>296</v>
      </c>
      <c r="C2" s="373"/>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0">
        <f>MATCH(I4,Drivers!$C$5:$AG$5,0)</f>
        <v>8</v>
      </c>
      <c r="J3" s="280">
        <f>MATCH(J4,Drivers!$C$5:$AG$5,0)</f>
        <v>9</v>
      </c>
      <c r="K3" s="280">
        <f>MATCH(K4,Drivers!$C$5:$AG$5,0)</f>
        <v>10</v>
      </c>
      <c r="L3" s="185">
        <f>MATCH(L4,Drivers!$C$5:$AG$5,0)</f>
        <v>19</v>
      </c>
      <c r="M3" s="185">
        <f>MATCH(M4,Drivers!$C$5:$AG$5,0)</f>
        <v>29</v>
      </c>
      <c r="N3" s="185">
        <f>MATCH(N4,Drivers!$C$5:$AG$5,0)</f>
        <v>31</v>
      </c>
      <c r="BA3" s="192"/>
      <c r="BB3" s="192"/>
      <c r="BC3" s="192"/>
      <c r="BD3" s="200">
        <v>2030</v>
      </c>
      <c r="BE3" s="200">
        <v>2050</v>
      </c>
      <c r="BF3" s="192"/>
    </row>
    <row r="4" spans="1:58">
      <c r="A4" s="185" t="s">
        <v>16</v>
      </c>
      <c r="B4" s="227"/>
      <c r="C4" s="5" t="s">
        <v>198</v>
      </c>
      <c r="D4" s="195">
        <f>INDEX($BC$4:$BC$7,MATCH($D$3,BA$4:BA$7,0))</f>
        <v>0</v>
      </c>
      <c r="F4" s="185">
        <v>2012</v>
      </c>
      <c r="G4" s="185">
        <v>2015</v>
      </c>
      <c r="H4" s="185">
        <v>2017</v>
      </c>
      <c r="I4" s="188">
        <v>2019</v>
      </c>
      <c r="J4" s="185">
        <v>2020</v>
      </c>
      <c r="K4" s="185">
        <v>2021</v>
      </c>
      <c r="L4" s="185">
        <v>2030</v>
      </c>
      <c r="M4" s="185">
        <v>2040</v>
      </c>
      <c r="N4" s="185">
        <v>2050</v>
      </c>
      <c r="P4" s="7">
        <v>2017</v>
      </c>
      <c r="Q4" s="185">
        <v>2019</v>
      </c>
      <c r="R4" s="7">
        <v>2020</v>
      </c>
      <c r="S4" s="185">
        <v>2021</v>
      </c>
      <c r="T4" s="7">
        <v>2030</v>
      </c>
      <c r="U4" s="7">
        <v>2040</v>
      </c>
      <c r="V4" s="7">
        <v>2050</v>
      </c>
      <c r="X4" s="7">
        <f>P4</f>
        <v>2017</v>
      </c>
      <c r="Y4" s="7">
        <v>2019</v>
      </c>
      <c r="Z4" s="7">
        <f>R4</f>
        <v>2020</v>
      </c>
      <c r="AA4" s="7">
        <f>S4</f>
        <v>2021</v>
      </c>
      <c r="AB4" s="7">
        <f>T4</f>
        <v>2030</v>
      </c>
      <c r="AC4" s="7">
        <f>U4</f>
        <v>2040</v>
      </c>
      <c r="AD4" s="7">
        <f>V4</f>
        <v>2050</v>
      </c>
      <c r="BA4" s="192">
        <v>-1</v>
      </c>
      <c r="BB4" s="192" t="s">
        <v>621</v>
      </c>
      <c r="BC4" s="192">
        <v>0</v>
      </c>
      <c r="BD4" s="256">
        <v>0.95</v>
      </c>
      <c r="BE4" s="256">
        <v>0.95</v>
      </c>
      <c r="BF4" s="200">
        <v>1</v>
      </c>
    </row>
    <row r="5" spans="1:58" ht="15.75" thickBot="1">
      <c r="A5" s="185" t="s">
        <v>16</v>
      </c>
      <c r="B5" s="14" t="s">
        <v>11</v>
      </c>
      <c r="C5" s="14"/>
      <c r="D5" s="14"/>
      <c r="E5" s="14"/>
      <c r="F5" s="14"/>
      <c r="G5" s="14"/>
      <c r="H5" s="14"/>
      <c r="I5" s="14"/>
      <c r="J5" s="14"/>
      <c r="K5" s="14"/>
      <c r="L5" s="14"/>
      <c r="M5" s="14"/>
      <c r="N5" s="14"/>
      <c r="O5" s="14"/>
      <c r="BA5" s="192">
        <v>1</v>
      </c>
      <c r="BB5" s="192" t="s">
        <v>622</v>
      </c>
      <c r="BC5" s="192">
        <v>1</v>
      </c>
      <c r="BD5" s="256">
        <v>0.8</v>
      </c>
      <c r="BE5" s="256">
        <v>0.85</v>
      </c>
      <c r="BF5" s="200">
        <v>1</v>
      </c>
    </row>
    <row r="6" spans="1:58">
      <c r="A6" s="185" t="s">
        <v>16</v>
      </c>
      <c r="B6" s="185" t="s">
        <v>9</v>
      </c>
      <c r="C6" s="185" t="s">
        <v>10</v>
      </c>
      <c r="D6" s="185" t="s">
        <v>403</v>
      </c>
      <c r="I6" s="280"/>
      <c r="J6" s="280"/>
      <c r="K6" s="280"/>
      <c r="L6" s="280"/>
      <c r="BA6" s="192">
        <v>2</v>
      </c>
      <c r="BB6" s="192" t="s">
        <v>613</v>
      </c>
      <c r="BC6" s="192">
        <v>1</v>
      </c>
      <c r="BD6" s="256">
        <v>0.92</v>
      </c>
      <c r="BE6" s="256">
        <v>0.93</v>
      </c>
      <c r="BF6" s="200">
        <v>1</v>
      </c>
    </row>
    <row r="7" spans="1:58">
      <c r="A7" s="185" t="s">
        <v>16</v>
      </c>
      <c r="B7" s="186" t="s">
        <v>594</v>
      </c>
      <c r="C7" s="186" t="s">
        <v>2</v>
      </c>
      <c r="D7" s="185">
        <f>MATCH(B7,Drivers!$A$7:$A$25,0)</f>
        <v>17</v>
      </c>
      <c r="E7" s="186"/>
      <c r="F7" s="24" cm="1">
        <f t="array" ref="F7">INDEX(Drivers!$C$7:$AG$25,$D7,F$3)</f>
        <v>234.64829421512601</v>
      </c>
      <c r="G7" s="24" cm="1">
        <f t="array" ref="G7">INDEX(Drivers!$C$7:$AG$25,$D7,G$3)</f>
        <v>250.49509082227485</v>
      </c>
      <c r="H7" s="24" cm="1">
        <f t="array" ref="H7">INDEX(Drivers!$C$7:$AG$25,$D7,H$3)</f>
        <v>256.25966914032193</v>
      </c>
      <c r="I7" s="24" cm="1">
        <f t="array" ref="I7">INDEX(Drivers!$C$7:$AG$25,$D7,I$3)</f>
        <v>260.25</v>
      </c>
      <c r="J7" s="24" cm="1">
        <f t="array" ref="J7">INDEX(Drivers!$C$7:$AG$25,$D7,J$3)</f>
        <v>248.16</v>
      </c>
      <c r="K7" s="24" cm="1">
        <f t="array" ref="K7">INDEX(Drivers!$C$7:$AG$25,$D7,K$3)</f>
        <v>255.04895104895104</v>
      </c>
      <c r="L7" s="24" cm="1">
        <f t="array" ref="L7">INDEX(Drivers!$C$7:$AG$25,$D7,L$3)</f>
        <v>315.42981818181812</v>
      </c>
      <c r="M7" s="24" cm="1">
        <f t="array" ref="M7">INDEX(Drivers!$C$7:$AG$25,$D7,M$3)</f>
        <v>429.10276923076901</v>
      </c>
      <c r="N7" s="24" cm="1">
        <f t="array" ref="N7">INDEX(Drivers!$C$7:$AG$25,$D7,N$3)</f>
        <v>523.40251748251717</v>
      </c>
      <c r="O7" s="186"/>
      <c r="P7" s="186">
        <f>H7</f>
        <v>256.25966914032193</v>
      </c>
      <c r="Q7" s="186">
        <f t="shared" ref="Q7:V7" si="0">I7</f>
        <v>260.25</v>
      </c>
      <c r="R7" s="186">
        <f t="shared" si="0"/>
        <v>248.16</v>
      </c>
      <c r="S7" s="24">
        <f t="shared" si="0"/>
        <v>255.04895104895104</v>
      </c>
      <c r="T7" s="186">
        <f t="shared" si="0"/>
        <v>315.42981818181812</v>
      </c>
      <c r="U7" s="186">
        <f t="shared" si="0"/>
        <v>429.10276923076901</v>
      </c>
      <c r="V7" s="186">
        <f t="shared" si="0"/>
        <v>523.40251748251717</v>
      </c>
      <c r="X7" s="186">
        <f>P7</f>
        <v>256.25966914032193</v>
      </c>
      <c r="Y7" s="186">
        <f t="shared" ref="Y7:AD7" si="1">Q7</f>
        <v>260.25</v>
      </c>
      <c r="Z7" s="186">
        <f t="shared" si="1"/>
        <v>248.16</v>
      </c>
      <c r="AA7" s="186">
        <f t="shared" si="1"/>
        <v>255.04895104895104</v>
      </c>
      <c r="AB7" s="186">
        <f t="shared" si="1"/>
        <v>315.42981818181812</v>
      </c>
      <c r="AC7" s="186">
        <f t="shared" si="1"/>
        <v>429.10276923076901</v>
      </c>
      <c r="AD7" s="186">
        <f t="shared" si="1"/>
        <v>523.40251748251717</v>
      </c>
      <c r="BA7" s="192">
        <v>3</v>
      </c>
      <c r="BB7" s="192" t="s">
        <v>623</v>
      </c>
      <c r="BC7" s="192">
        <v>1</v>
      </c>
      <c r="BD7" s="256">
        <v>0.8</v>
      </c>
      <c r="BE7" s="256">
        <v>0.65</v>
      </c>
      <c r="BF7" s="200">
        <v>1</v>
      </c>
    </row>
    <row r="8" spans="1:58">
      <c r="A8" s="185" t="s">
        <v>16</v>
      </c>
      <c r="B8" s="186" t="s">
        <v>387</v>
      </c>
      <c r="C8" s="186" t="s">
        <v>68</v>
      </c>
      <c r="D8" s="185">
        <f>MATCH(B8,Drivers!$A$7:$A$25,0)</f>
        <v>10</v>
      </c>
      <c r="E8" s="186"/>
      <c r="F8" s="24" cm="1">
        <f t="array" ref="F8">INDEX(Drivers!$C$7:$AG$25,$D8,F$3)</f>
        <v>186.51301855651582</v>
      </c>
      <c r="G8" s="24" cm="1">
        <f t="array" ref="G8">INDEX(Drivers!$C$7:$AG$25,$D8,G$3)</f>
        <v>198.3568473622208</v>
      </c>
      <c r="H8" s="24" cm="1">
        <f t="array" ref="H8">INDEX(Drivers!$C$7:$AG$25,$D8,H$3)</f>
        <v>201.78663829260577</v>
      </c>
      <c r="I8" s="24" cm="1">
        <f t="array" ref="I8">INDEX(Drivers!$C$7:$AG$25,$D8,I$3)</f>
        <v>198.05</v>
      </c>
      <c r="J8" s="24" cm="1">
        <f t="array" ref="J8">INDEX(Drivers!$C$7:$AG$25,$D8,J$3)</f>
        <v>190.12</v>
      </c>
      <c r="K8" s="24" cm="1">
        <f t="array" ref="K8">INDEX(Drivers!$C$7:$AG$25,$D8,K$3)</f>
        <v>194.67280741721856</v>
      </c>
      <c r="L8" s="24" cm="1">
        <f t="array" ref="L8">INDEX(Drivers!$C$7:$AG$25,$D8,L$3)</f>
        <v>226.56260450331129</v>
      </c>
      <c r="M8" s="24" cm="1">
        <f t="array" ref="M8">INDEX(Drivers!$C$7:$AG$25,$D8,M$3)</f>
        <v>259.89278092715239</v>
      </c>
      <c r="N8" s="24" cm="1">
        <f t="array" ref="N8">INDEX(Drivers!$C$7:$AG$25,$D8,N$3)</f>
        <v>263.57934622516564</v>
      </c>
      <c r="O8" s="186"/>
      <c r="P8" s="186">
        <f t="shared" ref="P8:P9" si="2">H8</f>
        <v>201.78663829260577</v>
      </c>
      <c r="Q8" s="186">
        <f t="shared" ref="Q8:Q9" si="3">I8</f>
        <v>198.05</v>
      </c>
      <c r="R8" s="186">
        <f>J8</f>
        <v>190.12</v>
      </c>
      <c r="S8" s="24">
        <f t="shared" ref="S8:S9" si="4">K8</f>
        <v>194.67280741721856</v>
      </c>
      <c r="T8" s="186">
        <f t="shared" ref="T8:V9" si="5">L8</f>
        <v>226.56260450331129</v>
      </c>
      <c r="U8" s="186">
        <f t="shared" si="5"/>
        <v>259.89278092715239</v>
      </c>
      <c r="V8" s="186">
        <f t="shared" si="5"/>
        <v>263.57934622516564</v>
      </c>
      <c r="X8" s="186">
        <f>P8</f>
        <v>201.78663829260577</v>
      </c>
      <c r="Y8" s="186">
        <f>Q8</f>
        <v>198.05</v>
      </c>
      <c r="Z8" s="186">
        <f t="shared" ref="Z8:Z9" si="6">R8</f>
        <v>190.12</v>
      </c>
      <c r="AA8" s="186">
        <f t="shared" ref="AA8:AA9" si="7">S8</f>
        <v>194.67280741721856</v>
      </c>
      <c r="AB8" s="186">
        <f t="shared" ref="AB8:AD9" si="8">T8</f>
        <v>226.56260450331129</v>
      </c>
      <c r="AC8" s="186">
        <f t="shared" si="8"/>
        <v>259.89278092715239</v>
      </c>
      <c r="AD8" s="186">
        <f t="shared" si="8"/>
        <v>263.57934622516564</v>
      </c>
    </row>
    <row r="9" spans="1:58">
      <c r="A9" s="185" t="s">
        <v>16</v>
      </c>
      <c r="B9" s="186" t="s">
        <v>388</v>
      </c>
      <c r="C9" s="186" t="s">
        <v>69</v>
      </c>
      <c r="D9" s="185">
        <f>MATCH(B9,Drivers!$A$7:$A$25,0)</f>
        <v>9</v>
      </c>
      <c r="E9" s="186"/>
      <c r="F9" s="24" cm="1">
        <f t="array" ref="F9">INDEX(Drivers!$C$7:$AG$25,$D9,F$3)</f>
        <v>19.344853564503961</v>
      </c>
      <c r="G9" s="24" cm="1">
        <f t="array" ref="G9">INDEX(Drivers!$C$7:$AG$25,$D9,G$3)</f>
        <v>20.822458982202448</v>
      </c>
      <c r="H9" s="24" cm="1">
        <f t="array" ref="H9">INDEX(Drivers!$C$7:$AG$25,$D9,H$3)</f>
        <v>21.03698901557286</v>
      </c>
      <c r="I9" s="24" cm="1">
        <f t="array" ref="I9">INDEX(Drivers!$C$7:$AG$25,$D9,I$3)</f>
        <v>20.85</v>
      </c>
      <c r="J9" s="24" cm="1">
        <f t="array" ref="J9">INDEX(Drivers!$C$7:$AG$25,$D9,J$3)</f>
        <v>19.82</v>
      </c>
      <c r="K9" s="24" cm="1">
        <f t="array" ref="K9">INDEX(Drivers!$C$7:$AG$25,$D9,K$3)</f>
        <v>20.041115618661262</v>
      </c>
      <c r="L9" s="24" cm="1">
        <f t="array" ref="L9">INDEX(Drivers!$C$7:$AG$25,$D9,L$3)</f>
        <v>23.257342799188642</v>
      </c>
      <c r="M9" s="24" cm="1">
        <f t="array" ref="M9">INDEX(Drivers!$C$7:$AG$25,$D9,M$3)</f>
        <v>28.71487829614604</v>
      </c>
      <c r="N9" s="24" cm="1">
        <f t="array" ref="N9">INDEX(Drivers!$C$7:$AG$25,$D9,N$3)</f>
        <v>32.383387423935083</v>
      </c>
      <c r="O9" s="186"/>
      <c r="P9" s="186">
        <f t="shared" si="2"/>
        <v>21.03698901557286</v>
      </c>
      <c r="Q9" s="186">
        <f t="shared" si="3"/>
        <v>20.85</v>
      </c>
      <c r="R9" s="186">
        <f>J9</f>
        <v>19.82</v>
      </c>
      <c r="S9" s="24">
        <f t="shared" si="4"/>
        <v>20.041115618661262</v>
      </c>
      <c r="T9" s="186">
        <f t="shared" si="5"/>
        <v>23.257342799188642</v>
      </c>
      <c r="U9" s="186">
        <f t="shared" si="5"/>
        <v>28.71487829614604</v>
      </c>
      <c r="V9" s="186">
        <f t="shared" si="5"/>
        <v>32.383387423935083</v>
      </c>
      <c r="X9" s="186">
        <f>P9</f>
        <v>21.03698901557286</v>
      </c>
      <c r="Y9" s="186">
        <f>Q9</f>
        <v>20.85</v>
      </c>
      <c r="Z9" s="186">
        <f t="shared" si="6"/>
        <v>19.82</v>
      </c>
      <c r="AA9" s="186">
        <f t="shared" si="7"/>
        <v>20.041115618661262</v>
      </c>
      <c r="AB9" s="186">
        <f t="shared" si="8"/>
        <v>23.257342799188642</v>
      </c>
      <c r="AC9" s="186">
        <f t="shared" si="8"/>
        <v>28.71487829614604</v>
      </c>
      <c r="AD9" s="186">
        <f t="shared" si="8"/>
        <v>32.383387423935083</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0">
        <f t="shared" ref="G12:L12" si="9">G$4</f>
        <v>2015</v>
      </c>
      <c r="H12" s="280">
        <f t="shared" si="9"/>
        <v>2017</v>
      </c>
      <c r="I12" s="280">
        <f t="shared" si="9"/>
        <v>2019</v>
      </c>
      <c r="J12" s="280">
        <f t="shared" si="9"/>
        <v>2020</v>
      </c>
      <c r="K12" s="280">
        <f t="shared" si="9"/>
        <v>2021</v>
      </c>
      <c r="L12" s="280">
        <f t="shared" si="9"/>
        <v>2030</v>
      </c>
      <c r="M12" s="185">
        <f>M$4</f>
        <v>2040</v>
      </c>
      <c r="N12" s="185">
        <f>N$4</f>
        <v>2050</v>
      </c>
      <c r="P12" s="7">
        <f>P$4</f>
        <v>2017</v>
      </c>
      <c r="Q12" s="7">
        <f t="shared" ref="Q12:V12" si="10">Q$4</f>
        <v>2019</v>
      </c>
      <c r="R12" s="7">
        <f t="shared" si="10"/>
        <v>2020</v>
      </c>
      <c r="S12" s="7">
        <f t="shared" si="10"/>
        <v>2021</v>
      </c>
      <c r="T12" s="7">
        <f t="shared" si="10"/>
        <v>2030</v>
      </c>
      <c r="U12" s="7">
        <f t="shared" si="10"/>
        <v>2040</v>
      </c>
      <c r="V12" s="7">
        <f t="shared" si="10"/>
        <v>2050</v>
      </c>
      <c r="X12" s="7">
        <f t="shared" ref="X12:AD12" si="11">P12</f>
        <v>2017</v>
      </c>
      <c r="Y12" s="7">
        <f t="shared" si="11"/>
        <v>2019</v>
      </c>
      <c r="Z12" s="7">
        <f t="shared" si="11"/>
        <v>2020</v>
      </c>
      <c r="AA12" s="7">
        <f t="shared" si="11"/>
        <v>2021</v>
      </c>
      <c r="AB12" s="7">
        <f t="shared" si="11"/>
        <v>2030</v>
      </c>
      <c r="AC12" s="7">
        <f t="shared" si="11"/>
        <v>2040</v>
      </c>
      <c r="AD12" s="7">
        <f t="shared" si="11"/>
        <v>2050</v>
      </c>
    </row>
    <row r="13" spans="1:58">
      <c r="A13" s="185" t="s">
        <v>16</v>
      </c>
      <c r="B13" s="186" t="str">
        <f>ITEMS_TRA!C15</f>
        <v>TFLCV</v>
      </c>
      <c r="C13" s="186" t="str">
        <f>ITEMS_TRA!D15</f>
        <v>Transport Freight - LCV</v>
      </c>
      <c r="D13" s="186"/>
      <c r="F13" s="61">
        <v>0.8</v>
      </c>
      <c r="G13" s="61">
        <f t="shared" ref="G13:H25" si="12">F13</f>
        <v>0.8</v>
      </c>
      <c r="H13" s="61">
        <f t="shared" si="12"/>
        <v>0.8</v>
      </c>
      <c r="I13" s="61">
        <f t="shared" ref="I13:I25" si="13">H13</f>
        <v>0.8</v>
      </c>
      <c r="J13" s="61">
        <f t="shared" ref="J13:J25" si="14">I13</f>
        <v>0.8</v>
      </c>
      <c r="K13" s="61">
        <f t="shared" ref="K13:K25" si="15">J13</f>
        <v>0.8</v>
      </c>
      <c r="L13" s="61">
        <f t="shared" ref="L13:L25" si="16">IF($D$4,AB13,T13)</f>
        <v>0.8</v>
      </c>
      <c r="M13" s="61">
        <f t="shared" ref="M13:M25" si="17">IF($D$4,AC13,U13)</f>
        <v>0.8</v>
      </c>
      <c r="N13" s="61">
        <f t="shared" ref="N13:N25" si="18">IF($D$4,AD13,V13)</f>
        <v>0.8</v>
      </c>
      <c r="P13" s="61">
        <f>$H13</f>
        <v>0.8</v>
      </c>
      <c r="Q13" s="61">
        <f>$I13</f>
        <v>0.8</v>
      </c>
      <c r="R13" s="61">
        <f t="shared" ref="R13:V25" si="19">$G13</f>
        <v>0.8</v>
      </c>
      <c r="S13" s="61">
        <f t="shared" si="19"/>
        <v>0.8</v>
      </c>
      <c r="T13" s="61">
        <f t="shared" si="19"/>
        <v>0.8</v>
      </c>
      <c r="U13" s="61">
        <f t="shared" si="19"/>
        <v>0.8</v>
      </c>
      <c r="V13" s="61">
        <f t="shared" si="19"/>
        <v>0.8</v>
      </c>
      <c r="W13" s="228"/>
      <c r="X13" s="61">
        <f>$P13</f>
        <v>0.8</v>
      </c>
      <c r="Y13" s="61">
        <f>$I13</f>
        <v>0.8</v>
      </c>
      <c r="Z13" s="61">
        <f t="shared" ref="Z13:AD25" si="20">$G13</f>
        <v>0.8</v>
      </c>
      <c r="AA13" s="61">
        <f t="shared" si="20"/>
        <v>0.8</v>
      </c>
      <c r="AB13" s="61">
        <f t="shared" si="20"/>
        <v>0.8</v>
      </c>
      <c r="AC13" s="61">
        <f t="shared" si="20"/>
        <v>0.8</v>
      </c>
      <c r="AD13" s="61">
        <f t="shared" si="20"/>
        <v>0.8</v>
      </c>
      <c r="AE13" s="228"/>
      <c r="AF13" s="228"/>
      <c r="AG13" s="228"/>
      <c r="AH13" s="228"/>
      <c r="AI13" s="228"/>
      <c r="AJ13" s="228"/>
      <c r="AK13" s="228"/>
      <c r="AL13" s="228"/>
      <c r="AM13" s="228"/>
      <c r="AN13" s="228"/>
      <c r="AO13" s="228"/>
      <c r="AP13" s="228"/>
      <c r="AQ13" s="228"/>
      <c r="AR13" s="228"/>
      <c r="AS13" s="228"/>
    </row>
    <row r="14" spans="1:58">
      <c r="A14" s="185" t="s">
        <v>16</v>
      </c>
      <c r="B14" s="186" t="str">
        <f>ITEMS_TRA!C16</f>
        <v>TFHCV1</v>
      </c>
      <c r="C14" s="186" t="str">
        <f>ITEMS_TRA!D16</f>
        <v>Transport Freight - HCV1</v>
      </c>
      <c r="D14" s="186"/>
      <c r="F14" s="61">
        <f>F13</f>
        <v>0.8</v>
      </c>
      <c r="G14" s="61">
        <f t="shared" si="12"/>
        <v>0.8</v>
      </c>
      <c r="H14" s="61">
        <f t="shared" si="12"/>
        <v>0.8</v>
      </c>
      <c r="I14" s="61">
        <f t="shared" si="13"/>
        <v>0.8</v>
      </c>
      <c r="J14" s="61">
        <f t="shared" si="14"/>
        <v>0.8</v>
      </c>
      <c r="K14" s="61">
        <f t="shared" si="15"/>
        <v>0.8</v>
      </c>
      <c r="L14" s="61">
        <f t="shared" si="16"/>
        <v>0.8</v>
      </c>
      <c r="M14" s="61">
        <f t="shared" si="17"/>
        <v>0.8</v>
      </c>
      <c r="N14" s="61">
        <f t="shared" si="18"/>
        <v>0.8</v>
      </c>
      <c r="P14" s="61">
        <f t="shared" ref="P14:P25" si="21">$H14</f>
        <v>0.8</v>
      </c>
      <c r="Q14" s="61">
        <f t="shared" ref="Q14:Q25" si="22">$I14</f>
        <v>0.8</v>
      </c>
      <c r="R14" s="61">
        <f t="shared" si="19"/>
        <v>0.8</v>
      </c>
      <c r="S14" s="61">
        <f t="shared" si="19"/>
        <v>0.8</v>
      </c>
      <c r="T14" s="61">
        <f t="shared" si="19"/>
        <v>0.8</v>
      </c>
      <c r="U14" s="61">
        <f t="shared" si="19"/>
        <v>0.8</v>
      </c>
      <c r="V14" s="61">
        <f t="shared" si="19"/>
        <v>0.8</v>
      </c>
      <c r="W14" s="228"/>
      <c r="X14" s="61">
        <f t="shared" ref="X14:X25" si="23">$P14</f>
        <v>0.8</v>
      </c>
      <c r="Y14" s="61">
        <f t="shared" ref="Y14:Y25" si="24">$I14</f>
        <v>0.8</v>
      </c>
      <c r="Z14" s="61">
        <f t="shared" si="20"/>
        <v>0.8</v>
      </c>
      <c r="AA14" s="61">
        <f t="shared" si="20"/>
        <v>0.8</v>
      </c>
      <c r="AB14" s="61">
        <f t="shared" si="20"/>
        <v>0.8</v>
      </c>
      <c r="AC14" s="61">
        <f t="shared" si="20"/>
        <v>0.8</v>
      </c>
      <c r="AD14" s="61">
        <f t="shared" si="20"/>
        <v>0.8</v>
      </c>
      <c r="AE14" s="228"/>
      <c r="AF14" s="228"/>
      <c r="AG14" s="228"/>
      <c r="AH14" s="228"/>
      <c r="AI14" s="228"/>
      <c r="AJ14" s="228"/>
      <c r="AK14" s="228"/>
      <c r="AL14" s="228"/>
      <c r="AM14" s="228"/>
      <c r="AN14" s="228"/>
      <c r="AO14" s="228"/>
      <c r="AP14" s="228"/>
      <c r="AQ14" s="228"/>
      <c r="AR14" s="228"/>
      <c r="AS14" s="228"/>
    </row>
    <row r="15" spans="1:58">
      <c r="A15" s="185" t="s">
        <v>16</v>
      </c>
      <c r="B15" s="186" t="str">
        <f>ITEMS_TRA!C17</f>
        <v>TFHCV2</v>
      </c>
      <c r="C15" s="186" t="str">
        <f>ITEMS_TRA!D17</f>
        <v>Transport Freight - HCV2</v>
      </c>
      <c r="D15" s="186"/>
      <c r="F15" s="61">
        <f t="shared" ref="F15:F25" si="25">F14</f>
        <v>0.8</v>
      </c>
      <c r="G15" s="61">
        <f t="shared" si="12"/>
        <v>0.8</v>
      </c>
      <c r="H15" s="61">
        <f t="shared" si="12"/>
        <v>0.8</v>
      </c>
      <c r="I15" s="61">
        <f t="shared" si="13"/>
        <v>0.8</v>
      </c>
      <c r="J15" s="61">
        <f t="shared" si="14"/>
        <v>0.8</v>
      </c>
      <c r="K15" s="61">
        <f t="shared" si="15"/>
        <v>0.8</v>
      </c>
      <c r="L15" s="61">
        <f t="shared" si="16"/>
        <v>0.8</v>
      </c>
      <c r="M15" s="61">
        <f t="shared" si="17"/>
        <v>0.8</v>
      </c>
      <c r="N15" s="61">
        <f t="shared" si="18"/>
        <v>0.8</v>
      </c>
      <c r="P15" s="61">
        <f t="shared" si="21"/>
        <v>0.8</v>
      </c>
      <c r="Q15" s="61">
        <f t="shared" si="22"/>
        <v>0.8</v>
      </c>
      <c r="R15" s="61">
        <f t="shared" si="19"/>
        <v>0.8</v>
      </c>
      <c r="S15" s="61">
        <f t="shared" si="19"/>
        <v>0.8</v>
      </c>
      <c r="T15" s="61">
        <f t="shared" si="19"/>
        <v>0.8</v>
      </c>
      <c r="U15" s="61">
        <f t="shared" si="19"/>
        <v>0.8</v>
      </c>
      <c r="V15" s="61">
        <f t="shared" si="19"/>
        <v>0.8</v>
      </c>
      <c r="W15" s="228"/>
      <c r="X15" s="61">
        <f t="shared" si="23"/>
        <v>0.8</v>
      </c>
      <c r="Y15" s="61">
        <f t="shared" si="24"/>
        <v>0.8</v>
      </c>
      <c r="Z15" s="61">
        <f t="shared" si="20"/>
        <v>0.8</v>
      </c>
      <c r="AA15" s="61">
        <f t="shared" si="20"/>
        <v>0.8</v>
      </c>
      <c r="AB15" s="61">
        <f t="shared" si="20"/>
        <v>0.8</v>
      </c>
      <c r="AC15" s="61">
        <f t="shared" si="20"/>
        <v>0.8</v>
      </c>
      <c r="AD15" s="61">
        <f t="shared" si="20"/>
        <v>0.8</v>
      </c>
      <c r="AE15" s="228"/>
      <c r="AF15" s="228"/>
      <c r="AG15" s="228"/>
      <c r="AH15" s="228"/>
      <c r="AI15" s="228"/>
      <c r="AJ15" s="228"/>
      <c r="AK15" s="228"/>
      <c r="AL15" s="228"/>
      <c r="AM15" s="228"/>
      <c r="AN15" s="228"/>
      <c r="AO15" s="228"/>
      <c r="AP15" s="228"/>
      <c r="AQ15" s="228"/>
      <c r="AR15" s="228"/>
      <c r="AS15" s="228"/>
    </row>
    <row r="16" spans="1:58">
      <c r="A16" s="185" t="s">
        <v>16</v>
      </c>
      <c r="B16" s="186" t="str">
        <f>ITEMS_TRA!C18</f>
        <v>TFHCV3</v>
      </c>
      <c r="C16" s="186" t="str">
        <f>ITEMS_TRA!D18</f>
        <v>Transport Freight - HCV3</v>
      </c>
      <c r="D16" s="186"/>
      <c r="F16" s="61">
        <f t="shared" si="25"/>
        <v>0.8</v>
      </c>
      <c r="G16" s="61">
        <f t="shared" si="12"/>
        <v>0.8</v>
      </c>
      <c r="H16" s="61">
        <f t="shared" si="12"/>
        <v>0.8</v>
      </c>
      <c r="I16" s="61">
        <f t="shared" si="13"/>
        <v>0.8</v>
      </c>
      <c r="J16" s="61">
        <f t="shared" si="14"/>
        <v>0.8</v>
      </c>
      <c r="K16" s="61">
        <f t="shared" si="15"/>
        <v>0.8</v>
      </c>
      <c r="L16" s="61">
        <f t="shared" si="16"/>
        <v>0.8</v>
      </c>
      <c r="M16" s="61">
        <f t="shared" si="17"/>
        <v>0.8</v>
      </c>
      <c r="N16" s="61">
        <f t="shared" si="18"/>
        <v>0.8</v>
      </c>
      <c r="P16" s="61">
        <f t="shared" si="21"/>
        <v>0.8</v>
      </c>
      <c r="Q16" s="61">
        <f t="shared" si="22"/>
        <v>0.8</v>
      </c>
      <c r="R16" s="61">
        <f t="shared" si="19"/>
        <v>0.8</v>
      </c>
      <c r="S16" s="61">
        <f t="shared" si="19"/>
        <v>0.8</v>
      </c>
      <c r="T16" s="61">
        <f t="shared" si="19"/>
        <v>0.8</v>
      </c>
      <c r="U16" s="61">
        <f t="shared" si="19"/>
        <v>0.8</v>
      </c>
      <c r="V16" s="61">
        <f t="shared" si="19"/>
        <v>0.8</v>
      </c>
      <c r="W16" s="228"/>
      <c r="X16" s="61">
        <f t="shared" si="23"/>
        <v>0.8</v>
      </c>
      <c r="Y16" s="61">
        <f t="shared" si="24"/>
        <v>0.8</v>
      </c>
      <c r="Z16" s="61">
        <f t="shared" si="20"/>
        <v>0.8</v>
      </c>
      <c r="AA16" s="61">
        <f t="shared" si="20"/>
        <v>0.8</v>
      </c>
      <c r="AB16" s="61">
        <f t="shared" si="20"/>
        <v>0.8</v>
      </c>
      <c r="AC16" s="61">
        <f t="shared" si="20"/>
        <v>0.8</v>
      </c>
      <c r="AD16" s="61">
        <f t="shared" si="20"/>
        <v>0.8</v>
      </c>
      <c r="AE16" s="228"/>
      <c r="AF16" s="228"/>
      <c r="AG16" s="228"/>
      <c r="AH16" s="228"/>
      <c r="AI16" s="228"/>
      <c r="AJ16" s="228"/>
      <c r="AK16" s="228"/>
      <c r="AL16" s="228"/>
      <c r="AM16" s="228"/>
      <c r="AN16" s="228"/>
      <c r="AO16" s="228"/>
      <c r="AP16" s="228"/>
      <c r="AQ16" s="228"/>
      <c r="AR16" s="228"/>
      <c r="AS16" s="228"/>
    </row>
    <row r="17" spans="1:45">
      <c r="A17" s="185" t="s">
        <v>16</v>
      </c>
      <c r="B17" s="186" t="str">
        <f>ITEMS_TRA!C19</f>
        <v>TFHCV4</v>
      </c>
      <c r="C17" s="186" t="str">
        <f>ITEMS_TRA!D19</f>
        <v>Transport Freight - HCV4</v>
      </c>
      <c r="D17" s="186"/>
      <c r="F17" s="61">
        <f t="shared" si="25"/>
        <v>0.8</v>
      </c>
      <c r="G17" s="61">
        <f t="shared" si="12"/>
        <v>0.8</v>
      </c>
      <c r="H17" s="61">
        <f t="shared" si="12"/>
        <v>0.8</v>
      </c>
      <c r="I17" s="61">
        <f t="shared" si="13"/>
        <v>0.8</v>
      </c>
      <c r="J17" s="61">
        <f t="shared" si="14"/>
        <v>0.8</v>
      </c>
      <c r="K17" s="61">
        <f t="shared" si="15"/>
        <v>0.8</v>
      </c>
      <c r="L17" s="61">
        <f t="shared" si="16"/>
        <v>0.8</v>
      </c>
      <c r="M17" s="61">
        <f t="shared" si="17"/>
        <v>0.8</v>
      </c>
      <c r="N17" s="61">
        <f t="shared" si="18"/>
        <v>0.8</v>
      </c>
      <c r="P17" s="61">
        <f t="shared" si="21"/>
        <v>0.8</v>
      </c>
      <c r="Q17" s="61">
        <f t="shared" si="22"/>
        <v>0.8</v>
      </c>
      <c r="R17" s="61">
        <f t="shared" si="19"/>
        <v>0.8</v>
      </c>
      <c r="S17" s="61">
        <f t="shared" si="19"/>
        <v>0.8</v>
      </c>
      <c r="T17" s="61">
        <f t="shared" si="19"/>
        <v>0.8</v>
      </c>
      <c r="U17" s="61">
        <f t="shared" si="19"/>
        <v>0.8</v>
      </c>
      <c r="V17" s="61">
        <f t="shared" si="19"/>
        <v>0.8</v>
      </c>
      <c r="W17" s="228"/>
      <c r="X17" s="61">
        <f t="shared" si="23"/>
        <v>0.8</v>
      </c>
      <c r="Y17" s="61">
        <f t="shared" si="24"/>
        <v>0.8</v>
      </c>
      <c r="Z17" s="61">
        <f t="shared" si="20"/>
        <v>0.8</v>
      </c>
      <c r="AA17" s="61">
        <f t="shared" si="20"/>
        <v>0.8</v>
      </c>
      <c r="AB17" s="61">
        <f t="shared" si="20"/>
        <v>0.8</v>
      </c>
      <c r="AC17" s="61">
        <f t="shared" si="20"/>
        <v>0.8</v>
      </c>
      <c r="AD17" s="61">
        <f t="shared" si="20"/>
        <v>0.8</v>
      </c>
      <c r="AE17" s="228"/>
      <c r="AF17" s="228"/>
      <c r="AG17" s="228"/>
      <c r="AH17" s="228"/>
      <c r="AI17" s="228"/>
      <c r="AJ17" s="228"/>
      <c r="AK17" s="228"/>
      <c r="AL17" s="228"/>
      <c r="AM17" s="228"/>
      <c r="AN17" s="228"/>
      <c r="AO17" s="228"/>
      <c r="AP17" s="228"/>
      <c r="AQ17" s="228"/>
      <c r="AR17" s="228"/>
      <c r="AS17" s="228"/>
    </row>
    <row r="18" spans="1:45">
      <c r="A18" s="185" t="s">
        <v>16</v>
      </c>
      <c r="B18" s="186" t="str">
        <f>ITEMS_TRA!C20</f>
        <v>TFHCV5</v>
      </c>
      <c r="C18" s="186" t="str">
        <f>ITEMS_TRA!D20</f>
        <v>Transport Freight - HCV5</v>
      </c>
      <c r="D18" s="186"/>
      <c r="F18" s="61">
        <f t="shared" si="25"/>
        <v>0.8</v>
      </c>
      <c r="G18" s="61">
        <f t="shared" si="12"/>
        <v>0.8</v>
      </c>
      <c r="H18" s="61">
        <f t="shared" si="12"/>
        <v>0.8</v>
      </c>
      <c r="I18" s="61">
        <f t="shared" si="13"/>
        <v>0.8</v>
      </c>
      <c r="J18" s="61">
        <f t="shared" si="14"/>
        <v>0.8</v>
      </c>
      <c r="K18" s="61">
        <f t="shared" si="15"/>
        <v>0.8</v>
      </c>
      <c r="L18" s="61">
        <f t="shared" si="16"/>
        <v>0.8</v>
      </c>
      <c r="M18" s="61">
        <f t="shared" si="17"/>
        <v>0.8</v>
      </c>
      <c r="N18" s="61">
        <f t="shared" si="18"/>
        <v>0.8</v>
      </c>
      <c r="P18" s="61">
        <f t="shared" si="21"/>
        <v>0.8</v>
      </c>
      <c r="Q18" s="61">
        <f t="shared" si="22"/>
        <v>0.8</v>
      </c>
      <c r="R18" s="61">
        <f t="shared" si="19"/>
        <v>0.8</v>
      </c>
      <c r="S18" s="61">
        <f t="shared" si="19"/>
        <v>0.8</v>
      </c>
      <c r="T18" s="61">
        <f t="shared" si="19"/>
        <v>0.8</v>
      </c>
      <c r="U18" s="61">
        <f t="shared" si="19"/>
        <v>0.8</v>
      </c>
      <c r="V18" s="61">
        <f t="shared" si="19"/>
        <v>0.8</v>
      </c>
      <c r="W18" s="228"/>
      <c r="X18" s="61">
        <f t="shared" si="23"/>
        <v>0.8</v>
      </c>
      <c r="Y18" s="61">
        <f t="shared" si="24"/>
        <v>0.8</v>
      </c>
      <c r="Z18" s="61">
        <f t="shared" si="20"/>
        <v>0.8</v>
      </c>
      <c r="AA18" s="61">
        <f t="shared" si="20"/>
        <v>0.8</v>
      </c>
      <c r="AB18" s="61">
        <f t="shared" si="20"/>
        <v>0.8</v>
      </c>
      <c r="AC18" s="61">
        <f t="shared" si="20"/>
        <v>0.8</v>
      </c>
      <c r="AD18" s="61">
        <f t="shared" si="20"/>
        <v>0.8</v>
      </c>
      <c r="AE18" s="228"/>
      <c r="AF18" s="228"/>
      <c r="AG18" s="228"/>
      <c r="AH18" s="228"/>
      <c r="AI18" s="228"/>
      <c r="AJ18" s="228"/>
      <c r="AK18" s="228"/>
      <c r="AL18" s="228"/>
      <c r="AM18" s="228"/>
      <c r="AN18" s="228"/>
      <c r="AO18" s="228"/>
      <c r="AP18" s="228"/>
      <c r="AQ18" s="228"/>
      <c r="AR18" s="228"/>
      <c r="AS18" s="228"/>
    </row>
    <row r="19" spans="1:45">
      <c r="A19" s="185" t="s">
        <v>16</v>
      </c>
      <c r="B19" s="186" t="str">
        <f>ITEMS_TRA!C21</f>
        <v>TFHCV6</v>
      </c>
      <c r="C19" s="186" t="str">
        <f>ITEMS_TRA!D21</f>
        <v>Transport Freight - HCV6</v>
      </c>
      <c r="D19" s="186"/>
      <c r="F19" s="61">
        <f t="shared" si="25"/>
        <v>0.8</v>
      </c>
      <c r="G19" s="61">
        <f t="shared" si="12"/>
        <v>0.8</v>
      </c>
      <c r="H19" s="61">
        <f t="shared" si="12"/>
        <v>0.8</v>
      </c>
      <c r="I19" s="61">
        <f t="shared" si="13"/>
        <v>0.8</v>
      </c>
      <c r="J19" s="61">
        <f t="shared" si="14"/>
        <v>0.8</v>
      </c>
      <c r="K19" s="61">
        <f t="shared" si="15"/>
        <v>0.8</v>
      </c>
      <c r="L19" s="61">
        <f t="shared" si="16"/>
        <v>0.8</v>
      </c>
      <c r="M19" s="61">
        <f t="shared" si="17"/>
        <v>0.8</v>
      </c>
      <c r="N19" s="61">
        <f t="shared" si="18"/>
        <v>0.8</v>
      </c>
      <c r="P19" s="61">
        <f t="shared" si="21"/>
        <v>0.8</v>
      </c>
      <c r="Q19" s="61">
        <f t="shared" si="22"/>
        <v>0.8</v>
      </c>
      <c r="R19" s="61">
        <f t="shared" si="19"/>
        <v>0.8</v>
      </c>
      <c r="S19" s="61">
        <f t="shared" si="19"/>
        <v>0.8</v>
      </c>
      <c r="T19" s="61">
        <f t="shared" si="19"/>
        <v>0.8</v>
      </c>
      <c r="U19" s="61">
        <f t="shared" si="19"/>
        <v>0.8</v>
      </c>
      <c r="V19" s="61">
        <f t="shared" si="19"/>
        <v>0.8</v>
      </c>
      <c r="W19" s="228"/>
      <c r="X19" s="61">
        <f t="shared" si="23"/>
        <v>0.8</v>
      </c>
      <c r="Y19" s="61">
        <f t="shared" si="24"/>
        <v>0.8</v>
      </c>
      <c r="Z19" s="61">
        <f t="shared" si="20"/>
        <v>0.8</v>
      </c>
      <c r="AA19" s="61">
        <f t="shared" si="20"/>
        <v>0.8</v>
      </c>
      <c r="AB19" s="61">
        <f t="shared" si="20"/>
        <v>0.8</v>
      </c>
      <c r="AC19" s="61">
        <f t="shared" si="20"/>
        <v>0.8</v>
      </c>
      <c r="AD19" s="61">
        <f t="shared" si="20"/>
        <v>0.8</v>
      </c>
      <c r="AE19" s="228"/>
      <c r="AF19" s="228"/>
      <c r="AG19" s="228"/>
      <c r="AH19" s="228"/>
      <c r="AI19" s="228"/>
      <c r="AJ19" s="228"/>
      <c r="AK19" s="228"/>
      <c r="AL19" s="228"/>
      <c r="AM19" s="228"/>
      <c r="AN19" s="228"/>
      <c r="AO19" s="228"/>
      <c r="AP19" s="228"/>
      <c r="AQ19" s="228"/>
      <c r="AR19" s="228"/>
      <c r="AS19" s="228"/>
    </row>
    <row r="20" spans="1:45">
      <c r="A20" s="185" t="s">
        <v>16</v>
      </c>
      <c r="B20" s="186" t="str">
        <f>ITEMS_TRA!C22</f>
        <v>TFHCV7</v>
      </c>
      <c r="C20" s="186" t="str">
        <f>ITEMS_TRA!D22</f>
        <v>Transport Freight - HCV7</v>
      </c>
      <c r="D20" s="186"/>
      <c r="F20" s="61">
        <f t="shared" si="25"/>
        <v>0.8</v>
      </c>
      <c r="G20" s="61">
        <f t="shared" si="12"/>
        <v>0.8</v>
      </c>
      <c r="H20" s="61">
        <f t="shared" si="12"/>
        <v>0.8</v>
      </c>
      <c r="I20" s="61">
        <f t="shared" si="13"/>
        <v>0.8</v>
      </c>
      <c r="J20" s="61">
        <f t="shared" si="14"/>
        <v>0.8</v>
      </c>
      <c r="K20" s="61">
        <f t="shared" si="15"/>
        <v>0.8</v>
      </c>
      <c r="L20" s="61">
        <f t="shared" si="16"/>
        <v>0.8</v>
      </c>
      <c r="M20" s="61">
        <f t="shared" si="17"/>
        <v>0.8</v>
      </c>
      <c r="N20" s="61">
        <f t="shared" si="18"/>
        <v>0.8</v>
      </c>
      <c r="P20" s="61">
        <f t="shared" si="21"/>
        <v>0.8</v>
      </c>
      <c r="Q20" s="61">
        <f t="shared" si="22"/>
        <v>0.8</v>
      </c>
      <c r="R20" s="61">
        <f t="shared" si="19"/>
        <v>0.8</v>
      </c>
      <c r="S20" s="61">
        <f>$G20</f>
        <v>0.8</v>
      </c>
      <c r="T20" s="61">
        <f t="shared" si="19"/>
        <v>0.8</v>
      </c>
      <c r="U20" s="61">
        <f t="shared" si="19"/>
        <v>0.8</v>
      </c>
      <c r="V20" s="61">
        <f t="shared" si="19"/>
        <v>0.8</v>
      </c>
      <c r="W20" s="228"/>
      <c r="X20" s="61">
        <f t="shared" si="23"/>
        <v>0.8</v>
      </c>
      <c r="Y20" s="61">
        <f t="shared" si="24"/>
        <v>0.8</v>
      </c>
      <c r="Z20" s="61">
        <f t="shared" si="20"/>
        <v>0.8</v>
      </c>
      <c r="AA20" s="61">
        <f t="shared" si="20"/>
        <v>0.8</v>
      </c>
      <c r="AB20" s="61">
        <f t="shared" si="20"/>
        <v>0.8</v>
      </c>
      <c r="AC20" s="61">
        <f t="shared" si="20"/>
        <v>0.8</v>
      </c>
      <c r="AD20" s="61">
        <f t="shared" si="20"/>
        <v>0.8</v>
      </c>
      <c r="AE20" s="228"/>
      <c r="AF20" s="228"/>
      <c r="AG20" s="228"/>
      <c r="AH20" s="228"/>
      <c r="AI20" s="228"/>
      <c r="AJ20" s="228"/>
      <c r="AK20" s="228"/>
      <c r="AL20" s="228"/>
      <c r="AM20" s="228"/>
      <c r="AN20" s="228"/>
      <c r="AO20" s="228"/>
      <c r="AP20" s="228"/>
      <c r="AQ20" s="228"/>
      <c r="AR20" s="228"/>
      <c r="AS20" s="228"/>
    </row>
    <row r="21" spans="1:45">
      <c r="A21" s="185" t="s">
        <v>16</v>
      </c>
      <c r="B21" s="186" t="str">
        <f>ITEMS_TRA!C23</f>
        <v>TFHCV8</v>
      </c>
      <c r="C21" s="186" t="str">
        <f>ITEMS_TRA!D23</f>
        <v>Transport Freight - HCV8</v>
      </c>
      <c r="D21" s="186"/>
      <c r="F21" s="61">
        <f t="shared" si="25"/>
        <v>0.8</v>
      </c>
      <c r="G21" s="61">
        <f t="shared" si="12"/>
        <v>0.8</v>
      </c>
      <c r="H21" s="61">
        <f t="shared" si="12"/>
        <v>0.8</v>
      </c>
      <c r="I21" s="61">
        <f t="shared" si="13"/>
        <v>0.8</v>
      </c>
      <c r="J21" s="61">
        <f t="shared" si="14"/>
        <v>0.8</v>
      </c>
      <c r="K21" s="61">
        <f t="shared" si="15"/>
        <v>0.8</v>
      </c>
      <c r="L21" s="61">
        <f t="shared" si="16"/>
        <v>0.8</v>
      </c>
      <c r="M21" s="61">
        <f t="shared" si="17"/>
        <v>0.8</v>
      </c>
      <c r="N21" s="61">
        <f t="shared" si="18"/>
        <v>0.8</v>
      </c>
      <c r="P21" s="61">
        <f t="shared" si="21"/>
        <v>0.8</v>
      </c>
      <c r="Q21" s="61">
        <f t="shared" si="22"/>
        <v>0.8</v>
      </c>
      <c r="R21" s="61">
        <f t="shared" si="19"/>
        <v>0.8</v>
      </c>
      <c r="S21" s="61">
        <f t="shared" si="19"/>
        <v>0.8</v>
      </c>
      <c r="T21" s="61">
        <f t="shared" si="19"/>
        <v>0.8</v>
      </c>
      <c r="U21" s="61">
        <f t="shared" si="19"/>
        <v>0.8</v>
      </c>
      <c r="V21" s="61">
        <f t="shared" si="19"/>
        <v>0.8</v>
      </c>
      <c r="W21" s="228"/>
      <c r="X21" s="61">
        <f t="shared" si="23"/>
        <v>0.8</v>
      </c>
      <c r="Y21" s="61">
        <f t="shared" si="24"/>
        <v>0.8</v>
      </c>
      <c r="Z21" s="61">
        <f t="shared" si="20"/>
        <v>0.8</v>
      </c>
      <c r="AA21" s="61">
        <f t="shared" si="20"/>
        <v>0.8</v>
      </c>
      <c r="AB21" s="61">
        <f t="shared" si="20"/>
        <v>0.8</v>
      </c>
      <c r="AC21" s="61">
        <f t="shared" si="20"/>
        <v>0.8</v>
      </c>
      <c r="AD21" s="61">
        <f t="shared" si="20"/>
        <v>0.8</v>
      </c>
      <c r="AE21" s="228"/>
      <c r="AF21" s="228"/>
      <c r="AG21" s="228"/>
      <c r="AH21" s="228"/>
      <c r="AI21" s="228"/>
      <c r="AJ21" s="228"/>
      <c r="AK21" s="228"/>
      <c r="AL21" s="228"/>
      <c r="AM21" s="228"/>
      <c r="AN21" s="228"/>
      <c r="AO21" s="228"/>
      <c r="AP21" s="228"/>
      <c r="AQ21" s="228"/>
      <c r="AR21" s="228"/>
      <c r="AS21" s="228"/>
    </row>
    <row r="22" spans="1:45">
      <c r="A22" s="185" t="s">
        <v>16</v>
      </c>
      <c r="B22" s="186" t="str">
        <f>ITEMS_TRA!C24</f>
        <v>TFHCV9</v>
      </c>
      <c r="C22" s="186" t="str">
        <f>ITEMS_TRA!D24</f>
        <v>Transport Freight - HCV9</v>
      </c>
      <c r="D22" s="186"/>
      <c r="F22" s="61">
        <f t="shared" si="25"/>
        <v>0.8</v>
      </c>
      <c r="G22" s="61">
        <f t="shared" si="12"/>
        <v>0.8</v>
      </c>
      <c r="H22" s="61">
        <f t="shared" si="12"/>
        <v>0.8</v>
      </c>
      <c r="I22" s="61">
        <f t="shared" si="13"/>
        <v>0.8</v>
      </c>
      <c r="J22" s="61">
        <f t="shared" si="14"/>
        <v>0.8</v>
      </c>
      <c r="K22" s="61">
        <f t="shared" si="15"/>
        <v>0.8</v>
      </c>
      <c r="L22" s="61">
        <f t="shared" si="16"/>
        <v>0.8</v>
      </c>
      <c r="M22" s="61">
        <f t="shared" si="17"/>
        <v>0.8</v>
      </c>
      <c r="N22" s="61">
        <f t="shared" si="18"/>
        <v>0.8</v>
      </c>
      <c r="P22" s="61">
        <f t="shared" si="21"/>
        <v>0.8</v>
      </c>
      <c r="Q22" s="61">
        <f t="shared" si="22"/>
        <v>0.8</v>
      </c>
      <c r="R22" s="61">
        <f t="shared" ref="R22:T25" si="26">P22</f>
        <v>0.8</v>
      </c>
      <c r="S22" s="61">
        <f t="shared" si="26"/>
        <v>0.8</v>
      </c>
      <c r="T22" s="61">
        <f t="shared" si="26"/>
        <v>0.8</v>
      </c>
      <c r="U22" s="61">
        <f>T22</f>
        <v>0.8</v>
      </c>
      <c r="V22" s="61">
        <f t="shared" si="19"/>
        <v>0.8</v>
      </c>
      <c r="W22" s="228"/>
      <c r="X22" s="61">
        <f t="shared" si="23"/>
        <v>0.8</v>
      </c>
      <c r="Y22" s="61">
        <f t="shared" si="24"/>
        <v>0.8</v>
      </c>
      <c r="Z22" s="61">
        <f t="shared" ref="Z22:AB25" si="27">X22</f>
        <v>0.8</v>
      </c>
      <c r="AA22" s="61">
        <f t="shared" si="27"/>
        <v>0.8</v>
      </c>
      <c r="AB22" s="61">
        <f t="shared" si="27"/>
        <v>0.8</v>
      </c>
      <c r="AC22" s="61">
        <f>AB22</f>
        <v>0.8</v>
      </c>
      <c r="AD22" s="61">
        <f t="shared" si="20"/>
        <v>0.8</v>
      </c>
      <c r="AE22" s="228"/>
      <c r="AF22" s="228"/>
      <c r="AG22" s="228"/>
      <c r="AH22" s="228"/>
      <c r="AI22" s="228"/>
      <c r="AJ22" s="228"/>
      <c r="AK22" s="228"/>
      <c r="AL22" s="228"/>
      <c r="AM22" s="228"/>
      <c r="AN22" s="228"/>
      <c r="AO22" s="228"/>
      <c r="AP22" s="228"/>
      <c r="AQ22" s="228"/>
      <c r="AR22" s="228"/>
      <c r="AS22" s="228"/>
    </row>
    <row r="23" spans="1:45">
      <c r="A23" s="185" t="s">
        <v>16</v>
      </c>
      <c r="B23" s="186" t="str">
        <f>ITEMS_TRA!C25</f>
        <v>TFRCO</v>
      </c>
      <c r="C23" s="186" t="str">
        <f>ITEMS_TRA!D25</f>
        <v>Transport Freight - Rail Corridor</v>
      </c>
      <c r="D23" s="186"/>
      <c r="F23" s="61">
        <f t="shared" si="25"/>
        <v>0.8</v>
      </c>
      <c r="G23" s="61">
        <f t="shared" si="12"/>
        <v>0.8</v>
      </c>
      <c r="H23" s="61">
        <f t="shared" si="12"/>
        <v>0.8</v>
      </c>
      <c r="I23" s="61">
        <f t="shared" si="13"/>
        <v>0.8</v>
      </c>
      <c r="J23" s="61">
        <f t="shared" si="14"/>
        <v>0.8</v>
      </c>
      <c r="K23" s="61">
        <f t="shared" si="15"/>
        <v>0.8</v>
      </c>
      <c r="L23" s="61">
        <f t="shared" si="16"/>
        <v>0.8</v>
      </c>
      <c r="M23" s="61">
        <f t="shared" si="17"/>
        <v>0.8</v>
      </c>
      <c r="N23" s="61">
        <f t="shared" si="18"/>
        <v>0.8</v>
      </c>
      <c r="P23" s="61">
        <f t="shared" si="21"/>
        <v>0.8</v>
      </c>
      <c r="Q23" s="61">
        <f t="shared" si="22"/>
        <v>0.8</v>
      </c>
      <c r="R23" s="61">
        <f t="shared" si="26"/>
        <v>0.8</v>
      </c>
      <c r="S23" s="61">
        <f t="shared" si="26"/>
        <v>0.8</v>
      </c>
      <c r="T23" s="61">
        <f t="shared" si="26"/>
        <v>0.8</v>
      </c>
      <c r="U23" s="61">
        <f>T23</f>
        <v>0.8</v>
      </c>
      <c r="V23" s="61">
        <f t="shared" si="19"/>
        <v>0.8</v>
      </c>
      <c r="W23" s="228"/>
      <c r="X23" s="61">
        <f t="shared" si="23"/>
        <v>0.8</v>
      </c>
      <c r="Y23" s="61">
        <f t="shared" si="24"/>
        <v>0.8</v>
      </c>
      <c r="Z23" s="61">
        <f t="shared" si="27"/>
        <v>0.8</v>
      </c>
      <c r="AA23" s="61">
        <f t="shared" si="27"/>
        <v>0.8</v>
      </c>
      <c r="AB23" s="61">
        <f t="shared" si="27"/>
        <v>0.8</v>
      </c>
      <c r="AC23" s="61">
        <f>AB23</f>
        <v>0.8</v>
      </c>
      <c r="AD23" s="61">
        <f t="shared" si="20"/>
        <v>0.8</v>
      </c>
      <c r="AE23" s="228"/>
      <c r="AF23" s="228"/>
      <c r="AG23" s="228"/>
      <c r="AH23" s="228"/>
      <c r="AI23" s="228"/>
      <c r="AJ23" s="228"/>
      <c r="AK23" s="228"/>
      <c r="AL23" s="228"/>
      <c r="AM23" s="228"/>
      <c r="AN23" s="228"/>
      <c r="AO23" s="228"/>
      <c r="AP23" s="228"/>
      <c r="AQ23" s="228"/>
      <c r="AR23" s="228"/>
      <c r="AS23" s="228"/>
    </row>
    <row r="24" spans="1:45">
      <c r="A24" s="185" t="s">
        <v>16</v>
      </c>
      <c r="B24" s="186" t="str">
        <f>ITEMS_TRA!C26</f>
        <v>TFROT</v>
      </c>
      <c r="C24" s="186" t="str">
        <f>ITEMS_TRA!D26</f>
        <v>Transport Freight - Rail Other</v>
      </c>
      <c r="F24" s="61">
        <f t="shared" si="25"/>
        <v>0.8</v>
      </c>
      <c r="G24" s="61">
        <f t="shared" si="12"/>
        <v>0.8</v>
      </c>
      <c r="H24" s="61">
        <f t="shared" si="12"/>
        <v>0.8</v>
      </c>
      <c r="I24" s="61">
        <f t="shared" si="13"/>
        <v>0.8</v>
      </c>
      <c r="J24" s="61">
        <f t="shared" si="14"/>
        <v>0.8</v>
      </c>
      <c r="K24" s="61">
        <f t="shared" si="15"/>
        <v>0.8</v>
      </c>
      <c r="L24" s="61">
        <f t="shared" si="16"/>
        <v>0.8</v>
      </c>
      <c r="M24" s="61">
        <f t="shared" si="17"/>
        <v>0.8</v>
      </c>
      <c r="N24" s="61">
        <f t="shared" si="18"/>
        <v>0.8</v>
      </c>
      <c r="P24" s="61">
        <f t="shared" si="21"/>
        <v>0.8</v>
      </c>
      <c r="Q24" s="61">
        <f t="shared" si="22"/>
        <v>0.8</v>
      </c>
      <c r="R24" s="61">
        <f t="shared" si="26"/>
        <v>0.8</v>
      </c>
      <c r="S24" s="61">
        <f t="shared" si="26"/>
        <v>0.8</v>
      </c>
      <c r="T24" s="61">
        <f t="shared" si="26"/>
        <v>0.8</v>
      </c>
      <c r="U24" s="61">
        <f>T24</f>
        <v>0.8</v>
      </c>
      <c r="V24" s="61">
        <f t="shared" si="19"/>
        <v>0.8</v>
      </c>
      <c r="W24" s="228"/>
      <c r="X24" s="61">
        <f t="shared" si="23"/>
        <v>0.8</v>
      </c>
      <c r="Y24" s="61">
        <f t="shared" si="24"/>
        <v>0.8</v>
      </c>
      <c r="Z24" s="61">
        <f t="shared" si="27"/>
        <v>0.8</v>
      </c>
      <c r="AA24" s="61">
        <f t="shared" si="27"/>
        <v>0.8</v>
      </c>
      <c r="AB24" s="61">
        <f t="shared" si="27"/>
        <v>0.8</v>
      </c>
      <c r="AC24" s="61">
        <f>AB24</f>
        <v>0.8</v>
      </c>
      <c r="AD24" s="61">
        <f t="shared" si="20"/>
        <v>0.8</v>
      </c>
      <c r="AE24" s="228"/>
      <c r="AF24" s="228"/>
      <c r="AG24" s="228"/>
      <c r="AH24" s="228"/>
      <c r="AI24" s="228"/>
      <c r="AJ24" s="228"/>
      <c r="AK24" s="228"/>
      <c r="AL24" s="228"/>
      <c r="AM24" s="228"/>
      <c r="AN24" s="228"/>
      <c r="AO24" s="228"/>
      <c r="AP24" s="228"/>
      <c r="AQ24" s="228"/>
      <c r="AR24" s="228"/>
      <c r="AS24" s="228"/>
    </row>
    <row r="25" spans="1:45">
      <c r="A25" s="185" t="s">
        <v>16</v>
      </c>
      <c r="B25" s="186" t="str">
        <f>ITEMS_TRA!C27</f>
        <v>TFREX</v>
      </c>
      <c r="C25" s="186" t="str">
        <f>ITEMS_TRA!D27</f>
        <v>Transport Freight - Rail Export (bulk mining)</v>
      </c>
      <c r="F25" s="61">
        <f t="shared" si="25"/>
        <v>0.8</v>
      </c>
      <c r="G25" s="61">
        <f t="shared" si="12"/>
        <v>0.8</v>
      </c>
      <c r="H25" s="61">
        <f t="shared" si="12"/>
        <v>0.8</v>
      </c>
      <c r="I25" s="61">
        <f t="shared" si="13"/>
        <v>0.8</v>
      </c>
      <c r="J25" s="61">
        <f t="shared" si="14"/>
        <v>0.8</v>
      </c>
      <c r="K25" s="61">
        <f t="shared" si="15"/>
        <v>0.8</v>
      </c>
      <c r="L25" s="61">
        <f t="shared" si="16"/>
        <v>0.8</v>
      </c>
      <c r="M25" s="61">
        <f t="shared" si="17"/>
        <v>0.8</v>
      </c>
      <c r="N25" s="61">
        <f t="shared" si="18"/>
        <v>0.8</v>
      </c>
      <c r="P25" s="61">
        <f t="shared" si="21"/>
        <v>0.8</v>
      </c>
      <c r="Q25" s="61">
        <f t="shared" si="22"/>
        <v>0.8</v>
      </c>
      <c r="R25" s="61">
        <f t="shared" si="26"/>
        <v>0.8</v>
      </c>
      <c r="S25" s="61">
        <f t="shared" si="26"/>
        <v>0.8</v>
      </c>
      <c r="T25" s="61">
        <f t="shared" si="26"/>
        <v>0.8</v>
      </c>
      <c r="U25" s="61">
        <f>T25</f>
        <v>0.8</v>
      </c>
      <c r="V25" s="61">
        <f t="shared" si="19"/>
        <v>0.8</v>
      </c>
      <c r="W25" s="228"/>
      <c r="X25" s="61">
        <f t="shared" si="23"/>
        <v>0.8</v>
      </c>
      <c r="Y25" s="61">
        <f t="shared" si="24"/>
        <v>0.8</v>
      </c>
      <c r="Z25" s="61">
        <f t="shared" si="27"/>
        <v>0.8</v>
      </c>
      <c r="AA25" s="61">
        <f t="shared" si="27"/>
        <v>0.8</v>
      </c>
      <c r="AB25" s="61">
        <f t="shared" si="27"/>
        <v>0.8</v>
      </c>
      <c r="AC25" s="61">
        <f>AB25</f>
        <v>0.8</v>
      </c>
      <c r="AD25" s="61">
        <f t="shared" si="20"/>
        <v>0.8</v>
      </c>
      <c r="AE25" s="228"/>
      <c r="AF25" s="228"/>
      <c r="AG25" s="228"/>
      <c r="AH25" s="228"/>
      <c r="AI25" s="228"/>
      <c r="AJ25" s="228"/>
      <c r="AK25" s="228"/>
      <c r="AL25" s="228"/>
      <c r="AM25" s="228"/>
      <c r="AN25" s="228"/>
      <c r="AO25" s="228"/>
      <c r="AP25" s="228"/>
      <c r="AQ25" s="228"/>
      <c r="AR25" s="228"/>
      <c r="AS25" s="228"/>
    </row>
    <row r="26" spans="1:45" ht="15.75" thickBot="1">
      <c r="A26" s="185" t="s">
        <v>16</v>
      </c>
      <c r="B26" s="186"/>
      <c r="C26" s="186"/>
      <c r="P26" s="186"/>
      <c r="R26" s="186"/>
      <c r="T26" s="186"/>
      <c r="U26" s="186"/>
      <c r="V26" s="186"/>
      <c r="W26" s="186"/>
      <c r="X26" s="186"/>
      <c r="Y26" s="186"/>
      <c r="Z26" s="186"/>
      <c r="AB26" s="255">
        <v>2030</v>
      </c>
      <c r="AC26" s="255">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29">
        <f>F51/F$60</f>
        <v>1.223309374555521E-2</v>
      </c>
      <c r="G28" s="62">
        <f t="shared" ref="G28:H35" si="28">F28</f>
        <v>1.223309374555521E-2</v>
      </c>
      <c r="H28" s="62">
        <f t="shared" si="28"/>
        <v>1.223309374555521E-2</v>
      </c>
      <c r="I28" s="62">
        <f t="shared" ref="I28:I35" si="29">H28</f>
        <v>1.223309374555521E-2</v>
      </c>
      <c r="J28" s="62">
        <f t="shared" ref="J28:J35" si="30">I28</f>
        <v>1.223309374555521E-2</v>
      </c>
      <c r="K28" s="62">
        <f t="shared" ref="K28:K35" si="31">J28</f>
        <v>1.223309374555521E-2</v>
      </c>
      <c r="L28" s="62">
        <f t="shared" ref="L28:N35" si="32">IF($D$4,AB28,T28)</f>
        <v>1.223309374555521E-2</v>
      </c>
      <c r="M28" s="62">
        <f t="shared" si="32"/>
        <v>1.223309374555521E-2</v>
      </c>
      <c r="N28" s="62">
        <f t="shared" si="32"/>
        <v>1.223309374555521E-2</v>
      </c>
      <c r="P28" s="230">
        <f>$H28</f>
        <v>1.223309374555521E-2</v>
      </c>
      <c r="Q28" s="230">
        <f>P28</f>
        <v>1.223309374555521E-2</v>
      </c>
      <c r="R28" s="230">
        <f>Q28</f>
        <v>1.223309374555521E-2</v>
      </c>
      <c r="S28" s="230">
        <f>R28</f>
        <v>1.223309374555521E-2</v>
      </c>
      <c r="T28" s="34">
        <f t="shared" ref="T28:T35" si="33">R28</f>
        <v>1.223309374555521E-2</v>
      </c>
      <c r="U28" s="34">
        <f t="shared" ref="U28:U35" si="34">T28</f>
        <v>1.223309374555521E-2</v>
      </c>
      <c r="V28" s="34">
        <f>T28</f>
        <v>1.223309374555521E-2</v>
      </c>
      <c r="W28" s="231"/>
      <c r="X28" s="230">
        <f>P28</f>
        <v>1.223309374555521E-2</v>
      </c>
      <c r="Y28" s="230">
        <f t="shared" ref="Y28:AA28" si="35">Q28</f>
        <v>1.223309374555521E-2</v>
      </c>
      <c r="Z28" s="230">
        <f t="shared" si="35"/>
        <v>1.223309374555521E-2</v>
      </c>
      <c r="AA28" s="230">
        <f t="shared" si="35"/>
        <v>1.223309374555521E-2</v>
      </c>
      <c r="AB28" s="257">
        <f t="shared" ref="AB28:AB35" si="36">IF(INDEX($BF$4:$BF$7,MATCH($D$3,$BA$4:$BA$7,0)),Z28*$AB$27,Z28)</f>
        <v>1.162143905827745E-2</v>
      </c>
      <c r="AC28" s="257">
        <f t="shared" ref="AC28:AD35" si="37">IF(INDEX($BF$4:$BF$7,MATCH($D$3,$BA$4:$BA$7,0)),AB28*$AC$27,AB28)</f>
        <v>1.1040367105363576E-2</v>
      </c>
      <c r="AD28" s="72">
        <f t="shared" si="37"/>
        <v>1.0488348750095397E-2</v>
      </c>
      <c r="AE28" s="231"/>
      <c r="AF28" s="231"/>
      <c r="AG28" s="231"/>
      <c r="AH28" s="231"/>
      <c r="AI28" s="231"/>
      <c r="AJ28" s="231"/>
      <c r="AK28" s="231"/>
      <c r="AL28" s="231"/>
      <c r="AM28" s="231"/>
      <c r="AN28" s="231"/>
      <c r="AO28" s="231"/>
      <c r="AP28" s="231"/>
      <c r="AQ28" s="231"/>
      <c r="AR28" s="231"/>
      <c r="AS28" s="231"/>
    </row>
    <row r="29" spans="1:45">
      <c r="A29" s="185" t="s">
        <v>16</v>
      </c>
      <c r="B29" s="186" t="str">
        <f t="shared" ref="B29:C35" si="38">B16</f>
        <v>TFHCV3</v>
      </c>
      <c r="C29" s="186" t="str">
        <f t="shared" si="38"/>
        <v>Transport Freight - HCV3</v>
      </c>
      <c r="F29" s="229">
        <f>F52/F$60</f>
        <v>8.1866056980928109E-2</v>
      </c>
      <c r="G29" s="62">
        <f t="shared" si="28"/>
        <v>8.1866056980928109E-2</v>
      </c>
      <c r="H29" s="62">
        <f t="shared" si="28"/>
        <v>8.1866056980928109E-2</v>
      </c>
      <c r="I29" s="62">
        <f t="shared" si="29"/>
        <v>8.1866056980928109E-2</v>
      </c>
      <c r="J29" s="62">
        <f t="shared" si="30"/>
        <v>8.1866056980928109E-2</v>
      </c>
      <c r="K29" s="62">
        <f t="shared" si="31"/>
        <v>8.1866056980928109E-2</v>
      </c>
      <c r="L29" s="62">
        <f t="shared" si="32"/>
        <v>8.1866056980928109E-2</v>
      </c>
      <c r="M29" s="62">
        <f t="shared" si="32"/>
        <v>8.1866056980928109E-2</v>
      </c>
      <c r="N29" s="62">
        <f t="shared" si="32"/>
        <v>8.1866056980928109E-2</v>
      </c>
      <c r="P29" s="230">
        <f t="shared" ref="P29:P36" si="39">$H29</f>
        <v>8.1866056980928109E-2</v>
      </c>
      <c r="Q29" s="230">
        <f t="shared" ref="Q29:R35" si="40">P29</f>
        <v>8.1866056980928109E-2</v>
      </c>
      <c r="R29" s="230">
        <f t="shared" si="40"/>
        <v>8.1866056980928109E-2</v>
      </c>
      <c r="S29" s="230">
        <f t="shared" ref="S29" si="41">R29</f>
        <v>8.1866056980928109E-2</v>
      </c>
      <c r="T29" s="34">
        <f t="shared" si="33"/>
        <v>8.1866056980928109E-2</v>
      </c>
      <c r="U29" s="34">
        <f t="shared" si="34"/>
        <v>8.1866056980928109E-2</v>
      </c>
      <c r="V29" s="34">
        <f t="shared" ref="V29:V35" si="42">T29</f>
        <v>8.1866056980928109E-2</v>
      </c>
      <c r="W29" s="231"/>
      <c r="X29" s="230">
        <f t="shared" ref="X29:X36" si="43">P29</f>
        <v>8.1866056980928109E-2</v>
      </c>
      <c r="Y29" s="230">
        <f t="shared" ref="Y29:Y35" si="44">Q29</f>
        <v>8.1866056980928109E-2</v>
      </c>
      <c r="Z29" s="230">
        <f t="shared" ref="Z29:Z35" si="45">R29</f>
        <v>8.1866056980928109E-2</v>
      </c>
      <c r="AA29" s="230">
        <f t="shared" ref="AA29:AA35" si="46">S29</f>
        <v>8.1866056980928109E-2</v>
      </c>
      <c r="AB29" s="70">
        <f t="shared" si="36"/>
        <v>7.77727541318817E-2</v>
      </c>
      <c r="AC29" s="257">
        <f t="shared" si="37"/>
        <v>7.388411642528761E-2</v>
      </c>
      <c r="AD29" s="72">
        <f t="shared" si="37"/>
        <v>7.0189910604023228E-2</v>
      </c>
      <c r="AE29" s="231"/>
      <c r="AF29" s="231"/>
      <c r="AG29" s="231"/>
      <c r="AH29" s="231"/>
      <c r="AI29" s="231"/>
      <c r="AJ29" s="231"/>
      <c r="AK29" s="231"/>
      <c r="AL29" s="231"/>
      <c r="AM29" s="231"/>
      <c r="AN29" s="231"/>
      <c r="AO29" s="231"/>
      <c r="AP29" s="231"/>
      <c r="AQ29" s="231"/>
      <c r="AR29" s="231"/>
      <c r="AS29" s="231"/>
    </row>
    <row r="30" spans="1:45">
      <c r="A30" s="185" t="s">
        <v>16</v>
      </c>
      <c r="B30" s="186" t="str">
        <f t="shared" si="38"/>
        <v>TFHCV4</v>
      </c>
      <c r="C30" s="186" t="str">
        <f t="shared" si="38"/>
        <v>Transport Freight - HCV4</v>
      </c>
      <c r="F30" s="229">
        <f t="shared" ref="F30:F35" si="47">F53/F$60</f>
        <v>2.7304410472915146E-2</v>
      </c>
      <c r="G30" s="62">
        <f t="shared" si="28"/>
        <v>2.7304410472915146E-2</v>
      </c>
      <c r="H30" s="62">
        <f t="shared" si="28"/>
        <v>2.7304410472915146E-2</v>
      </c>
      <c r="I30" s="62">
        <f t="shared" si="29"/>
        <v>2.7304410472915146E-2</v>
      </c>
      <c r="J30" s="62">
        <f t="shared" si="30"/>
        <v>2.7304410472915146E-2</v>
      </c>
      <c r="K30" s="62">
        <f t="shared" si="31"/>
        <v>2.7304410472915146E-2</v>
      </c>
      <c r="L30" s="62">
        <f t="shared" si="32"/>
        <v>2.7304410472915146E-2</v>
      </c>
      <c r="M30" s="62">
        <f t="shared" si="32"/>
        <v>2.7304410472915146E-2</v>
      </c>
      <c r="N30" s="62">
        <f t="shared" si="32"/>
        <v>2.7304410472915146E-2</v>
      </c>
      <c r="P30" s="230">
        <f t="shared" si="39"/>
        <v>2.7304410472915146E-2</v>
      </c>
      <c r="Q30" s="230">
        <f t="shared" si="40"/>
        <v>2.7304410472915146E-2</v>
      </c>
      <c r="R30" s="230">
        <f t="shared" si="40"/>
        <v>2.7304410472915146E-2</v>
      </c>
      <c r="S30" s="230">
        <f t="shared" ref="S30" si="48">R30</f>
        <v>2.7304410472915146E-2</v>
      </c>
      <c r="T30" s="34">
        <f t="shared" si="33"/>
        <v>2.7304410472915146E-2</v>
      </c>
      <c r="U30" s="34">
        <f t="shared" si="34"/>
        <v>2.7304410472915146E-2</v>
      </c>
      <c r="V30" s="34">
        <f t="shared" si="42"/>
        <v>2.7304410472915146E-2</v>
      </c>
      <c r="W30" s="231"/>
      <c r="X30" s="230">
        <f t="shared" si="43"/>
        <v>2.7304410472915146E-2</v>
      </c>
      <c r="Y30" s="230">
        <f t="shared" si="44"/>
        <v>2.7304410472915146E-2</v>
      </c>
      <c r="Z30" s="230">
        <f t="shared" si="45"/>
        <v>2.7304410472915146E-2</v>
      </c>
      <c r="AA30" s="230">
        <f t="shared" si="46"/>
        <v>2.7304410472915146E-2</v>
      </c>
      <c r="AB30" s="70">
        <f t="shared" si="36"/>
        <v>2.5939189949269387E-2</v>
      </c>
      <c r="AC30" s="257">
        <f t="shared" si="37"/>
        <v>2.4642230451805917E-2</v>
      </c>
      <c r="AD30" s="72">
        <f t="shared" si="37"/>
        <v>2.3410118929215618E-2</v>
      </c>
      <c r="AE30" s="231"/>
      <c r="AF30" s="231"/>
      <c r="AG30" s="231"/>
      <c r="AH30" s="231"/>
      <c r="AI30" s="231"/>
      <c r="AJ30" s="231"/>
      <c r="AK30" s="231"/>
      <c r="AL30" s="231"/>
      <c r="AM30" s="231"/>
      <c r="AN30" s="231"/>
      <c r="AO30" s="231"/>
      <c r="AP30" s="231"/>
      <c r="AQ30" s="231"/>
      <c r="AR30" s="231"/>
      <c r="AS30" s="231"/>
    </row>
    <row r="31" spans="1:45">
      <c r="A31" s="185" t="s">
        <v>16</v>
      </c>
      <c r="B31" s="186" t="str">
        <f t="shared" si="38"/>
        <v>TFHCV5</v>
      </c>
      <c r="C31" s="186" t="str">
        <f t="shared" si="38"/>
        <v>Transport Freight - HCV5</v>
      </c>
      <c r="F31" s="229">
        <f t="shared" si="47"/>
        <v>1.645969810781665E-2</v>
      </c>
      <c r="G31" s="62">
        <f t="shared" si="28"/>
        <v>1.645969810781665E-2</v>
      </c>
      <c r="H31" s="62">
        <f t="shared" si="28"/>
        <v>1.645969810781665E-2</v>
      </c>
      <c r="I31" s="62">
        <f t="shared" si="29"/>
        <v>1.645969810781665E-2</v>
      </c>
      <c r="J31" s="62">
        <f t="shared" si="30"/>
        <v>1.645969810781665E-2</v>
      </c>
      <c r="K31" s="62">
        <f t="shared" si="31"/>
        <v>1.645969810781665E-2</v>
      </c>
      <c r="L31" s="62">
        <f t="shared" si="32"/>
        <v>1.645969810781665E-2</v>
      </c>
      <c r="M31" s="62">
        <f t="shared" si="32"/>
        <v>1.645969810781665E-2</v>
      </c>
      <c r="N31" s="62">
        <f t="shared" si="32"/>
        <v>1.645969810781665E-2</v>
      </c>
      <c r="P31" s="230">
        <f t="shared" si="39"/>
        <v>1.645969810781665E-2</v>
      </c>
      <c r="Q31" s="230">
        <f t="shared" si="40"/>
        <v>1.645969810781665E-2</v>
      </c>
      <c r="R31" s="230">
        <f t="shared" si="40"/>
        <v>1.645969810781665E-2</v>
      </c>
      <c r="S31" s="230">
        <f t="shared" ref="S31" si="49">R31</f>
        <v>1.645969810781665E-2</v>
      </c>
      <c r="T31" s="34">
        <f t="shared" si="33"/>
        <v>1.645969810781665E-2</v>
      </c>
      <c r="U31" s="34">
        <f t="shared" si="34"/>
        <v>1.645969810781665E-2</v>
      </c>
      <c r="V31" s="34">
        <f t="shared" si="42"/>
        <v>1.645969810781665E-2</v>
      </c>
      <c r="W31" s="231"/>
      <c r="X31" s="230">
        <f t="shared" si="43"/>
        <v>1.645969810781665E-2</v>
      </c>
      <c r="Y31" s="230">
        <f t="shared" si="44"/>
        <v>1.645969810781665E-2</v>
      </c>
      <c r="Z31" s="230">
        <f t="shared" si="45"/>
        <v>1.645969810781665E-2</v>
      </c>
      <c r="AA31" s="230">
        <f t="shared" si="46"/>
        <v>1.645969810781665E-2</v>
      </c>
      <c r="AB31" s="70">
        <f t="shared" si="36"/>
        <v>1.5636713202425816E-2</v>
      </c>
      <c r="AC31" s="257">
        <f t="shared" si="37"/>
        <v>1.4854877542304525E-2</v>
      </c>
      <c r="AD31" s="72">
        <f t="shared" si="37"/>
        <v>1.4112133665189298E-2</v>
      </c>
      <c r="AE31" s="231"/>
      <c r="AF31" s="231"/>
      <c r="AG31" s="231"/>
      <c r="AH31" s="231"/>
      <c r="AI31" s="231"/>
      <c r="AJ31" s="231"/>
      <c r="AK31" s="231"/>
      <c r="AL31" s="231"/>
      <c r="AM31" s="231"/>
      <c r="AN31" s="231"/>
      <c r="AO31" s="231"/>
      <c r="AP31" s="231"/>
      <c r="AQ31" s="231"/>
      <c r="AR31" s="231"/>
      <c r="AS31" s="231"/>
    </row>
    <row r="32" spans="1:45">
      <c r="A32" s="185" t="s">
        <v>16</v>
      </c>
      <c r="B32" s="186" t="str">
        <f t="shared" si="38"/>
        <v>TFHCV6</v>
      </c>
      <c r="C32" s="186" t="str">
        <f t="shared" si="38"/>
        <v>Transport Freight - HCV6</v>
      </c>
      <c r="F32" s="229">
        <f t="shared" si="47"/>
        <v>0.54070490636323243</v>
      </c>
      <c r="G32" s="62">
        <f t="shared" si="28"/>
        <v>0.54070490636323243</v>
      </c>
      <c r="H32" s="62">
        <f t="shared" si="28"/>
        <v>0.54070490636323243</v>
      </c>
      <c r="I32" s="62">
        <f t="shared" si="29"/>
        <v>0.54070490636323243</v>
      </c>
      <c r="J32" s="62">
        <f t="shared" si="30"/>
        <v>0.54070490636323243</v>
      </c>
      <c r="K32" s="62">
        <f t="shared" si="31"/>
        <v>0.54070490636323243</v>
      </c>
      <c r="L32" s="62">
        <f t="shared" si="32"/>
        <v>0.54070490636323243</v>
      </c>
      <c r="M32" s="62">
        <f t="shared" si="32"/>
        <v>0.54070490636323243</v>
      </c>
      <c r="N32" s="62">
        <f t="shared" si="32"/>
        <v>0.54070490636323243</v>
      </c>
      <c r="P32" s="230">
        <f t="shared" si="39"/>
        <v>0.54070490636323243</v>
      </c>
      <c r="Q32" s="230">
        <f t="shared" si="40"/>
        <v>0.54070490636323243</v>
      </c>
      <c r="R32" s="230">
        <f t="shared" si="40"/>
        <v>0.54070490636323243</v>
      </c>
      <c r="S32" s="230">
        <f t="shared" ref="S32" si="50">R32</f>
        <v>0.54070490636323243</v>
      </c>
      <c r="T32" s="34">
        <f t="shared" si="33"/>
        <v>0.54070490636323243</v>
      </c>
      <c r="U32" s="34">
        <f t="shared" si="34"/>
        <v>0.54070490636323243</v>
      </c>
      <c r="V32" s="34">
        <f t="shared" si="42"/>
        <v>0.54070490636323243</v>
      </c>
      <c r="W32" s="231"/>
      <c r="X32" s="230">
        <f t="shared" si="43"/>
        <v>0.54070490636323243</v>
      </c>
      <c r="Y32" s="230">
        <f t="shared" si="44"/>
        <v>0.54070490636323243</v>
      </c>
      <c r="Z32" s="230">
        <f t="shared" si="45"/>
        <v>0.54070490636323243</v>
      </c>
      <c r="AA32" s="230">
        <f t="shared" si="46"/>
        <v>0.54070490636323243</v>
      </c>
      <c r="AB32" s="70">
        <f t="shared" si="36"/>
        <v>0.51366966104507084</v>
      </c>
      <c r="AC32" s="257">
        <f t="shared" si="37"/>
        <v>0.48798617799281729</v>
      </c>
      <c r="AD32" s="72">
        <f t="shared" si="37"/>
        <v>0.46358686909317642</v>
      </c>
      <c r="AE32" s="231"/>
      <c r="AF32" s="231"/>
      <c r="AG32" s="231"/>
      <c r="AH32" s="231"/>
      <c r="AI32" s="231"/>
      <c r="AJ32" s="231"/>
      <c r="AK32" s="231"/>
      <c r="AL32" s="231"/>
      <c r="AM32" s="231"/>
      <c r="AN32" s="231"/>
      <c r="AO32" s="231"/>
      <c r="AP32" s="231"/>
      <c r="AQ32" s="231"/>
      <c r="AR32" s="231"/>
      <c r="AS32" s="231"/>
    </row>
    <row r="33" spans="1:45">
      <c r="A33" s="185" t="s">
        <v>16</v>
      </c>
      <c r="B33" s="186" t="str">
        <f t="shared" si="38"/>
        <v>TFHCV7</v>
      </c>
      <c r="C33" s="186" t="str">
        <f t="shared" si="38"/>
        <v>Transport Freight - HCV7</v>
      </c>
      <c r="F33" s="229">
        <f t="shared" si="47"/>
        <v>0.1899915629254573</v>
      </c>
      <c r="G33" s="62">
        <f t="shared" si="28"/>
        <v>0.1899915629254573</v>
      </c>
      <c r="H33" s="62">
        <f t="shared" si="28"/>
        <v>0.1899915629254573</v>
      </c>
      <c r="I33" s="62">
        <f t="shared" si="29"/>
        <v>0.1899915629254573</v>
      </c>
      <c r="J33" s="62">
        <f t="shared" si="30"/>
        <v>0.1899915629254573</v>
      </c>
      <c r="K33" s="62">
        <f t="shared" si="31"/>
        <v>0.1899915629254573</v>
      </c>
      <c r="L33" s="62">
        <f t="shared" si="32"/>
        <v>0.1899915629254573</v>
      </c>
      <c r="M33" s="62">
        <f t="shared" si="32"/>
        <v>0.1899915629254573</v>
      </c>
      <c r="N33" s="62">
        <f t="shared" si="32"/>
        <v>0.1899915629254573</v>
      </c>
      <c r="P33" s="230">
        <f t="shared" si="39"/>
        <v>0.1899915629254573</v>
      </c>
      <c r="Q33" s="230">
        <f t="shared" si="40"/>
        <v>0.1899915629254573</v>
      </c>
      <c r="R33" s="230">
        <f t="shared" si="40"/>
        <v>0.1899915629254573</v>
      </c>
      <c r="S33" s="230">
        <f t="shared" ref="S33" si="51">R33</f>
        <v>0.1899915629254573</v>
      </c>
      <c r="T33" s="34">
        <f t="shared" si="33"/>
        <v>0.1899915629254573</v>
      </c>
      <c r="U33" s="34">
        <f t="shared" si="34"/>
        <v>0.1899915629254573</v>
      </c>
      <c r="V33" s="34">
        <f t="shared" si="42"/>
        <v>0.1899915629254573</v>
      </c>
      <c r="W33" s="231"/>
      <c r="X33" s="230">
        <f t="shared" si="43"/>
        <v>0.1899915629254573</v>
      </c>
      <c r="Y33" s="230">
        <f t="shared" si="44"/>
        <v>0.1899915629254573</v>
      </c>
      <c r="Z33" s="230">
        <f t="shared" si="45"/>
        <v>0.1899915629254573</v>
      </c>
      <c r="AA33" s="230">
        <f t="shared" si="46"/>
        <v>0.1899915629254573</v>
      </c>
      <c r="AB33" s="70">
        <f t="shared" si="36"/>
        <v>0.18049198477918443</v>
      </c>
      <c r="AC33" s="257">
        <f t="shared" si="37"/>
        <v>0.1714673855402252</v>
      </c>
      <c r="AD33" s="72">
        <f t="shared" si="37"/>
        <v>0.16289401626321393</v>
      </c>
      <c r="AE33" s="231"/>
      <c r="AF33" s="231"/>
      <c r="AG33" s="231"/>
      <c r="AH33" s="231"/>
      <c r="AI33" s="231"/>
      <c r="AJ33" s="231"/>
      <c r="AK33" s="231"/>
      <c r="AL33" s="231"/>
      <c r="AM33" s="231"/>
      <c r="AN33" s="231"/>
      <c r="AO33" s="231"/>
      <c r="AP33" s="231"/>
      <c r="AQ33" s="231"/>
      <c r="AR33" s="231"/>
      <c r="AS33" s="231"/>
    </row>
    <row r="34" spans="1:45">
      <c r="A34" s="185" t="s">
        <v>16</v>
      </c>
      <c r="B34" s="186" t="str">
        <f t="shared" si="38"/>
        <v>TFHCV8</v>
      </c>
      <c r="C34" s="186" t="str">
        <f t="shared" si="38"/>
        <v>Transport Freight - HCV8</v>
      </c>
      <c r="F34" s="229">
        <f t="shared" si="47"/>
        <v>6.9923140692989272E-3</v>
      </c>
      <c r="G34" s="62">
        <f t="shared" si="28"/>
        <v>6.9923140692989272E-3</v>
      </c>
      <c r="H34" s="62">
        <f t="shared" si="28"/>
        <v>6.9923140692989272E-3</v>
      </c>
      <c r="I34" s="62">
        <f t="shared" si="29"/>
        <v>6.9923140692989272E-3</v>
      </c>
      <c r="J34" s="62">
        <f t="shared" si="30"/>
        <v>6.9923140692989272E-3</v>
      </c>
      <c r="K34" s="62">
        <f t="shared" si="31"/>
        <v>6.9923140692989272E-3</v>
      </c>
      <c r="L34" s="62">
        <f t="shared" si="32"/>
        <v>6.9923140692989272E-3</v>
      </c>
      <c r="M34" s="62">
        <f t="shared" si="32"/>
        <v>6.9923140692989272E-3</v>
      </c>
      <c r="N34" s="62">
        <f t="shared" si="32"/>
        <v>6.9923140692989272E-3</v>
      </c>
      <c r="P34" s="230">
        <f t="shared" si="39"/>
        <v>6.9923140692989272E-3</v>
      </c>
      <c r="Q34" s="230">
        <f t="shared" si="40"/>
        <v>6.9923140692989272E-3</v>
      </c>
      <c r="R34" s="230">
        <f t="shared" si="40"/>
        <v>6.9923140692989272E-3</v>
      </c>
      <c r="S34" s="230">
        <f t="shared" ref="S34" si="52">R34</f>
        <v>6.9923140692989272E-3</v>
      </c>
      <c r="T34" s="34">
        <f t="shared" si="33"/>
        <v>6.9923140692989272E-3</v>
      </c>
      <c r="U34" s="34">
        <f t="shared" si="34"/>
        <v>6.9923140692989272E-3</v>
      </c>
      <c r="V34" s="34">
        <f t="shared" si="42"/>
        <v>6.9923140692989272E-3</v>
      </c>
      <c r="W34" s="231"/>
      <c r="X34" s="230">
        <f t="shared" si="43"/>
        <v>6.9923140692989272E-3</v>
      </c>
      <c r="Y34" s="230">
        <f t="shared" si="44"/>
        <v>6.9923140692989272E-3</v>
      </c>
      <c r="Z34" s="230">
        <f t="shared" si="45"/>
        <v>6.9923140692989272E-3</v>
      </c>
      <c r="AA34" s="230">
        <f t="shared" si="46"/>
        <v>6.9923140692989272E-3</v>
      </c>
      <c r="AB34" s="70">
        <f t="shared" si="36"/>
        <v>6.6426983658339801E-3</v>
      </c>
      <c r="AC34" s="257">
        <f t="shared" si="37"/>
        <v>6.3105634475422809E-3</v>
      </c>
      <c r="AD34" s="72">
        <f t="shared" si="37"/>
        <v>5.9950352751651668E-3</v>
      </c>
      <c r="AE34" s="231"/>
      <c r="AF34" s="231"/>
      <c r="AG34" s="231"/>
      <c r="AH34" s="231"/>
      <c r="AI34" s="231"/>
      <c r="AJ34" s="231"/>
      <c r="AK34" s="231"/>
      <c r="AL34" s="231"/>
      <c r="AM34" s="231"/>
      <c r="AN34" s="231"/>
      <c r="AO34" s="231"/>
      <c r="AP34" s="231"/>
      <c r="AQ34" s="231"/>
      <c r="AR34" s="231"/>
      <c r="AS34" s="231"/>
    </row>
    <row r="35" spans="1:45">
      <c r="A35" s="185" t="s">
        <v>16</v>
      </c>
      <c r="B35" s="186" t="str">
        <f t="shared" si="38"/>
        <v>TFHCV9</v>
      </c>
      <c r="C35" s="186" t="str">
        <f t="shared" si="38"/>
        <v>Transport Freight - HCV9</v>
      </c>
      <c r="F35" s="229">
        <f t="shared" si="47"/>
        <v>6.2183700673103847E-3</v>
      </c>
      <c r="G35" s="62">
        <f t="shared" si="28"/>
        <v>6.2183700673103847E-3</v>
      </c>
      <c r="H35" s="62">
        <f t="shared" si="28"/>
        <v>6.2183700673103847E-3</v>
      </c>
      <c r="I35" s="62">
        <f t="shared" si="29"/>
        <v>6.2183700673103847E-3</v>
      </c>
      <c r="J35" s="62">
        <f t="shared" si="30"/>
        <v>6.2183700673103847E-3</v>
      </c>
      <c r="K35" s="62">
        <f t="shared" si="31"/>
        <v>6.2183700673103847E-3</v>
      </c>
      <c r="L35" s="62">
        <f t="shared" si="32"/>
        <v>6.2183700673103847E-3</v>
      </c>
      <c r="M35" s="62">
        <f t="shared" si="32"/>
        <v>6.2183700673103847E-3</v>
      </c>
      <c r="N35" s="62">
        <f t="shared" si="32"/>
        <v>6.2183700673103847E-3</v>
      </c>
      <c r="P35" s="230">
        <f t="shared" si="39"/>
        <v>6.2183700673103847E-3</v>
      </c>
      <c r="Q35" s="230">
        <f t="shared" si="40"/>
        <v>6.2183700673103847E-3</v>
      </c>
      <c r="R35" s="230">
        <f t="shared" si="40"/>
        <v>6.2183700673103847E-3</v>
      </c>
      <c r="S35" s="230">
        <f t="shared" ref="S35" si="53">R35</f>
        <v>6.2183700673103847E-3</v>
      </c>
      <c r="T35" s="34">
        <f t="shared" si="33"/>
        <v>6.2183700673103847E-3</v>
      </c>
      <c r="U35" s="34">
        <f t="shared" si="34"/>
        <v>6.2183700673103847E-3</v>
      </c>
      <c r="V35" s="34">
        <f t="shared" si="42"/>
        <v>6.2183700673103847E-3</v>
      </c>
      <c r="W35" s="231"/>
      <c r="X35" s="230">
        <f t="shared" si="43"/>
        <v>6.2183700673103847E-3</v>
      </c>
      <c r="Y35" s="230">
        <f t="shared" si="44"/>
        <v>6.2183700673103847E-3</v>
      </c>
      <c r="Z35" s="230">
        <f t="shared" si="45"/>
        <v>6.2183700673103847E-3</v>
      </c>
      <c r="AA35" s="230">
        <f t="shared" si="46"/>
        <v>6.2183700673103847E-3</v>
      </c>
      <c r="AB35" s="70">
        <f t="shared" si="36"/>
        <v>5.907451563944865E-3</v>
      </c>
      <c r="AC35" s="257">
        <f t="shared" si="37"/>
        <v>5.6120789857476211E-3</v>
      </c>
      <c r="AD35" s="72">
        <f t="shared" si="37"/>
        <v>5.3314750364602398E-3</v>
      </c>
      <c r="AE35" s="231"/>
      <c r="AF35" s="231"/>
      <c r="AG35" s="231"/>
      <c r="AH35" s="231"/>
      <c r="AI35" s="231"/>
      <c r="AJ35" s="231"/>
      <c r="AK35" s="231"/>
      <c r="AL35" s="231"/>
      <c r="AM35" s="231"/>
      <c r="AN35" s="231"/>
      <c r="AO35" s="231"/>
      <c r="AP35" s="231"/>
      <c r="AQ35" s="231"/>
      <c r="AR35" s="231"/>
      <c r="AS35" s="231"/>
    </row>
    <row r="36" spans="1:45">
      <c r="A36" s="185" t="s">
        <v>16</v>
      </c>
      <c r="B36" s="186" t="str">
        <f>B23</f>
        <v>TFRCO</v>
      </c>
      <c r="C36" s="186" t="str">
        <f>C23</f>
        <v>Transport Freight - Rail Corridor</v>
      </c>
      <c r="D36" s="185" t="s">
        <v>48</v>
      </c>
      <c r="F36" s="229">
        <f>F59/F$60</f>
        <v>0.11822958726748586</v>
      </c>
      <c r="G36" s="62">
        <f t="shared" ref="G36:H36" si="54">1-SUM(G28:G35)</f>
        <v>0.11822958726748589</v>
      </c>
      <c r="H36" s="62">
        <f t="shared" si="54"/>
        <v>0.11822958726748589</v>
      </c>
      <c r="I36" s="62">
        <f t="shared" ref="I36:K36" si="55">1-SUM(I28:I35)</f>
        <v>0.11822958726748589</v>
      </c>
      <c r="J36" s="62">
        <f t="shared" si="55"/>
        <v>0.11822958726748589</v>
      </c>
      <c r="K36" s="62">
        <f t="shared" si="55"/>
        <v>0.11822958726748589</v>
      </c>
      <c r="L36" s="62">
        <f>1-SUM(L28:L35)</f>
        <v>0.11822958726748589</v>
      </c>
      <c r="M36" s="62">
        <f>1-SUM(M28:M35)</f>
        <v>0.11822958726748589</v>
      </c>
      <c r="N36" s="62">
        <f>1-SUM(N28:N35)</f>
        <v>0.11822958726748589</v>
      </c>
      <c r="P36" s="230">
        <f t="shared" si="39"/>
        <v>0.11822958726748589</v>
      </c>
      <c r="Q36" s="62">
        <f t="shared" ref="Q36:V36" si="56">1-SUM(Q28:Q35)</f>
        <v>0.11822958726748589</v>
      </c>
      <c r="R36" s="62">
        <f t="shared" si="56"/>
        <v>0.11822958726748589</v>
      </c>
      <c r="S36" s="62">
        <f t="shared" si="56"/>
        <v>0.11822958726748589</v>
      </c>
      <c r="T36" s="62">
        <f t="shared" si="56"/>
        <v>0.11822958726748589</v>
      </c>
      <c r="U36" s="62">
        <f t="shared" si="56"/>
        <v>0.11822958726748589</v>
      </c>
      <c r="V36" s="62">
        <f t="shared" si="56"/>
        <v>0.11822958726748589</v>
      </c>
      <c r="W36" s="231"/>
      <c r="X36" s="230">
        <f t="shared" si="43"/>
        <v>0.11822958726748589</v>
      </c>
      <c r="Y36" s="62">
        <f t="shared" ref="Y36:AD36" si="57">1-SUM(Y28:Y35)</f>
        <v>0.11822958726748589</v>
      </c>
      <c r="Z36" s="62">
        <f t="shared" si="57"/>
        <v>0.11822958726748589</v>
      </c>
      <c r="AA36" s="62">
        <f t="shared" si="57"/>
        <v>0.11822958726748589</v>
      </c>
      <c r="AB36" s="62">
        <f t="shared" si="57"/>
        <v>0.16231810790411161</v>
      </c>
      <c r="AC36" s="62">
        <f t="shared" si="57"/>
        <v>0.20420220250890586</v>
      </c>
      <c r="AD36" s="62">
        <f t="shared" si="57"/>
        <v>0.24399209238346053</v>
      </c>
      <c r="AE36" s="231"/>
      <c r="AF36" s="231"/>
      <c r="AG36" s="231"/>
      <c r="AH36" s="231"/>
      <c r="AI36" s="231"/>
      <c r="AJ36" s="231"/>
      <c r="AK36" s="231"/>
      <c r="AL36" s="231"/>
      <c r="AM36" s="231"/>
      <c r="AN36" s="231"/>
      <c r="AO36" s="231"/>
      <c r="AP36" s="231"/>
      <c r="AQ36" s="231"/>
      <c r="AR36" s="231"/>
      <c r="AS36" s="231"/>
    </row>
    <row r="37" spans="1:45">
      <c r="A37" s="185" t="s">
        <v>16</v>
      </c>
      <c r="Q37" s="284"/>
      <c r="S37" s="284"/>
      <c r="AA37" s="284"/>
    </row>
    <row r="38" spans="1:45" ht="15.75" thickBot="1">
      <c r="A38" s="185" t="s">
        <v>16</v>
      </c>
      <c r="B38" s="14" t="s">
        <v>433</v>
      </c>
      <c r="C38" s="14"/>
      <c r="D38" s="14"/>
      <c r="Q38" s="284"/>
      <c r="S38" s="284"/>
      <c r="AA38" s="284"/>
    </row>
    <row r="39" spans="1:45">
      <c r="A39" s="185" t="s">
        <v>16</v>
      </c>
      <c r="B39" s="186" t="str">
        <f>B14</f>
        <v>TFHCV1</v>
      </c>
      <c r="C39" s="186" t="str">
        <f>C14</f>
        <v>Transport Freight - HCV1</v>
      </c>
      <c r="D39" s="185" t="s">
        <v>48</v>
      </c>
      <c r="F39" s="229">
        <f>F46/F$48</f>
        <v>0.17795233566495883</v>
      </c>
      <c r="G39" s="62">
        <f>F39</f>
        <v>0.17795233566495883</v>
      </c>
      <c r="H39" s="62">
        <f>G39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0">
        <f>H39</f>
        <v>0.17795233566495883</v>
      </c>
      <c r="Q39" s="230">
        <f>P39</f>
        <v>0.17795233566495883</v>
      </c>
      <c r="R39" s="230">
        <f>Q39</f>
        <v>0.17795233566495883</v>
      </c>
      <c r="S39" s="230">
        <f>R39</f>
        <v>0.17795233566495883</v>
      </c>
      <c r="T39" s="34">
        <f>R39</f>
        <v>0.17795233566495883</v>
      </c>
      <c r="U39" s="34">
        <f>T39</f>
        <v>0.17795233566495883</v>
      </c>
      <c r="V39" s="34">
        <f>T39</f>
        <v>0.17795233566495883</v>
      </c>
      <c r="W39" s="231"/>
      <c r="X39" s="230">
        <f>P39</f>
        <v>0.17795233566495883</v>
      </c>
      <c r="Y39" s="230">
        <f t="shared" ref="Y39:AA39" si="58">Q39</f>
        <v>0.17795233566495883</v>
      </c>
      <c r="Z39" s="230">
        <f t="shared" si="58"/>
        <v>0.17795233566495883</v>
      </c>
      <c r="AA39" s="230">
        <f t="shared" si="58"/>
        <v>0.17795233566495883</v>
      </c>
      <c r="AB39" s="70">
        <f>Z39*0.95</f>
        <v>0.16905471888171089</v>
      </c>
      <c r="AC39" s="70">
        <f>AB39*0.95</f>
        <v>0.16060198293762534</v>
      </c>
      <c r="AD39" s="70">
        <f>AC39*0.95</f>
        <v>0.15257188379074407</v>
      </c>
      <c r="AE39" s="231"/>
      <c r="AF39" s="231"/>
      <c r="AG39" s="231"/>
      <c r="AH39" s="231"/>
      <c r="AI39" s="231"/>
      <c r="AJ39" s="231"/>
      <c r="AK39" s="231"/>
      <c r="AL39" s="231"/>
      <c r="AM39" s="231"/>
      <c r="AN39" s="231"/>
      <c r="AO39" s="231"/>
      <c r="AP39" s="231"/>
      <c r="AQ39" s="231"/>
      <c r="AR39" s="231"/>
      <c r="AS39" s="231"/>
    </row>
    <row r="40" spans="1:45">
      <c r="A40" s="185" t="s">
        <v>16</v>
      </c>
      <c r="B40" s="186" t="str">
        <f>B24</f>
        <v>TFROT</v>
      </c>
      <c r="C40" s="186" t="str">
        <f>C24</f>
        <v>Transport Freight - Rail Other</v>
      </c>
      <c r="D40" s="185" t="s">
        <v>48</v>
      </c>
      <c r="F40" s="229">
        <f>F47/F$48</f>
        <v>0.82204766433504117</v>
      </c>
      <c r="G40" s="62">
        <f t="shared" ref="G40:H40" si="59">1-G39</f>
        <v>0.82204766433504117</v>
      </c>
      <c r="H40" s="62">
        <f t="shared" si="59"/>
        <v>0.82204766433504117</v>
      </c>
      <c r="I40" s="62">
        <f t="shared" ref="I40" si="60">1-I39</f>
        <v>0.82204766433504117</v>
      </c>
      <c r="J40" s="62">
        <f>1-J39</f>
        <v>0.82204766433504117</v>
      </c>
      <c r="K40" s="62">
        <f>1-K39</f>
        <v>0.82204766433504117</v>
      </c>
      <c r="L40" s="62">
        <f>1-L39</f>
        <v>0.82204766433504117</v>
      </c>
      <c r="M40" s="62">
        <f>1-M39</f>
        <v>0.82204766433504117</v>
      </c>
      <c r="N40" s="62">
        <f>1-N39</f>
        <v>0.82204766433504117</v>
      </c>
      <c r="P40" s="230">
        <f>H40</f>
        <v>0.82204766433504117</v>
      </c>
      <c r="Q40" s="62">
        <f t="shared" ref="Q40:V40" si="61">1-Q39</f>
        <v>0.82204766433504117</v>
      </c>
      <c r="R40" s="62">
        <f t="shared" si="61"/>
        <v>0.82204766433504117</v>
      </c>
      <c r="S40" s="62">
        <f t="shared" si="61"/>
        <v>0.82204766433504117</v>
      </c>
      <c r="T40" s="62">
        <f t="shared" si="61"/>
        <v>0.82204766433504117</v>
      </c>
      <c r="U40" s="62">
        <f t="shared" si="61"/>
        <v>0.82204766433504117</v>
      </c>
      <c r="V40" s="62">
        <f t="shared" si="61"/>
        <v>0.82204766433504117</v>
      </c>
      <c r="W40" s="231"/>
      <c r="X40" s="230">
        <f>P40</f>
        <v>0.82204766433504117</v>
      </c>
      <c r="Y40" s="230">
        <f t="shared" ref="Y40" si="62">Q40</f>
        <v>0.82204766433504117</v>
      </c>
      <c r="Z40" s="230">
        <f t="shared" ref="Z40" si="63">R40</f>
        <v>0.82204766433504117</v>
      </c>
      <c r="AA40" s="230">
        <f t="shared" ref="AA40" si="64">S40</f>
        <v>0.82204766433504117</v>
      </c>
      <c r="AB40" s="62">
        <f>1-AB39</f>
        <v>0.83094528111828914</v>
      </c>
      <c r="AC40" s="62">
        <f>1-AC39</f>
        <v>0.83939801706237471</v>
      </c>
      <c r="AD40" s="62">
        <f>1-AD39</f>
        <v>0.84742811620925595</v>
      </c>
      <c r="AE40" s="231"/>
      <c r="AF40" s="231"/>
      <c r="AG40" s="231"/>
      <c r="AH40" s="231"/>
      <c r="AI40" s="231"/>
      <c r="AJ40" s="231"/>
      <c r="AK40" s="231"/>
      <c r="AL40" s="231"/>
      <c r="AM40" s="231"/>
      <c r="AN40" s="231"/>
      <c r="AO40" s="231"/>
      <c r="AP40" s="231"/>
      <c r="AQ40" s="231"/>
      <c r="AR40" s="231"/>
      <c r="AS40" s="231"/>
    </row>
    <row r="41" spans="1:45">
      <c r="A41" s="185" t="s">
        <v>16</v>
      </c>
      <c r="I41" s="280"/>
      <c r="K41" s="280"/>
    </row>
    <row r="42" spans="1:45" ht="15.75" thickBot="1">
      <c r="A42" s="185" t="s">
        <v>16</v>
      </c>
      <c r="B42" s="14" t="s">
        <v>207</v>
      </c>
      <c r="C42" s="14"/>
      <c r="D42" s="14"/>
      <c r="G42" s="47"/>
      <c r="H42" s="47"/>
      <c r="I42" s="47"/>
      <c r="K42" s="280"/>
    </row>
    <row r="43" spans="1:45">
      <c r="A43" s="185" t="s">
        <v>16</v>
      </c>
      <c r="B43" s="186"/>
      <c r="C43" s="3" t="s">
        <v>5</v>
      </c>
      <c r="D43" s="5" t="s">
        <v>149</v>
      </c>
      <c r="E43" s="5"/>
      <c r="F43" s="47">
        <f>F63*F92</f>
        <v>17.310372778407704</v>
      </c>
      <c r="G43" s="47">
        <f t="shared" ref="G43:H43" si="65">G63*G92</f>
        <v>18.120758900121242</v>
      </c>
      <c r="H43" s="47">
        <f t="shared" si="65"/>
        <v>18.931145021834784</v>
      </c>
      <c r="I43" s="47">
        <f>H43*(1+(H13+I13)/2*((I7/H7)^(1/(I$4-H$4))-1))^(I$4-H$4)</f>
        <v>19.166790908504293</v>
      </c>
      <c r="J43" s="47">
        <f>G43*(1+(G13+J13)/2*((J7/G7)^(1/(J$4-G$4))-1))^(J$4-G$4)</f>
        <v>17.985521747895376</v>
      </c>
      <c r="K43" s="47">
        <f>H43*(1+(H13+K13)/2*((K7/H7)^(1/(K$4-H$4))-1))^(K$4-H$4)</f>
        <v>18.85956631792186</v>
      </c>
      <c r="L43" s="47">
        <f>J43*(1+(J13+L13)/2*((L7/J7)^(1/(L$4-J$4))-1))^(L$4-J$4)</f>
        <v>21.800113172294029</v>
      </c>
      <c r="M43" s="47">
        <f>L43*(1+(L13+M13)/2*((M7/L7)^(1/(M$4-L$4))-1))^(M$4-L$4)</f>
        <v>27.906968325000069</v>
      </c>
      <c r="N43" s="47">
        <f>M43*(1+(M13+N13)/2*((N7/M7)^(1/(N$4-M$4))-1))^(N$4-M$4)</f>
        <v>32.724183345833076</v>
      </c>
      <c r="O43" s="47"/>
      <c r="P43" s="47">
        <f>$H43</f>
        <v>18.931145021834784</v>
      </c>
      <c r="Q43" s="47">
        <f>I43</f>
        <v>19.166790908504293</v>
      </c>
      <c r="R43" s="47">
        <f t="shared" ref="R43:S43" si="66">J43</f>
        <v>17.985521747895376</v>
      </c>
      <c r="S43" s="47">
        <f t="shared" si="66"/>
        <v>18.85956631792186</v>
      </c>
      <c r="T43" s="310">
        <f>R43*(1+(R13+T13)/2*((T7/R7)^(1/(T$4-R$4))-1))^(T$4-R$4)</f>
        <v>21.800113172294029</v>
      </c>
      <c r="U43" s="310">
        <f>T43*(1+(T13+U13)/2*((U7/T7)^(1/(U$4-T$4))-1))^(U$4-T$4)</f>
        <v>27.906968325000069</v>
      </c>
      <c r="V43" s="310">
        <f>U43*(1+(U13+V13)/2*((V7/U7)^(1/(V$4-U$4))-1))^(V$4-U$4)</f>
        <v>32.724183345833076</v>
      </c>
      <c r="X43" s="47">
        <f>P43</f>
        <v>18.931145021834784</v>
      </c>
      <c r="Y43" s="47">
        <f t="shared" ref="Y43:AA43" si="67">Q43</f>
        <v>19.166790908504293</v>
      </c>
      <c r="Z43" s="47">
        <f t="shared" si="67"/>
        <v>17.985521747895376</v>
      </c>
      <c r="AA43" s="47">
        <f t="shared" si="67"/>
        <v>18.85956631792186</v>
      </c>
      <c r="AB43" s="310">
        <f>Z43*(1+(Z13+AB13)/2*((AB7/Z7)^(1/(AB$4-Z$4))-1))^(AB$4-Z$4)</f>
        <v>21.800113172294029</v>
      </c>
      <c r="AC43" s="310">
        <f>AB43*(1+(AB13+AC13)/2*((AC7/AB7)^(1/(AC$4-AB$4))-1))^(AC$4-AB$4)</f>
        <v>27.906968325000069</v>
      </c>
      <c r="AD43" s="310">
        <f>AC43*(1+(AC13+AD13)/2*((AD7/AC7)^(1/(AD$4-AC$4))-1))^(AD$4-AC$4)</f>
        <v>32.724183345833076</v>
      </c>
    </row>
    <row r="44" spans="1:45">
      <c r="A44" s="185" t="s">
        <v>16</v>
      </c>
      <c r="I44" s="280"/>
      <c r="K44" s="280"/>
      <c r="Q44" s="284"/>
      <c r="R44" s="284"/>
    </row>
    <row r="45" spans="1:45" ht="15.75" thickBot="1">
      <c r="A45" s="185" t="s">
        <v>16</v>
      </c>
      <c r="B45" s="14" t="s">
        <v>411</v>
      </c>
      <c r="C45" s="14"/>
      <c r="D45" s="14"/>
      <c r="I45" s="280"/>
      <c r="K45" s="280"/>
      <c r="Q45" s="284"/>
      <c r="R45" s="284"/>
    </row>
    <row r="46" spans="1:45">
      <c r="A46" s="185" t="s">
        <v>16</v>
      </c>
      <c r="B46" s="186" t="str">
        <f>B39</f>
        <v>TFHCV1</v>
      </c>
      <c r="C46" s="186" t="str">
        <f>C39</f>
        <v>Transport Freight - HCV1</v>
      </c>
      <c r="D46" s="185" t="s">
        <v>149</v>
      </c>
      <c r="F46" s="10">
        <f>F64*F93</f>
        <v>5.4335092951131081</v>
      </c>
      <c r="G46" s="10">
        <f t="shared" ref="G46:N46" si="68">G39*G$48</f>
        <v>5.725786025053389</v>
      </c>
      <c r="H46" s="10">
        <f t="shared" si="68"/>
        <v>5.8310789276794708</v>
      </c>
      <c r="I46" s="10">
        <f t="shared" si="68"/>
        <v>5.9036614240138503</v>
      </c>
      <c r="J46" s="10">
        <f t="shared" si="68"/>
        <v>5.6830538745650507</v>
      </c>
      <c r="K46" s="10">
        <f t="shared" si="68"/>
        <v>5.809031604520948</v>
      </c>
      <c r="L46" s="10">
        <f t="shared" si="68"/>
        <v>6.8883860788892406</v>
      </c>
      <c r="M46" s="10">
        <f t="shared" si="68"/>
        <v>8.8180263375075238</v>
      </c>
      <c r="N46" s="10">
        <f t="shared" si="68"/>
        <v>10.340166916607572</v>
      </c>
      <c r="P46" s="10">
        <f t="shared" ref="P46" si="69">P39*P$48</f>
        <v>5.725786025053389</v>
      </c>
      <c r="Q46" s="10">
        <f t="shared" ref="Q46:Q48" si="70">$I46</f>
        <v>5.9036614240138503</v>
      </c>
      <c r="R46" s="10">
        <f t="shared" ref="R46:V47" si="71">R39*R$48</f>
        <v>5.5806951792035084</v>
      </c>
      <c r="S46" s="10">
        <f t="shared" si="71"/>
        <v>5.8091792739244159</v>
      </c>
      <c r="T46" s="309">
        <f t="shared" si="71"/>
        <v>6.7643178881340225</v>
      </c>
      <c r="U46" s="309">
        <f t="shared" si="71"/>
        <v>8.6592029845193252</v>
      </c>
      <c r="V46" s="309">
        <f t="shared" si="71"/>
        <v>10.153927965021785</v>
      </c>
      <c r="W46" s="10"/>
      <c r="X46" s="10">
        <f t="shared" ref="X46:AD47" si="72">X39*X$48</f>
        <v>5.725786025053389</v>
      </c>
      <c r="Y46" s="10">
        <f t="shared" si="72"/>
        <v>5.9036614240138503</v>
      </c>
      <c r="Z46" s="10">
        <f t="shared" si="72"/>
        <v>5.5806951792035084</v>
      </c>
      <c r="AA46" s="10">
        <f t="shared" si="72"/>
        <v>5.8091792739244159</v>
      </c>
      <c r="AB46" s="309">
        <f t="shared" si="72"/>
        <v>6.4261019937273218</v>
      </c>
      <c r="AC46" s="309">
        <f t="shared" si="72"/>
        <v>7.8149306935286909</v>
      </c>
      <c r="AD46" s="309">
        <f t="shared" si="72"/>
        <v>8.7057239890105524</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3">G40*G$48</f>
        <v>26.450167179818607</v>
      </c>
      <c r="H47" s="10">
        <f t="shared" si="73"/>
        <v>26.936565879511939</v>
      </c>
      <c r="I47" s="10">
        <f t="shared" ref="I47" si="74">I40*I$48</f>
        <v>27.271859436409219</v>
      </c>
      <c r="J47" s="10">
        <f>J40*J$48</f>
        <v>26.252766767119954</v>
      </c>
      <c r="K47" s="10">
        <f>K40*K$48</f>
        <v>26.834718660482309</v>
      </c>
      <c r="L47" s="10">
        <f>L40*L$48</f>
        <v>31.820777547141518</v>
      </c>
      <c r="M47" s="10">
        <f>M40*M$48</f>
        <v>40.734716561634485</v>
      </c>
      <c r="N47" s="10">
        <f>N40*N$48</f>
        <v>47.766218020511793</v>
      </c>
      <c r="P47" s="10">
        <f>P40*P$48</f>
        <v>26.450167179818607</v>
      </c>
      <c r="Q47" s="10">
        <f t="shared" si="70"/>
        <v>27.271859436409219</v>
      </c>
      <c r="R47" s="10">
        <f t="shared" si="71"/>
        <v>25.779922585941232</v>
      </c>
      <c r="S47" s="10">
        <f t="shared" si="71"/>
        <v>26.835400816677453</v>
      </c>
      <c r="T47" s="309">
        <f t="shared" si="71"/>
        <v>31.247646736312355</v>
      </c>
      <c r="U47" s="309">
        <f t="shared" si="71"/>
        <v>40.001034894136609</v>
      </c>
      <c r="V47" s="309">
        <f t="shared" si="71"/>
        <v>46.905890480627463</v>
      </c>
      <c r="W47" s="10"/>
      <c r="X47" s="10">
        <f t="shared" si="72"/>
        <v>26.450167179818607</v>
      </c>
      <c r="Y47" s="10">
        <f t="shared" si="72"/>
        <v>27.271859436409219</v>
      </c>
      <c r="Z47" s="10">
        <f t="shared" si="72"/>
        <v>25.779922585941232</v>
      </c>
      <c r="AA47" s="10">
        <f t="shared" si="72"/>
        <v>26.835400816677453</v>
      </c>
      <c r="AB47" s="309">
        <f t="shared" si="72"/>
        <v>31.585862630719056</v>
      </c>
      <c r="AC47" s="309">
        <f t="shared" si="72"/>
        <v>40.845307185127247</v>
      </c>
      <c r="AD47" s="309">
        <f t="shared" si="72"/>
        <v>48.354094456638698</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31.935820641685005</v>
      </c>
      <c r="K48" s="47">
        <f>H48*(1+(H21+K21)/2*((K7/H7)^(1/(K$4-H$4))-1))^(K$4-H$4)</f>
        <v>32.643750265003256</v>
      </c>
      <c r="L48" s="47">
        <f>J48*(1+(J21+L21)/2*((L7/J7)^(1/(L$4-J$4))-1))^(L$4-J$4)</f>
        <v>38.709163626030758</v>
      </c>
      <c r="M48" s="47">
        <f>L48*(1+(L21+M21)/2*((M7/L7)^(1/(M$4-L$4))-1))^(M$4-L$4)</f>
        <v>49.552742899142011</v>
      </c>
      <c r="N48" s="47">
        <f>M48*(1+(M21+N21)/2*((N7/M7)^(1/(N$4-M$4))-1))^(N$4-M$4)</f>
        <v>58.106384937119365</v>
      </c>
      <c r="P48" s="47">
        <f>$G48</f>
        <v>32.175953204871995</v>
      </c>
      <c r="Q48" s="47">
        <f t="shared" si="70"/>
        <v>33.17552086042307</v>
      </c>
      <c r="R48" s="47">
        <f>P48*(1+(P21+R21)/2*((R7/P7)^(1/(R$4-P$4))-1))^(R$4-P$4)</f>
        <v>31.360617765144742</v>
      </c>
      <c r="S48" s="47">
        <f>Q48*(1+(Q21+S21)/2*((S7/Q7)^(1/(S$4-Q$4))-1))^(S$4-Q$4)</f>
        <v>32.64458009060187</v>
      </c>
      <c r="T48" s="310">
        <f>R48*(1+(R21+T21)/2*((T7/R7)^(1/(T$4-R$4))-1))^(T$4-R$4)</f>
        <v>38.011964624446378</v>
      </c>
      <c r="U48" s="310">
        <f>T48*(1+(T21+U21)/2*((U7/T7)^(1/(U$4-T$4))-1))^(U$4-T$4)</f>
        <v>48.660237878655934</v>
      </c>
      <c r="V48" s="310">
        <f>U48*(1+(U21+V21)/2*((V7/U7)^(1/(V$4-U$4))-1))^(V$4-U$4)</f>
        <v>57.059818445649249</v>
      </c>
      <c r="W48" s="186"/>
      <c r="X48" s="47">
        <f>P48</f>
        <v>32.175953204871995</v>
      </c>
      <c r="Y48" s="47">
        <f>Q48</f>
        <v>33.17552086042307</v>
      </c>
      <c r="Z48" s="47">
        <f>R48</f>
        <v>31.360617765144742</v>
      </c>
      <c r="AA48" s="47">
        <f>S48</f>
        <v>32.64458009060187</v>
      </c>
      <c r="AB48" s="310">
        <f>Z48*(1+(Z21+AB21)/2*((AB7/Z7)^(1/(AB$4-Z$4))-1))^(AB$4-Z$4)</f>
        <v>38.011964624446378</v>
      </c>
      <c r="AC48" s="310">
        <f>AB48*(1+(AB21+AC21)/2*((AC7/AB7)^(1/(AC$4-AB$4))-1))^(AC$4-AB$4)</f>
        <v>48.660237878655934</v>
      </c>
      <c r="AD48" s="310">
        <f>AC48*(1+(AC21+AD21)/2*((AD7/AC7)^(1/(AD$4-AC$4))-1))^(AD$4-AC$4)</f>
        <v>57.059818445649249</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0"/>
      <c r="K50" s="280"/>
    </row>
    <row r="51" spans="1:45">
      <c r="A51" s="185" t="s">
        <v>16</v>
      </c>
      <c r="B51" s="186" t="str">
        <f>B15</f>
        <v>TFHCV2</v>
      </c>
      <c r="C51" s="186" t="str">
        <f>C28</f>
        <v>Transport Freight - HCV2</v>
      </c>
      <c r="D51" s="185" t="s">
        <v>149</v>
      </c>
      <c r="F51" s="10">
        <f>F65*F94</f>
        <v>2.2763173637182028</v>
      </c>
      <c r="G51" s="10">
        <f t="shared" ref="G51:H59" si="75">G28*G$60</f>
        <v>2.3987639372378653</v>
      </c>
      <c r="H51" s="10">
        <f t="shared" si="75"/>
        <v>2.4428754036044746</v>
      </c>
      <c r="I51" s="10">
        <f t="shared" ref="I51" si="76">I28*I$60</f>
        <v>2.473283154421531</v>
      </c>
      <c r="J51" s="10">
        <f t="shared" ref="J51:N59" si="77">J28*J$60</f>
        <v>2.380861706678858</v>
      </c>
      <c r="K51" s="10">
        <f t="shared" si="77"/>
        <v>2.433638885950149</v>
      </c>
      <c r="L51" s="10">
        <f t="shared" si="77"/>
        <v>2.8858242413375517</v>
      </c>
      <c r="M51" s="10">
        <f t="shared" si="77"/>
        <v>3.6942287894576897</v>
      </c>
      <c r="N51" s="10">
        <f t="shared" si="77"/>
        <v>4.3319151983761079</v>
      </c>
      <c r="P51" s="10">
        <f t="shared" ref="P51:V51" si="78">P28*P$60</f>
        <v>2.3987639372378653</v>
      </c>
      <c r="Q51" s="10">
        <f t="shared" si="78"/>
        <v>2.4286226095077832</v>
      </c>
      <c r="R51" s="10">
        <f t="shared" si="78"/>
        <v>2.3379794987127132</v>
      </c>
      <c r="S51" s="10">
        <f t="shared" si="78"/>
        <v>2.3897549527399438</v>
      </c>
      <c r="T51" s="309">
        <f t="shared" si="78"/>
        <v>2.8338470454661451</v>
      </c>
      <c r="U51" s="309">
        <f t="shared" si="78"/>
        <v>3.6276912468613896</v>
      </c>
      <c r="V51" s="309">
        <f t="shared" si="78"/>
        <v>4.2538921498691895</v>
      </c>
      <c r="W51" s="10"/>
      <c r="X51" s="10">
        <f>P51</f>
        <v>2.3987639372378653</v>
      </c>
      <c r="Y51" s="10">
        <f t="shared" ref="Y51:AA51" si="79">Q51</f>
        <v>2.4286226095077832</v>
      </c>
      <c r="Z51" s="10">
        <f t="shared" si="79"/>
        <v>2.3379794987127132</v>
      </c>
      <c r="AA51" s="10">
        <f t="shared" si="79"/>
        <v>2.3897549527399438</v>
      </c>
      <c r="AB51" s="309">
        <f t="shared" ref="AB51:AD59" si="80">AB28*AB$60</f>
        <v>2.6921546931928377</v>
      </c>
      <c r="AC51" s="309">
        <f t="shared" si="80"/>
        <v>3.2739913502924041</v>
      </c>
      <c r="AD51" s="309">
        <f t="shared" si="80"/>
        <v>3.6471807819940958</v>
      </c>
      <c r="AE51" s="10"/>
      <c r="AF51" s="10"/>
      <c r="AG51" s="10"/>
      <c r="AH51" s="10"/>
      <c r="AI51" s="10"/>
      <c r="AJ51" s="10"/>
      <c r="AK51" s="10"/>
      <c r="AL51" s="10"/>
      <c r="AM51" s="10"/>
      <c r="AN51" s="10"/>
      <c r="AO51" s="10"/>
      <c r="AP51" s="10"/>
      <c r="AQ51" s="10"/>
      <c r="AR51" s="10"/>
      <c r="AS51" s="10"/>
    </row>
    <row r="52" spans="1:45">
      <c r="A52" s="185" t="s">
        <v>16</v>
      </c>
      <c r="B52" s="186" t="str">
        <f t="shared" ref="B52:B58" si="81">B16</f>
        <v>TFHCV3</v>
      </c>
      <c r="C52" s="186" t="str">
        <f t="shared" ref="C52:C58" si="82">C29</f>
        <v>Transport Freight - HCV3</v>
      </c>
      <c r="D52" s="185" t="s">
        <v>149</v>
      </c>
      <c r="F52" s="10">
        <f t="shared" ref="F52:F58" si="83">F66*F95</f>
        <v>15.233523986729871</v>
      </c>
      <c r="G52" s="10">
        <f t="shared" si="75"/>
        <v>16.052958413816011</v>
      </c>
      <c r="H52" s="10">
        <f t="shared" si="75"/>
        <v>16.34816025679978</v>
      </c>
      <c r="I52" s="10">
        <f t="shared" ref="I52" si="84">I29*I$60</f>
        <v>16.551654377978693</v>
      </c>
      <c r="J52" s="10">
        <f t="shared" si="77"/>
        <v>15.933153476691098</v>
      </c>
      <c r="K52" s="10">
        <f t="shared" si="77"/>
        <v>16.286347824366729</v>
      </c>
      <c r="L52" s="10">
        <f t="shared" si="77"/>
        <v>19.31245330839743</v>
      </c>
      <c r="M52" s="10">
        <f t="shared" si="77"/>
        <v>24.722441507342683</v>
      </c>
      <c r="N52" s="10">
        <f t="shared" si="77"/>
        <v>28.989953305610953</v>
      </c>
      <c r="P52" s="10">
        <f t="shared" ref="P52:P59" si="85">P29*P$60</f>
        <v>16.052958413816011</v>
      </c>
      <c r="Q52" s="10">
        <f t="shared" ref="Q52:V59" si="86">Q29*Q$60</f>
        <v>16.252778002896829</v>
      </c>
      <c r="R52" s="10">
        <f t="shared" si="86"/>
        <v>15.646178051353582</v>
      </c>
      <c r="S52" s="10">
        <f t="shared" si="86"/>
        <v>15.992668674066808</v>
      </c>
      <c r="T52" s="309">
        <f t="shared" si="86"/>
        <v>18.964612593086677</v>
      </c>
      <c r="U52" s="309">
        <f t="shared" si="86"/>
        <v>24.277160340790779</v>
      </c>
      <c r="V52" s="309">
        <f t="shared" si="86"/>
        <v>28.467809073926801</v>
      </c>
      <c r="W52" s="10"/>
      <c r="X52" s="10">
        <f t="shared" ref="X52:X59" si="87">P52</f>
        <v>16.052958413816011</v>
      </c>
      <c r="Y52" s="10">
        <f t="shared" ref="Y52:Y60" si="88">Q52</f>
        <v>16.252778002896829</v>
      </c>
      <c r="Z52" s="10">
        <f t="shared" ref="Z52:Z60" si="89">R52</f>
        <v>15.646178051353582</v>
      </c>
      <c r="AA52" s="10">
        <f t="shared" ref="AA52:AA60" si="90">S52</f>
        <v>15.992668674066808</v>
      </c>
      <c r="AB52" s="309">
        <f t="shared" si="80"/>
        <v>18.016381963432341</v>
      </c>
      <c r="AC52" s="309">
        <f t="shared" si="80"/>
        <v>21.910137207563675</v>
      </c>
      <c r="AD52" s="309">
        <f t="shared" si="80"/>
        <v>24.407587804757988</v>
      </c>
      <c r="AE52" s="10"/>
      <c r="AF52" s="10"/>
      <c r="AG52" s="10"/>
      <c r="AH52" s="10"/>
      <c r="AI52" s="10"/>
      <c r="AJ52" s="10"/>
      <c r="AK52" s="10"/>
      <c r="AL52" s="10"/>
      <c r="AM52" s="10"/>
      <c r="AN52" s="10"/>
      <c r="AO52" s="10"/>
      <c r="AP52" s="10"/>
      <c r="AQ52" s="10"/>
      <c r="AR52" s="10"/>
      <c r="AS52" s="10"/>
    </row>
    <row r="53" spans="1:45">
      <c r="A53" s="185" t="s">
        <v>16</v>
      </c>
      <c r="B53" s="186" t="str">
        <f t="shared" si="81"/>
        <v>TFHCV4</v>
      </c>
      <c r="C53" s="186" t="str">
        <f t="shared" si="82"/>
        <v>Transport Freight - HCV4</v>
      </c>
      <c r="D53" s="185" t="s">
        <v>149</v>
      </c>
      <c r="F53" s="10">
        <f t="shared" si="83"/>
        <v>5.0807673805466287</v>
      </c>
      <c r="G53" s="10">
        <f t="shared" si="75"/>
        <v>5.3540695863437202</v>
      </c>
      <c r="H53" s="10">
        <f t="shared" si="75"/>
        <v>5.4525269029708987</v>
      </c>
      <c r="I53" s="10">
        <f t="shared" ref="I53" si="91">I30*I$60</f>
        <v>5.5203973637992325</v>
      </c>
      <c r="J53" s="10">
        <f t="shared" si="77"/>
        <v>5.3141115951984714</v>
      </c>
      <c r="K53" s="10">
        <f t="shared" si="77"/>
        <v>5.431910885909339</v>
      </c>
      <c r="L53" s="10">
        <f t="shared" si="77"/>
        <v>6.4411939675357432</v>
      </c>
      <c r="M53" s="10">
        <f t="shared" si="77"/>
        <v>8.2455625164209163</v>
      </c>
      <c r="N53" s="10">
        <f t="shared" si="77"/>
        <v>9.6688861518205123</v>
      </c>
      <c r="P53" s="10">
        <f t="shared" si="85"/>
        <v>5.3540695863437202</v>
      </c>
      <c r="Q53" s="10">
        <f t="shared" si="86"/>
        <v>5.4207144973361112</v>
      </c>
      <c r="R53" s="10">
        <f t="shared" si="86"/>
        <v>5.2183979979150399</v>
      </c>
      <c r="S53" s="10">
        <f t="shared" si="86"/>
        <v>5.3339614259885568</v>
      </c>
      <c r="T53" s="309">
        <f t="shared" si="86"/>
        <v>6.3251802492709217</v>
      </c>
      <c r="U53" s="309">
        <f t="shared" si="86"/>
        <v>8.0970499314038538</v>
      </c>
      <c r="V53" s="309">
        <f t="shared" si="86"/>
        <v>9.4947377812535709</v>
      </c>
      <c r="W53" s="10"/>
      <c r="X53" s="10">
        <f t="shared" si="87"/>
        <v>5.3540695863437202</v>
      </c>
      <c r="Y53" s="10">
        <f t="shared" si="88"/>
        <v>5.4207144973361112</v>
      </c>
      <c r="Z53" s="10">
        <f t="shared" si="89"/>
        <v>5.2183979979150399</v>
      </c>
      <c r="AA53" s="10">
        <f t="shared" si="90"/>
        <v>5.3339614259885568</v>
      </c>
      <c r="AB53" s="309">
        <f t="shared" si="80"/>
        <v>6.0089212368073746</v>
      </c>
      <c r="AC53" s="309">
        <f t="shared" si="80"/>
        <v>7.3075875630919773</v>
      </c>
      <c r="AD53" s="309">
        <f t="shared" si="80"/>
        <v>8.1405508052022792</v>
      </c>
      <c r="AE53" s="10"/>
      <c r="AF53" s="10"/>
      <c r="AG53" s="10"/>
      <c r="AH53" s="10"/>
      <c r="AI53" s="10"/>
      <c r="AJ53" s="10"/>
      <c r="AK53" s="10"/>
      <c r="AL53" s="10"/>
      <c r="AM53" s="10"/>
      <c r="AN53" s="10"/>
      <c r="AO53" s="10"/>
      <c r="AP53" s="10"/>
      <c r="AQ53" s="10"/>
      <c r="AR53" s="10"/>
      <c r="AS53" s="10"/>
    </row>
    <row r="54" spans="1:45">
      <c r="A54" s="185" t="s">
        <v>16</v>
      </c>
      <c r="B54" s="186" t="str">
        <f t="shared" si="81"/>
        <v>TFHCV5</v>
      </c>
      <c r="C54" s="186" t="str">
        <f t="shared" si="82"/>
        <v>Transport Freight - HCV5</v>
      </c>
      <c r="D54" s="185" t="s">
        <v>149</v>
      </c>
      <c r="F54" s="10">
        <f t="shared" si="83"/>
        <v>3.0627981264343846</v>
      </c>
      <c r="G54" s="10">
        <f t="shared" si="75"/>
        <v>3.2275506965029748</v>
      </c>
      <c r="H54" s="10">
        <f t="shared" si="75"/>
        <v>3.2869029286193441</v>
      </c>
      <c r="I54" s="10">
        <f t="shared" ref="I54" si="92">I31*I$60</f>
        <v>3.3278167325185679</v>
      </c>
      <c r="J54" s="10">
        <f t="shared" si="77"/>
        <v>3.2034631421535407</v>
      </c>
      <c r="K54" s="10">
        <f t="shared" si="77"/>
        <v>3.2744751409051402</v>
      </c>
      <c r="L54" s="10">
        <f t="shared" si="77"/>
        <v>3.8828931415565879</v>
      </c>
      <c r="M54" s="10">
        <f t="shared" si="77"/>
        <v>4.9706061181597523</v>
      </c>
      <c r="N54" s="10">
        <f t="shared" si="77"/>
        <v>5.8286168549832604</v>
      </c>
      <c r="P54" s="10">
        <f t="shared" si="85"/>
        <v>3.2275506965029748</v>
      </c>
      <c r="Q54" s="10">
        <f t="shared" si="86"/>
        <v>3.2677257120538581</v>
      </c>
      <c r="R54" s="10">
        <f t="shared" si="86"/>
        <v>3.1457648842965851</v>
      </c>
      <c r="S54" s="10">
        <f t="shared" si="86"/>
        <v>3.2154290559615002</v>
      </c>
      <c r="T54" s="309">
        <f t="shared" si="86"/>
        <v>3.8129575250781271</v>
      </c>
      <c r="U54" s="309">
        <f t="shared" si="86"/>
        <v>4.8810794712827903</v>
      </c>
      <c r="V54" s="309">
        <f t="shared" si="86"/>
        <v>5.7236363937371406</v>
      </c>
      <c r="W54" s="10"/>
      <c r="X54" s="10">
        <f t="shared" si="87"/>
        <v>3.2275506965029748</v>
      </c>
      <c r="Y54" s="10">
        <f t="shared" si="88"/>
        <v>3.2677257120538581</v>
      </c>
      <c r="Z54" s="10">
        <f t="shared" si="89"/>
        <v>3.1457648842965851</v>
      </c>
      <c r="AA54" s="10">
        <f t="shared" si="90"/>
        <v>3.2154290559615002</v>
      </c>
      <c r="AB54" s="309">
        <f t="shared" si="80"/>
        <v>3.6223096488242206</v>
      </c>
      <c r="AC54" s="309">
        <f t="shared" si="80"/>
        <v>4.4051742228327182</v>
      </c>
      <c r="AD54" s="309">
        <f t="shared" si="80"/>
        <v>4.9073027530803799</v>
      </c>
      <c r="AE54" s="10"/>
      <c r="AF54" s="10"/>
      <c r="AG54" s="10"/>
      <c r="AH54" s="10"/>
      <c r="AI54" s="10"/>
      <c r="AJ54" s="10"/>
      <c r="AK54" s="10"/>
      <c r="AL54" s="10"/>
      <c r="AM54" s="10"/>
      <c r="AN54" s="10"/>
      <c r="AO54" s="10"/>
      <c r="AP54" s="10"/>
      <c r="AQ54" s="10"/>
      <c r="AR54" s="10"/>
      <c r="AS54" s="10"/>
    </row>
    <row r="55" spans="1:45">
      <c r="A55" s="185" t="s">
        <v>16</v>
      </c>
      <c r="B55" s="186" t="str">
        <f t="shared" si="81"/>
        <v>TFHCV6</v>
      </c>
      <c r="C55" s="186" t="str">
        <f t="shared" si="82"/>
        <v>Transport Freight - HCV6</v>
      </c>
      <c r="D55" s="185" t="s">
        <v>149</v>
      </c>
      <c r="F55" s="10">
        <f>F69*F98</f>
        <v>100.6136299290159</v>
      </c>
      <c r="G55" s="10">
        <f t="shared" si="75"/>
        <v>106.02579012712634</v>
      </c>
      <c r="H55" s="10">
        <f t="shared" si="75"/>
        <v>107.97552473943311</v>
      </c>
      <c r="I55" s="10">
        <f>I32*I$60</f>
        <v>109.31955270163417</v>
      </c>
      <c r="J55" s="10">
        <f t="shared" si="77"/>
        <v>105.23450837130574</v>
      </c>
      <c r="K55" s="10">
        <f t="shared" si="77"/>
        <v>107.56726902609657</v>
      </c>
      <c r="L55" s="10">
        <f t="shared" si="77"/>
        <v>127.55394168054322</v>
      </c>
      <c r="M55" s="10">
        <f t="shared" si="77"/>
        <v>163.28556563329269</v>
      </c>
      <c r="N55" s="10">
        <f t="shared" si="77"/>
        <v>191.47141765037702</v>
      </c>
      <c r="P55" s="10">
        <f t="shared" si="85"/>
        <v>106.02579012712634</v>
      </c>
      <c r="Q55" s="10">
        <f t="shared" si="86"/>
        <v>107.34554872046687</v>
      </c>
      <c r="R55" s="10">
        <f t="shared" si="86"/>
        <v>103.33910719763226</v>
      </c>
      <c r="S55" s="10">
        <f t="shared" si="86"/>
        <v>105.6275914195307</v>
      </c>
      <c r="T55" s="309">
        <f t="shared" si="86"/>
        <v>125.25654043346425</v>
      </c>
      <c r="U55" s="309">
        <f t="shared" si="86"/>
        <v>160.34459448670566</v>
      </c>
      <c r="V55" s="309">
        <f t="shared" si="86"/>
        <v>188.02278511190443</v>
      </c>
      <c r="W55" s="10"/>
      <c r="X55" s="10">
        <f t="shared" si="87"/>
        <v>106.02579012712634</v>
      </c>
      <c r="Y55" s="10">
        <f t="shared" si="88"/>
        <v>107.34554872046687</v>
      </c>
      <c r="Z55" s="10">
        <f t="shared" si="89"/>
        <v>103.33910719763226</v>
      </c>
      <c r="AA55" s="10">
        <f t="shared" si="90"/>
        <v>105.6275914195307</v>
      </c>
      <c r="AB55" s="309">
        <f t="shared" si="80"/>
        <v>118.99371341179105</v>
      </c>
      <c r="AC55" s="309">
        <f t="shared" si="80"/>
        <v>144.71099652425187</v>
      </c>
      <c r="AD55" s="309">
        <f t="shared" si="80"/>
        <v>161.20603538531907</v>
      </c>
      <c r="AE55" s="10"/>
      <c r="AF55" s="10"/>
      <c r="AG55" s="10"/>
      <c r="AH55" s="10"/>
      <c r="AI55" s="10"/>
      <c r="AJ55" s="10"/>
      <c r="AK55" s="10"/>
      <c r="AL55" s="10"/>
      <c r="AM55" s="10"/>
      <c r="AN55" s="10"/>
      <c r="AO55" s="10"/>
      <c r="AP55" s="10"/>
      <c r="AQ55" s="10"/>
      <c r="AR55" s="10"/>
      <c r="AS55" s="10"/>
    </row>
    <row r="56" spans="1:45">
      <c r="A56" s="185" t="s">
        <v>16</v>
      </c>
      <c r="B56" s="186" t="str">
        <f t="shared" si="81"/>
        <v>TFHCV7</v>
      </c>
      <c r="C56" s="186" t="str">
        <f t="shared" si="82"/>
        <v>Transport Freight - HCV7</v>
      </c>
      <c r="D56" s="185" t="s">
        <v>149</v>
      </c>
      <c r="F56" s="10">
        <f t="shared" si="83"/>
        <v>35.353370344628992</v>
      </c>
      <c r="G56" s="10">
        <f t="shared" si="75"/>
        <v>37.255081911772038</v>
      </c>
      <c r="H56" s="10">
        <f t="shared" si="75"/>
        <v>37.940174874537156</v>
      </c>
      <c r="I56" s="10">
        <f t="shared" ref="I56" si="93">I33*I$60</f>
        <v>38.412436121196819</v>
      </c>
      <c r="J56" s="10">
        <f t="shared" si="77"/>
        <v>36.977043270484465</v>
      </c>
      <c r="K56" s="10">
        <f t="shared" si="77"/>
        <v>37.79672298398237</v>
      </c>
      <c r="L56" s="10">
        <f t="shared" si="77"/>
        <v>44.819590967256929</v>
      </c>
      <c r="M56" s="10">
        <f t="shared" si="77"/>
        <v>57.374881294301034</v>
      </c>
      <c r="N56" s="10">
        <f t="shared" si="77"/>
        <v>67.278756798463917</v>
      </c>
      <c r="P56" s="10">
        <f t="shared" si="85"/>
        <v>37.255081911772038</v>
      </c>
      <c r="Q56" s="10">
        <f t="shared" si="86"/>
        <v>37.718815447166712</v>
      </c>
      <c r="R56" s="10">
        <f t="shared" si="86"/>
        <v>36.311041858033704</v>
      </c>
      <c r="S56" s="10">
        <f t="shared" si="86"/>
        <v>37.115163827211198</v>
      </c>
      <c r="T56" s="309">
        <f t="shared" si="86"/>
        <v>44.012335755656899</v>
      </c>
      <c r="U56" s="309">
        <f t="shared" si="86"/>
        <v>56.341490070949753</v>
      </c>
      <c r="V56" s="309">
        <f t="shared" si="86"/>
        <v>66.066984761204395</v>
      </c>
      <c r="W56" s="10"/>
      <c r="X56" s="10">
        <f t="shared" si="87"/>
        <v>37.255081911772038</v>
      </c>
      <c r="Y56" s="10">
        <f t="shared" si="88"/>
        <v>37.718815447166712</v>
      </c>
      <c r="Z56" s="10">
        <f t="shared" si="89"/>
        <v>36.311041858033704</v>
      </c>
      <c r="AA56" s="10">
        <f t="shared" si="90"/>
        <v>37.115163827211198</v>
      </c>
      <c r="AB56" s="309">
        <f t="shared" si="80"/>
        <v>41.81171896787405</v>
      </c>
      <c r="AC56" s="309">
        <f t="shared" si="80"/>
        <v>50.848194789032142</v>
      </c>
      <c r="AD56" s="309">
        <f t="shared" si="80"/>
        <v>56.64418105963761</v>
      </c>
      <c r="AE56" s="10"/>
      <c r="AF56" s="10"/>
      <c r="AG56" s="10"/>
      <c r="AH56" s="10"/>
      <c r="AI56" s="10"/>
      <c r="AJ56" s="10"/>
      <c r="AK56" s="10"/>
      <c r="AL56" s="10"/>
      <c r="AM56" s="10"/>
      <c r="AN56" s="10"/>
      <c r="AO56" s="10"/>
      <c r="AP56" s="10"/>
      <c r="AQ56" s="10"/>
      <c r="AR56" s="10"/>
      <c r="AS56" s="10"/>
    </row>
    <row r="57" spans="1:45">
      <c r="A57" s="185" t="s">
        <v>16</v>
      </c>
      <c r="B57" s="186" t="str">
        <f t="shared" si="81"/>
        <v>TFHCV8</v>
      </c>
      <c r="C57" s="186" t="str">
        <f t="shared" si="82"/>
        <v>Transport Freight - HCV8</v>
      </c>
      <c r="D57" s="185" t="s">
        <v>149</v>
      </c>
      <c r="F57" s="10">
        <f t="shared" si="83"/>
        <v>1.3011202447704153</v>
      </c>
      <c r="G57" s="10">
        <f t="shared" si="75"/>
        <v>1.3711094818814338</v>
      </c>
      <c r="H57" s="10">
        <f t="shared" si="75"/>
        <v>1.3963231549970117</v>
      </c>
      <c r="I57" s="10">
        <f t="shared" ref="I57" si="94">I34*I$60</f>
        <v>1.4137039213245071</v>
      </c>
      <c r="J57" s="10">
        <f t="shared" si="77"/>
        <v>1.3608767458938542</v>
      </c>
      <c r="K57" s="10">
        <f t="shared" si="77"/>
        <v>1.3910436538594411</v>
      </c>
      <c r="L57" s="10">
        <f t="shared" si="77"/>
        <v>1.6495082817100282</v>
      </c>
      <c r="M57" s="10">
        <f t="shared" si="77"/>
        <v>2.1115842383795758</v>
      </c>
      <c r="N57" s="10">
        <f t="shared" si="77"/>
        <v>2.4760794136496145</v>
      </c>
      <c r="P57" s="10">
        <f t="shared" si="85"/>
        <v>1.3711094818814338</v>
      </c>
      <c r="Q57" s="10">
        <f t="shared" si="86"/>
        <v>1.3881764004014847</v>
      </c>
      <c r="R57" s="10">
        <f t="shared" si="86"/>
        <v>1.3363657045889328</v>
      </c>
      <c r="S57" s="10">
        <f t="shared" si="86"/>
        <v>1.3659600364210163</v>
      </c>
      <c r="T57" s="309">
        <f t="shared" si="86"/>
        <v>1.6197986362569801</v>
      </c>
      <c r="U57" s="309">
        <f t="shared" si="86"/>
        <v>2.0735520443238626</v>
      </c>
      <c r="V57" s="309">
        <f t="shared" si="86"/>
        <v>2.4314822192561074</v>
      </c>
      <c r="W57" s="10"/>
      <c r="X57" s="10">
        <f t="shared" si="87"/>
        <v>1.3711094818814338</v>
      </c>
      <c r="Y57" s="10">
        <f t="shared" si="88"/>
        <v>1.3881764004014847</v>
      </c>
      <c r="Z57" s="10">
        <f t="shared" si="89"/>
        <v>1.3363657045889328</v>
      </c>
      <c r="AA57" s="10">
        <f t="shared" si="90"/>
        <v>1.3659600364210163</v>
      </c>
      <c r="AB57" s="309">
        <f t="shared" si="80"/>
        <v>1.538808704444131</v>
      </c>
      <c r="AC57" s="309">
        <f t="shared" si="80"/>
        <v>1.8713807200022856</v>
      </c>
      <c r="AD57" s="309">
        <f t="shared" si="80"/>
        <v>2.0846920677347049</v>
      </c>
      <c r="AE57" s="10"/>
      <c r="AF57" s="10"/>
      <c r="AG57" s="10"/>
      <c r="AH57" s="10"/>
      <c r="AI57" s="10"/>
      <c r="AJ57" s="10"/>
      <c r="AK57" s="10"/>
      <c r="AL57" s="10"/>
      <c r="AM57" s="10"/>
      <c r="AN57" s="10"/>
      <c r="AO57" s="10"/>
      <c r="AP57" s="10"/>
      <c r="AQ57" s="10"/>
      <c r="AR57" s="10"/>
      <c r="AS57" s="10"/>
    </row>
    <row r="58" spans="1:45">
      <c r="A58" s="185" t="s">
        <v>16</v>
      </c>
      <c r="B58" s="186" t="str">
        <f t="shared" si="81"/>
        <v>TFHCV9</v>
      </c>
      <c r="C58" s="186" t="str">
        <f t="shared" si="82"/>
        <v>Transport Freight - HCV9</v>
      </c>
      <c r="D58" s="185" t="s">
        <v>149</v>
      </c>
      <c r="F58" s="10">
        <f t="shared" si="83"/>
        <v>1.1571058027236365</v>
      </c>
      <c r="G58" s="10">
        <f t="shared" si="75"/>
        <v>1.219348283935394</v>
      </c>
      <c r="H58" s="10">
        <f t="shared" si="75"/>
        <v>1.2417711826546127</v>
      </c>
      <c r="I58" s="10">
        <f t="shared" ref="I58" si="95">I35*I$60</f>
        <v>1.2572281595590626</v>
      </c>
      <c r="J58" s="10">
        <f t="shared" si="77"/>
        <v>1.2102481579197106</v>
      </c>
      <c r="K58" s="10">
        <f t="shared" si="77"/>
        <v>1.2370760428884591</v>
      </c>
      <c r="L58" s="10">
        <f t="shared" si="77"/>
        <v>1.4669325237838824</v>
      </c>
      <c r="M58" s="10">
        <f t="shared" si="77"/>
        <v>1.8778636217438198</v>
      </c>
      <c r="N58" s="10">
        <f t="shared" si="77"/>
        <v>2.2020146631751603</v>
      </c>
      <c r="P58" s="10">
        <f t="shared" si="85"/>
        <v>1.219348283935394</v>
      </c>
      <c r="Q58" s="10">
        <f t="shared" si="86"/>
        <v>1.2345261512643642</v>
      </c>
      <c r="R58" s="10">
        <f t="shared" si="86"/>
        <v>1.1884501202373998</v>
      </c>
      <c r="S58" s="10">
        <f t="shared" si="86"/>
        <v>1.2147688046389902</v>
      </c>
      <c r="T58" s="309">
        <f t="shared" si="86"/>
        <v>1.4405112892448337</v>
      </c>
      <c r="U58" s="309">
        <f t="shared" si="86"/>
        <v>1.8440410195600052</v>
      </c>
      <c r="V58" s="309">
        <f t="shared" si="86"/>
        <v>2.1623537074523274</v>
      </c>
      <c r="W58" s="10"/>
      <c r="X58" s="10">
        <f t="shared" si="87"/>
        <v>1.219348283935394</v>
      </c>
      <c r="Y58" s="10">
        <f t="shared" si="88"/>
        <v>1.2345261512643642</v>
      </c>
      <c r="Z58" s="10">
        <f t="shared" si="89"/>
        <v>1.1884501202373998</v>
      </c>
      <c r="AA58" s="10">
        <f t="shared" si="90"/>
        <v>1.2147688046389902</v>
      </c>
      <c r="AB58" s="309">
        <f t="shared" si="80"/>
        <v>1.3684857247825919</v>
      </c>
      <c r="AC58" s="309">
        <f t="shared" si="80"/>
        <v>1.6642470201529045</v>
      </c>
      <c r="AD58" s="309">
        <f t="shared" si="80"/>
        <v>1.8539480099269388</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5"/>
        <v>23.183413464382845</v>
      </c>
      <c r="H59" s="10">
        <f t="shared" si="75"/>
        <v>23.609739017898917</v>
      </c>
      <c r="I59" s="10">
        <f t="shared" ref="I59" si="96">I36*I$60</f>
        <v>23.903621816773025</v>
      </c>
      <c r="J59" s="10">
        <f t="shared" si="77"/>
        <v>23.010393182336216</v>
      </c>
      <c r="K59" s="10">
        <f t="shared" si="77"/>
        <v>23.52047053906816</v>
      </c>
      <c r="L59" s="10">
        <f t="shared" si="77"/>
        <v>27.890721356060297</v>
      </c>
      <c r="M59" s="10">
        <f t="shared" si="77"/>
        <v>35.703735631711503</v>
      </c>
      <c r="N59" s="10">
        <f t="shared" si="77"/>
        <v>41.866804639492415</v>
      </c>
      <c r="P59" s="10">
        <f t="shared" si="85"/>
        <v>23.183413464382845</v>
      </c>
      <c r="Q59" s="10">
        <f t="shared" si="86"/>
        <v>23.471989565592747</v>
      </c>
      <c r="R59" s="10">
        <f t="shared" si="86"/>
        <v>22.595948083295109</v>
      </c>
      <c r="S59" s="10">
        <f t="shared" si="86"/>
        <v>23.096344032803003</v>
      </c>
      <c r="T59" s="309">
        <f t="shared" si="86"/>
        <v>27.388375625453065</v>
      </c>
      <c r="U59" s="309">
        <f t="shared" si="86"/>
        <v>35.060668034701415</v>
      </c>
      <c r="V59" s="309">
        <f t="shared" si="86"/>
        <v>41.112732692183442</v>
      </c>
      <c r="W59" s="10"/>
      <c r="X59" s="10">
        <f t="shared" si="87"/>
        <v>23.183413464382845</v>
      </c>
      <c r="Y59" s="10">
        <f t="shared" si="88"/>
        <v>23.471989565592747</v>
      </c>
      <c r="Z59" s="10">
        <f t="shared" si="89"/>
        <v>22.595948083295109</v>
      </c>
      <c r="AA59" s="10">
        <f t="shared" si="90"/>
        <v>23.096344032803003</v>
      </c>
      <c r="AB59" s="309">
        <f t="shared" si="80"/>
        <v>37.601664801829308</v>
      </c>
      <c r="AC59" s="309">
        <f t="shared" si="80"/>
        <v>60.555617249359486</v>
      </c>
      <c r="AD59" s="309">
        <f t="shared" si="80"/>
        <v>84.844935223134271</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194.62465964866195</v>
      </c>
      <c r="K60" s="47">
        <f>H60*(1+(H22+K22)/2*((K7/H7)^(1/(K$4-H$4))-1))^(K$4-H$4)</f>
        <v>198.93895498302635</v>
      </c>
      <c r="L60" s="47">
        <f>J60*(1+(J22+L22)/2*((L7/J7)^(1/(L$4-J$4))-1))^(L$4-J$4)</f>
        <v>235.90305946818165</v>
      </c>
      <c r="M60" s="47">
        <f>L60*(1+(L22+M22)/2*((M7/L7)^(1/(M$4-L$4))-1))^(M$4-L$4)</f>
        <v>301.98646935080967</v>
      </c>
      <c r="N60" s="47">
        <f>M60*(1+(M22+N22)/2*((N7/M7)^(1/(N$4-M$4))-1))^(N$4-M$4)</f>
        <v>354.11444467594896</v>
      </c>
      <c r="P60" s="78">
        <f>$G60</f>
        <v>196.08808590299861</v>
      </c>
      <c r="Q60" s="47">
        <f>P60*(1+(P22+Q22)/2*((Q7/P7)^(1/(Q$4-P$4))-1))^(Q$4-P$4)</f>
        <v>198.52889710668674</v>
      </c>
      <c r="R60" s="47">
        <f>P60*(1+(P22+R22)/2*((R7/P7)^(1/(R$4-P$4))-1))^(R$4-P$4)</f>
        <v>191.11923339606531</v>
      </c>
      <c r="S60" s="47">
        <f>Q60*(1+(Q22+S22)/2*((S7/Q7)^(1/(S$4-Q$4))-1))^(S$4-Q$4)</f>
        <v>195.35164222936172</v>
      </c>
      <c r="T60" s="310">
        <f>R60*(1+(R22+T22)/2*((T7/R7)^(1/(T$4-R$4))-1))^(T$4-R$4)</f>
        <v>231.65415915297788</v>
      </c>
      <c r="U60" s="310">
        <f>T60*(1+(T22+U22)/2*((U7/T7)^(1/(U$4-T$4))-1))^(U$4-T$4)</f>
        <v>296.54732664657951</v>
      </c>
      <c r="V60" s="310">
        <f>U60*(1+(U22+V22)/2*((V7/U7)^(1/(V$4-U$4))-1))^(V$4-U$4)</f>
        <v>347.73641389078739</v>
      </c>
      <c r="X60" s="78">
        <f>P60</f>
        <v>196.08808590299861</v>
      </c>
      <c r="Y60" s="78">
        <f t="shared" si="88"/>
        <v>198.52889710668674</v>
      </c>
      <c r="Z60" s="78">
        <f t="shared" si="89"/>
        <v>191.11923339606531</v>
      </c>
      <c r="AA60" s="78">
        <f t="shared" si="90"/>
        <v>195.35164222936172</v>
      </c>
      <c r="AB60" s="310">
        <f>Z60*(1+(Z22+AB22)/2*((AB7/Z7)^(1/(AB$4-Z$4))-1))^(AB$4-Z$4)</f>
        <v>231.65415915297788</v>
      </c>
      <c r="AC60" s="310">
        <f>AB60*(1+(AB22+AC22)/2*((AC7/AB7)^(1/(AC$4-AB$4))-1))^(AC$4-AB$4)</f>
        <v>296.54732664657951</v>
      </c>
      <c r="AD60" s="310">
        <f>AC60*(1+(AC22+AD22)/2*((AD7/AC7)^(1/(AD$4-AC$4))-1))^(AD$4-AC$4)</f>
        <v>347.73641389078739</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7">F63</f>
        <v>0.39784000000000003</v>
      </c>
      <c r="H63" s="61">
        <f t="shared" si="97"/>
        <v>0.39784000000000003</v>
      </c>
      <c r="I63" s="61">
        <f t="shared" si="97"/>
        <v>0.39784000000000003</v>
      </c>
      <c r="J63" s="61">
        <f t="shared" ref="J63:J72" si="98">IF($D$4,Z63,R63)</f>
        <v>0.39784000000000003</v>
      </c>
      <c r="K63" s="61">
        <f t="shared" ref="K63:K72" si="99">IF($D$4,AB63,T63)</f>
        <v>0.39784000000000003</v>
      </c>
      <c r="L63" s="61">
        <f t="shared" ref="L63:L72" si="100">IF($D$4,AB63,T63)</f>
        <v>0.39784000000000003</v>
      </c>
      <c r="M63" s="61">
        <f t="shared" ref="M63:M72" si="101">IF($D$4,AC63,U63)</f>
        <v>0.39784000000000003</v>
      </c>
      <c r="N63" s="61">
        <f t="shared" ref="N63:N72" si="102">IF($D$4,AD63,V63)</f>
        <v>0.39784000000000003</v>
      </c>
      <c r="O63" s="186"/>
      <c r="P63" s="61">
        <f>$H63</f>
        <v>0.39784000000000003</v>
      </c>
      <c r="Q63" s="61">
        <f>P63</f>
        <v>0.39784000000000003</v>
      </c>
      <c r="R63" s="61">
        <f t="shared" ref="R63:S63" si="103">Q63</f>
        <v>0.39784000000000003</v>
      </c>
      <c r="S63" s="61">
        <f t="shared" si="103"/>
        <v>0.39784000000000003</v>
      </c>
      <c r="T63" s="46">
        <f t="shared" ref="T63:T72" si="104">R63</f>
        <v>0.39784000000000003</v>
      </c>
      <c r="U63" s="46">
        <f t="shared" ref="U63:U72" si="105">T63</f>
        <v>0.39784000000000003</v>
      </c>
      <c r="V63" s="46">
        <f>T63</f>
        <v>0.39784000000000003</v>
      </c>
      <c r="W63" s="232"/>
      <c r="X63" s="61">
        <f>P63</f>
        <v>0.39784000000000003</v>
      </c>
      <c r="Y63" s="61">
        <f t="shared" ref="Y63:AA63" si="106">Q63</f>
        <v>0.39784000000000003</v>
      </c>
      <c r="Z63" s="61">
        <f t="shared" si="106"/>
        <v>0.39784000000000003</v>
      </c>
      <c r="AA63" s="61">
        <f t="shared" si="106"/>
        <v>0.39784000000000003</v>
      </c>
      <c r="AB63" s="46">
        <f t="shared" ref="AB63:AB72" si="107">Z63</f>
        <v>0.39784000000000003</v>
      </c>
      <c r="AC63" s="46">
        <f t="shared" ref="AC63:AC72" si="108">AB63</f>
        <v>0.39784000000000003</v>
      </c>
      <c r="AD63" s="46">
        <f>AB63</f>
        <v>0.39784000000000003</v>
      </c>
      <c r="AE63" s="232"/>
      <c r="AF63" s="232"/>
      <c r="AG63" s="232"/>
      <c r="AH63" s="232"/>
      <c r="AI63" s="232"/>
      <c r="AJ63" s="232"/>
      <c r="AK63" s="232"/>
      <c r="AL63" s="232"/>
      <c r="AM63" s="232"/>
      <c r="AN63" s="232"/>
      <c r="AO63" s="232"/>
      <c r="AP63" s="232"/>
      <c r="AQ63" s="232"/>
      <c r="AR63" s="232"/>
      <c r="AS63" s="232"/>
    </row>
    <row r="64" spans="1:45">
      <c r="A64" s="185" t="s">
        <v>16</v>
      </c>
      <c r="B64" s="185" t="s">
        <v>412</v>
      </c>
      <c r="C64" s="185" t="s">
        <v>421</v>
      </c>
      <c r="D64" s="185" t="s">
        <v>147</v>
      </c>
      <c r="F64" s="49">
        <f>[2]Calib_1011!$AC$35</f>
        <v>1.4841</v>
      </c>
      <c r="G64" s="61">
        <f t="shared" si="97"/>
        <v>1.4841</v>
      </c>
      <c r="H64" s="61">
        <f t="shared" si="97"/>
        <v>1.4841</v>
      </c>
      <c r="I64" s="61">
        <f t="shared" si="97"/>
        <v>1.4841</v>
      </c>
      <c r="J64" s="61">
        <f t="shared" si="98"/>
        <v>1.4841</v>
      </c>
      <c r="K64" s="61">
        <f t="shared" si="99"/>
        <v>1.4841</v>
      </c>
      <c r="L64" s="61">
        <f t="shared" si="100"/>
        <v>1.4841</v>
      </c>
      <c r="M64" s="61">
        <f t="shared" si="101"/>
        <v>1.4841</v>
      </c>
      <c r="N64" s="61">
        <f t="shared" si="102"/>
        <v>1.4841</v>
      </c>
      <c r="O64" s="186"/>
      <c r="P64" s="61">
        <f t="shared" ref="P64:P72" si="109">$H64</f>
        <v>1.4841</v>
      </c>
      <c r="Q64" s="61">
        <f t="shared" ref="Q64:Q71" si="110">P64</f>
        <v>1.4841</v>
      </c>
      <c r="R64" s="61">
        <f t="shared" ref="R64:S64" si="111">Q64</f>
        <v>1.4841</v>
      </c>
      <c r="S64" s="61">
        <f t="shared" si="111"/>
        <v>1.4841</v>
      </c>
      <c r="T64" s="46">
        <f t="shared" si="104"/>
        <v>1.4841</v>
      </c>
      <c r="U64" s="46">
        <f t="shared" si="105"/>
        <v>1.4841</v>
      </c>
      <c r="V64" s="46">
        <f t="shared" ref="V64:V70" si="112">T64</f>
        <v>1.4841</v>
      </c>
      <c r="W64" s="232"/>
      <c r="X64" s="61">
        <f t="shared" ref="X64:X72" si="113">P64</f>
        <v>1.4841</v>
      </c>
      <c r="Y64" s="61">
        <f t="shared" ref="Y64:Y72" si="114">Q64</f>
        <v>1.4841</v>
      </c>
      <c r="Z64" s="61">
        <f t="shared" ref="Z64:Z72" si="115">R64</f>
        <v>1.4841</v>
      </c>
      <c r="AA64" s="61">
        <f t="shared" ref="AA64:AA72" si="116">S64</f>
        <v>1.4841</v>
      </c>
      <c r="AB64" s="46">
        <f t="shared" si="107"/>
        <v>1.4841</v>
      </c>
      <c r="AC64" s="46">
        <f t="shared" si="108"/>
        <v>1.4841</v>
      </c>
      <c r="AD64" s="46">
        <f t="shared" ref="AD64:AD70" si="117">AB64</f>
        <v>1.4841</v>
      </c>
      <c r="AE64" s="232"/>
      <c r="AF64" s="232"/>
      <c r="AG64" s="232"/>
      <c r="AH64" s="232"/>
      <c r="AI64" s="232"/>
      <c r="AJ64" s="232"/>
      <c r="AK64" s="232"/>
      <c r="AL64" s="232"/>
      <c r="AM64" s="232"/>
      <c r="AN64" s="232"/>
      <c r="AO64" s="232"/>
      <c r="AP64" s="232"/>
      <c r="AQ64" s="232"/>
      <c r="AR64" s="232"/>
      <c r="AS64" s="232"/>
    </row>
    <row r="65" spans="1:46">
      <c r="A65" s="185" t="s">
        <v>16</v>
      </c>
      <c r="B65" s="185" t="s">
        <v>413</v>
      </c>
      <c r="C65" s="185" t="s">
        <v>422</v>
      </c>
      <c r="D65" s="185" t="s">
        <v>147</v>
      </c>
      <c r="F65" s="49">
        <f>[2]Calib_1011!$AC27</f>
        <v>2.5009999999999999</v>
      </c>
      <c r="G65" s="61">
        <f t="shared" si="97"/>
        <v>2.5009999999999999</v>
      </c>
      <c r="H65" s="61">
        <f t="shared" si="97"/>
        <v>2.5009999999999999</v>
      </c>
      <c r="I65" s="61">
        <f t="shared" si="97"/>
        <v>2.5009999999999999</v>
      </c>
      <c r="J65" s="61">
        <f t="shared" si="98"/>
        <v>2.5009999999999999</v>
      </c>
      <c r="K65" s="61">
        <f t="shared" si="99"/>
        <v>2.5009999999999999</v>
      </c>
      <c r="L65" s="61">
        <f t="shared" si="100"/>
        <v>2.5009999999999999</v>
      </c>
      <c r="M65" s="61">
        <f t="shared" si="101"/>
        <v>2.5009999999999999</v>
      </c>
      <c r="N65" s="61">
        <f t="shared" si="102"/>
        <v>2.5009999999999999</v>
      </c>
      <c r="O65" s="186"/>
      <c r="P65" s="61">
        <f t="shared" si="109"/>
        <v>2.5009999999999999</v>
      </c>
      <c r="Q65" s="61">
        <f t="shared" si="110"/>
        <v>2.5009999999999999</v>
      </c>
      <c r="R65" s="61">
        <f t="shared" ref="R65:S65" si="118">Q65</f>
        <v>2.5009999999999999</v>
      </c>
      <c r="S65" s="61">
        <f t="shared" si="118"/>
        <v>2.5009999999999999</v>
      </c>
      <c r="T65" s="46">
        <f t="shared" si="104"/>
        <v>2.5009999999999999</v>
      </c>
      <c r="U65" s="46">
        <f t="shared" si="105"/>
        <v>2.5009999999999999</v>
      </c>
      <c r="V65" s="46">
        <f t="shared" si="112"/>
        <v>2.5009999999999999</v>
      </c>
      <c r="W65" s="232"/>
      <c r="X65" s="61">
        <f t="shared" si="113"/>
        <v>2.5009999999999999</v>
      </c>
      <c r="Y65" s="61">
        <f t="shared" si="114"/>
        <v>2.5009999999999999</v>
      </c>
      <c r="Z65" s="61">
        <f t="shared" si="115"/>
        <v>2.5009999999999999</v>
      </c>
      <c r="AA65" s="61">
        <f t="shared" si="116"/>
        <v>2.5009999999999999</v>
      </c>
      <c r="AB65" s="46">
        <f t="shared" si="107"/>
        <v>2.5009999999999999</v>
      </c>
      <c r="AC65" s="46">
        <f t="shared" si="108"/>
        <v>2.5009999999999999</v>
      </c>
      <c r="AD65" s="46">
        <f t="shared" si="117"/>
        <v>2.5009999999999999</v>
      </c>
      <c r="AE65" s="232"/>
      <c r="AF65" s="232"/>
      <c r="AG65" s="232"/>
      <c r="AH65" s="232"/>
      <c r="AI65" s="232"/>
      <c r="AJ65" s="232"/>
      <c r="AK65" s="232"/>
      <c r="AL65" s="232"/>
      <c r="AM65" s="232"/>
      <c r="AN65" s="232"/>
      <c r="AO65" s="232"/>
      <c r="AP65" s="232"/>
      <c r="AQ65" s="232"/>
      <c r="AR65" s="232"/>
      <c r="AS65" s="232"/>
    </row>
    <row r="66" spans="1:46">
      <c r="A66" s="185" t="s">
        <v>16</v>
      </c>
      <c r="B66" s="185" t="s">
        <v>414</v>
      </c>
      <c r="C66" s="185" t="s">
        <v>423</v>
      </c>
      <c r="D66" s="185" t="s">
        <v>147</v>
      </c>
      <c r="F66" s="49">
        <f>[2]Calib_1011!$AC28</f>
        <v>5.0070955734014992</v>
      </c>
      <c r="G66" s="61">
        <f t="shared" si="97"/>
        <v>5.0070955734014992</v>
      </c>
      <c r="H66" s="61">
        <f t="shared" si="97"/>
        <v>5.0070955734014992</v>
      </c>
      <c r="I66" s="61">
        <f t="shared" si="97"/>
        <v>5.0070955734014992</v>
      </c>
      <c r="J66" s="61">
        <f t="shared" si="98"/>
        <v>5.0070955734014992</v>
      </c>
      <c r="K66" s="61">
        <f t="shared" si="99"/>
        <v>5.0070955734014992</v>
      </c>
      <c r="L66" s="61">
        <f t="shared" si="100"/>
        <v>5.0070955734014992</v>
      </c>
      <c r="M66" s="61">
        <f t="shared" si="101"/>
        <v>5.0070955734014992</v>
      </c>
      <c r="N66" s="61">
        <f t="shared" si="102"/>
        <v>5.0070955734014992</v>
      </c>
      <c r="O66" s="186"/>
      <c r="P66" s="61">
        <f t="shared" si="109"/>
        <v>5.0070955734014992</v>
      </c>
      <c r="Q66" s="61">
        <f t="shared" si="110"/>
        <v>5.0070955734014992</v>
      </c>
      <c r="R66" s="61">
        <f t="shared" ref="R66:S66" si="119">Q66</f>
        <v>5.0070955734014992</v>
      </c>
      <c r="S66" s="61">
        <f t="shared" si="119"/>
        <v>5.0070955734014992</v>
      </c>
      <c r="T66" s="46">
        <f t="shared" si="104"/>
        <v>5.0070955734014992</v>
      </c>
      <c r="U66" s="46">
        <f t="shared" si="105"/>
        <v>5.0070955734014992</v>
      </c>
      <c r="V66" s="46">
        <f t="shared" si="112"/>
        <v>5.0070955734014992</v>
      </c>
      <c r="W66" s="232"/>
      <c r="X66" s="61">
        <f t="shared" si="113"/>
        <v>5.0070955734014992</v>
      </c>
      <c r="Y66" s="61">
        <f t="shared" si="114"/>
        <v>5.0070955734014992</v>
      </c>
      <c r="Z66" s="61">
        <f t="shared" si="115"/>
        <v>5.0070955734014992</v>
      </c>
      <c r="AA66" s="61">
        <f t="shared" si="116"/>
        <v>5.0070955734014992</v>
      </c>
      <c r="AB66" s="46">
        <f t="shared" si="107"/>
        <v>5.0070955734014992</v>
      </c>
      <c r="AC66" s="46">
        <f t="shared" si="108"/>
        <v>5.0070955734014992</v>
      </c>
      <c r="AD66" s="46">
        <f t="shared" si="117"/>
        <v>5.0070955734014992</v>
      </c>
      <c r="AE66" s="232"/>
      <c r="AF66" s="232"/>
      <c r="AG66" s="232"/>
      <c r="AH66" s="232"/>
      <c r="AI66" s="232"/>
      <c r="AJ66" s="232"/>
      <c r="AK66" s="232"/>
      <c r="AL66" s="232"/>
      <c r="AM66" s="232"/>
      <c r="AN66" s="232"/>
      <c r="AO66" s="232"/>
      <c r="AP66" s="232"/>
      <c r="AQ66" s="232"/>
      <c r="AR66" s="232"/>
      <c r="AS66" s="232"/>
    </row>
    <row r="67" spans="1:46">
      <c r="A67" s="185" t="s">
        <v>16</v>
      </c>
      <c r="B67" s="185" t="s">
        <v>415</v>
      </c>
      <c r="C67" s="185" t="s">
        <v>424</v>
      </c>
      <c r="D67" s="185" t="s">
        <v>147</v>
      </c>
      <c r="F67" s="49">
        <f>[2]Calib_1011!$AC29</f>
        <v>7.9193584801965402</v>
      </c>
      <c r="G67" s="61">
        <f t="shared" si="97"/>
        <v>7.9193584801965402</v>
      </c>
      <c r="H67" s="61">
        <f t="shared" si="97"/>
        <v>7.9193584801965402</v>
      </c>
      <c r="I67" s="61">
        <f t="shared" si="97"/>
        <v>7.9193584801965402</v>
      </c>
      <c r="J67" s="61">
        <f t="shared" si="98"/>
        <v>7.9193584801965402</v>
      </c>
      <c r="K67" s="61">
        <f t="shared" si="99"/>
        <v>7.9193584801965402</v>
      </c>
      <c r="L67" s="61">
        <f t="shared" si="100"/>
        <v>7.9193584801965402</v>
      </c>
      <c r="M67" s="61">
        <f t="shared" si="101"/>
        <v>7.9193584801965402</v>
      </c>
      <c r="N67" s="61">
        <f t="shared" si="102"/>
        <v>7.9193584801965402</v>
      </c>
      <c r="O67" s="186"/>
      <c r="P67" s="61">
        <f t="shared" si="109"/>
        <v>7.9193584801965402</v>
      </c>
      <c r="Q67" s="61">
        <f t="shared" si="110"/>
        <v>7.9193584801965402</v>
      </c>
      <c r="R67" s="61">
        <f t="shared" ref="R67:S67" si="120">Q67</f>
        <v>7.9193584801965402</v>
      </c>
      <c r="S67" s="61">
        <f t="shared" si="120"/>
        <v>7.9193584801965402</v>
      </c>
      <c r="T67" s="46">
        <f t="shared" si="104"/>
        <v>7.9193584801965402</v>
      </c>
      <c r="U67" s="46">
        <f t="shared" si="105"/>
        <v>7.9193584801965402</v>
      </c>
      <c r="V67" s="46">
        <f t="shared" si="112"/>
        <v>7.9193584801965402</v>
      </c>
      <c r="W67" s="232"/>
      <c r="X67" s="61">
        <f t="shared" si="113"/>
        <v>7.9193584801965402</v>
      </c>
      <c r="Y67" s="61">
        <f t="shared" si="114"/>
        <v>7.9193584801965402</v>
      </c>
      <c r="Z67" s="61">
        <f t="shared" si="115"/>
        <v>7.9193584801965402</v>
      </c>
      <c r="AA67" s="61">
        <f t="shared" si="116"/>
        <v>7.9193584801965402</v>
      </c>
      <c r="AB67" s="46">
        <f t="shared" si="107"/>
        <v>7.9193584801965402</v>
      </c>
      <c r="AC67" s="46">
        <f t="shared" si="108"/>
        <v>7.9193584801965402</v>
      </c>
      <c r="AD67" s="46">
        <f t="shared" si="117"/>
        <v>7.9193584801965402</v>
      </c>
      <c r="AE67" s="232"/>
      <c r="AF67" s="232"/>
      <c r="AG67" s="232"/>
      <c r="AH67" s="232"/>
      <c r="AI67" s="232"/>
      <c r="AJ67" s="232"/>
      <c r="AK67" s="232"/>
      <c r="AL67" s="232"/>
      <c r="AM67" s="232"/>
      <c r="AN67" s="232"/>
      <c r="AO67" s="232"/>
      <c r="AP67" s="232"/>
      <c r="AQ67" s="232"/>
      <c r="AR67" s="232"/>
      <c r="AS67" s="232"/>
    </row>
    <row r="68" spans="1:46">
      <c r="A68" s="185" t="s">
        <v>16</v>
      </c>
      <c r="B68" s="185" t="s">
        <v>416</v>
      </c>
      <c r="C68" s="185" t="s">
        <v>425</v>
      </c>
      <c r="D68" s="185" t="s">
        <v>147</v>
      </c>
      <c r="F68" s="49">
        <f>[2]Calib_1011!$AC30</f>
        <v>10.886935146339562</v>
      </c>
      <c r="G68" s="61">
        <f t="shared" si="97"/>
        <v>10.886935146339562</v>
      </c>
      <c r="H68" s="61">
        <f t="shared" si="97"/>
        <v>10.886935146339562</v>
      </c>
      <c r="I68" s="61">
        <f t="shared" si="97"/>
        <v>10.886935146339562</v>
      </c>
      <c r="J68" s="61">
        <f t="shared" si="98"/>
        <v>10.886935146339562</v>
      </c>
      <c r="K68" s="61">
        <f t="shared" si="99"/>
        <v>10.886935146339562</v>
      </c>
      <c r="L68" s="61">
        <f t="shared" si="100"/>
        <v>10.886935146339562</v>
      </c>
      <c r="M68" s="61">
        <f t="shared" si="101"/>
        <v>10.886935146339562</v>
      </c>
      <c r="N68" s="61">
        <f t="shared" si="102"/>
        <v>10.886935146339562</v>
      </c>
      <c r="O68" s="186"/>
      <c r="P68" s="61">
        <f t="shared" si="109"/>
        <v>10.886935146339562</v>
      </c>
      <c r="Q68" s="61">
        <f t="shared" si="110"/>
        <v>10.886935146339562</v>
      </c>
      <c r="R68" s="61">
        <f t="shared" ref="R68:S68" si="121">Q68</f>
        <v>10.886935146339562</v>
      </c>
      <c r="S68" s="61">
        <f t="shared" si="121"/>
        <v>10.886935146339562</v>
      </c>
      <c r="T68" s="46">
        <f t="shared" si="104"/>
        <v>10.886935146339562</v>
      </c>
      <c r="U68" s="46">
        <f t="shared" si="105"/>
        <v>10.886935146339562</v>
      </c>
      <c r="V68" s="46">
        <f t="shared" si="112"/>
        <v>10.886935146339562</v>
      </c>
      <c r="W68" s="232"/>
      <c r="X68" s="61">
        <f t="shared" si="113"/>
        <v>10.886935146339562</v>
      </c>
      <c r="Y68" s="61">
        <f t="shared" si="114"/>
        <v>10.886935146339562</v>
      </c>
      <c r="Z68" s="61">
        <f t="shared" si="115"/>
        <v>10.886935146339562</v>
      </c>
      <c r="AA68" s="61">
        <f t="shared" si="116"/>
        <v>10.886935146339562</v>
      </c>
      <c r="AB68" s="46">
        <f t="shared" si="107"/>
        <v>10.886935146339562</v>
      </c>
      <c r="AC68" s="46">
        <f t="shared" si="108"/>
        <v>10.886935146339562</v>
      </c>
      <c r="AD68" s="46">
        <f t="shared" si="117"/>
        <v>10.886935146339562</v>
      </c>
      <c r="AE68" s="232"/>
      <c r="AF68" s="232"/>
      <c r="AG68" s="232"/>
      <c r="AH68" s="232"/>
      <c r="AI68" s="232"/>
      <c r="AJ68" s="232"/>
      <c r="AK68" s="232"/>
      <c r="AL68" s="232"/>
      <c r="AM68" s="232"/>
      <c r="AN68" s="232"/>
      <c r="AO68" s="232"/>
      <c r="AP68" s="232"/>
      <c r="AQ68" s="232"/>
      <c r="AR68" s="232"/>
      <c r="AS68" s="232"/>
    </row>
    <row r="69" spans="1:46">
      <c r="A69" s="185" t="s">
        <v>16</v>
      </c>
      <c r="B69" s="185" t="s">
        <v>417</v>
      </c>
      <c r="C69" s="185" t="s">
        <v>426</v>
      </c>
      <c r="D69" s="185" t="s">
        <v>147</v>
      </c>
      <c r="F69" s="49">
        <f>[2]Calib_1011!$AC31</f>
        <v>19.520776457571557</v>
      </c>
      <c r="G69" s="61">
        <f t="shared" si="97"/>
        <v>19.520776457571557</v>
      </c>
      <c r="H69" s="61">
        <f t="shared" si="97"/>
        <v>19.520776457571557</v>
      </c>
      <c r="I69" s="61">
        <v>19.520776457571557</v>
      </c>
      <c r="J69" s="61">
        <f t="shared" si="98"/>
        <v>19.520776457571557</v>
      </c>
      <c r="K69" s="61">
        <f t="shared" si="99"/>
        <v>19.520776457571557</v>
      </c>
      <c r="L69" s="61">
        <f t="shared" si="100"/>
        <v>19.520776457571557</v>
      </c>
      <c r="M69" s="61">
        <f t="shared" si="101"/>
        <v>19.520776457571557</v>
      </c>
      <c r="N69" s="61">
        <f t="shared" si="102"/>
        <v>19.520776457571557</v>
      </c>
      <c r="O69" s="186"/>
      <c r="P69" s="61">
        <f t="shared" si="109"/>
        <v>19.520776457571557</v>
      </c>
      <c r="Q69" s="61">
        <f t="shared" si="110"/>
        <v>19.520776457571557</v>
      </c>
      <c r="R69" s="61">
        <f t="shared" ref="R69:S69" si="122">Q69</f>
        <v>19.520776457571557</v>
      </c>
      <c r="S69" s="61">
        <f t="shared" si="122"/>
        <v>19.520776457571557</v>
      </c>
      <c r="T69" s="46">
        <f t="shared" si="104"/>
        <v>19.520776457571557</v>
      </c>
      <c r="U69" s="46">
        <f t="shared" si="105"/>
        <v>19.520776457571557</v>
      </c>
      <c r="V69" s="46">
        <f t="shared" si="112"/>
        <v>19.520776457571557</v>
      </c>
      <c r="W69" s="232"/>
      <c r="X69" s="61">
        <f t="shared" si="113"/>
        <v>19.520776457571557</v>
      </c>
      <c r="Y69" s="61">
        <f t="shared" si="114"/>
        <v>19.520776457571557</v>
      </c>
      <c r="Z69" s="61">
        <f t="shared" si="115"/>
        <v>19.520776457571557</v>
      </c>
      <c r="AA69" s="61">
        <f t="shared" si="116"/>
        <v>19.520776457571557</v>
      </c>
      <c r="AB69" s="46">
        <f t="shared" si="107"/>
        <v>19.520776457571557</v>
      </c>
      <c r="AC69" s="46">
        <f t="shared" si="108"/>
        <v>19.520776457571557</v>
      </c>
      <c r="AD69" s="46">
        <f t="shared" si="117"/>
        <v>19.520776457571557</v>
      </c>
      <c r="AE69" s="232"/>
      <c r="AF69" s="232"/>
      <c r="AG69" s="232"/>
      <c r="AH69" s="232"/>
      <c r="AI69" s="232"/>
      <c r="AJ69" s="232"/>
      <c r="AK69" s="232"/>
      <c r="AL69" s="232"/>
      <c r="AM69" s="232"/>
      <c r="AN69" s="232"/>
      <c r="AO69" s="232"/>
      <c r="AP69" s="232"/>
      <c r="AQ69" s="232"/>
      <c r="AR69" s="232"/>
      <c r="AS69" s="232"/>
    </row>
    <row r="70" spans="1:46">
      <c r="A70" s="185" t="s">
        <v>16</v>
      </c>
      <c r="B70" s="185" t="s">
        <v>418</v>
      </c>
      <c r="C70" s="185" t="s">
        <v>427</v>
      </c>
      <c r="D70" s="185" t="s">
        <v>147</v>
      </c>
      <c r="F70" s="49">
        <f>[2]Calib_1011!$AC32</f>
        <v>17.889918497338776</v>
      </c>
      <c r="G70" s="61">
        <f t="shared" si="97"/>
        <v>17.889918497338776</v>
      </c>
      <c r="H70" s="61">
        <f t="shared" si="97"/>
        <v>17.889918497338776</v>
      </c>
      <c r="I70" s="61">
        <f t="shared" si="97"/>
        <v>17.889918497338776</v>
      </c>
      <c r="J70" s="61">
        <f t="shared" si="98"/>
        <v>17.889918497338776</v>
      </c>
      <c r="K70" s="61">
        <f t="shared" si="99"/>
        <v>17.889918497338776</v>
      </c>
      <c r="L70" s="61">
        <f t="shared" si="100"/>
        <v>17.889918497338776</v>
      </c>
      <c r="M70" s="61">
        <f t="shared" si="101"/>
        <v>17.889918497338776</v>
      </c>
      <c r="N70" s="61">
        <f t="shared" si="102"/>
        <v>17.889918497338776</v>
      </c>
      <c r="O70" s="186"/>
      <c r="P70" s="61">
        <f t="shared" si="109"/>
        <v>17.889918497338776</v>
      </c>
      <c r="Q70" s="61">
        <f t="shared" si="110"/>
        <v>17.889918497338776</v>
      </c>
      <c r="R70" s="61">
        <f t="shared" ref="R70:S70" si="123">Q70</f>
        <v>17.889918497338776</v>
      </c>
      <c r="S70" s="61">
        <f t="shared" si="123"/>
        <v>17.889918497338776</v>
      </c>
      <c r="T70" s="46">
        <f t="shared" si="104"/>
        <v>17.889918497338776</v>
      </c>
      <c r="U70" s="46">
        <f t="shared" si="105"/>
        <v>17.889918497338776</v>
      </c>
      <c r="V70" s="46">
        <f t="shared" si="112"/>
        <v>17.889918497338776</v>
      </c>
      <c r="W70" s="232"/>
      <c r="X70" s="61">
        <f t="shared" si="113"/>
        <v>17.889918497338776</v>
      </c>
      <c r="Y70" s="61">
        <f t="shared" si="114"/>
        <v>17.889918497338776</v>
      </c>
      <c r="Z70" s="61">
        <f t="shared" si="115"/>
        <v>17.889918497338776</v>
      </c>
      <c r="AA70" s="61">
        <f t="shared" si="116"/>
        <v>17.889918497338776</v>
      </c>
      <c r="AB70" s="46">
        <f t="shared" si="107"/>
        <v>17.889918497338776</v>
      </c>
      <c r="AC70" s="46">
        <f t="shared" si="108"/>
        <v>17.889918497338776</v>
      </c>
      <c r="AD70" s="46">
        <f t="shared" si="117"/>
        <v>17.889918497338776</v>
      </c>
      <c r="AE70" s="232"/>
      <c r="AF70" s="232"/>
      <c r="AG70" s="232"/>
      <c r="AH70" s="232"/>
      <c r="AI70" s="232"/>
      <c r="AJ70" s="232"/>
      <c r="AK70" s="232"/>
      <c r="AL70" s="232"/>
      <c r="AM70" s="232"/>
      <c r="AN70" s="232"/>
      <c r="AO70" s="232"/>
      <c r="AP70" s="232"/>
      <c r="AQ70" s="232"/>
      <c r="AR70" s="232"/>
      <c r="AS70" s="232"/>
    </row>
    <row r="71" spans="1:46">
      <c r="A71" s="185" t="s">
        <v>16</v>
      </c>
      <c r="B71" s="185" t="s">
        <v>419</v>
      </c>
      <c r="C71" s="185" t="s">
        <v>428</v>
      </c>
      <c r="D71" s="185" t="s">
        <v>147</v>
      </c>
      <c r="F71" s="49">
        <f>[2]Calib_1011!$AC33</f>
        <v>18.402975262404723</v>
      </c>
      <c r="G71" s="61">
        <f t="shared" si="97"/>
        <v>18.402975262404723</v>
      </c>
      <c r="H71" s="61">
        <f t="shared" si="97"/>
        <v>18.402975262404723</v>
      </c>
      <c r="I71" s="61">
        <f t="shared" si="97"/>
        <v>18.402975262404723</v>
      </c>
      <c r="J71" s="61">
        <f t="shared" si="98"/>
        <v>18.402975262404723</v>
      </c>
      <c r="K71" s="61">
        <f t="shared" si="99"/>
        <v>18.402975262404723</v>
      </c>
      <c r="L71" s="61">
        <f t="shared" si="100"/>
        <v>18.402975262404723</v>
      </c>
      <c r="M71" s="61">
        <f t="shared" si="101"/>
        <v>18.402975262404723</v>
      </c>
      <c r="N71" s="61">
        <f t="shared" si="102"/>
        <v>18.402975262404723</v>
      </c>
      <c r="O71" s="186"/>
      <c r="P71" s="61">
        <f t="shared" si="109"/>
        <v>18.402975262404723</v>
      </c>
      <c r="Q71" s="61">
        <f t="shared" si="110"/>
        <v>18.402975262404723</v>
      </c>
      <c r="R71" s="61">
        <f t="shared" ref="R71:S71" si="124">Q71</f>
        <v>18.402975262404723</v>
      </c>
      <c r="S71" s="61">
        <f t="shared" si="124"/>
        <v>18.402975262404723</v>
      </c>
      <c r="T71" s="46">
        <f t="shared" si="104"/>
        <v>18.402975262404723</v>
      </c>
      <c r="U71" s="46">
        <f t="shared" si="105"/>
        <v>18.402975262404723</v>
      </c>
      <c r="V71" s="46">
        <f>T71</f>
        <v>18.402975262404723</v>
      </c>
      <c r="W71" s="232"/>
      <c r="X71" s="61">
        <f t="shared" si="113"/>
        <v>18.402975262404723</v>
      </c>
      <c r="Y71" s="61">
        <f t="shared" si="114"/>
        <v>18.402975262404723</v>
      </c>
      <c r="Z71" s="61">
        <f t="shared" si="115"/>
        <v>18.402975262404723</v>
      </c>
      <c r="AA71" s="61">
        <f t="shared" si="116"/>
        <v>18.402975262404723</v>
      </c>
      <c r="AB71" s="46">
        <f t="shared" si="107"/>
        <v>18.402975262404723</v>
      </c>
      <c r="AC71" s="46">
        <f t="shared" si="108"/>
        <v>18.402975262404723</v>
      </c>
      <c r="AD71" s="46">
        <f>AB71</f>
        <v>18.402975262404723</v>
      </c>
      <c r="AE71" s="232"/>
      <c r="AF71" s="232"/>
      <c r="AG71" s="232"/>
      <c r="AH71" s="232"/>
      <c r="AI71" s="232"/>
      <c r="AJ71" s="232"/>
      <c r="AK71" s="232"/>
      <c r="AL71" s="232"/>
      <c r="AM71" s="232"/>
      <c r="AN71" s="232"/>
      <c r="AO71" s="232"/>
      <c r="AP71" s="232"/>
      <c r="AQ71" s="232"/>
      <c r="AR71" s="232"/>
      <c r="AS71" s="232"/>
    </row>
    <row r="72" spans="1:46">
      <c r="A72" s="185" t="s">
        <v>16</v>
      </c>
      <c r="B72" s="185" t="s">
        <v>420</v>
      </c>
      <c r="C72" s="185" t="s">
        <v>429</v>
      </c>
      <c r="D72" s="185" t="s">
        <v>147</v>
      </c>
      <c r="F72" s="49">
        <f>[2]Calib_1011!$AC34</f>
        <v>21.907017031495844</v>
      </c>
      <c r="G72" s="61">
        <f>F72</f>
        <v>21.907017031495844</v>
      </c>
      <c r="H72" s="61">
        <f t="shared" si="97"/>
        <v>21.907017031495844</v>
      </c>
      <c r="I72" s="61">
        <f t="shared" si="97"/>
        <v>21.907017031495844</v>
      </c>
      <c r="J72" s="61">
        <f t="shared" si="98"/>
        <v>21.907017031495844</v>
      </c>
      <c r="K72" s="61">
        <f t="shared" si="99"/>
        <v>21.907017031495844</v>
      </c>
      <c r="L72" s="61">
        <f t="shared" si="100"/>
        <v>21.907017031495844</v>
      </c>
      <c r="M72" s="61">
        <f t="shared" si="101"/>
        <v>21.907017031495844</v>
      </c>
      <c r="N72" s="61">
        <f t="shared" si="102"/>
        <v>21.907017031495844</v>
      </c>
      <c r="O72" s="186"/>
      <c r="P72" s="61">
        <f t="shared" si="109"/>
        <v>21.907017031495844</v>
      </c>
      <c r="Q72" s="61">
        <f>P72</f>
        <v>21.907017031495844</v>
      </c>
      <c r="R72" s="61">
        <f t="shared" ref="R72:S72" si="125">Q72</f>
        <v>21.907017031495844</v>
      </c>
      <c r="S72" s="61">
        <f t="shared" si="125"/>
        <v>21.907017031495844</v>
      </c>
      <c r="T72" s="46">
        <f t="shared" si="104"/>
        <v>21.907017031495844</v>
      </c>
      <c r="U72" s="46">
        <f t="shared" si="105"/>
        <v>21.907017031495844</v>
      </c>
      <c r="V72" s="46">
        <f>T72</f>
        <v>21.907017031495844</v>
      </c>
      <c r="W72" s="232"/>
      <c r="X72" s="61">
        <f t="shared" si="113"/>
        <v>21.907017031495844</v>
      </c>
      <c r="Y72" s="61">
        <f t="shared" si="114"/>
        <v>21.907017031495844</v>
      </c>
      <c r="Z72" s="61">
        <f t="shared" si="115"/>
        <v>21.907017031495844</v>
      </c>
      <c r="AA72" s="61">
        <f t="shared" si="116"/>
        <v>21.907017031495844</v>
      </c>
      <c r="AB72" s="46">
        <f t="shared" si="107"/>
        <v>21.907017031495844</v>
      </c>
      <c r="AC72" s="46">
        <f t="shared" si="108"/>
        <v>21.907017031495844</v>
      </c>
      <c r="AD72" s="46">
        <f>AB72</f>
        <v>21.907017031495844</v>
      </c>
      <c r="AE72" s="232"/>
      <c r="AF72" s="232"/>
      <c r="AG72" s="232"/>
      <c r="AH72" s="232"/>
      <c r="AI72" s="232"/>
      <c r="AJ72" s="232"/>
      <c r="AK72" s="232"/>
      <c r="AL72" s="232"/>
      <c r="AM72" s="232"/>
      <c r="AN72" s="232"/>
      <c r="AO72" s="232"/>
      <c r="AP72" s="232"/>
      <c r="AQ72" s="232"/>
      <c r="AR72" s="232"/>
      <c r="AS72" s="232"/>
    </row>
    <row r="73" spans="1:46">
      <c r="A73" s="185" t="s">
        <v>16</v>
      </c>
      <c r="P73" s="61">
        <f>SUM(P86:P88)/P89</f>
        <v>0.39986484307843589</v>
      </c>
      <c r="Q73" s="61"/>
      <c r="R73" s="61"/>
      <c r="S73" s="61"/>
    </row>
    <row r="74" spans="1:46">
      <c r="A74" s="185" t="s">
        <v>16</v>
      </c>
      <c r="P74" s="5" t="s">
        <v>41</v>
      </c>
      <c r="X74" s="5" t="s">
        <v>197</v>
      </c>
      <c r="AI74" s="185" t="s">
        <v>476</v>
      </c>
    </row>
    <row r="75" spans="1:46" ht="15.75" thickBot="1">
      <c r="A75" s="185" t="s">
        <v>16</v>
      </c>
      <c r="B75" s="14" t="s">
        <v>210</v>
      </c>
      <c r="C75" s="14"/>
      <c r="D75" s="14"/>
      <c r="E75" s="258" t="s">
        <v>626</v>
      </c>
      <c r="F75" s="185">
        <f t="shared" ref="F75:K75" si="126">F$4</f>
        <v>2012</v>
      </c>
      <c r="G75" s="185">
        <f t="shared" si="126"/>
        <v>2015</v>
      </c>
      <c r="H75" s="185">
        <f t="shared" si="126"/>
        <v>2017</v>
      </c>
      <c r="I75" s="280">
        <f t="shared" si="126"/>
        <v>2019</v>
      </c>
      <c r="J75" s="280">
        <f t="shared" si="126"/>
        <v>2020</v>
      </c>
      <c r="K75" s="280">
        <f t="shared" si="126"/>
        <v>2021</v>
      </c>
      <c r="L75" s="185">
        <f>L$4</f>
        <v>2030</v>
      </c>
      <c r="M75" s="185">
        <f>M$4</f>
        <v>2040</v>
      </c>
      <c r="N75" s="185">
        <f>N$4</f>
        <v>2050</v>
      </c>
      <c r="P75" s="7">
        <f t="shared" ref="P75:T75" si="127">P$4</f>
        <v>2017</v>
      </c>
      <c r="Q75" s="7">
        <f t="shared" si="127"/>
        <v>2019</v>
      </c>
      <c r="R75" s="7">
        <f t="shared" si="127"/>
        <v>2020</v>
      </c>
      <c r="S75" s="7">
        <f t="shared" si="127"/>
        <v>2021</v>
      </c>
      <c r="T75" s="7">
        <f t="shared" si="127"/>
        <v>2030</v>
      </c>
      <c r="U75" s="7">
        <f>U$4</f>
        <v>2040</v>
      </c>
      <c r="V75" s="7">
        <f>V$4</f>
        <v>2050</v>
      </c>
      <c r="W75" s="185">
        <f>W$4</f>
        <v>0</v>
      </c>
      <c r="X75" s="7">
        <f t="shared" ref="X75:AD75" si="128">P75</f>
        <v>2017</v>
      </c>
      <c r="Y75" s="7">
        <f t="shared" si="128"/>
        <v>2019</v>
      </c>
      <c r="Z75" s="7">
        <f t="shared" si="128"/>
        <v>2020</v>
      </c>
      <c r="AA75" s="7">
        <f t="shared" si="128"/>
        <v>2021</v>
      </c>
      <c r="AB75" s="7">
        <f t="shared" si="128"/>
        <v>2030</v>
      </c>
      <c r="AC75" s="7">
        <f t="shared" si="128"/>
        <v>2040</v>
      </c>
      <c r="AD75" s="7">
        <f t="shared" si="128"/>
        <v>2050</v>
      </c>
      <c r="AJ75" s="7" t="str">
        <f>P74</f>
        <v>Reference</v>
      </c>
      <c r="AP75" s="7" t="s">
        <v>627</v>
      </c>
    </row>
    <row r="76" spans="1:46">
      <c r="A76" s="185" t="s">
        <v>16</v>
      </c>
      <c r="B76" s="186" t="str">
        <f>B92</f>
        <v>TFLCV</v>
      </c>
      <c r="C76" s="186" t="str">
        <f>C92</f>
        <v>Transport Freight - LCV</v>
      </c>
      <c r="D76" s="185" t="s">
        <v>149</v>
      </c>
      <c r="E76" s="259">
        <v>21.7</v>
      </c>
      <c r="F76" s="233">
        <f>F63*F92</f>
        <v>17.310372778407704</v>
      </c>
      <c r="G76" s="233">
        <f t="shared" ref="G76:H76" si="129">G63*G92</f>
        <v>18.120758900121242</v>
      </c>
      <c r="H76" s="233">
        <f t="shared" si="129"/>
        <v>18.931145021834784</v>
      </c>
      <c r="I76" s="233">
        <f t="shared" ref="I76:N85" si="130">I63*I92</f>
        <v>19.166790908504293</v>
      </c>
      <c r="J76" s="233">
        <f t="shared" si="130"/>
        <v>17.985521747895376</v>
      </c>
      <c r="K76" s="233">
        <f>K63*K92</f>
        <v>18.85956631792186</v>
      </c>
      <c r="L76" s="233">
        <f t="shared" si="130"/>
        <v>21.800113172294029</v>
      </c>
      <c r="M76" s="233">
        <f t="shared" si="130"/>
        <v>27.906968325000069</v>
      </c>
      <c r="N76" s="233">
        <f t="shared" si="130"/>
        <v>32.724183345833076</v>
      </c>
      <c r="O76" s="8"/>
      <c r="P76" s="233">
        <f>P43</f>
        <v>18.931145021834784</v>
      </c>
      <c r="Q76" s="233">
        <f t="shared" ref="Q76:V76" si="131">Q43</f>
        <v>19.166790908504293</v>
      </c>
      <c r="R76" s="233">
        <f t="shared" si="131"/>
        <v>17.985521747895376</v>
      </c>
      <c r="S76" s="233">
        <f t="shared" si="131"/>
        <v>18.85956631792186</v>
      </c>
      <c r="T76" s="233">
        <f t="shared" si="131"/>
        <v>21.800113172294029</v>
      </c>
      <c r="U76" s="233">
        <f t="shared" si="131"/>
        <v>27.906968325000069</v>
      </c>
      <c r="V76" s="233">
        <f t="shared" si="131"/>
        <v>32.724183345833076</v>
      </c>
      <c r="W76" s="8"/>
      <c r="X76" s="233">
        <f>X43</f>
        <v>18.931145021834784</v>
      </c>
      <c r="Y76" s="233">
        <f>Y43</f>
        <v>19.166790908504293</v>
      </c>
      <c r="Z76" s="233">
        <f t="shared" ref="Z76:AD76" si="132">Z43</f>
        <v>17.985521747895376</v>
      </c>
      <c r="AA76" s="233">
        <f t="shared" si="132"/>
        <v>18.85956631792186</v>
      </c>
      <c r="AB76" s="233">
        <f t="shared" si="132"/>
        <v>21.800113172294029</v>
      </c>
      <c r="AC76" s="233">
        <f t="shared" si="132"/>
        <v>27.906968325000069</v>
      </c>
      <c r="AD76" s="233">
        <f t="shared" si="132"/>
        <v>32.724183345833076</v>
      </c>
      <c r="AJ76" s="7">
        <f>P75</f>
        <v>2017</v>
      </c>
      <c r="AK76" s="7">
        <f>R75</f>
        <v>2020</v>
      </c>
      <c r="AL76" s="7">
        <f>T75</f>
        <v>2030</v>
      </c>
      <c r="AM76" s="7">
        <f>U75</f>
        <v>2040</v>
      </c>
      <c r="AN76" s="7">
        <f>V75</f>
        <v>2050</v>
      </c>
      <c r="AO76" s="7"/>
      <c r="AP76" s="7">
        <f>X75</f>
        <v>2017</v>
      </c>
      <c r="AQ76" s="7">
        <f>Z75</f>
        <v>2020</v>
      </c>
      <c r="AR76" s="7">
        <f>AB75</f>
        <v>2030</v>
      </c>
      <c r="AS76" s="7">
        <f>AC75</f>
        <v>2040</v>
      </c>
      <c r="AT76" s="7">
        <f>AD75</f>
        <v>2050</v>
      </c>
    </row>
    <row r="77" spans="1:46">
      <c r="A77" s="185" t="s">
        <v>16</v>
      </c>
      <c r="B77" s="186" t="str">
        <f t="shared" ref="B77:C88" si="133">B93</f>
        <v>TFHCV1</v>
      </c>
      <c r="C77" s="186" t="str">
        <f t="shared" si="133"/>
        <v>Transport Freight - HCV1</v>
      </c>
      <c r="D77" s="185" t="s">
        <v>149</v>
      </c>
      <c r="E77" s="259">
        <v>7</v>
      </c>
      <c r="F77" s="233">
        <f t="shared" ref="F77:H77" si="134">F64*F93</f>
        <v>5.4335092951131081</v>
      </c>
      <c r="G77" s="233">
        <f t="shared" si="134"/>
        <v>5.4263341725680903</v>
      </c>
      <c r="H77" s="233">
        <f t="shared" si="134"/>
        <v>5.4191590500230733</v>
      </c>
      <c r="I77" s="233">
        <f t="shared" si="130"/>
        <v>5.4866141636927921</v>
      </c>
      <c r="J77" s="233">
        <f>J64*J93</f>
        <v>5.2815908030203893</v>
      </c>
      <c r="K77" s="233">
        <f t="shared" si="130"/>
        <v>5.3986691968920963</v>
      </c>
      <c r="L77" s="233">
        <f t="shared" si="130"/>
        <v>6.4017757643903295</v>
      </c>
      <c r="M77" s="233">
        <f t="shared" si="130"/>
        <v>8.1951021111049691</v>
      </c>
      <c r="N77" s="233">
        <f t="shared" si="130"/>
        <v>9.60971542657248</v>
      </c>
      <c r="O77" s="8"/>
      <c r="P77" s="233">
        <f>P46</f>
        <v>5.725786025053389</v>
      </c>
      <c r="Q77" s="233">
        <f t="shared" ref="Q77:V77" si="135">Q46</f>
        <v>5.9036614240138503</v>
      </c>
      <c r="R77" s="233">
        <f t="shared" si="135"/>
        <v>5.5806951792035084</v>
      </c>
      <c r="S77" s="233">
        <f t="shared" si="135"/>
        <v>5.8091792739244159</v>
      </c>
      <c r="T77" s="233">
        <f t="shared" si="135"/>
        <v>6.7643178881340225</v>
      </c>
      <c r="U77" s="233">
        <f t="shared" si="135"/>
        <v>8.6592029845193252</v>
      </c>
      <c r="V77" s="233">
        <f t="shared" si="135"/>
        <v>10.153927965021785</v>
      </c>
      <c r="W77" s="8"/>
      <c r="X77" s="233">
        <f>X46</f>
        <v>5.725786025053389</v>
      </c>
      <c r="Y77" s="233">
        <f>Y46</f>
        <v>5.9036614240138503</v>
      </c>
      <c r="Z77" s="233">
        <f t="shared" ref="Z77:AD77" si="136">Z46</f>
        <v>5.5806951792035084</v>
      </c>
      <c r="AA77" s="233">
        <f t="shared" si="136"/>
        <v>5.8091792739244159</v>
      </c>
      <c r="AB77" s="233">
        <f t="shared" si="136"/>
        <v>6.4261019937273218</v>
      </c>
      <c r="AC77" s="233">
        <f t="shared" si="136"/>
        <v>7.8149306935286909</v>
      </c>
      <c r="AD77" s="233">
        <f t="shared" si="136"/>
        <v>8.7057239890105524</v>
      </c>
      <c r="AI77" s="185" t="s">
        <v>592</v>
      </c>
      <c r="AJ77" s="186">
        <f>SUM(P78:P85)</f>
        <v>172.90467243861579</v>
      </c>
      <c r="AK77" s="186">
        <f>SUM(R78:R85)</f>
        <v>168.52328531277024</v>
      </c>
      <c r="AL77" s="186">
        <f>SUM(T78:T85)</f>
        <v>204.2657835275248</v>
      </c>
      <c r="AM77" s="186">
        <f>SUM(U78:U85)</f>
        <v>261.48665861187811</v>
      </c>
      <c r="AN77" s="186">
        <f>SUM(V78:V85)</f>
        <v>306.62368119860395</v>
      </c>
      <c r="AO77" s="186"/>
      <c r="AP77" s="186">
        <f>SUM(G78:G85)</f>
        <v>181.50313258938655</v>
      </c>
      <c r="AQ77" s="186">
        <f>SUM(J78:J85)</f>
        <v>194.71059781939132</v>
      </c>
      <c r="AR77" s="186">
        <f>SUM(L78:L85)</f>
        <v>236.00722446678333</v>
      </c>
      <c r="AS77" s="186">
        <f>SUM(M78:M85)</f>
        <v>302.11981404005866</v>
      </c>
      <c r="AT77" s="186">
        <f>SUM(N78:N85)</f>
        <v>354.27080691524202</v>
      </c>
    </row>
    <row r="78" spans="1:46">
      <c r="A78" s="185" t="s">
        <v>16</v>
      </c>
      <c r="B78" s="186" t="str">
        <f t="shared" si="133"/>
        <v>TFHCV2</v>
      </c>
      <c r="C78" s="186" t="str">
        <f t="shared" si="133"/>
        <v>Transport Freight - HCV2</v>
      </c>
      <c r="D78" s="185" t="s">
        <v>149</v>
      </c>
      <c r="E78" s="259">
        <v>2.011130021669262</v>
      </c>
      <c r="F78" s="233">
        <f t="shared" ref="F78:H78" si="137">F65*F94</f>
        <v>2.2763173637182028</v>
      </c>
      <c r="G78" s="233">
        <f t="shared" si="137"/>
        <v>2.3924342095881879</v>
      </c>
      <c r="H78" s="233">
        <f t="shared" si="137"/>
        <v>2.5085510554581725</v>
      </c>
      <c r="I78" s="233">
        <f t="shared" si="130"/>
        <v>2.539776305544069</v>
      </c>
      <c r="J78" s="233">
        <f t="shared" si="130"/>
        <v>2.4448701470311263</v>
      </c>
      <c r="K78" s="233">
        <f t="shared" si="130"/>
        <v>2.4990662180095127</v>
      </c>
      <c r="L78" s="233">
        <f t="shared" si="130"/>
        <v>2.9634083816933776</v>
      </c>
      <c r="M78" s="233">
        <f t="shared" si="130"/>
        <v>3.7935465375042492</v>
      </c>
      <c r="N78" s="233">
        <f t="shared" si="130"/>
        <v>4.4483768705549283</v>
      </c>
      <c r="O78" s="8"/>
      <c r="P78" s="233">
        <f>P51</f>
        <v>2.3987639372378653</v>
      </c>
      <c r="Q78" s="233">
        <f t="shared" ref="Q78:V78" si="138">Q51</f>
        <v>2.4286226095077832</v>
      </c>
      <c r="R78" s="233">
        <f t="shared" si="138"/>
        <v>2.3379794987127132</v>
      </c>
      <c r="S78" s="233">
        <f t="shared" si="138"/>
        <v>2.3897549527399438</v>
      </c>
      <c r="T78" s="233">
        <f t="shared" si="138"/>
        <v>2.8338470454661451</v>
      </c>
      <c r="U78" s="233">
        <f t="shared" si="138"/>
        <v>3.6276912468613896</v>
      </c>
      <c r="V78" s="233">
        <f t="shared" si="138"/>
        <v>4.2538921498691895</v>
      </c>
      <c r="W78" s="8"/>
      <c r="X78" s="233">
        <f>X51</f>
        <v>2.3987639372378653</v>
      </c>
      <c r="Y78" s="233">
        <f>Y51</f>
        <v>2.4286226095077832</v>
      </c>
      <c r="Z78" s="233">
        <f t="shared" ref="Z78:AD78" si="139">Z51</f>
        <v>2.3379794987127132</v>
      </c>
      <c r="AA78" s="233">
        <f t="shared" si="139"/>
        <v>2.3897549527399438</v>
      </c>
      <c r="AB78" s="233">
        <f t="shared" si="139"/>
        <v>2.6921546931928377</v>
      </c>
      <c r="AC78" s="233">
        <f t="shared" si="139"/>
        <v>3.2739913502924041</v>
      </c>
      <c r="AD78" s="233">
        <f t="shared" si="139"/>
        <v>3.6471807819940958</v>
      </c>
      <c r="AI78" s="185" t="s">
        <v>625</v>
      </c>
      <c r="AJ78" s="186">
        <f>P86</f>
        <v>23.183413464382845</v>
      </c>
      <c r="AK78" s="186">
        <f>R86</f>
        <v>22.595948083295109</v>
      </c>
      <c r="AL78" s="186">
        <f>T86</f>
        <v>27.388375625453065</v>
      </c>
      <c r="AM78" s="186">
        <f>U86</f>
        <v>35.060668034701415</v>
      </c>
      <c r="AN78" s="186">
        <f>V86</f>
        <v>41.112732692183442</v>
      </c>
      <c r="AO78" s="186"/>
      <c r="AP78" s="186">
        <f>H86</f>
        <v>23.609739017898917</v>
      </c>
      <c r="AQ78" s="186">
        <f>J86</f>
        <v>23.010393182336216</v>
      </c>
      <c r="AR78" s="186">
        <f>L86</f>
        <v>27.890721356060297</v>
      </c>
      <c r="AS78" s="186">
        <f>M86</f>
        <v>35.703735631711503</v>
      </c>
      <c r="AT78" s="186">
        <f>N86</f>
        <v>41.866804639492415</v>
      </c>
    </row>
    <row r="79" spans="1:46">
      <c r="A79" s="185" t="s">
        <v>16</v>
      </c>
      <c r="B79" s="186" t="str">
        <f t="shared" si="133"/>
        <v>TFHCV3</v>
      </c>
      <c r="C79" s="186" t="str">
        <f t="shared" si="133"/>
        <v>Transport Freight - HCV3</v>
      </c>
      <c r="D79" s="185" t="s">
        <v>149</v>
      </c>
      <c r="E79" s="259">
        <v>16.207267472028231</v>
      </c>
      <c r="F79" s="233">
        <f t="shared" ref="F79:H79" si="140">F66*F95</f>
        <v>15.233523986729871</v>
      </c>
      <c r="G79" s="233">
        <f t="shared" si="140"/>
        <v>15.876853345004987</v>
      </c>
      <c r="H79" s="233">
        <f t="shared" si="140"/>
        <v>16.520182703280103</v>
      </c>
      <c r="I79" s="233">
        <f t="shared" si="130"/>
        <v>16.725818078032489</v>
      </c>
      <c r="J79" s="233">
        <f t="shared" si="130"/>
        <v>16.100809041485729</v>
      </c>
      <c r="K79" s="233">
        <f t="shared" si="130"/>
        <v>16.457719853571778</v>
      </c>
      <c r="L79" s="233">
        <f t="shared" si="130"/>
        <v>19.515667334530175</v>
      </c>
      <c r="M79" s="233">
        <f t="shared" si="130"/>
        <v>24.982581780269783</v>
      </c>
      <c r="N79" s="233">
        <f t="shared" si="130"/>
        <v>29.294998192169821</v>
      </c>
      <c r="O79" s="8"/>
      <c r="P79" s="233">
        <f t="shared" ref="P79:P85" si="141">P52</f>
        <v>16.052958413816011</v>
      </c>
      <c r="Q79" s="233">
        <f t="shared" ref="Q79:V79" si="142">Q52</f>
        <v>16.252778002896829</v>
      </c>
      <c r="R79" s="233">
        <f t="shared" si="142"/>
        <v>15.646178051353582</v>
      </c>
      <c r="S79" s="233">
        <f t="shared" si="142"/>
        <v>15.992668674066808</v>
      </c>
      <c r="T79" s="233">
        <f t="shared" si="142"/>
        <v>18.964612593086677</v>
      </c>
      <c r="U79" s="233">
        <f t="shared" si="142"/>
        <v>24.277160340790779</v>
      </c>
      <c r="V79" s="233">
        <f t="shared" si="142"/>
        <v>28.467809073926801</v>
      </c>
      <c r="W79" s="8"/>
      <c r="X79" s="233">
        <f t="shared" ref="X79:X85" si="143">X52</f>
        <v>16.052958413816011</v>
      </c>
      <c r="Y79" s="233">
        <f t="shared" ref="Y79:AD79" si="144">Y52</f>
        <v>16.252778002896829</v>
      </c>
      <c r="Z79" s="233">
        <f t="shared" si="144"/>
        <v>15.646178051353582</v>
      </c>
      <c r="AA79" s="233">
        <f t="shared" si="144"/>
        <v>15.992668674066808</v>
      </c>
      <c r="AB79" s="233">
        <f t="shared" si="144"/>
        <v>18.016381963432341</v>
      </c>
      <c r="AC79" s="233">
        <f t="shared" si="144"/>
        <v>21.910137207563675</v>
      </c>
      <c r="AD79" s="233">
        <f t="shared" si="144"/>
        <v>24.407587804757988</v>
      </c>
      <c r="AI79" s="186"/>
    </row>
    <row r="80" spans="1:46">
      <c r="A80" s="185" t="s">
        <v>16</v>
      </c>
      <c r="B80" s="186" t="str">
        <f t="shared" si="133"/>
        <v>TFHCV4</v>
      </c>
      <c r="C80" s="186" t="str">
        <f t="shared" si="133"/>
        <v>Transport Freight - HCV4</v>
      </c>
      <c r="D80" s="185" t="s">
        <v>149</v>
      </c>
      <c r="E80" s="259">
        <v>5.3871747310586002</v>
      </c>
      <c r="F80" s="233">
        <f t="shared" ref="F80:H80" si="145">F67*F96</f>
        <v>5.0807673805466287</v>
      </c>
      <c r="G80" s="233">
        <f t="shared" si="145"/>
        <v>4.7389994637867714</v>
      </c>
      <c r="H80" s="233">
        <f t="shared" si="145"/>
        <v>4.7389994637867714</v>
      </c>
      <c r="I80" s="233">
        <f t="shared" si="130"/>
        <v>4.7979882745154603</v>
      </c>
      <c r="J80" s="233">
        <f t="shared" si="130"/>
        <v>4.6186974311721301</v>
      </c>
      <c r="K80" s="233">
        <f t="shared" si="130"/>
        <v>4.7210812956532191</v>
      </c>
      <c r="L80" s="233">
        <f t="shared" si="130"/>
        <v>5.5982877850023129</v>
      </c>
      <c r="M80" s="233">
        <f t="shared" si="130"/>
        <v>7.1665334329020878</v>
      </c>
      <c r="N80" s="233">
        <f t="shared" si="130"/>
        <v>8.4035983873690761</v>
      </c>
      <c r="O80" s="8"/>
      <c r="P80" s="233">
        <f t="shared" si="141"/>
        <v>5.3540695863437202</v>
      </c>
      <c r="Q80" s="233">
        <f t="shared" ref="Q80:V80" si="146">Q53</f>
        <v>5.4207144973361112</v>
      </c>
      <c r="R80" s="233">
        <f t="shared" si="146"/>
        <v>5.2183979979150399</v>
      </c>
      <c r="S80" s="233">
        <f t="shared" si="146"/>
        <v>5.3339614259885568</v>
      </c>
      <c r="T80" s="233">
        <f t="shared" si="146"/>
        <v>6.3251802492709217</v>
      </c>
      <c r="U80" s="233">
        <f t="shared" si="146"/>
        <v>8.0970499314038538</v>
      </c>
      <c r="V80" s="233">
        <f t="shared" si="146"/>
        <v>9.4947377812535709</v>
      </c>
      <c r="W80" s="8"/>
      <c r="X80" s="233">
        <f t="shared" si="143"/>
        <v>5.3540695863437202</v>
      </c>
      <c r="Y80" s="233">
        <f t="shared" ref="Y80:AD80" si="147">Y53</f>
        <v>5.4207144973361112</v>
      </c>
      <c r="Z80" s="233">
        <f t="shared" si="147"/>
        <v>5.2183979979150399</v>
      </c>
      <c r="AA80" s="233">
        <f t="shared" si="147"/>
        <v>5.3339614259885568</v>
      </c>
      <c r="AB80" s="233">
        <f t="shared" si="147"/>
        <v>6.0089212368073746</v>
      </c>
      <c r="AC80" s="233">
        <f t="shared" si="147"/>
        <v>7.3075875630919773</v>
      </c>
      <c r="AD80" s="233">
        <f t="shared" si="147"/>
        <v>8.1405508052022792</v>
      </c>
      <c r="AI80" s="186" t="s">
        <v>475</v>
      </c>
      <c r="AJ80" s="186">
        <f>SUM(AJ77:AJ78)</f>
        <v>196.08808590299864</v>
      </c>
      <c r="AK80" s="186">
        <f>SUM(AK77:AK78)</f>
        <v>191.11923339606534</v>
      </c>
      <c r="AL80" s="186">
        <f>SUM(AL77:AL78)</f>
        <v>231.65415915297785</v>
      </c>
      <c r="AM80" s="186">
        <f>SUM(AM77:AM78)</f>
        <v>296.54732664657951</v>
      </c>
      <c r="AN80" s="186">
        <f>SUM(AN77:AN78)</f>
        <v>347.73641389078739</v>
      </c>
      <c r="AO80" s="186"/>
      <c r="AP80" s="186">
        <f>SUM(AP77:AP78)</f>
        <v>205.11287160728546</v>
      </c>
      <c r="AQ80" s="186">
        <f>SUM(AQ77:AQ78)</f>
        <v>217.72099100172755</v>
      </c>
      <c r="AR80" s="186">
        <f>SUM(AR77:AR78)</f>
        <v>263.89794582284361</v>
      </c>
      <c r="AS80" s="186">
        <f>SUM(AS77:AS78)</f>
        <v>337.82354967177014</v>
      </c>
      <c r="AT80" s="186">
        <f>SUM(AT77:AT78)</f>
        <v>396.13761155473446</v>
      </c>
    </row>
    <row r="81" spans="1:46">
      <c r="A81" s="185" t="s">
        <v>16</v>
      </c>
      <c r="B81" s="186" t="str">
        <f t="shared" si="133"/>
        <v>TFHCV5</v>
      </c>
      <c r="C81" s="186" t="str">
        <f t="shared" si="133"/>
        <v>Transport Freight - HCV5</v>
      </c>
      <c r="D81" s="185" t="s">
        <v>149</v>
      </c>
      <c r="E81" s="259">
        <v>3.9725286670479121</v>
      </c>
      <c r="F81" s="233">
        <f t="shared" ref="F81:H81" si="148">F68*F97</f>
        <v>3.0627981264343846</v>
      </c>
      <c r="G81" s="233">
        <f t="shared" si="148"/>
        <v>3.15348760127408</v>
      </c>
      <c r="H81" s="233">
        <f t="shared" si="148"/>
        <v>3.2441770761137754</v>
      </c>
      <c r="I81" s="233">
        <f t="shared" si="130"/>
        <v>3.2845590489279921</v>
      </c>
      <c r="J81" s="233">
        <f t="shared" si="130"/>
        <v>3.1618219082348467</v>
      </c>
      <c r="K81" s="233">
        <f t="shared" si="130"/>
        <v>3.2319108349485202</v>
      </c>
      <c r="L81" s="233">
        <f t="shared" si="130"/>
        <v>3.8324201208243585</v>
      </c>
      <c r="M81" s="233">
        <f t="shared" si="130"/>
        <v>4.9059941145564157</v>
      </c>
      <c r="N81" s="233">
        <f t="shared" si="130"/>
        <v>5.752851726086651</v>
      </c>
      <c r="O81" s="8"/>
      <c r="P81" s="233">
        <f t="shared" si="141"/>
        <v>3.2275506965029748</v>
      </c>
      <c r="Q81" s="233">
        <f t="shared" ref="Q81:V81" si="149">Q54</f>
        <v>3.2677257120538581</v>
      </c>
      <c r="R81" s="233">
        <f t="shared" si="149"/>
        <v>3.1457648842965851</v>
      </c>
      <c r="S81" s="233">
        <f t="shared" si="149"/>
        <v>3.2154290559615002</v>
      </c>
      <c r="T81" s="233">
        <f t="shared" si="149"/>
        <v>3.8129575250781271</v>
      </c>
      <c r="U81" s="233">
        <f t="shared" si="149"/>
        <v>4.8810794712827903</v>
      </c>
      <c r="V81" s="233">
        <f t="shared" si="149"/>
        <v>5.7236363937371406</v>
      </c>
      <c r="W81" s="8"/>
      <c r="X81" s="233">
        <f t="shared" si="143"/>
        <v>3.2275506965029748</v>
      </c>
      <c r="Y81" s="233">
        <f t="shared" ref="Y81:AD81" si="150">Y54</f>
        <v>3.2677257120538581</v>
      </c>
      <c r="Z81" s="233">
        <f t="shared" si="150"/>
        <v>3.1457648842965851</v>
      </c>
      <c r="AA81" s="233">
        <f t="shared" si="150"/>
        <v>3.2154290559615002</v>
      </c>
      <c r="AB81" s="233">
        <f t="shared" si="150"/>
        <v>3.6223096488242206</v>
      </c>
      <c r="AC81" s="233">
        <f t="shared" si="150"/>
        <v>4.4051742228327182</v>
      </c>
      <c r="AD81" s="233">
        <f t="shared" si="150"/>
        <v>4.9073027530803799</v>
      </c>
      <c r="AE81" s="186"/>
      <c r="AF81" s="186"/>
      <c r="AG81" s="186"/>
      <c r="AH81" s="186"/>
      <c r="AI81" s="185" t="s">
        <v>474</v>
      </c>
      <c r="AJ81" s="190">
        <f>AJ78/AJ80</f>
        <v>0.11822958726748588</v>
      </c>
      <c r="AK81" s="190">
        <f>AK78/AK80</f>
        <v>0.11822958726748588</v>
      </c>
      <c r="AL81" s="190">
        <f>AL78/AL80</f>
        <v>0.11822958726748591</v>
      </c>
      <c r="AM81" s="190">
        <f>AM78/AM80</f>
        <v>0.11822958726748589</v>
      </c>
      <c r="AN81" s="190">
        <f>AN78/AN80</f>
        <v>0.11822958726748589</v>
      </c>
      <c r="AO81" s="190"/>
      <c r="AP81" s="190">
        <f>AP78/AP80</f>
        <v>0.11510608199714911</v>
      </c>
      <c r="AQ81" s="190">
        <f>AQ78/AQ80</f>
        <v>0.10568752730945284</v>
      </c>
      <c r="AR81" s="190">
        <f>AR78/AR80</f>
        <v>0.10568752730945287</v>
      </c>
      <c r="AS81" s="190">
        <f>AS78/AS80</f>
        <v>0.10568752730945283</v>
      </c>
      <c r="AT81" s="190">
        <f>AT78/AT80</f>
        <v>0.10568752730945283</v>
      </c>
    </row>
    <row r="82" spans="1:46">
      <c r="A82" s="185" t="s">
        <v>16</v>
      </c>
      <c r="B82" s="186" t="str">
        <f t="shared" si="133"/>
        <v>TFHCV6</v>
      </c>
      <c r="C82" s="186" t="str">
        <f t="shared" si="133"/>
        <v>Transport Freight - HCV6</v>
      </c>
      <c r="D82" s="185" t="s">
        <v>149</v>
      </c>
      <c r="E82" s="259">
        <v>140.25526500597067</v>
      </c>
      <c r="F82" s="233">
        <f>F69*F98</f>
        <v>100.6136299290159</v>
      </c>
      <c r="G82" s="233">
        <f t="shared" ref="G82" si="151">G69*G98</f>
        <v>115.33235400043283</v>
      </c>
      <c r="H82" s="233">
        <f>H69*H98</f>
        <v>130.05107807184976</v>
      </c>
      <c r="I82" s="233">
        <f>I69*I98</f>
        <v>131.66989201940657</v>
      </c>
      <c r="J82" s="233">
        <f t="shared" si="130"/>
        <v>126.74966199123529</v>
      </c>
      <c r="K82" s="233">
        <f t="shared" si="130"/>
        <v>129.55935463937249</v>
      </c>
      <c r="L82" s="233">
        <f t="shared" si="130"/>
        <v>153.63229461398763</v>
      </c>
      <c r="M82" s="233">
        <f t="shared" si="130"/>
        <v>196.66923495326364</v>
      </c>
      <c r="N82" s="233">
        <f>N69*N98</f>
        <v>230.61767326871777</v>
      </c>
      <c r="O82" s="8"/>
      <c r="P82" s="233">
        <f>P55</f>
        <v>106.02579012712634</v>
      </c>
      <c r="Q82" s="233">
        <f t="shared" ref="Q82:V82" si="152">Q55</f>
        <v>107.34554872046687</v>
      </c>
      <c r="R82" s="233">
        <f t="shared" si="152"/>
        <v>103.33910719763226</v>
      </c>
      <c r="S82" s="233">
        <f t="shared" si="152"/>
        <v>105.6275914195307</v>
      </c>
      <c r="T82" s="233">
        <f t="shared" si="152"/>
        <v>125.25654043346425</v>
      </c>
      <c r="U82" s="233">
        <f t="shared" si="152"/>
        <v>160.34459448670566</v>
      </c>
      <c r="V82" s="233">
        <f t="shared" si="152"/>
        <v>188.02278511190443</v>
      </c>
      <c r="W82" s="8"/>
      <c r="X82" s="233">
        <f t="shared" si="143"/>
        <v>106.02579012712634</v>
      </c>
      <c r="Y82" s="233">
        <f t="shared" ref="Y82:AD82" si="153">Y55</f>
        <v>107.34554872046687</v>
      </c>
      <c r="Z82" s="233">
        <f t="shared" si="153"/>
        <v>103.33910719763226</v>
      </c>
      <c r="AA82" s="233">
        <f t="shared" si="153"/>
        <v>105.6275914195307</v>
      </c>
      <c r="AB82" s="233">
        <f t="shared" si="153"/>
        <v>118.99371341179105</v>
      </c>
      <c r="AC82" s="233">
        <f t="shared" si="153"/>
        <v>144.71099652425187</v>
      </c>
      <c r="AD82" s="233">
        <f t="shared" si="153"/>
        <v>161.20603538531907</v>
      </c>
      <c r="AE82" s="186"/>
      <c r="AF82" s="186"/>
      <c r="AG82" s="186"/>
      <c r="AH82" s="186"/>
      <c r="AI82" s="186"/>
      <c r="AJ82" s="186"/>
      <c r="AK82" s="186"/>
      <c r="AL82" s="186"/>
      <c r="AM82" s="186"/>
      <c r="AN82" s="186"/>
      <c r="AO82" s="186"/>
      <c r="AP82" s="186"/>
      <c r="AQ82" s="186"/>
      <c r="AR82" s="186"/>
      <c r="AS82" s="186"/>
    </row>
    <row r="83" spans="1:46">
      <c r="A83" s="185" t="s">
        <v>16</v>
      </c>
      <c r="B83" s="186" t="str">
        <f t="shared" si="133"/>
        <v>TFHCV7</v>
      </c>
      <c r="C83" s="186" t="str">
        <f t="shared" si="133"/>
        <v>Transport Freight - HCV7</v>
      </c>
      <c r="D83" s="185" t="s">
        <v>149</v>
      </c>
      <c r="E83" s="259">
        <v>32.638769732712682</v>
      </c>
      <c r="F83" s="233">
        <f t="shared" ref="F83:H83" si="154">F70*F99</f>
        <v>35.353370344628992</v>
      </c>
      <c r="G83" s="233">
        <f>G70*G99</f>
        <v>37.589565514758952</v>
      </c>
      <c r="H83" s="233">
        <f t="shared" si="154"/>
        <v>39.825760684888905</v>
      </c>
      <c r="I83" s="233">
        <f t="shared" si="130"/>
        <v>40.321492806641402</v>
      </c>
      <c r="J83" s="233">
        <f t="shared" si="130"/>
        <v>38.814762477898604</v>
      </c>
      <c r="K83" s="233">
        <f t="shared" si="130"/>
        <v>39.675179389944375</v>
      </c>
      <c r="L83" s="233">
        <f t="shared" si="130"/>
        <v>47.047076344778141</v>
      </c>
      <c r="M83" s="233">
        <f t="shared" si="130"/>
        <v>60.226351072627132</v>
      </c>
      <c r="N83" s="233">
        <f t="shared" si="130"/>
        <v>70.622438517823355</v>
      </c>
      <c r="O83" s="8"/>
      <c r="P83" s="233">
        <f>P56</f>
        <v>37.255081911772038</v>
      </c>
      <c r="Q83" s="233">
        <f t="shared" ref="Q83:V83" si="155">Q56</f>
        <v>37.718815447166712</v>
      </c>
      <c r="R83" s="233">
        <f t="shared" si="155"/>
        <v>36.311041858033704</v>
      </c>
      <c r="S83" s="233">
        <f t="shared" si="155"/>
        <v>37.115163827211198</v>
      </c>
      <c r="T83" s="233">
        <f t="shared" si="155"/>
        <v>44.012335755656899</v>
      </c>
      <c r="U83" s="233">
        <f t="shared" si="155"/>
        <v>56.341490070949753</v>
      </c>
      <c r="V83" s="233">
        <f t="shared" si="155"/>
        <v>66.066984761204395</v>
      </c>
      <c r="W83" s="8"/>
      <c r="X83" s="233">
        <f t="shared" si="143"/>
        <v>37.255081911772038</v>
      </c>
      <c r="Y83" s="233">
        <f t="shared" ref="Y83:AD83" si="156">Y56</f>
        <v>37.718815447166712</v>
      </c>
      <c r="Z83" s="233">
        <f t="shared" si="156"/>
        <v>36.311041858033704</v>
      </c>
      <c r="AA83" s="233">
        <f t="shared" si="156"/>
        <v>37.115163827211198</v>
      </c>
      <c r="AB83" s="233">
        <f t="shared" si="156"/>
        <v>41.81171896787405</v>
      </c>
      <c r="AC83" s="233">
        <f t="shared" si="156"/>
        <v>50.848194789032142</v>
      </c>
      <c r="AD83" s="233">
        <f t="shared" si="156"/>
        <v>56.64418105963761</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59">
        <v>1.371120760523014</v>
      </c>
      <c r="F84" s="233">
        <f t="shared" ref="F84:H84" si="157">F71*F100</f>
        <v>1.3011202447704153</v>
      </c>
      <c r="G84" s="233">
        <f t="shared" si="157"/>
        <v>1.7751077766857204</v>
      </c>
      <c r="H84" s="233">
        <f t="shared" si="157"/>
        <v>2.2490953086010257</v>
      </c>
      <c r="I84" s="233">
        <f t="shared" si="130"/>
        <v>2.2770909769870769</v>
      </c>
      <c r="J84" s="233">
        <f t="shared" si="130"/>
        <v>2.1920008228902059</v>
      </c>
      <c r="K84" s="233">
        <f t="shared" si="130"/>
        <v>2.2405914739422865</v>
      </c>
      <c r="L84" s="233">
        <f t="shared" si="130"/>
        <v>2.6569074104486248</v>
      </c>
      <c r="M84" s="233">
        <f t="shared" si="130"/>
        <v>3.4011855975170291</v>
      </c>
      <c r="N84" s="233">
        <f t="shared" si="130"/>
        <v>3.9882877921442512</v>
      </c>
      <c r="O84" s="8"/>
      <c r="P84" s="233">
        <f t="shared" si="141"/>
        <v>1.3711094818814338</v>
      </c>
      <c r="Q84" s="233">
        <f t="shared" ref="Q84:V84" si="158">Q57</f>
        <v>1.3881764004014847</v>
      </c>
      <c r="R84" s="233">
        <f t="shared" si="158"/>
        <v>1.3363657045889328</v>
      </c>
      <c r="S84" s="233">
        <f t="shared" si="158"/>
        <v>1.3659600364210163</v>
      </c>
      <c r="T84" s="233">
        <f t="shared" si="158"/>
        <v>1.6197986362569801</v>
      </c>
      <c r="U84" s="233">
        <f t="shared" si="158"/>
        <v>2.0735520443238626</v>
      </c>
      <c r="V84" s="233">
        <f t="shared" si="158"/>
        <v>2.4314822192561074</v>
      </c>
      <c r="W84" s="8"/>
      <c r="X84" s="233">
        <f t="shared" si="143"/>
        <v>1.3711094818814338</v>
      </c>
      <c r="Y84" s="233">
        <f t="shared" ref="Y84:AD84" si="159">Y57</f>
        <v>1.3881764004014847</v>
      </c>
      <c r="Z84" s="233">
        <f t="shared" si="159"/>
        <v>1.3363657045889328</v>
      </c>
      <c r="AA84" s="233">
        <f t="shared" si="159"/>
        <v>1.3659600364210163</v>
      </c>
      <c r="AB84" s="233">
        <f t="shared" si="159"/>
        <v>1.538808704444131</v>
      </c>
      <c r="AC84" s="233">
        <f t="shared" si="159"/>
        <v>1.8713807200022856</v>
      </c>
      <c r="AD84" s="233">
        <f t="shared" si="159"/>
        <v>2.0846920677347049</v>
      </c>
      <c r="AE84" s="186"/>
      <c r="AF84" s="186"/>
      <c r="AG84" s="186"/>
      <c r="AH84" s="186"/>
      <c r="AI84" s="186"/>
      <c r="AJ84" s="186"/>
      <c r="AK84" s="186"/>
      <c r="AL84" s="186"/>
      <c r="AM84" s="186"/>
      <c r="AN84" s="186"/>
      <c r="AO84" s="186"/>
      <c r="AP84" s="186"/>
      <c r="AQ84" s="186"/>
      <c r="AR84" s="186"/>
      <c r="AS84" s="186"/>
    </row>
    <row r="85" spans="1:46">
      <c r="A85" s="185" t="s">
        <v>16</v>
      </c>
      <c r="B85" s="186" t="str">
        <f t="shared" si="133"/>
        <v>TFHCV9</v>
      </c>
      <c r="C85" s="186" t="str">
        <f t="shared" si="133"/>
        <v>Transport Freight - HCV9</v>
      </c>
      <c r="D85" s="185" t="s">
        <v>149</v>
      </c>
      <c r="E85" s="259">
        <v>0.85603927035432403</v>
      </c>
      <c r="F85" s="233">
        <f t="shared" ref="F85:H85" si="160">F72*F101</f>
        <v>1.1571058027236365</v>
      </c>
      <c r="G85" s="233">
        <f t="shared" si="160"/>
        <v>0.64433067785501452</v>
      </c>
      <c r="H85" s="233">
        <f t="shared" si="160"/>
        <v>0.64433067785501452</v>
      </c>
      <c r="I85" s="233">
        <f t="shared" si="130"/>
        <v>0.65235099959024978</v>
      </c>
      <c r="J85" s="233">
        <f t="shared" si="130"/>
        <v>0.62797399944340959</v>
      </c>
      <c r="K85" s="233">
        <f t="shared" si="130"/>
        <v>0.64189446204456013</v>
      </c>
      <c r="L85" s="233">
        <f t="shared" si="130"/>
        <v>0.76116247551875416</v>
      </c>
      <c r="M85" s="233">
        <f t="shared" si="130"/>
        <v>0.97438655141831287</v>
      </c>
      <c r="N85" s="233">
        <f t="shared" si="130"/>
        <v>1.1425821603761326</v>
      </c>
      <c r="O85" s="8"/>
      <c r="P85" s="233">
        <f t="shared" si="141"/>
        <v>1.219348283935394</v>
      </c>
      <c r="Q85" s="233">
        <f t="shared" ref="Q85:V85" si="161">Q58</f>
        <v>1.2345261512643642</v>
      </c>
      <c r="R85" s="233">
        <f t="shared" si="161"/>
        <v>1.1884501202373998</v>
      </c>
      <c r="S85" s="233">
        <f t="shared" si="161"/>
        <v>1.2147688046389902</v>
      </c>
      <c r="T85" s="233">
        <f t="shared" si="161"/>
        <v>1.4405112892448337</v>
      </c>
      <c r="U85" s="233">
        <f t="shared" si="161"/>
        <v>1.8440410195600052</v>
      </c>
      <c r="V85" s="233">
        <f t="shared" si="161"/>
        <v>2.1623537074523274</v>
      </c>
      <c r="W85" s="8"/>
      <c r="X85" s="233">
        <f t="shared" si="143"/>
        <v>1.219348283935394</v>
      </c>
      <c r="Y85" s="233">
        <f t="shared" ref="Y85:AD85" si="162">Y58</f>
        <v>1.2345261512643642</v>
      </c>
      <c r="Z85" s="233">
        <f t="shared" si="162"/>
        <v>1.1884501202373998</v>
      </c>
      <c r="AA85" s="233">
        <f t="shared" si="162"/>
        <v>1.2147688046389902</v>
      </c>
      <c r="AB85" s="233">
        <f t="shared" si="162"/>
        <v>1.3684857247825919</v>
      </c>
      <c r="AC85" s="233">
        <f t="shared" si="162"/>
        <v>1.6642470201529045</v>
      </c>
      <c r="AD85" s="233">
        <f t="shared" si="162"/>
        <v>1.8539480099269388</v>
      </c>
      <c r="AE85" s="186"/>
      <c r="AF85" s="186"/>
      <c r="AG85" s="186"/>
      <c r="AH85" s="186"/>
      <c r="AI85" s="186"/>
      <c r="AJ85" s="186"/>
      <c r="AK85" s="186"/>
      <c r="AL85" s="186"/>
      <c r="AM85" s="186"/>
      <c r="AN85" s="186"/>
      <c r="AO85" s="186"/>
      <c r="AP85" s="186"/>
      <c r="AQ85" s="186"/>
      <c r="AR85" s="186"/>
      <c r="AS85" s="186"/>
    </row>
    <row r="86" spans="1:46">
      <c r="A86" s="185" t="s">
        <v>16</v>
      </c>
      <c r="B86" s="186" t="str">
        <f t="shared" si="133"/>
        <v>TFRCO</v>
      </c>
      <c r="C86" s="186" t="str">
        <f t="shared" si="133"/>
        <v>Transport Freight - Rail Corridor</v>
      </c>
      <c r="D86" s="185" t="s">
        <v>149</v>
      </c>
      <c r="E86" s="47"/>
      <c r="F86" s="233">
        <f t="shared" ref="F86:H86" si="163">F59</f>
        <v>22</v>
      </c>
      <c r="G86" s="233">
        <f t="shared" si="163"/>
        <v>23.183413464382845</v>
      </c>
      <c r="H86" s="233">
        <f t="shared" si="163"/>
        <v>23.609739017898917</v>
      </c>
      <c r="I86" s="233">
        <f t="shared" ref="I86:N86" si="164">I59</f>
        <v>23.903621816773025</v>
      </c>
      <c r="J86" s="233">
        <f t="shared" si="164"/>
        <v>23.010393182336216</v>
      </c>
      <c r="K86" s="233">
        <f t="shared" si="164"/>
        <v>23.52047053906816</v>
      </c>
      <c r="L86" s="233">
        <f t="shared" si="164"/>
        <v>27.890721356060297</v>
      </c>
      <c r="M86" s="233">
        <f t="shared" si="164"/>
        <v>35.703735631711503</v>
      </c>
      <c r="N86" s="233">
        <f t="shared" si="164"/>
        <v>41.866804639492415</v>
      </c>
      <c r="O86" s="8"/>
      <c r="P86" s="233">
        <f>P59</f>
        <v>23.183413464382845</v>
      </c>
      <c r="Q86" s="233">
        <f t="shared" ref="Q86:V86" si="165">Q59</f>
        <v>23.471989565592747</v>
      </c>
      <c r="R86" s="233">
        <f t="shared" si="165"/>
        <v>22.595948083295109</v>
      </c>
      <c r="S86" s="233">
        <f t="shared" si="165"/>
        <v>23.096344032803003</v>
      </c>
      <c r="T86" s="233">
        <f t="shared" si="165"/>
        <v>27.388375625453065</v>
      </c>
      <c r="U86" s="233">
        <f t="shared" si="165"/>
        <v>35.060668034701415</v>
      </c>
      <c r="V86" s="233">
        <f t="shared" si="165"/>
        <v>41.112732692183442</v>
      </c>
      <c r="W86" s="8"/>
      <c r="X86" s="233">
        <f>X59</f>
        <v>23.183413464382845</v>
      </c>
      <c r="Y86" s="233">
        <f>Y59</f>
        <v>23.471989565592747</v>
      </c>
      <c r="Z86" s="233">
        <f t="shared" ref="Z86:AD86" si="166">Z59</f>
        <v>22.595948083295109</v>
      </c>
      <c r="AA86" s="233">
        <f t="shared" si="166"/>
        <v>23.096344032803003</v>
      </c>
      <c r="AB86" s="233">
        <f t="shared" si="166"/>
        <v>37.601664801829308</v>
      </c>
      <c r="AC86" s="233">
        <f t="shared" si="166"/>
        <v>60.555617249359486</v>
      </c>
      <c r="AD86" s="233">
        <f t="shared" si="166"/>
        <v>84.844935223134271</v>
      </c>
      <c r="AE86" s="186"/>
      <c r="AF86" s="186"/>
      <c r="AG86" s="186"/>
      <c r="AH86" s="186"/>
      <c r="AI86" s="186"/>
      <c r="AJ86" s="186"/>
      <c r="AK86" s="186"/>
      <c r="AL86" s="186"/>
      <c r="AM86" s="186"/>
      <c r="AN86" s="186"/>
      <c r="AO86" s="186"/>
      <c r="AP86" s="186"/>
      <c r="AQ86" s="186"/>
      <c r="AR86" s="186"/>
      <c r="AS86" s="186"/>
    </row>
    <row r="87" spans="1:46">
      <c r="A87" s="185" t="s">
        <v>16</v>
      </c>
      <c r="B87" s="186" t="str">
        <f t="shared" si="133"/>
        <v>TFROT</v>
      </c>
      <c r="C87" s="186" t="str">
        <f t="shared" si="133"/>
        <v>Transport Freight - Rail Other</v>
      </c>
      <c r="D87" s="185" t="s">
        <v>149</v>
      </c>
      <c r="E87" s="47"/>
      <c r="F87" s="233">
        <f t="shared" ref="F87:H87" si="167">F47</f>
        <v>25.1</v>
      </c>
      <c r="G87" s="233">
        <f t="shared" si="167"/>
        <v>26.450167179818607</v>
      </c>
      <c r="H87" s="233">
        <f t="shared" si="167"/>
        <v>26.936565879511939</v>
      </c>
      <c r="I87" s="233">
        <f t="shared" ref="I87:N87" si="168">I47</f>
        <v>27.271859436409219</v>
      </c>
      <c r="J87" s="233">
        <f t="shared" si="168"/>
        <v>26.252766767119954</v>
      </c>
      <c r="K87" s="233">
        <f t="shared" si="168"/>
        <v>26.834718660482309</v>
      </c>
      <c r="L87" s="233">
        <f t="shared" si="168"/>
        <v>31.820777547141518</v>
      </c>
      <c r="M87" s="233">
        <f t="shared" si="168"/>
        <v>40.734716561634485</v>
      </c>
      <c r="N87" s="233">
        <f t="shared" si="168"/>
        <v>47.766218020511793</v>
      </c>
      <c r="O87" s="8"/>
      <c r="P87" s="233">
        <f>P47</f>
        <v>26.450167179818607</v>
      </c>
      <c r="Q87" s="233">
        <f t="shared" ref="Q87:V87" si="169">Q47</f>
        <v>27.271859436409219</v>
      </c>
      <c r="R87" s="233">
        <f t="shared" si="169"/>
        <v>25.779922585941232</v>
      </c>
      <c r="S87" s="233">
        <f t="shared" si="169"/>
        <v>26.835400816677453</v>
      </c>
      <c r="T87" s="233">
        <f t="shared" si="169"/>
        <v>31.247646736312355</v>
      </c>
      <c r="U87" s="233">
        <f t="shared" si="169"/>
        <v>40.001034894136609</v>
      </c>
      <c r="V87" s="233">
        <f t="shared" si="169"/>
        <v>46.905890480627463</v>
      </c>
      <c r="W87" s="8"/>
      <c r="X87" s="233">
        <f>X47</f>
        <v>26.450167179818607</v>
      </c>
      <c r="Y87" s="233">
        <f>Y47</f>
        <v>27.271859436409219</v>
      </c>
      <c r="Z87" s="233">
        <f t="shared" ref="Z87:AD87" si="170">Z47</f>
        <v>25.779922585941232</v>
      </c>
      <c r="AA87" s="233">
        <f t="shared" si="170"/>
        <v>26.835400816677453</v>
      </c>
      <c r="AB87" s="233">
        <f t="shared" si="170"/>
        <v>31.585862630719056</v>
      </c>
      <c r="AC87" s="233">
        <f t="shared" si="170"/>
        <v>40.845307185127247</v>
      </c>
      <c r="AD87" s="233">
        <f t="shared" si="170"/>
        <v>48.354094456638698</v>
      </c>
      <c r="AE87" s="186"/>
      <c r="AF87" s="186"/>
      <c r="AG87" s="186"/>
      <c r="AH87" s="186"/>
      <c r="AI87" s="186"/>
      <c r="AJ87" s="186"/>
      <c r="AK87" s="186"/>
      <c r="AL87" s="186"/>
      <c r="AM87" s="186"/>
      <c r="AN87" s="186"/>
      <c r="AO87" s="186"/>
      <c r="AP87" s="186"/>
      <c r="AQ87" s="186"/>
      <c r="AR87" s="186"/>
      <c r="AS87" s="186"/>
    </row>
    <row r="88" spans="1:46">
      <c r="A88" s="185" t="s">
        <v>16</v>
      </c>
      <c r="B88" s="186" t="str">
        <f t="shared" si="133"/>
        <v>TFREX</v>
      </c>
      <c r="C88" s="186" t="str">
        <f t="shared" si="133"/>
        <v>Transport Freight - Rail Export (bulk mining)</v>
      </c>
      <c r="D88" s="185" t="s">
        <v>149</v>
      </c>
      <c r="E88" s="47"/>
      <c r="F88" s="233">
        <f t="shared" ref="F88:H88" si="171">F104</f>
        <v>82</v>
      </c>
      <c r="G88" s="233">
        <f t="shared" si="171"/>
        <v>82</v>
      </c>
      <c r="H88" s="233">
        <f t="shared" si="171"/>
        <v>82</v>
      </c>
      <c r="I88" s="233">
        <f t="shared" ref="I88:N88" si="172">I104</f>
        <v>86.036801673044508</v>
      </c>
      <c r="J88" s="233">
        <f t="shared" si="172"/>
        <v>79.266714881385326</v>
      </c>
      <c r="K88" s="233">
        <f t="shared" si="172"/>
        <v>84.862097424278346</v>
      </c>
      <c r="L88" s="233">
        <f t="shared" si="172"/>
        <v>91.22747843551079</v>
      </c>
      <c r="M88" s="233">
        <f t="shared" si="172"/>
        <v>101.82999626076513</v>
      </c>
      <c r="N88" s="233">
        <f t="shared" si="172"/>
        <v>102.98409220847734</v>
      </c>
      <c r="O88" s="8"/>
      <c r="P88" s="233">
        <f>F104</f>
        <v>82</v>
      </c>
      <c r="Q88" s="233">
        <f t="shared" ref="Q88:V88" si="173">G104</f>
        <v>82</v>
      </c>
      <c r="R88" s="233">
        <f t="shared" si="173"/>
        <v>82</v>
      </c>
      <c r="S88" s="233">
        <f t="shared" si="173"/>
        <v>86.036801673044508</v>
      </c>
      <c r="T88" s="233">
        <f t="shared" si="173"/>
        <v>79.266714881385326</v>
      </c>
      <c r="U88" s="233">
        <f t="shared" si="173"/>
        <v>84.862097424278346</v>
      </c>
      <c r="V88" s="233">
        <f t="shared" si="173"/>
        <v>91.22747843551079</v>
      </c>
      <c r="W88" s="8"/>
      <c r="X88" s="233">
        <f>P88</f>
        <v>82</v>
      </c>
      <c r="Y88" s="233">
        <f>Q88</f>
        <v>82</v>
      </c>
      <c r="Z88" s="233">
        <f t="shared" ref="Z88:AD88" si="174">R88</f>
        <v>82</v>
      </c>
      <c r="AA88" s="233">
        <f t="shared" si="174"/>
        <v>86.036801673044508</v>
      </c>
      <c r="AB88" s="233">
        <f t="shared" si="174"/>
        <v>79.266714881385326</v>
      </c>
      <c r="AC88" s="233">
        <f t="shared" si="174"/>
        <v>84.862097424278346</v>
      </c>
      <c r="AD88" s="233">
        <f t="shared" si="174"/>
        <v>91.22747843551079</v>
      </c>
      <c r="AE88" s="186"/>
      <c r="AF88" s="186"/>
      <c r="AG88" s="186"/>
      <c r="AH88" s="186"/>
      <c r="AI88" s="186"/>
      <c r="AJ88" s="186"/>
      <c r="AK88" s="186"/>
      <c r="AL88" s="186"/>
      <c r="AM88" s="186"/>
      <c r="AN88" s="186"/>
      <c r="AO88" s="186"/>
      <c r="AP88" s="186"/>
      <c r="AQ88" s="186"/>
      <c r="AR88" s="186"/>
      <c r="AS88" s="186"/>
    </row>
    <row r="89" spans="1:46">
      <c r="A89" s="185" t="s">
        <v>16</v>
      </c>
      <c r="C89" s="5" t="s">
        <v>211</v>
      </c>
      <c r="E89" s="260">
        <f>SUM(E76:E85)-SUM(G76:G85)</f>
        <v>26.349069999288815</v>
      </c>
      <c r="F89" s="79">
        <f t="shared" ref="F89:K89" si="175">SUM(F76:F88)</f>
        <v>315.92251525208883</v>
      </c>
      <c r="G89" s="79">
        <f>SUM(G76:G88)</f>
        <v>336.68380630627735</v>
      </c>
      <c r="H89" s="79">
        <f>SUM(H76:H88)</f>
        <v>356.67878401110221</v>
      </c>
      <c r="I89" s="79">
        <f t="shared" si="175"/>
        <v>364.13465650806916</v>
      </c>
      <c r="J89" s="79">
        <f t="shared" si="175"/>
        <v>346.50758520114863</v>
      </c>
      <c r="K89" s="79">
        <f t="shared" si="175"/>
        <v>358.50232030612949</v>
      </c>
      <c r="L89" s="79">
        <f t="shared" ref="L89:N89" si="176">SUM(L76:L88)</f>
        <v>415.14809074218033</v>
      </c>
      <c r="M89" s="79">
        <f t="shared" si="176"/>
        <v>516.4903329302748</v>
      </c>
      <c r="N89" s="79">
        <f t="shared" si="176"/>
        <v>589.22182055612916</v>
      </c>
      <c r="O89" s="8"/>
      <c r="P89" s="79">
        <f t="shared" ref="P89:V89" si="177">SUM(P76:P88)</f>
        <v>329.19518412970541</v>
      </c>
      <c r="Q89" s="79">
        <f>SUM(Q76:Q88)</f>
        <v>332.87120887561412</v>
      </c>
      <c r="R89" s="79">
        <f t="shared" si="177"/>
        <v>322.46537290910544</v>
      </c>
      <c r="S89" s="79">
        <f t="shared" si="177"/>
        <v>332.89259031093002</v>
      </c>
      <c r="T89" s="79">
        <f t="shared" si="177"/>
        <v>370.73295183110361</v>
      </c>
      <c r="U89" s="79">
        <f t="shared" si="177"/>
        <v>457.97663027451381</v>
      </c>
      <c r="V89" s="79">
        <f t="shared" si="177"/>
        <v>528.74789411778045</v>
      </c>
      <c r="W89" s="367"/>
      <c r="X89" s="79">
        <f t="shared" ref="X89:AD89" si="178">SUM(X76:X88)</f>
        <v>329.19518412970541</v>
      </c>
      <c r="Y89" s="79">
        <f t="shared" si="178"/>
        <v>332.87120887561412</v>
      </c>
      <c r="Z89" s="79">
        <f t="shared" si="178"/>
        <v>322.46537290910544</v>
      </c>
      <c r="AA89" s="79">
        <f t="shared" si="178"/>
        <v>332.89259031093002</v>
      </c>
      <c r="AB89" s="79">
        <f t="shared" si="178"/>
        <v>370.73295183110366</v>
      </c>
      <c r="AC89" s="79">
        <f t="shared" si="178"/>
        <v>457.97663027451381</v>
      </c>
      <c r="AD89" s="79">
        <f t="shared" si="178"/>
        <v>528.74789411778045</v>
      </c>
    </row>
    <row r="90" spans="1:46">
      <c r="A90" s="185" t="s">
        <v>16</v>
      </c>
      <c r="N90" s="185">
        <f>N89/F89</f>
        <v>1.8650833419896093</v>
      </c>
      <c r="O90" s="8"/>
      <c r="P90" s="5" t="s">
        <v>41</v>
      </c>
      <c r="X90" s="5" t="s">
        <v>197</v>
      </c>
    </row>
    <row r="91" spans="1:46" ht="15.75" thickBot="1">
      <c r="A91" s="185" t="s">
        <v>16</v>
      </c>
      <c r="B91" s="14" t="s">
        <v>209</v>
      </c>
      <c r="C91" s="14"/>
      <c r="D91" s="14"/>
      <c r="F91" s="185">
        <f t="shared" ref="F91:K91" si="179">F$4</f>
        <v>2012</v>
      </c>
      <c r="G91" s="185">
        <f t="shared" si="179"/>
        <v>2015</v>
      </c>
      <c r="H91" s="185">
        <f t="shared" si="179"/>
        <v>2017</v>
      </c>
      <c r="I91" s="280">
        <f t="shared" si="179"/>
        <v>2019</v>
      </c>
      <c r="J91" s="280">
        <f t="shared" si="179"/>
        <v>2020</v>
      </c>
      <c r="K91" s="280">
        <f t="shared" si="179"/>
        <v>2021</v>
      </c>
      <c r="L91" s="185">
        <f>L$4</f>
        <v>2030</v>
      </c>
      <c r="M91" s="185">
        <f>M$4</f>
        <v>2040</v>
      </c>
      <c r="N91" s="185">
        <f>N$4</f>
        <v>2050</v>
      </c>
      <c r="O91" s="8"/>
      <c r="P91" s="7">
        <f>P75</f>
        <v>2017</v>
      </c>
      <c r="Q91" s="7">
        <f t="shared" ref="Q91:T91" si="180">Q75</f>
        <v>2019</v>
      </c>
      <c r="R91" s="7">
        <f t="shared" si="180"/>
        <v>2020</v>
      </c>
      <c r="S91" s="7">
        <f t="shared" si="180"/>
        <v>2021</v>
      </c>
      <c r="T91" s="7">
        <f t="shared" si="180"/>
        <v>2030</v>
      </c>
      <c r="U91" s="7">
        <f>U75</f>
        <v>2040</v>
      </c>
      <c r="V91" s="7">
        <f>V75</f>
        <v>2050</v>
      </c>
      <c r="W91" s="284"/>
      <c r="X91" s="7">
        <f>X75</f>
        <v>2017</v>
      </c>
      <c r="Y91" s="7">
        <f t="shared" ref="Y91:AA91" si="181">Y75</f>
        <v>2019</v>
      </c>
      <c r="Z91" s="7">
        <f t="shared" si="181"/>
        <v>2020</v>
      </c>
      <c r="AA91" s="7">
        <f t="shared" si="181"/>
        <v>2021</v>
      </c>
      <c r="AB91" s="7">
        <f>AB75</f>
        <v>2030</v>
      </c>
      <c r="AC91" s="7">
        <f>AC75</f>
        <v>2040</v>
      </c>
      <c r="AD91" s="7">
        <f>AD75</f>
        <v>2050</v>
      </c>
    </row>
    <row r="92" spans="1:46">
      <c r="A92" s="185" t="s">
        <v>16</v>
      </c>
      <c r="B92" s="186" t="str">
        <f>'[2]TS BYDem'!D19</f>
        <v>TFLCV</v>
      </c>
      <c r="C92" s="186" t="str">
        <f>C13</f>
        <v>Transport Freight - LCV</v>
      </c>
      <c r="D92" s="185" t="s">
        <v>150</v>
      </c>
      <c r="F92" s="234">
        <f>SUMIF($I$223:$I$247,$B92,$W$223:$W$247)/1000000000</f>
        <v>43.510890756102206</v>
      </c>
      <c r="G92" s="234">
        <f>(F92+H92)/2</f>
        <v>45.547855670926104</v>
      </c>
      <c r="H92" s="234">
        <f>SUMIF($I$223:$I$247,$B92,$AB$223:$AB$247)/1000000000</f>
        <v>47.584820585750002</v>
      </c>
      <c r="I92" s="24">
        <f t="shared" ref="I92:N92" si="182">I43/I63</f>
        <v>48.177133793746961</v>
      </c>
      <c r="J92" s="186">
        <f t="shared" si="182"/>
        <v>45.207927176491495</v>
      </c>
      <c r="K92" s="10">
        <f t="shared" si="182"/>
        <v>47.404902267046701</v>
      </c>
      <c r="L92" s="10">
        <f t="shared" si="182"/>
        <v>54.796182315237353</v>
      </c>
      <c r="M92" s="10">
        <f t="shared" si="182"/>
        <v>70.14621034838143</v>
      </c>
      <c r="N92" s="10">
        <f t="shared" si="182"/>
        <v>82.254633384860938</v>
      </c>
      <c r="O92" s="8"/>
      <c r="P92" s="10">
        <f>P76/P63</f>
        <v>47.584820585750009</v>
      </c>
      <c r="Q92" s="10">
        <f t="shared" ref="Q92:V92" si="183">Q76/Q63</f>
        <v>48.177133793746961</v>
      </c>
      <c r="R92" s="10">
        <f t="shared" si="183"/>
        <v>45.207927176491495</v>
      </c>
      <c r="S92" s="10">
        <f t="shared" si="183"/>
        <v>47.404902267046701</v>
      </c>
      <c r="T92" s="10">
        <f t="shared" si="183"/>
        <v>54.796182315237353</v>
      </c>
      <c r="U92" s="10">
        <f t="shared" si="183"/>
        <v>70.14621034838143</v>
      </c>
      <c r="V92" s="10">
        <f t="shared" si="183"/>
        <v>82.254633384860938</v>
      </c>
      <c r="W92" s="284"/>
      <c r="X92" s="10">
        <f>P92</f>
        <v>47.584820585750009</v>
      </c>
      <c r="Y92" s="10">
        <f t="shared" ref="Y92:AA92" si="184">Q92</f>
        <v>48.177133793746961</v>
      </c>
      <c r="Z92" s="10">
        <f t="shared" si="184"/>
        <v>45.207927176491495</v>
      </c>
      <c r="AA92" s="10">
        <f t="shared" si="184"/>
        <v>47.404902267046701</v>
      </c>
      <c r="AB92" s="10">
        <f t="shared" ref="AB92:AD92" si="185">AB76/AB63</f>
        <v>54.796182315237353</v>
      </c>
      <c r="AC92" s="10">
        <f t="shared" si="185"/>
        <v>70.14621034838143</v>
      </c>
      <c r="AD92" s="10">
        <f t="shared" si="185"/>
        <v>82.254633384860938</v>
      </c>
    </row>
    <row r="93" spans="1:46">
      <c r="A93" s="185" t="s">
        <v>16</v>
      </c>
      <c r="B93" s="186" t="str">
        <f>'[2]TS BYDem'!D20</f>
        <v>TFHCV1</v>
      </c>
      <c r="C93" s="186" t="str">
        <f t="shared" ref="C93:C99" si="186">C14</f>
        <v>Transport Freight - HCV1</v>
      </c>
      <c r="D93" s="185" t="s">
        <v>150</v>
      </c>
      <c r="F93" s="234">
        <f t="shared" ref="F93:F101" si="187">SUMIF($I$223:$I$247,$B93,$W$223:$W$247)/1000000000</f>
        <v>3.6611476956492877</v>
      </c>
      <c r="G93" s="234">
        <f t="shared" ref="G93:G100" si="188">(F93+H93)/2</f>
        <v>3.6563130331972848</v>
      </c>
      <c r="H93" s="234">
        <f t="shared" ref="H93:H101" si="189">SUMIF($I$223:$I$247,$B93,$AB$223:$AB$247)/1000000000</f>
        <v>3.6514783707452825</v>
      </c>
      <c r="I93" s="24">
        <f>I46/H46*H93</f>
        <v>3.6969302362999743</v>
      </c>
      <c r="J93" s="24">
        <f t="shared" ref="J93:N93" si="190">J46/I46*I93</f>
        <v>3.5587836419516132</v>
      </c>
      <c r="K93" s="24">
        <f t="shared" si="190"/>
        <v>3.6376721224257773</v>
      </c>
      <c r="L93" s="24">
        <f t="shared" si="190"/>
        <v>4.3135743982146284</v>
      </c>
      <c r="M93" s="24">
        <f t="shared" si="190"/>
        <v>5.5219339068155575</v>
      </c>
      <c r="N93" s="24">
        <f t="shared" si="190"/>
        <v>6.4751131504430157</v>
      </c>
      <c r="P93" s="10">
        <f t="shared" ref="P93:V100" si="191">P77/P64</f>
        <v>3.8580863992004506</v>
      </c>
      <c r="Q93" s="10">
        <f t="shared" si="191"/>
        <v>3.9779404514613912</v>
      </c>
      <c r="R93" s="10">
        <f t="shared" si="191"/>
        <v>3.7603228752803104</v>
      </c>
      <c r="S93" s="10">
        <f t="shared" si="191"/>
        <v>3.9142775243746488</v>
      </c>
      <c r="T93" s="10">
        <f t="shared" si="191"/>
        <v>4.557858559486573</v>
      </c>
      <c r="U93" s="10">
        <f t="shared" si="191"/>
        <v>5.8346492719623511</v>
      </c>
      <c r="V93" s="10">
        <f t="shared" si="191"/>
        <v>6.8418084799014789</v>
      </c>
      <c r="W93" s="284"/>
      <c r="X93" s="10">
        <f t="shared" ref="X93:X101" si="192">P93</f>
        <v>3.8580863992004506</v>
      </c>
      <c r="Y93" s="10">
        <f t="shared" ref="Y93:Y101" si="193">Q93</f>
        <v>3.9779404514613912</v>
      </c>
      <c r="Z93" s="10">
        <f t="shared" ref="Z93:Z101" si="194">R93</f>
        <v>3.7603228752803104</v>
      </c>
      <c r="AA93" s="10">
        <f t="shared" ref="AA93:AA101" si="195">S93</f>
        <v>3.9142775243746488</v>
      </c>
      <c r="AB93" s="10">
        <f t="shared" ref="AB93:AD93" si="196">AB77/AB64</f>
        <v>4.3299656315122448</v>
      </c>
      <c r="AC93" s="10">
        <f t="shared" si="196"/>
        <v>5.2657709679460218</v>
      </c>
      <c r="AD93" s="10">
        <f t="shared" si="196"/>
        <v>5.8659955454555304</v>
      </c>
    </row>
    <row r="94" spans="1:46">
      <c r="A94" s="185" t="s">
        <v>16</v>
      </c>
      <c r="B94" s="186" t="str">
        <f>'[2]TS BYDem'!D21</f>
        <v>TFHCV2</v>
      </c>
      <c r="C94" s="186" t="str">
        <f t="shared" si="186"/>
        <v>Transport Freight - HCV2</v>
      </c>
      <c r="D94" s="185" t="s">
        <v>150</v>
      </c>
      <c r="F94" s="234">
        <f t="shared" si="187"/>
        <v>0.91016288033514703</v>
      </c>
      <c r="G94" s="234">
        <f t="shared" si="188"/>
        <v>0.95659104741630863</v>
      </c>
      <c r="H94" s="234">
        <f t="shared" si="189"/>
        <v>1.0030192144974701</v>
      </c>
      <c r="I94" s="24">
        <f>I51/H51*H94</f>
        <v>1.0155043204894318</v>
      </c>
      <c r="J94" s="24">
        <f t="shared" ref="J94:N94" si="197">J51/I51*I94</f>
        <v>0.97755703599805133</v>
      </c>
      <c r="K94" s="24">
        <f t="shared" si="197"/>
        <v>0.99922679648521096</v>
      </c>
      <c r="L94" s="24">
        <f t="shared" si="197"/>
        <v>1.1848893969185836</v>
      </c>
      <c r="M94" s="24">
        <f t="shared" si="197"/>
        <v>1.5168118902456016</v>
      </c>
      <c r="N94" s="24">
        <f t="shared" si="197"/>
        <v>1.7786392925049694</v>
      </c>
      <c r="P94" s="10">
        <f t="shared" si="191"/>
        <v>0.95912192612469627</v>
      </c>
      <c r="Q94" s="10">
        <f t="shared" si="191"/>
        <v>0.97106061955529122</v>
      </c>
      <c r="R94" s="10">
        <f t="shared" si="191"/>
        <v>0.93481787233615088</v>
      </c>
      <c r="S94" s="10">
        <f t="shared" si="191"/>
        <v>0.95551977318670289</v>
      </c>
      <c r="T94" s="10">
        <f t="shared" si="191"/>
        <v>1.1330855839528768</v>
      </c>
      <c r="U94" s="10">
        <f t="shared" si="191"/>
        <v>1.4504963002244662</v>
      </c>
      <c r="V94" s="10">
        <f t="shared" si="191"/>
        <v>1.7008765093439384</v>
      </c>
      <c r="W94" s="284"/>
      <c r="X94" s="10">
        <f t="shared" si="192"/>
        <v>0.95912192612469627</v>
      </c>
      <c r="Y94" s="10">
        <f t="shared" si="193"/>
        <v>0.97106061955529122</v>
      </c>
      <c r="Z94" s="10">
        <f t="shared" si="194"/>
        <v>0.93481787233615088</v>
      </c>
      <c r="AA94" s="10">
        <f t="shared" si="195"/>
        <v>0.95551977318670289</v>
      </c>
      <c r="AB94" s="10">
        <f t="shared" ref="AB94:AD94" si="198">AB78/AB65</f>
        <v>1.076431304755233</v>
      </c>
      <c r="AC94" s="10">
        <f t="shared" si="198"/>
        <v>1.3090729109525807</v>
      </c>
      <c r="AD94" s="10">
        <f t="shared" si="198"/>
        <v>1.4582889971987589</v>
      </c>
    </row>
    <row r="95" spans="1:46">
      <c r="A95" s="185" t="s">
        <v>16</v>
      </c>
      <c r="B95" s="186" t="str">
        <f>'[2]TS BYDem'!D22</f>
        <v>TFHCV3</v>
      </c>
      <c r="C95" s="186" t="str">
        <f t="shared" si="186"/>
        <v>Transport Freight - HCV3</v>
      </c>
      <c r="D95" s="185" t="s">
        <v>150</v>
      </c>
      <c r="F95" s="234">
        <f t="shared" si="187"/>
        <v>3.04238730086416</v>
      </c>
      <c r="G95" s="234">
        <f t="shared" si="188"/>
        <v>3.1708708396431251</v>
      </c>
      <c r="H95" s="234">
        <f t="shared" si="189"/>
        <v>3.2993543784220902</v>
      </c>
      <c r="I95" s="24">
        <f t="shared" ref="I95:N101" si="199">I52/H52*H95</f>
        <v>3.3404231720446353</v>
      </c>
      <c r="J95" s="24">
        <f t="shared" si="199"/>
        <v>3.2155985052523919</v>
      </c>
      <c r="K95" s="24">
        <f t="shared" si="199"/>
        <v>3.2868795117468586</v>
      </c>
      <c r="L95" s="24">
        <f t="shared" si="199"/>
        <v>3.8976023222325837</v>
      </c>
      <c r="M95" s="24">
        <f t="shared" si="199"/>
        <v>4.9894357744999507</v>
      </c>
      <c r="N95" s="24">
        <f t="shared" si="199"/>
        <v>5.8506968286744083</v>
      </c>
      <c r="P95" s="10">
        <f t="shared" si="191"/>
        <v>3.2060419415782513</v>
      </c>
      <c r="Q95" s="10">
        <f t="shared" si="191"/>
        <v>3.2459492263807008</v>
      </c>
      <c r="R95" s="10">
        <f t="shared" si="191"/>
        <v>3.1248011590728582</v>
      </c>
      <c r="S95" s="10">
        <f t="shared" si="191"/>
        <v>3.1940010809904344</v>
      </c>
      <c r="T95" s="10">
        <f t="shared" si="191"/>
        <v>3.7875475542807218</v>
      </c>
      <c r="U95" s="10">
        <f t="shared" si="191"/>
        <v>4.8485514176631614</v>
      </c>
      <c r="V95" s="10">
        <f t="shared" si="191"/>
        <v>5.6854934475691659</v>
      </c>
      <c r="W95" s="284"/>
      <c r="X95" s="10">
        <f t="shared" si="192"/>
        <v>3.2060419415782513</v>
      </c>
      <c r="Y95" s="10">
        <f t="shared" si="193"/>
        <v>3.2459492263807008</v>
      </c>
      <c r="Z95" s="10">
        <f t="shared" si="194"/>
        <v>3.1248011590728582</v>
      </c>
      <c r="AA95" s="10">
        <f t="shared" si="195"/>
        <v>3.1940010809904344</v>
      </c>
      <c r="AB95" s="10">
        <f t="shared" ref="AB95:AD95" si="200">AB79/AB66</f>
        <v>3.5981701765666854</v>
      </c>
      <c r="AC95" s="10">
        <f t="shared" si="200"/>
        <v>4.3758176544410023</v>
      </c>
      <c r="AD95" s="10">
        <f t="shared" si="200"/>
        <v>4.8745999446096135</v>
      </c>
    </row>
    <row r="96" spans="1:46">
      <c r="A96" s="185" t="s">
        <v>16</v>
      </c>
      <c r="B96" s="186" t="str">
        <f>'[2]TS BYDem'!D23</f>
        <v>TFHCV4</v>
      </c>
      <c r="C96" s="186" t="str">
        <f t="shared" si="186"/>
        <v>Transport Freight - HCV4</v>
      </c>
      <c r="D96" s="185" t="s">
        <v>150</v>
      </c>
      <c r="F96" s="234">
        <f t="shared" si="187"/>
        <v>0.64156299948433904</v>
      </c>
      <c r="G96" s="328">
        <f>H96</f>
        <v>0.59840698910616308</v>
      </c>
      <c r="H96" s="234">
        <f t="shared" si="189"/>
        <v>0.59840698910616308</v>
      </c>
      <c r="I96" s="24">
        <f t="shared" si="199"/>
        <v>0.60585567461221745</v>
      </c>
      <c r="J96" s="24">
        <f t="shared" si="199"/>
        <v>0.58321610806251878</v>
      </c>
      <c r="K96" s="24">
        <f t="shared" si="199"/>
        <v>0.59614441087102454</v>
      </c>
      <c r="L96" s="24">
        <f t="shared" si="199"/>
        <v>0.70691177814486006</v>
      </c>
      <c r="M96" s="24">
        <f t="shared" si="199"/>
        <v>0.9049386324439036</v>
      </c>
      <c r="N96" s="24">
        <f t="shared" si="199"/>
        <v>1.0611463552740346</v>
      </c>
      <c r="P96" s="10">
        <f t="shared" si="191"/>
        <v>0.67607364911341206</v>
      </c>
      <c r="Q96" s="10">
        <f t="shared" si="191"/>
        <v>0.68448909225303578</v>
      </c>
      <c r="R96" s="10">
        <f t="shared" si="191"/>
        <v>0.65894201038687306</v>
      </c>
      <c r="S96" s="10">
        <f t="shared" si="191"/>
        <v>0.67353453430942301</v>
      </c>
      <c r="T96" s="10">
        <f t="shared" si="191"/>
        <v>0.79869856442133746</v>
      </c>
      <c r="U96" s="10">
        <f t="shared" si="191"/>
        <v>1.0224376067394418</v>
      </c>
      <c r="V96" s="10">
        <f t="shared" si="191"/>
        <v>1.1989276410452294</v>
      </c>
      <c r="W96" s="284"/>
      <c r="X96" s="10">
        <f t="shared" si="192"/>
        <v>0.67607364911341206</v>
      </c>
      <c r="Y96" s="10">
        <f t="shared" si="193"/>
        <v>0.68448909225303578</v>
      </c>
      <c r="Z96" s="10">
        <f t="shared" si="194"/>
        <v>0.65894201038687306</v>
      </c>
      <c r="AA96" s="10">
        <f t="shared" si="195"/>
        <v>0.67353453430942301</v>
      </c>
      <c r="AB96" s="10">
        <f t="shared" ref="AB96:AD96" si="201">AB80/AB67</f>
        <v>0.75876363620027043</v>
      </c>
      <c r="AC96" s="10">
        <f t="shared" si="201"/>
        <v>0.92274994008234612</v>
      </c>
      <c r="AD96" s="10">
        <f t="shared" si="201"/>
        <v>1.0279305862411534</v>
      </c>
    </row>
    <row r="97" spans="1:78">
      <c r="A97" s="185" t="s">
        <v>16</v>
      </c>
      <c r="B97" s="186" t="str">
        <f>'[2]TS BYDem'!D24</f>
        <v>TFHCV5</v>
      </c>
      <c r="C97" s="186" t="str">
        <f t="shared" si="186"/>
        <v>Transport Freight - HCV5</v>
      </c>
      <c r="D97" s="185" t="s">
        <v>150</v>
      </c>
      <c r="F97" s="234">
        <f t="shared" si="187"/>
        <v>0.28132785630344898</v>
      </c>
      <c r="G97" s="234">
        <f t="shared" si="188"/>
        <v>0.28965797617838801</v>
      </c>
      <c r="H97" s="234">
        <f t="shared" si="189"/>
        <v>0.29798809605332705</v>
      </c>
      <c r="I97" s="24">
        <f t="shared" si="199"/>
        <v>0.30169731010405959</v>
      </c>
      <c r="J97" s="24">
        <f t="shared" si="199"/>
        <v>0.29042350907159797</v>
      </c>
      <c r="K97" s="24">
        <f t="shared" si="199"/>
        <v>0.29686140236034775</v>
      </c>
      <c r="L97" s="24">
        <f t="shared" si="199"/>
        <v>0.35202011119841253</v>
      </c>
      <c r="M97" s="24">
        <f t="shared" si="199"/>
        <v>0.45063133458693594</v>
      </c>
      <c r="N97" s="24">
        <f t="shared" si="199"/>
        <v>0.52841792926642828</v>
      </c>
      <c r="P97" s="10">
        <f t="shared" si="191"/>
        <v>0.29646090962415178</v>
      </c>
      <c r="Q97" s="10">
        <f t="shared" si="191"/>
        <v>0.30015111398477862</v>
      </c>
      <c r="R97" s="10">
        <f t="shared" si="191"/>
        <v>0.28894861979170178</v>
      </c>
      <c r="S97" s="10">
        <f t="shared" si="191"/>
        <v>0.29534749796342835</v>
      </c>
      <c r="T97" s="10">
        <f t="shared" si="191"/>
        <v>0.35023240919737925</v>
      </c>
      <c r="U97" s="10">
        <f t="shared" si="191"/>
        <v>0.44834284448951839</v>
      </c>
      <c r="V97" s="10">
        <f t="shared" si="191"/>
        <v>0.52573440704857688</v>
      </c>
      <c r="W97" s="284"/>
      <c r="X97" s="10">
        <f t="shared" si="192"/>
        <v>0.29646090962415178</v>
      </c>
      <c r="Y97" s="10">
        <f t="shared" si="193"/>
        <v>0.30015111398477862</v>
      </c>
      <c r="Z97" s="10">
        <f t="shared" si="194"/>
        <v>0.28894861979170178</v>
      </c>
      <c r="AA97" s="10">
        <f t="shared" si="195"/>
        <v>0.29534749796342835</v>
      </c>
      <c r="AB97" s="10">
        <f t="shared" ref="AB97:AD97" si="202">AB81/AB68</f>
        <v>0.33272078873751026</v>
      </c>
      <c r="AC97" s="10">
        <f t="shared" si="202"/>
        <v>0.40462941715179035</v>
      </c>
      <c r="AD97" s="10">
        <f t="shared" si="202"/>
        <v>0.45075153724327344</v>
      </c>
    </row>
    <row r="98" spans="1:78">
      <c r="A98" s="185" t="s">
        <v>16</v>
      </c>
      <c r="B98" s="186" t="str">
        <f>'[2]TS BYDem'!D25</f>
        <v>TFHCV6</v>
      </c>
      <c r="C98" s="186" t="str">
        <f t="shared" si="186"/>
        <v>Transport Freight - HCV6</v>
      </c>
      <c r="D98" s="185" t="s">
        <v>150</v>
      </c>
      <c r="F98" s="234">
        <f t="shared" si="187"/>
        <v>5.15418175848178</v>
      </c>
      <c r="G98" s="234">
        <f t="shared" si="188"/>
        <v>5.9081847615594549</v>
      </c>
      <c r="H98" s="234">
        <f t="shared" si="189"/>
        <v>6.6621877646371299</v>
      </c>
      <c r="I98" s="24">
        <f>I55/H55*H98</f>
        <v>6.7451155083708541</v>
      </c>
      <c r="J98" s="24">
        <f t="shared" si="199"/>
        <v>6.4930645697790714</v>
      </c>
      <c r="K98" s="24">
        <f>K55/J55*J98</f>
        <v>6.6369980170086968</v>
      </c>
      <c r="L98" s="24">
        <f t="shared" si="199"/>
        <v>7.8701938392618604</v>
      </c>
      <c r="M98" s="24">
        <f t="shared" si="199"/>
        <v>10.074867430643682</v>
      </c>
      <c r="N98" s="24">
        <f t="shared" si="199"/>
        <v>11.81396005276561</v>
      </c>
      <c r="P98" s="10">
        <f t="shared" si="191"/>
        <v>5.4314330353392233</v>
      </c>
      <c r="Q98" s="10">
        <f t="shared" si="191"/>
        <v>5.4990409297387632</v>
      </c>
      <c r="R98" s="10">
        <f t="shared" si="191"/>
        <v>5.2938010648418619</v>
      </c>
      <c r="S98" s="10">
        <f t="shared" si="191"/>
        <v>5.4110343227951239</v>
      </c>
      <c r="T98" s="10">
        <f t="shared" si="191"/>
        <v>6.4165757292344168</v>
      </c>
      <c r="U98" s="10">
        <f t="shared" si="191"/>
        <v>8.2140479829383288</v>
      </c>
      <c r="V98" s="10">
        <f t="shared" si="191"/>
        <v>9.6319316765176985</v>
      </c>
      <c r="W98" s="284"/>
      <c r="X98" s="10">
        <f t="shared" si="192"/>
        <v>5.4314330353392233</v>
      </c>
      <c r="Y98" s="10">
        <f t="shared" si="193"/>
        <v>5.4990409297387632</v>
      </c>
      <c r="Z98" s="10">
        <f t="shared" si="194"/>
        <v>5.2938010648418619</v>
      </c>
      <c r="AA98" s="10">
        <f t="shared" si="195"/>
        <v>5.4110343227951239</v>
      </c>
      <c r="AB98" s="10">
        <f t="shared" ref="AB98:AD98" si="203">AB82/AB69</f>
        <v>6.0957469427726965</v>
      </c>
      <c r="AC98" s="10">
        <f t="shared" si="203"/>
        <v>7.4131783046018418</v>
      </c>
      <c r="AD98" s="10">
        <f t="shared" si="203"/>
        <v>8.2581774211543628</v>
      </c>
    </row>
    <row r="99" spans="1:78">
      <c r="A99" s="185" t="s">
        <v>16</v>
      </c>
      <c r="B99" s="186" t="str">
        <f>'[2]TS BYDem'!D26</f>
        <v>TFHCV7</v>
      </c>
      <c r="C99" s="186" t="str">
        <f t="shared" si="186"/>
        <v>Transport Freight - HCV7</v>
      </c>
      <c r="D99" s="185" t="s">
        <v>150</v>
      </c>
      <c r="F99" s="234">
        <f t="shared" si="187"/>
        <v>1.9761616214119699</v>
      </c>
      <c r="G99" s="234">
        <f t="shared" si="188"/>
        <v>2.1011591260379752</v>
      </c>
      <c r="H99" s="234">
        <f t="shared" si="189"/>
        <v>2.2261566306639802</v>
      </c>
      <c r="I99" s="24">
        <f t="shared" si="199"/>
        <v>2.2538667693002314</v>
      </c>
      <c r="J99" s="24">
        <f t="shared" si="199"/>
        <v>2.1696444555447534</v>
      </c>
      <c r="K99" s="24">
        <f t="shared" si="199"/>
        <v>2.2177395272005445</v>
      </c>
      <c r="L99" s="24">
        <f t="shared" si="199"/>
        <v>2.6298094288007321</v>
      </c>
      <c r="M99" s="24">
        <f t="shared" si="199"/>
        <v>3.3664966713842848</v>
      </c>
      <c r="N99" s="24">
        <f t="shared" si="199"/>
        <v>3.9476109702975353</v>
      </c>
      <c r="P99" s="10">
        <f t="shared" si="191"/>
        <v>2.0824623609835862</v>
      </c>
      <c r="Q99" s="10">
        <f t="shared" si="191"/>
        <v>2.1083838617139365</v>
      </c>
      <c r="R99" s="10">
        <f t="shared" si="191"/>
        <v>2.0296929728011435</v>
      </c>
      <c r="S99" s="10">
        <f t="shared" si="191"/>
        <v>2.0746413032978479</v>
      </c>
      <c r="T99" s="10">
        <f t="shared" si="191"/>
        <v>2.4601753083561548</v>
      </c>
      <c r="U99" s="10">
        <f t="shared" si="191"/>
        <v>3.1493430268746536</v>
      </c>
      <c r="V99" s="10">
        <f t="shared" si="191"/>
        <v>3.6929729317119149</v>
      </c>
      <c r="W99" s="284"/>
      <c r="X99" s="10">
        <f t="shared" si="192"/>
        <v>2.0824623609835862</v>
      </c>
      <c r="Y99" s="10">
        <f t="shared" si="193"/>
        <v>2.1083838617139365</v>
      </c>
      <c r="Z99" s="10">
        <f t="shared" si="194"/>
        <v>2.0296929728011435</v>
      </c>
      <c r="AA99" s="10">
        <f t="shared" si="195"/>
        <v>2.0746413032978479</v>
      </c>
      <c r="AB99" s="10">
        <f t="shared" ref="AB99:AD99" si="204">AB83/AB70</f>
        <v>2.3371665429383466</v>
      </c>
      <c r="AC99" s="10">
        <f t="shared" si="204"/>
        <v>2.8422820817543744</v>
      </c>
      <c r="AD99" s="10">
        <f t="shared" si="204"/>
        <v>3.1662626673265026</v>
      </c>
    </row>
    <row r="100" spans="1:78">
      <c r="A100" s="185" t="s">
        <v>16</v>
      </c>
      <c r="B100" s="186" t="str">
        <f>'[2]TS BYDem'!D27</f>
        <v>TFHCV8</v>
      </c>
      <c r="C100" s="186" t="str">
        <f>C21</f>
        <v>Transport Freight - HCV8</v>
      </c>
      <c r="D100" s="185" t="s">
        <v>150</v>
      </c>
      <c r="F100" s="234">
        <f t="shared" si="187"/>
        <v>7.0701624395945503E-2</v>
      </c>
      <c r="G100" s="234">
        <f t="shared" si="188"/>
        <v>9.6457651622891244E-2</v>
      </c>
      <c r="H100" s="234">
        <f>SUMIF($I$223:$I$247,$B100,$AB$223:$AB$247)/1000000000</f>
        <v>0.122213678849837</v>
      </c>
      <c r="I100" s="24">
        <f t="shared" si="199"/>
        <v>0.12373493658054988</v>
      </c>
      <c r="J100" s="24">
        <f t="shared" si="199"/>
        <v>0.11911121933463797</v>
      </c>
      <c r="K100" s="24">
        <f t="shared" si="199"/>
        <v>0.1217515886422763</v>
      </c>
      <c r="L100" s="24">
        <f t="shared" si="199"/>
        <v>0.1443737967673302</v>
      </c>
      <c r="M100" s="24">
        <f t="shared" si="199"/>
        <v>0.18481715858550771</v>
      </c>
      <c r="N100" s="24">
        <f t="shared" si="199"/>
        <v>0.21671972793942126</v>
      </c>
      <c r="P100" s="10">
        <f t="shared" si="191"/>
        <v>7.450477231703187E-2</v>
      </c>
      <c r="Q100" s="10">
        <f t="shared" si="191"/>
        <v>7.5432172276913179E-2</v>
      </c>
      <c r="R100" s="10">
        <f t="shared" si="191"/>
        <v>7.2616828829791591E-2</v>
      </c>
      <c r="S100" s="10">
        <f t="shared" si="191"/>
        <v>7.4224956396671579E-2</v>
      </c>
      <c r="T100" s="10">
        <f t="shared" si="191"/>
        <v>8.8018302103902324E-2</v>
      </c>
      <c r="U100" s="10">
        <f t="shared" si="191"/>
        <v>0.11267482647547236</v>
      </c>
      <c r="V100" s="10">
        <f t="shared" si="191"/>
        <v>0.13212440839516645</v>
      </c>
      <c r="W100" s="284"/>
      <c r="X100" s="10">
        <f t="shared" si="192"/>
        <v>7.450477231703187E-2</v>
      </c>
      <c r="Y100" s="10">
        <f t="shared" si="193"/>
        <v>7.5432172276913179E-2</v>
      </c>
      <c r="Z100" s="10">
        <f t="shared" si="194"/>
        <v>7.2616828829791591E-2</v>
      </c>
      <c r="AA100" s="10">
        <f t="shared" si="195"/>
        <v>7.4224956396671579E-2</v>
      </c>
      <c r="AB100" s="10">
        <f t="shared" ref="AB100:AD100" si="205">AB84/AB71</f>
        <v>8.3617386998707202E-2</v>
      </c>
      <c r="AC100" s="10">
        <f t="shared" si="205"/>
        <v>0.10168903089411378</v>
      </c>
      <c r="AD100" s="10">
        <f t="shared" si="205"/>
        <v>0.11328016464780584</v>
      </c>
    </row>
    <row r="101" spans="1:78">
      <c r="A101" s="185" t="s">
        <v>16</v>
      </c>
      <c r="B101" s="186" t="str">
        <f>'[2]TS BYDem'!D28</f>
        <v>TFHCV9</v>
      </c>
      <c r="C101" s="186" t="str">
        <f>C22</f>
        <v>Transport Freight - HCV9</v>
      </c>
      <c r="D101" s="185" t="s">
        <v>150</v>
      </c>
      <c r="F101" s="234">
        <f t="shared" si="187"/>
        <v>5.2818957554105102E-2</v>
      </c>
      <c r="G101" s="328">
        <f>H101</f>
        <v>2.9412068148240201E-2</v>
      </c>
      <c r="H101" s="234">
        <f t="shared" si="189"/>
        <v>2.9412068148240201E-2</v>
      </c>
      <c r="I101" s="24">
        <f t="shared" si="199"/>
        <v>2.9778175579649249E-2</v>
      </c>
      <c r="J101" s="24">
        <f t="shared" si="199"/>
        <v>2.8665427088524546E-2</v>
      </c>
      <c r="K101" s="24">
        <f t="shared" si="199"/>
        <v>2.9300861049302369E-2</v>
      </c>
      <c r="L101" s="24">
        <f t="shared" si="199"/>
        <v>3.4745144645865138E-2</v>
      </c>
      <c r="M101" s="24">
        <f t="shared" si="199"/>
        <v>4.4478285200464845E-2</v>
      </c>
      <c r="N101" s="24">
        <f t="shared" si="199"/>
        <v>5.2155989961272943E-2</v>
      </c>
      <c r="P101" s="10">
        <f>P85/P72</f>
        <v>5.5660169624295722E-2</v>
      </c>
      <c r="Q101" s="10">
        <f t="shared" ref="Q101:V101" si="206">Q85/Q72</f>
        <v>5.6353000935247317E-2</v>
      </c>
      <c r="R101" s="10">
        <f t="shared" si="206"/>
        <v>5.4249746486651207E-2</v>
      </c>
      <c r="S101" s="10">
        <f t="shared" si="206"/>
        <v>5.5451127960165006E-2</v>
      </c>
      <c r="T101" s="10">
        <f t="shared" si="206"/>
        <v>6.5755702256213272E-2</v>
      </c>
      <c r="U101" s="10">
        <f t="shared" si="206"/>
        <v>8.4175815306521046E-2</v>
      </c>
      <c r="V101" s="10">
        <f t="shared" si="206"/>
        <v>9.8705985590986631E-2</v>
      </c>
      <c r="W101" s="284"/>
      <c r="X101" s="10">
        <f t="shared" si="192"/>
        <v>5.5660169624295722E-2</v>
      </c>
      <c r="Y101" s="10">
        <f t="shared" si="193"/>
        <v>5.6353000935247317E-2</v>
      </c>
      <c r="Z101" s="10">
        <f t="shared" si="194"/>
        <v>5.4249746486651207E-2</v>
      </c>
      <c r="AA101" s="10">
        <f t="shared" si="195"/>
        <v>5.5451127960165006E-2</v>
      </c>
      <c r="AB101" s="10">
        <f t="shared" ref="AB101:AD101" si="207">AB85/AB72</f>
        <v>6.24679171434026E-2</v>
      </c>
      <c r="AC101" s="10">
        <f t="shared" si="207"/>
        <v>7.5968673314135232E-2</v>
      </c>
      <c r="AD101" s="10">
        <f t="shared" si="207"/>
        <v>8.4628044396072133E-2</v>
      </c>
    </row>
    <row r="102" spans="1:78">
      <c r="A102" s="185" t="s">
        <v>16</v>
      </c>
      <c r="B102" s="186" t="str">
        <f>'[2]TS BYDem'!D29</f>
        <v>TFRCO</v>
      </c>
      <c r="C102" s="186" t="str">
        <f>C23</f>
        <v>Transport Freight - Rail Corridor</v>
      </c>
      <c r="D102" s="185" t="s">
        <v>149</v>
      </c>
      <c r="F102" s="234">
        <f>'[2]TS BYDem'!J29</f>
        <v>22</v>
      </c>
      <c r="G102" s="24">
        <f t="shared" ref="G102:H102" si="208">G59</f>
        <v>23.183413464382845</v>
      </c>
      <c r="H102" s="24">
        <f t="shared" si="208"/>
        <v>23.609739017898917</v>
      </c>
      <c r="I102" s="24">
        <f t="shared" ref="I102:N102" si="209">I59</f>
        <v>23.903621816773025</v>
      </c>
      <c r="J102" s="10">
        <f t="shared" si="209"/>
        <v>23.010393182336216</v>
      </c>
      <c r="K102" s="10">
        <f t="shared" si="209"/>
        <v>23.52047053906816</v>
      </c>
      <c r="L102" s="10">
        <f t="shared" si="209"/>
        <v>27.890721356060297</v>
      </c>
      <c r="M102" s="10">
        <f t="shared" si="209"/>
        <v>35.703735631711503</v>
      </c>
      <c r="N102" s="10">
        <f t="shared" si="209"/>
        <v>41.866804639492415</v>
      </c>
      <c r="P102" s="10"/>
      <c r="W102" s="284"/>
    </row>
    <row r="103" spans="1:78">
      <c r="A103" s="185" t="s">
        <v>16</v>
      </c>
      <c r="B103" s="186" t="str">
        <f>'[2]TS BYDem'!D30</f>
        <v>TFROT</v>
      </c>
      <c r="C103" s="186" t="str">
        <f>C24</f>
        <v>Transport Freight - Rail Other</v>
      </c>
      <c r="D103" s="185" t="s">
        <v>149</v>
      </c>
      <c r="F103" s="234">
        <f>'[2]TS BYDem'!J30</f>
        <v>25.1</v>
      </c>
      <c r="G103" s="24">
        <f t="shared" ref="G103:H103" si="210">G47</f>
        <v>26.450167179818607</v>
      </c>
      <c r="H103" s="24">
        <f t="shared" si="210"/>
        <v>26.936565879511939</v>
      </c>
      <c r="I103" s="24">
        <f t="shared" ref="I103:N103" si="211">I47</f>
        <v>27.271859436409219</v>
      </c>
      <c r="J103" s="10">
        <f t="shared" si="211"/>
        <v>26.252766767119954</v>
      </c>
      <c r="K103" s="10">
        <f t="shared" si="211"/>
        <v>26.834718660482309</v>
      </c>
      <c r="L103" s="10">
        <f t="shared" si="211"/>
        <v>31.820777547141518</v>
      </c>
      <c r="M103" s="10">
        <f t="shared" si="211"/>
        <v>40.734716561634485</v>
      </c>
      <c r="N103" s="10">
        <f t="shared" si="211"/>
        <v>47.766218020511793</v>
      </c>
      <c r="P103" s="10"/>
    </row>
    <row r="104" spans="1:78">
      <c r="A104" s="185" t="s">
        <v>16</v>
      </c>
      <c r="B104" s="186" t="str">
        <f>'[2]TS BYDem'!D31</f>
        <v>TFREX</v>
      </c>
      <c r="C104" s="186" t="str">
        <f>C25</f>
        <v>Transport Freight - Rail Export (bulk mining)</v>
      </c>
      <c r="D104" s="185" t="s">
        <v>149</v>
      </c>
      <c r="F104" s="234">
        <f>'[2]TS BYDem'!J31</f>
        <v>82</v>
      </c>
      <c r="G104" s="24">
        <f>F104</f>
        <v>82</v>
      </c>
      <c r="H104" s="24">
        <f>G104</f>
        <v>82</v>
      </c>
      <c r="I104" s="24">
        <f>F104*(1+(F25+I25)/2*((I8/F8)^(1/(I$4-F$4))-1))^(I$4-F$4)</f>
        <v>86.036801673044508</v>
      </c>
      <c r="J104" s="10">
        <f>G104*(1+(G25+J25)/2*((J8/G8)^(1/(J$4-G$4))-1))^(J$4-G$4)</f>
        <v>79.266714881385326</v>
      </c>
      <c r="K104" s="10">
        <f>I104*(1+(I25+K25)/2*((K8/I8)^(1/(K$4-I$4))-1))^(K$4-I$4)</f>
        <v>84.862097424278346</v>
      </c>
      <c r="L104" s="10">
        <f>J104*(1+(J25+L25)/2*((L8/J8)^(1/(L$4-J$4))-1))^(L$4-J$4)</f>
        <v>91.22747843551079</v>
      </c>
      <c r="M104" s="10">
        <f>L104*(1+(L25+M25)/2*((M8/L8)^(1/(M$4-L$4))-1))^(M$4-L$4)</f>
        <v>101.82999626076513</v>
      </c>
      <c r="N104" s="10">
        <f>M104*(1+(M25+N25)/2*((N8/M8)^(1/(N$4-M$4))-1))^(N$4-M$4)</f>
        <v>102.98409220847734</v>
      </c>
      <c r="P104" s="10"/>
    </row>
    <row r="105" spans="1:78">
      <c r="B105" s="186"/>
      <c r="C105" s="186"/>
      <c r="F105" s="234"/>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612</v>
      </c>
      <c r="J106" s="118" t="s">
        <v>642</v>
      </c>
      <c r="K106" s="118" t="s">
        <v>643</v>
      </c>
      <c r="L106" s="119" t="s">
        <v>25</v>
      </c>
      <c r="M106" s="185">
        <v>2012</v>
      </c>
      <c r="N106" s="185">
        <f t="shared" ref="N106:AY106" si="212">1+M106</f>
        <v>2013</v>
      </c>
      <c r="O106" s="185">
        <f t="shared" si="212"/>
        <v>2014</v>
      </c>
      <c r="P106" s="185">
        <f t="shared" si="212"/>
        <v>2015</v>
      </c>
      <c r="Q106" s="185">
        <f t="shared" si="212"/>
        <v>2016</v>
      </c>
      <c r="R106" s="185">
        <f t="shared" si="212"/>
        <v>2017</v>
      </c>
      <c r="S106" s="185">
        <f t="shared" si="212"/>
        <v>2018</v>
      </c>
      <c r="T106" s="185">
        <f t="shared" si="212"/>
        <v>2019</v>
      </c>
      <c r="U106" s="185">
        <f t="shared" si="212"/>
        <v>2020</v>
      </c>
      <c r="V106" s="185">
        <f t="shared" si="212"/>
        <v>2021</v>
      </c>
      <c r="W106" s="185">
        <f t="shared" si="212"/>
        <v>2022</v>
      </c>
      <c r="X106" s="185">
        <f t="shared" si="212"/>
        <v>2023</v>
      </c>
      <c r="Y106" s="185">
        <f t="shared" si="212"/>
        <v>2024</v>
      </c>
      <c r="Z106" s="185">
        <f t="shared" si="212"/>
        <v>2025</v>
      </c>
      <c r="AA106" s="185">
        <f t="shared" si="212"/>
        <v>2026</v>
      </c>
      <c r="AB106" s="185">
        <f t="shared" si="212"/>
        <v>2027</v>
      </c>
      <c r="AC106" s="185">
        <f t="shared" si="212"/>
        <v>2028</v>
      </c>
      <c r="AD106" s="185">
        <f t="shared" si="212"/>
        <v>2029</v>
      </c>
      <c r="AE106" s="185">
        <f t="shared" si="212"/>
        <v>2030</v>
      </c>
      <c r="AF106" s="185">
        <f t="shared" si="212"/>
        <v>2031</v>
      </c>
      <c r="AG106" s="185">
        <f t="shared" si="212"/>
        <v>2032</v>
      </c>
      <c r="AH106" s="185">
        <f t="shared" si="212"/>
        <v>2033</v>
      </c>
      <c r="AI106" s="185">
        <f t="shared" si="212"/>
        <v>2034</v>
      </c>
      <c r="AJ106" s="185">
        <f t="shared" si="212"/>
        <v>2035</v>
      </c>
      <c r="AK106" s="185">
        <f t="shared" si="212"/>
        <v>2036</v>
      </c>
      <c r="AL106" s="185">
        <f t="shared" si="212"/>
        <v>2037</v>
      </c>
      <c r="AM106" s="185">
        <f t="shared" si="212"/>
        <v>2038</v>
      </c>
      <c r="AN106" s="185">
        <f t="shared" si="212"/>
        <v>2039</v>
      </c>
      <c r="AO106" s="185">
        <f t="shared" si="212"/>
        <v>2040</v>
      </c>
      <c r="AP106" s="185">
        <f t="shared" si="212"/>
        <v>2041</v>
      </c>
      <c r="AQ106" s="185">
        <f t="shared" si="212"/>
        <v>2042</v>
      </c>
      <c r="AR106" s="185">
        <f t="shared" si="212"/>
        <v>2043</v>
      </c>
      <c r="AS106" s="185">
        <f t="shared" si="212"/>
        <v>2044</v>
      </c>
      <c r="AT106" s="185">
        <f t="shared" si="212"/>
        <v>2045</v>
      </c>
      <c r="AU106" s="185">
        <f t="shared" si="212"/>
        <v>2046</v>
      </c>
      <c r="AV106" s="185">
        <f t="shared" si="212"/>
        <v>2047</v>
      </c>
      <c r="AW106" s="185">
        <f t="shared" si="212"/>
        <v>2048</v>
      </c>
      <c r="AX106" s="185">
        <f t="shared" si="212"/>
        <v>2049</v>
      </c>
      <c r="AY106" s="185">
        <f t="shared" si="212"/>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5">
        <v>2050</v>
      </c>
      <c r="M107" s="191">
        <f t="shared" ref="M107:V108" si="213">MATCH(M$106,$D$107:$L$107,$C107)</f>
        <v>1</v>
      </c>
      <c r="N107" s="191">
        <f t="shared" si="213"/>
        <v>1</v>
      </c>
      <c r="O107" s="191">
        <f t="shared" si="213"/>
        <v>1</v>
      </c>
      <c r="P107" s="191">
        <f t="shared" si="213"/>
        <v>2</v>
      </c>
      <c r="Q107" s="191">
        <f t="shared" si="213"/>
        <v>2</v>
      </c>
      <c r="R107" s="191">
        <f t="shared" si="213"/>
        <v>3</v>
      </c>
      <c r="S107" s="191">
        <f t="shared" si="213"/>
        <v>3</v>
      </c>
      <c r="T107" s="191">
        <f t="shared" si="213"/>
        <v>4</v>
      </c>
      <c r="U107" s="191">
        <f t="shared" si="213"/>
        <v>5</v>
      </c>
      <c r="V107" s="191">
        <f t="shared" si="213"/>
        <v>6</v>
      </c>
      <c r="W107" s="191">
        <f t="shared" ref="W107:AF108" si="214">MATCH(W$106,$D$107:$L$107,$C107)</f>
        <v>6</v>
      </c>
      <c r="X107" s="191">
        <f t="shared" si="214"/>
        <v>6</v>
      </c>
      <c r="Y107" s="191">
        <f t="shared" si="214"/>
        <v>6</v>
      </c>
      <c r="Z107" s="191">
        <f t="shared" si="214"/>
        <v>6</v>
      </c>
      <c r="AA107" s="191">
        <f t="shared" si="214"/>
        <v>6</v>
      </c>
      <c r="AB107" s="191">
        <f t="shared" si="214"/>
        <v>6</v>
      </c>
      <c r="AC107" s="191">
        <f t="shared" si="214"/>
        <v>6</v>
      </c>
      <c r="AD107" s="191">
        <f t="shared" si="214"/>
        <v>6</v>
      </c>
      <c r="AE107" s="191">
        <f t="shared" si="214"/>
        <v>7</v>
      </c>
      <c r="AF107" s="191">
        <f t="shared" si="214"/>
        <v>7</v>
      </c>
      <c r="AG107" s="191">
        <f t="shared" ref="AG107:AP108" si="215">MATCH(AG$106,$D$107:$L$107,$C107)</f>
        <v>7</v>
      </c>
      <c r="AH107" s="191">
        <f t="shared" si="215"/>
        <v>7</v>
      </c>
      <c r="AI107" s="191">
        <f t="shared" si="215"/>
        <v>7</v>
      </c>
      <c r="AJ107" s="191">
        <f t="shared" si="215"/>
        <v>7</v>
      </c>
      <c r="AK107" s="191">
        <f t="shared" si="215"/>
        <v>7</v>
      </c>
      <c r="AL107" s="191">
        <f t="shared" si="215"/>
        <v>7</v>
      </c>
      <c r="AM107" s="191">
        <f t="shared" si="215"/>
        <v>7</v>
      </c>
      <c r="AN107" s="191">
        <f t="shared" si="215"/>
        <v>7</v>
      </c>
      <c r="AO107" s="191">
        <f t="shared" si="215"/>
        <v>8</v>
      </c>
      <c r="AP107" s="191">
        <f t="shared" si="215"/>
        <v>8</v>
      </c>
      <c r="AQ107" s="191">
        <f t="shared" ref="AQ107:BA108" si="216">MATCH(AQ$106,$D$107:$L$107,$C107)</f>
        <v>8</v>
      </c>
      <c r="AR107" s="191">
        <f t="shared" si="216"/>
        <v>8</v>
      </c>
      <c r="AS107" s="191">
        <f t="shared" si="216"/>
        <v>8</v>
      </c>
      <c r="AT107" s="191">
        <f t="shared" si="216"/>
        <v>8</v>
      </c>
      <c r="AU107" s="191">
        <f t="shared" si="216"/>
        <v>8</v>
      </c>
      <c r="AV107" s="191">
        <f t="shared" si="216"/>
        <v>8</v>
      </c>
      <c r="AW107" s="191">
        <f t="shared" si="216"/>
        <v>8</v>
      </c>
      <c r="AX107" s="191">
        <f t="shared" si="216"/>
        <v>8</v>
      </c>
      <c r="AY107" s="191">
        <f t="shared" si="216"/>
        <v>9</v>
      </c>
      <c r="AZ107" s="191">
        <f t="shared" si="216"/>
        <v>9</v>
      </c>
      <c r="BA107" s="191">
        <f t="shared" si="216"/>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0" cm="1">
        <f t="array" ref="E108">INDEX($D107:$L107,0,COUNT($D107:$L107)-E109)</f>
        <v>2040</v>
      </c>
      <c r="F108" s="280" cm="1">
        <f t="array" ref="F108">INDEX($D107:$L107,0,COUNT($D107:$L107)-F109)</f>
        <v>2030</v>
      </c>
      <c r="G108" s="280" cm="1">
        <f t="array" ref="G108">INDEX($D107:$L107,0,COUNT($D107:$L107)-G109)</f>
        <v>2021</v>
      </c>
      <c r="H108" s="280" cm="1">
        <f t="array" ref="H108">INDEX($D107:$L107,0,COUNT($D107:$L107)-H109)</f>
        <v>2020</v>
      </c>
      <c r="I108" s="280" cm="1">
        <f t="array" ref="I108">INDEX($D107:$L107,0,COUNT($D107:$L107)-I109)</f>
        <v>2019</v>
      </c>
      <c r="J108" s="280" cm="1">
        <f t="array" ref="J108">INDEX($D107:$L107,0,COUNT($D107:$L107)-J109)</f>
        <v>2017</v>
      </c>
      <c r="K108" s="280" cm="1">
        <f t="array" ref="K108">INDEX($D107:$L107,0,COUNT($D107:$L107)-K109)</f>
        <v>2015</v>
      </c>
      <c r="L108" s="280" cm="1">
        <f t="array" ref="L108">INDEX($D107:$L107,0,COUNT($D107:$L107)-L109)</f>
        <v>2012</v>
      </c>
      <c r="M108" s="40">
        <f t="shared" si="213"/>
        <v>1</v>
      </c>
      <c r="N108" s="40" t="e">
        <f t="shared" si="213"/>
        <v>#N/A</v>
      </c>
      <c r="O108" s="40" t="e">
        <f t="shared" si="213"/>
        <v>#N/A</v>
      </c>
      <c r="P108" s="40">
        <f t="shared" si="213"/>
        <v>2</v>
      </c>
      <c r="Q108" s="40" t="e">
        <f t="shared" si="213"/>
        <v>#N/A</v>
      </c>
      <c r="R108" s="40">
        <f t="shared" si="213"/>
        <v>3</v>
      </c>
      <c r="S108" s="40" t="e">
        <f t="shared" si="213"/>
        <v>#N/A</v>
      </c>
      <c r="T108" s="40">
        <f t="shared" si="213"/>
        <v>4</v>
      </c>
      <c r="U108" s="40">
        <f t="shared" si="213"/>
        <v>5</v>
      </c>
      <c r="V108" s="40">
        <f t="shared" si="213"/>
        <v>6</v>
      </c>
      <c r="W108" s="40" t="e">
        <f t="shared" si="214"/>
        <v>#N/A</v>
      </c>
      <c r="X108" s="40" t="e">
        <f t="shared" si="214"/>
        <v>#N/A</v>
      </c>
      <c r="Y108" s="40" t="e">
        <f t="shared" si="214"/>
        <v>#N/A</v>
      </c>
      <c r="Z108" s="40" t="e">
        <f t="shared" si="214"/>
        <v>#N/A</v>
      </c>
      <c r="AA108" s="40" t="e">
        <f t="shared" si="214"/>
        <v>#N/A</v>
      </c>
      <c r="AB108" s="40" t="e">
        <f t="shared" si="214"/>
        <v>#N/A</v>
      </c>
      <c r="AC108" s="40" t="e">
        <f t="shared" si="214"/>
        <v>#N/A</v>
      </c>
      <c r="AD108" s="40" t="e">
        <f t="shared" si="214"/>
        <v>#N/A</v>
      </c>
      <c r="AE108" s="40">
        <f t="shared" si="214"/>
        <v>7</v>
      </c>
      <c r="AF108" s="40" t="e">
        <f t="shared" si="214"/>
        <v>#N/A</v>
      </c>
      <c r="AG108" s="40" t="e">
        <f t="shared" si="215"/>
        <v>#N/A</v>
      </c>
      <c r="AH108" s="40" t="e">
        <f t="shared" si="215"/>
        <v>#N/A</v>
      </c>
      <c r="AI108" s="40" t="e">
        <f t="shared" si="215"/>
        <v>#N/A</v>
      </c>
      <c r="AJ108" s="40" t="e">
        <f t="shared" si="215"/>
        <v>#N/A</v>
      </c>
      <c r="AK108" s="40" t="e">
        <f t="shared" si="215"/>
        <v>#N/A</v>
      </c>
      <c r="AL108" s="40" t="e">
        <f t="shared" si="215"/>
        <v>#N/A</v>
      </c>
      <c r="AM108" s="40" t="e">
        <f t="shared" si="215"/>
        <v>#N/A</v>
      </c>
      <c r="AN108" s="40" t="e">
        <f t="shared" si="215"/>
        <v>#N/A</v>
      </c>
      <c r="AO108" s="40">
        <f t="shared" si="215"/>
        <v>8</v>
      </c>
      <c r="AP108" s="40" t="e">
        <f t="shared" si="215"/>
        <v>#N/A</v>
      </c>
      <c r="AQ108" s="40" t="e">
        <f t="shared" si="216"/>
        <v>#N/A</v>
      </c>
      <c r="AR108" s="40" t="e">
        <f t="shared" si="216"/>
        <v>#N/A</v>
      </c>
      <c r="AS108" s="40" t="e">
        <f t="shared" si="216"/>
        <v>#N/A</v>
      </c>
      <c r="AT108" s="40" t="e">
        <f t="shared" si="216"/>
        <v>#N/A</v>
      </c>
      <c r="AU108" s="40" t="e">
        <f t="shared" si="216"/>
        <v>#N/A</v>
      </c>
      <c r="AV108" s="40" t="e">
        <f t="shared" si="216"/>
        <v>#N/A</v>
      </c>
      <c r="AW108" s="40" t="e">
        <f t="shared" si="216"/>
        <v>#N/A</v>
      </c>
      <c r="AX108" s="40" t="e">
        <f t="shared" si="216"/>
        <v>#N/A</v>
      </c>
      <c r="AY108" s="40">
        <f t="shared" si="216"/>
        <v>9</v>
      </c>
      <c r="AZ108" s="40" t="e">
        <f t="shared" si="216"/>
        <v>#N/A</v>
      </c>
      <c r="BA108" s="40" t="e">
        <f t="shared" si="216"/>
        <v>#N/A</v>
      </c>
    </row>
    <row r="109" spans="1:78">
      <c r="A109" s="40" t="s">
        <v>16</v>
      </c>
      <c r="B109" s="185" t="s">
        <v>391</v>
      </c>
      <c r="C109" s="185">
        <v>-1</v>
      </c>
      <c r="D109" s="185">
        <v>0</v>
      </c>
      <c r="E109" s="280">
        <v>1</v>
      </c>
      <c r="F109" s="280">
        <v>2</v>
      </c>
      <c r="G109" s="280">
        <v>3</v>
      </c>
      <c r="H109" s="280">
        <v>4</v>
      </c>
      <c r="I109" s="280">
        <v>5</v>
      </c>
      <c r="J109" s="280">
        <v>6</v>
      </c>
      <c r="K109" s="280">
        <v>7</v>
      </c>
      <c r="L109" s="280">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45.207927176491495</v>
      </c>
      <c r="V111" s="186" cm="1">
        <f t="array" ref="V111">IF(V$110=-1,W111,IF(V$110=99,U111,IF(V$110=0,INDEX($F92:$N92,0,V$108),(INDEX($F92:$N92,0,V$110+1)-INDEX($F92:$N92,0,V$110))/(INDEX($F$4:$N$4,0,V$110+1)-INDEX($F$4:$N$4,0,V$110))+U111)))</f>
        <v>47.404902267046701</v>
      </c>
      <c r="W111" s="186" cm="1">
        <f t="array" ref="W111">IF(W$110=-1,X111,IF(W$110=99,V111,IF(W$110=0,INDEX($F92:$N92,0,W$108),(INDEX($F92:$N92,0,W$110+1)-INDEX($F92:$N92,0,W$110))/(INDEX($F$4:$N$4,0,W$110+1)-INDEX($F$4:$N$4,0,W$110))+V111)))</f>
        <v>48.226155605734554</v>
      </c>
      <c r="X111" s="186" cm="1">
        <f t="array" ref="X111">IF(X$110=-1,Y111,IF(X$110=99,W111,IF(X$110=0,INDEX($F92:$N92,0,X$108),(INDEX($F92:$N92,0,X$110+1)-INDEX($F92:$N92,0,X$110))/(INDEX($F$4:$N$4,0,X$110+1)-INDEX($F$4:$N$4,0,X$110))+W111)))</f>
        <v>49.047408944422408</v>
      </c>
      <c r="Y111" s="186" cm="1">
        <f t="array" ref="Y111">IF(Y$110=-1,Z111,IF(Y$110=99,X111,IF(Y$110=0,INDEX($F92:$N92,0,Y$108),(INDEX($F92:$N92,0,Y$110+1)-INDEX($F92:$N92,0,Y$110))/(INDEX($F$4:$N$4,0,Y$110+1)-INDEX($F$4:$N$4,0,Y$110))+X111)))</f>
        <v>49.868662283110261</v>
      </c>
      <c r="Z111" s="186" cm="1">
        <f t="array" ref="Z111">IF(Z$110=-1,AA111,IF(Z$110=99,Y111,IF(Z$110=0,INDEX($F92:$N92,0,Z$108),(INDEX($F92:$N92,0,Z$110+1)-INDEX($F92:$N92,0,Z$110))/(INDEX($F$4:$N$4,0,Z$110+1)-INDEX($F$4:$N$4,0,Z$110))+Y111)))</f>
        <v>50.689915621798114</v>
      </c>
      <c r="AA111" s="186" cm="1">
        <f t="array" ref="AA111">IF(AA$110=-1,AB111,IF(AA$110=99,Z111,IF(AA$110=0,INDEX($F92:$N92,0,AA$108),(INDEX($F92:$N92,0,AA$110+1)-INDEX($F92:$N92,0,AA$110))/(INDEX($F$4:$N$4,0,AA$110+1)-INDEX($F$4:$N$4,0,AA$110))+Z111)))</f>
        <v>51.511168960485968</v>
      </c>
      <c r="AB111" s="186" cm="1">
        <f t="array" ref="AB111">IF(AB$110=-1,AC111,IF(AB$110=99,AA111,IF(AB$110=0,INDEX($F92:$N92,0,AB$108),(INDEX($F92:$N92,0,AB$110+1)-INDEX($F92:$N92,0,AB$110))/(INDEX($F$4:$N$4,0,AB$110+1)-INDEX($F$4:$N$4,0,AB$110))+AA111)))</f>
        <v>52.332422299173821</v>
      </c>
      <c r="AC111" s="186" cm="1">
        <f t="array" ref="AC111">IF(AC$110=-1,AD111,IF(AC$110=99,AB111,IF(AC$110=0,INDEX($F92:$N92,0,AC$108),(INDEX($F92:$N92,0,AC$110+1)-INDEX($F92:$N92,0,AC$110))/(INDEX($F$4:$N$4,0,AC$110+1)-INDEX($F$4:$N$4,0,AC$110))+AB111)))</f>
        <v>53.153675637861674</v>
      </c>
      <c r="AD111" s="186" cm="1">
        <f t="array" ref="AD111">IF(AD$110=-1,AE111,IF(AD$110=99,AC111,IF(AD$110=0,INDEX($F92:$N92,0,AD$108),(INDEX($F92:$N92,0,AD$110+1)-INDEX($F92:$N92,0,AD$110))/(INDEX($F$4:$N$4,0,AD$110+1)-INDEX($F$4:$N$4,0,AD$110))+AC111)))</f>
        <v>53.974928976549528</v>
      </c>
      <c r="AE111" s="186" cm="1">
        <f t="array" ref="AE111">IF(AE$110=-1,AF111,IF(AE$110=99,AD111,IF(AE$110=0,INDEX($F92:$N92,0,AE$108),(INDEX($F92:$N92,0,AE$110+1)-INDEX($F92:$N92,0,AE$110))/(INDEX($F$4:$N$4,0,AE$110+1)-INDEX($F$4:$N$4,0,AE$110))+AD111)))</f>
        <v>54.796182315237353</v>
      </c>
      <c r="AF111" s="186" cm="1">
        <f t="array" ref="AF111">IF(AF$110=-1,AG111,IF(AF$110=99,AE111,IF(AF$110=0,INDEX($F92:$N92,0,AF$108),(INDEX($F92:$N92,0,AF$110+1)-INDEX($F92:$N92,0,AF$110))/(INDEX($F$4:$N$4,0,AF$110+1)-INDEX($F$4:$N$4,0,AF$110))+AE111)))</f>
        <v>56.331185118551758</v>
      </c>
      <c r="AG111" s="186" cm="1">
        <f t="array" ref="AG111">IF(AG$110=-1,AH111,IF(AG$110=99,AF111,IF(AG$110=0,INDEX($F92:$N92,0,AG$108),(INDEX($F92:$N92,0,AG$110+1)-INDEX($F92:$N92,0,AG$110))/(INDEX($F$4:$N$4,0,AG$110+1)-INDEX($F$4:$N$4,0,AG$110))+AF111)))</f>
        <v>57.866187921866164</v>
      </c>
      <c r="AH111" s="186" cm="1">
        <f t="array" ref="AH111">IF(AH$110=-1,AI111,IF(AH$110=99,AG111,IF(AH$110=0,INDEX($F92:$N92,0,AH$108),(INDEX($F92:$N92,0,AH$110+1)-INDEX($F92:$N92,0,AH$110))/(INDEX($F$4:$N$4,0,AH$110+1)-INDEX($F$4:$N$4,0,AH$110))+AG111)))</f>
        <v>59.40119072518057</v>
      </c>
      <c r="AI111" s="186" cm="1">
        <f t="array" ref="AI111">IF(AI$110=-1,AJ111,IF(AI$110=99,AH111,IF(AI$110=0,INDEX($F92:$N92,0,AI$108),(INDEX($F92:$N92,0,AI$110+1)-INDEX($F92:$N92,0,AI$110))/(INDEX($F$4:$N$4,0,AI$110+1)-INDEX($F$4:$N$4,0,AI$110))+AH111)))</f>
        <v>60.936193528494975</v>
      </c>
      <c r="AJ111" s="186" cm="1">
        <f t="array" ref="AJ111">IF(AJ$110=-1,AK111,IF(AJ$110=99,AI111,IF(AJ$110=0,INDEX($F92:$N92,0,AJ$108),(INDEX($F92:$N92,0,AJ$110+1)-INDEX($F92:$N92,0,AJ$110))/(INDEX($F$4:$N$4,0,AJ$110+1)-INDEX($F$4:$N$4,0,AJ$110))+AI111)))</f>
        <v>62.471196331809381</v>
      </c>
      <c r="AK111" s="186" cm="1">
        <f t="array" ref="AK111">IF(AK$110=-1,AL111,IF(AK$110=99,AJ111,IF(AK$110=0,INDEX($F92:$N92,0,AK$108),(INDEX($F92:$N92,0,AK$110+1)-INDEX($F92:$N92,0,AK$110))/(INDEX($F$4:$N$4,0,AK$110+1)-INDEX($F$4:$N$4,0,AK$110))+AJ111)))</f>
        <v>64.006199135123794</v>
      </c>
      <c r="AL111" s="186" cm="1">
        <f t="array" ref="AL111">IF(AL$110=-1,AM111,IF(AL$110=99,AK111,IF(AL$110=0,INDEX($F92:$N92,0,AL$108),(INDEX($F92:$N92,0,AL$110+1)-INDEX($F92:$N92,0,AL$110))/(INDEX($F$4:$N$4,0,AL$110+1)-INDEX($F$4:$N$4,0,AL$110))+AK111)))</f>
        <v>65.541201938438206</v>
      </c>
      <c r="AM111" s="186" cm="1">
        <f t="array" ref="AM111">IF(AM$110=-1,AN111,IF(AM$110=99,AL111,IF(AM$110=0,INDEX($F92:$N92,0,AM$108),(INDEX($F92:$N92,0,AM$110+1)-INDEX($F92:$N92,0,AM$110))/(INDEX($F$4:$N$4,0,AM$110+1)-INDEX($F$4:$N$4,0,AM$110))+AL111)))</f>
        <v>67.076204741752619</v>
      </c>
      <c r="AN111" s="186" cm="1">
        <f t="array" ref="AN111">IF(AN$110=-1,AO111,IF(AN$110=99,AM111,IF(AN$110=0,INDEX($F92:$N92,0,AN$108),(INDEX($F92:$N92,0,AN$110+1)-INDEX($F92:$N92,0,AN$110))/(INDEX($F$4:$N$4,0,AN$110+1)-INDEX($F$4:$N$4,0,AN$110))+AM111)))</f>
        <v>68.611207545067032</v>
      </c>
      <c r="AO111" s="186" cm="1">
        <f t="array" ref="AO111">IF(AO$110=-1,AP111,IF(AO$110=99,AN111,IF(AO$110=0,INDEX($F92:$N92,0,AO$108),(INDEX($F92:$N92,0,AO$110+1)-INDEX($F92:$N92,0,AO$110))/(INDEX($F$4:$N$4,0,AO$110+1)-INDEX($F$4:$N$4,0,AO$110))+AN111)))</f>
        <v>70.14621034838143</v>
      </c>
      <c r="AP111" s="186" cm="1">
        <f t="array" ref="AP111">IF(AP$110=-1,AQ111,IF(AP$110=99,AO111,IF(AP$110=0,INDEX($F92:$N92,0,AP$108),(INDEX($F92:$N92,0,AP$110+1)-INDEX($F92:$N92,0,AP$110))/(INDEX($F$4:$N$4,0,AP$110+1)-INDEX($F$4:$N$4,0,AP$110))+AO111)))</f>
        <v>71.357052652029381</v>
      </c>
      <c r="AQ111" s="186" cm="1">
        <f t="array" ref="AQ111">IF(AQ$110=-1,AR111,IF(AQ$110=99,AP111,IF(AQ$110=0,INDEX($F92:$N92,0,AQ$108),(INDEX($F92:$N92,0,AQ$110+1)-INDEX($F92:$N92,0,AQ$110))/(INDEX($F$4:$N$4,0,AQ$110+1)-INDEX($F$4:$N$4,0,AQ$110))+AP111)))</f>
        <v>72.567894955677332</v>
      </c>
      <c r="AR111" s="186" cm="1">
        <f t="array" ref="AR111">IF(AR$110=-1,AS111,IF(AR$110=99,AQ111,IF(AR$110=0,INDEX($F92:$N92,0,AR$108),(INDEX($F92:$N92,0,AR$110+1)-INDEX($F92:$N92,0,AR$110))/(INDEX($F$4:$N$4,0,AR$110+1)-INDEX($F$4:$N$4,0,AR$110))+AQ111)))</f>
        <v>73.778737259325283</v>
      </c>
      <c r="AS111" s="186" cm="1">
        <f t="array" ref="AS111">IF(AS$110=-1,AT111,IF(AS$110=99,AR111,IF(AS$110=0,INDEX($F92:$N92,0,AS$108),(INDEX($F92:$N92,0,AS$110+1)-INDEX($F92:$N92,0,AS$110))/(INDEX($F$4:$N$4,0,AS$110+1)-INDEX($F$4:$N$4,0,AS$110))+AR111)))</f>
        <v>74.989579562973233</v>
      </c>
      <c r="AT111" s="186" cm="1">
        <f t="array" ref="AT111">IF(AT$110=-1,AU111,IF(AT$110=99,AS111,IF(AT$110=0,INDEX($F92:$N92,0,AT$108),(INDEX($F92:$N92,0,AT$110+1)-INDEX($F92:$N92,0,AT$110))/(INDEX($F$4:$N$4,0,AT$110+1)-INDEX($F$4:$N$4,0,AT$110))+AS111)))</f>
        <v>76.200421866621184</v>
      </c>
      <c r="AU111" s="186" cm="1">
        <f t="array" ref="AU111">IF(AU$110=-1,AV111,IF(AU$110=99,AT111,IF(AU$110=0,INDEX($F92:$N92,0,AU$108),(INDEX($F92:$N92,0,AU$110+1)-INDEX($F92:$N92,0,AU$110))/(INDEX($F$4:$N$4,0,AU$110+1)-INDEX($F$4:$N$4,0,AU$110))+AT111)))</f>
        <v>77.411264170269135</v>
      </c>
      <c r="AV111" s="186" cm="1">
        <f t="array" ref="AV111">IF(AV$110=-1,AW111,IF(AV$110=99,AU111,IF(AV$110=0,INDEX($F92:$N92,0,AV$108),(INDEX($F92:$N92,0,AV$110+1)-INDEX($F92:$N92,0,AV$110))/(INDEX($F$4:$N$4,0,AV$110+1)-INDEX($F$4:$N$4,0,AV$110))+AU111)))</f>
        <v>78.622106473917086</v>
      </c>
      <c r="AW111" s="186" cm="1">
        <f t="array" ref="AW111">IF(AW$110=-1,AX111,IF(AW$110=99,AV111,IF(AW$110=0,INDEX($F92:$N92,0,AW$108),(INDEX($F92:$N92,0,AW$110+1)-INDEX($F92:$N92,0,AW$110))/(INDEX($F$4:$N$4,0,AW$110+1)-INDEX($F$4:$N$4,0,AW$110))+AV111)))</f>
        <v>79.832948777565036</v>
      </c>
      <c r="AX111" s="186" cm="1">
        <f t="array" ref="AX111">IF(AX$110=-1,AY111,IF(AX$110=99,AW111,IF(AX$110=0,INDEX($F92:$N92,0,AX$108),(INDEX($F92:$N92,0,AX$110+1)-INDEX($F92:$N92,0,AX$110))/(INDEX($F$4:$N$4,0,AX$110+1)-INDEX($F$4:$N$4,0,AX$110))+AW111)))</f>
        <v>81.043791081212987</v>
      </c>
      <c r="AY111" s="186" cm="1">
        <f t="array" ref="AY111">IF(AY$110=-1,AZ111,IF(AY$110=99,AX111,IF(AY$110=0,INDEX($F92:$N92,0,AY$108),(INDEX($F92:$N92,0,AY$110+1)-INDEX($F92:$N92,0,AY$110))/(INDEX($F$4:$N$4,0,AY$110+1)-INDEX($F$4:$N$4,0,AY$110))+AX111)))</f>
        <v>82.254633384860938</v>
      </c>
      <c r="AZ111" s="186" cm="1">
        <f t="array" ref="AZ111">IF(AZ$110=-1,BA111,IF(AZ$110=99,AY111,IF(AZ$110=0,INDEX($F92:$N92,0,AZ$108),(INDEX($F92:$N92,0,AZ$110+1)-INDEX($F92:$N92,0,AZ$110))/(INDEX($F$4:$N$4,0,AZ$110+1)-INDEX($F$4:$N$4,0,AZ$110))+AY111)))</f>
        <v>82.254633384860938</v>
      </c>
      <c r="BA111" s="186" cm="1">
        <f t="array" ref="BA111">IF(BA$110=-1,BB111,IF(BA$110=99,AZ111,IF(BA$110=0,INDEX($F92:$N92,0,BA$108),(INDEX($F92:$N92,0,BA$110+1)-INDEX($F92:$N92,0,BA$110))/(INDEX($F$4:$N$4,0,BA$110+1)-INDEX($F$4:$N$4,0,BA$110))+AZ111)))</f>
        <v>82.254633384860938</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3.5587836419516132</v>
      </c>
      <c r="V112" s="186" cm="1">
        <f t="array" ref="V112">IF(V$110=-1,W112,IF(V$110=99,U112,IF(V$110=0,INDEX($F93:$N93,0,V$108),(INDEX($F93:$N93,0,V$110+1)-INDEX($F93:$N93,0,V$110))/(INDEX($F$4:$N$4,0,V$110+1)-INDEX($F$4:$N$4,0,V$110))+U112)))</f>
        <v>3.6376721224257773</v>
      </c>
      <c r="W112" s="186" cm="1">
        <f t="array" ref="W112">IF(W$110=-1,X112,IF(W$110=99,V112,IF(W$110=0,INDEX($F93:$N93,0,W$108),(INDEX($F93:$N93,0,W$110+1)-INDEX($F93:$N93,0,W$110))/(INDEX($F$4:$N$4,0,W$110+1)-INDEX($F$4:$N$4,0,W$110))+V112)))</f>
        <v>3.7127723752912054</v>
      </c>
      <c r="X112" s="186" cm="1">
        <f t="array" ref="X112">IF(X$110=-1,Y112,IF(X$110=99,W112,IF(X$110=0,INDEX($F93:$N93,0,X$108),(INDEX($F93:$N93,0,X$110+1)-INDEX($F93:$N93,0,X$110))/(INDEX($F$4:$N$4,0,X$110+1)-INDEX($F$4:$N$4,0,X$110))+W112)))</f>
        <v>3.7878726281566335</v>
      </c>
      <c r="Y112" s="186" cm="1">
        <f t="array" ref="Y112">IF(Y$110=-1,Z112,IF(Y$110=99,X112,IF(Y$110=0,INDEX($F93:$N93,0,Y$108),(INDEX($F93:$N93,0,Y$110+1)-INDEX($F93:$N93,0,Y$110))/(INDEX($F$4:$N$4,0,Y$110+1)-INDEX($F$4:$N$4,0,Y$110))+X112)))</f>
        <v>3.8629728810220616</v>
      </c>
      <c r="Z112" s="186" cm="1">
        <f t="array" ref="Z112">IF(Z$110=-1,AA112,IF(Z$110=99,Y112,IF(Z$110=0,INDEX($F93:$N93,0,Z$108),(INDEX($F93:$N93,0,Z$110+1)-INDEX($F93:$N93,0,Z$110))/(INDEX($F$4:$N$4,0,Z$110+1)-INDEX($F$4:$N$4,0,Z$110))+Y112)))</f>
        <v>3.9380731338874897</v>
      </c>
      <c r="AA112" s="186" cm="1">
        <f t="array" ref="AA112">IF(AA$110=-1,AB112,IF(AA$110=99,Z112,IF(AA$110=0,INDEX($F93:$N93,0,AA$108),(INDEX($F93:$N93,0,AA$110+1)-INDEX($F93:$N93,0,AA$110))/(INDEX($F$4:$N$4,0,AA$110+1)-INDEX($F$4:$N$4,0,AA$110))+Z112)))</f>
        <v>4.0131733867529178</v>
      </c>
      <c r="AB112" s="186" cm="1">
        <f t="array" ref="AB112">IF(AB$110=-1,AC112,IF(AB$110=99,AA112,IF(AB$110=0,INDEX($F93:$N93,0,AB$108),(INDEX($F93:$N93,0,AB$110+1)-INDEX($F93:$N93,0,AB$110))/(INDEX($F$4:$N$4,0,AB$110+1)-INDEX($F$4:$N$4,0,AB$110))+AA112)))</f>
        <v>4.0882736396183459</v>
      </c>
      <c r="AC112" s="186" cm="1">
        <f t="array" ref="AC112">IF(AC$110=-1,AD112,IF(AC$110=99,AB112,IF(AC$110=0,INDEX($F93:$N93,0,AC$108),(INDEX($F93:$N93,0,AC$110+1)-INDEX($F93:$N93,0,AC$110))/(INDEX($F$4:$N$4,0,AC$110+1)-INDEX($F$4:$N$4,0,AC$110))+AB112)))</f>
        <v>4.163373892483774</v>
      </c>
      <c r="AD112" s="186" cm="1">
        <f t="array" ref="AD112">IF(AD$110=-1,AE112,IF(AD$110=99,AC112,IF(AD$110=0,INDEX($F93:$N93,0,AD$108),(INDEX($F93:$N93,0,AD$110+1)-INDEX($F93:$N93,0,AD$110))/(INDEX($F$4:$N$4,0,AD$110+1)-INDEX($F$4:$N$4,0,AD$110))+AC112)))</f>
        <v>4.2384741453492021</v>
      </c>
      <c r="AE112" s="186" cm="1">
        <f t="array" ref="AE112">IF(AE$110=-1,AF112,IF(AE$110=99,AD112,IF(AE$110=0,INDEX($F93:$N93,0,AE$108),(INDEX($F93:$N93,0,AE$110+1)-INDEX($F93:$N93,0,AE$110))/(INDEX($F$4:$N$4,0,AE$110+1)-INDEX($F$4:$N$4,0,AE$110))+AD112)))</f>
        <v>4.3135743982146284</v>
      </c>
      <c r="AF112" s="186" cm="1">
        <f t="array" ref="AF112">IF(AF$110=-1,AG112,IF(AF$110=99,AE112,IF(AF$110=0,INDEX($F93:$N93,0,AF$108),(INDEX($F93:$N93,0,AF$110+1)-INDEX($F93:$N93,0,AF$110))/(INDEX($F$4:$N$4,0,AF$110+1)-INDEX($F$4:$N$4,0,AF$110))+AE112)))</f>
        <v>4.4344103490747209</v>
      </c>
      <c r="AG112" s="186" cm="1">
        <f t="array" ref="AG112">IF(AG$110=-1,AH112,IF(AG$110=99,AF112,IF(AG$110=0,INDEX($F93:$N93,0,AG$108),(INDEX($F93:$N93,0,AG$110+1)-INDEX($F93:$N93,0,AG$110))/(INDEX($F$4:$N$4,0,AG$110+1)-INDEX($F$4:$N$4,0,AG$110))+AF112)))</f>
        <v>4.5552462999348133</v>
      </c>
      <c r="AH112" s="186" cm="1">
        <f t="array" ref="AH112">IF(AH$110=-1,AI112,IF(AH$110=99,AG112,IF(AH$110=0,INDEX($F93:$N93,0,AH$108),(INDEX($F93:$N93,0,AH$110+1)-INDEX($F93:$N93,0,AH$110))/(INDEX($F$4:$N$4,0,AH$110+1)-INDEX($F$4:$N$4,0,AH$110))+AG112)))</f>
        <v>4.6760822507949058</v>
      </c>
      <c r="AI112" s="186" cm="1">
        <f t="array" ref="AI112">IF(AI$110=-1,AJ112,IF(AI$110=99,AH112,IF(AI$110=0,INDEX($F93:$N93,0,AI$108),(INDEX($F93:$N93,0,AI$110+1)-INDEX($F93:$N93,0,AI$110))/(INDEX($F$4:$N$4,0,AI$110+1)-INDEX($F$4:$N$4,0,AI$110))+AH112)))</f>
        <v>4.7969182016549983</v>
      </c>
      <c r="AJ112" s="186" cm="1">
        <f t="array" ref="AJ112">IF(AJ$110=-1,AK112,IF(AJ$110=99,AI112,IF(AJ$110=0,INDEX($F93:$N93,0,AJ$108),(INDEX($F93:$N93,0,AJ$110+1)-INDEX($F93:$N93,0,AJ$110))/(INDEX($F$4:$N$4,0,AJ$110+1)-INDEX($F$4:$N$4,0,AJ$110))+AI112)))</f>
        <v>4.9177541525150907</v>
      </c>
      <c r="AK112" s="186" cm="1">
        <f t="array" ref="AK112">IF(AK$110=-1,AL112,IF(AK$110=99,AJ112,IF(AK$110=0,INDEX($F93:$N93,0,AK$108),(INDEX($F93:$N93,0,AK$110+1)-INDEX($F93:$N93,0,AK$110))/(INDEX($F$4:$N$4,0,AK$110+1)-INDEX($F$4:$N$4,0,AK$110))+AJ112)))</f>
        <v>5.0385901033751832</v>
      </c>
      <c r="AL112" s="186" cm="1">
        <f t="array" ref="AL112">IF(AL$110=-1,AM112,IF(AL$110=99,AK112,IF(AL$110=0,INDEX($F93:$N93,0,AL$108),(INDEX($F93:$N93,0,AL$110+1)-INDEX($F93:$N93,0,AL$110))/(INDEX($F$4:$N$4,0,AL$110+1)-INDEX($F$4:$N$4,0,AL$110))+AK112)))</f>
        <v>5.1594260542352757</v>
      </c>
      <c r="AM112" s="186" cm="1">
        <f t="array" ref="AM112">IF(AM$110=-1,AN112,IF(AM$110=99,AL112,IF(AM$110=0,INDEX($F93:$N93,0,AM$108),(INDEX($F93:$N93,0,AM$110+1)-INDEX($F93:$N93,0,AM$110))/(INDEX($F$4:$N$4,0,AM$110+1)-INDEX($F$4:$N$4,0,AM$110))+AL112)))</f>
        <v>5.2802620050953681</v>
      </c>
      <c r="AN112" s="186" cm="1">
        <f t="array" ref="AN112">IF(AN$110=-1,AO112,IF(AN$110=99,AM112,IF(AN$110=0,INDEX($F93:$N93,0,AN$108),(INDEX($F93:$N93,0,AN$110+1)-INDEX($F93:$N93,0,AN$110))/(INDEX($F$4:$N$4,0,AN$110+1)-INDEX($F$4:$N$4,0,AN$110))+AM112)))</f>
        <v>5.4010979559554606</v>
      </c>
      <c r="AO112" s="186" cm="1">
        <f t="array" ref="AO112">IF(AO$110=-1,AP112,IF(AO$110=99,AN112,IF(AO$110=0,INDEX($F93:$N93,0,AO$108),(INDEX($F93:$N93,0,AO$110+1)-INDEX($F93:$N93,0,AO$110))/(INDEX($F$4:$N$4,0,AO$110+1)-INDEX($F$4:$N$4,0,AO$110))+AN112)))</f>
        <v>5.5219339068155575</v>
      </c>
      <c r="AP112" s="186" cm="1">
        <f t="array" ref="AP112">IF(AP$110=-1,AQ112,IF(AP$110=99,AO112,IF(AP$110=0,INDEX($F93:$N93,0,AP$108),(INDEX($F93:$N93,0,AP$110+1)-INDEX($F93:$N93,0,AP$110))/(INDEX($F$4:$N$4,0,AP$110+1)-INDEX($F$4:$N$4,0,AP$110))+AO112)))</f>
        <v>5.6172518311783035</v>
      </c>
      <c r="AQ112" s="186" cm="1">
        <f t="array" ref="AQ112">IF(AQ$110=-1,AR112,IF(AQ$110=99,AP112,IF(AQ$110=0,INDEX($F93:$N93,0,AQ$108),(INDEX($F93:$N93,0,AQ$110+1)-INDEX($F93:$N93,0,AQ$110))/(INDEX($F$4:$N$4,0,AQ$110+1)-INDEX($F$4:$N$4,0,AQ$110))+AP112)))</f>
        <v>5.7125697555410495</v>
      </c>
      <c r="AR112" s="186" cm="1">
        <f t="array" ref="AR112">IF(AR$110=-1,AS112,IF(AR$110=99,AQ112,IF(AR$110=0,INDEX($F93:$N93,0,AR$108),(INDEX($F93:$N93,0,AR$110+1)-INDEX($F93:$N93,0,AR$110))/(INDEX($F$4:$N$4,0,AR$110+1)-INDEX($F$4:$N$4,0,AR$110))+AQ112)))</f>
        <v>5.8078876799037955</v>
      </c>
      <c r="AS112" s="186" cm="1">
        <f t="array" ref="AS112">IF(AS$110=-1,AT112,IF(AS$110=99,AR112,IF(AS$110=0,INDEX($F93:$N93,0,AS$108),(INDEX($F93:$N93,0,AS$110+1)-INDEX($F93:$N93,0,AS$110))/(INDEX($F$4:$N$4,0,AS$110+1)-INDEX($F$4:$N$4,0,AS$110))+AR112)))</f>
        <v>5.9032056042665415</v>
      </c>
      <c r="AT112" s="186" cm="1">
        <f t="array" ref="AT112">IF(AT$110=-1,AU112,IF(AT$110=99,AS112,IF(AT$110=0,INDEX($F93:$N93,0,AT$108),(INDEX($F93:$N93,0,AT$110+1)-INDEX($F93:$N93,0,AT$110))/(INDEX($F$4:$N$4,0,AT$110+1)-INDEX($F$4:$N$4,0,AT$110))+AS112)))</f>
        <v>5.9985235286292875</v>
      </c>
      <c r="AU112" s="186" cm="1">
        <f t="array" ref="AU112">IF(AU$110=-1,AV112,IF(AU$110=99,AT112,IF(AU$110=0,INDEX($F93:$N93,0,AU$108),(INDEX($F93:$N93,0,AU$110+1)-INDEX($F93:$N93,0,AU$110))/(INDEX($F$4:$N$4,0,AU$110+1)-INDEX($F$4:$N$4,0,AU$110))+AT112)))</f>
        <v>6.0938414529920335</v>
      </c>
      <c r="AV112" s="186" cm="1">
        <f t="array" ref="AV112">IF(AV$110=-1,AW112,IF(AV$110=99,AU112,IF(AV$110=0,INDEX($F93:$N93,0,AV$108),(INDEX($F93:$N93,0,AV$110+1)-INDEX($F93:$N93,0,AV$110))/(INDEX($F$4:$N$4,0,AV$110+1)-INDEX($F$4:$N$4,0,AV$110))+AU112)))</f>
        <v>6.1891593773547795</v>
      </c>
      <c r="AW112" s="186" cm="1">
        <f t="array" ref="AW112">IF(AW$110=-1,AX112,IF(AW$110=99,AV112,IF(AW$110=0,INDEX($F93:$N93,0,AW$108),(INDEX($F93:$N93,0,AW$110+1)-INDEX($F93:$N93,0,AW$110))/(INDEX($F$4:$N$4,0,AW$110+1)-INDEX($F$4:$N$4,0,AW$110))+AV112)))</f>
        <v>6.2844773017175255</v>
      </c>
      <c r="AX112" s="186" cm="1">
        <f t="array" ref="AX112">IF(AX$110=-1,AY112,IF(AX$110=99,AW112,IF(AX$110=0,INDEX($F93:$N93,0,AX$108),(INDEX($F93:$N93,0,AX$110+1)-INDEX($F93:$N93,0,AX$110))/(INDEX($F$4:$N$4,0,AX$110+1)-INDEX($F$4:$N$4,0,AX$110))+AW112)))</f>
        <v>6.3797952260802715</v>
      </c>
      <c r="AY112" s="186" cm="1">
        <f t="array" ref="AY112">IF(AY$110=-1,AZ112,IF(AY$110=99,AX112,IF(AY$110=0,INDEX($F93:$N93,0,AY$108),(INDEX($F93:$N93,0,AY$110+1)-INDEX($F93:$N93,0,AY$110))/(INDEX($F$4:$N$4,0,AY$110+1)-INDEX($F$4:$N$4,0,AY$110))+AX112)))</f>
        <v>6.4751131504430157</v>
      </c>
      <c r="AZ112" s="186" cm="1">
        <f t="array" ref="AZ112">IF(AZ$110=-1,BA112,IF(AZ$110=99,AY112,IF(AZ$110=0,INDEX($F93:$N93,0,AZ$108),(INDEX($F93:$N93,0,AZ$110+1)-INDEX($F93:$N93,0,AZ$110))/(INDEX($F$4:$N$4,0,AZ$110+1)-INDEX($F$4:$N$4,0,AZ$110))+AY112)))</f>
        <v>6.4751131504430157</v>
      </c>
      <c r="BA112" s="186" cm="1">
        <f t="array" ref="BA112">IF(BA$110=-1,BB112,IF(BA$110=99,AZ112,IF(BA$110=0,INDEX($F93:$N93,0,BA$108),(INDEX($F93:$N93,0,BA$110+1)-INDEX($F93:$N93,0,BA$110))/(INDEX($F$4:$N$4,0,BA$110+1)-INDEX($F$4:$N$4,0,BA$110))+AZ112)))</f>
        <v>6.4751131504430157</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0.97755703599805133</v>
      </c>
      <c r="V113" s="186" cm="1">
        <f t="array" ref="V113">IF(V$110=-1,W113,IF(V$110=99,U113,IF(V$110=0,INDEX($F94:$N94,0,V$108),(INDEX($F94:$N94,0,V$110+1)-INDEX($F94:$N94,0,V$110))/(INDEX($F$4:$N$4,0,V$110+1)-INDEX($F$4:$N$4,0,V$110))+U113)))</f>
        <v>0.99922679648521096</v>
      </c>
      <c r="W113" s="186" cm="1">
        <f t="array" ref="W113">IF(W$110=-1,X113,IF(W$110=99,V113,IF(W$110=0,INDEX($F94:$N94,0,W$108),(INDEX($F94:$N94,0,W$110+1)-INDEX($F94:$N94,0,W$110))/(INDEX($F$4:$N$4,0,W$110+1)-INDEX($F$4:$N$4,0,W$110))+V113)))</f>
        <v>1.0198559743111413</v>
      </c>
      <c r="X113" s="186" cm="1">
        <f t="array" ref="X113">IF(X$110=-1,Y113,IF(X$110=99,W113,IF(X$110=0,INDEX($F94:$N94,0,X$108),(INDEX($F94:$N94,0,X$110+1)-INDEX($F94:$N94,0,X$110))/(INDEX($F$4:$N$4,0,X$110+1)-INDEX($F$4:$N$4,0,X$110))+W113)))</f>
        <v>1.0404851521370715</v>
      </c>
      <c r="Y113" s="186" cm="1">
        <f t="array" ref="Y113">IF(Y$110=-1,Z113,IF(Y$110=99,X113,IF(Y$110=0,INDEX($F94:$N94,0,Y$108),(INDEX($F94:$N94,0,Y$110+1)-INDEX($F94:$N94,0,Y$110))/(INDEX($F$4:$N$4,0,Y$110+1)-INDEX($F$4:$N$4,0,Y$110))+X113)))</f>
        <v>1.0611143299630017</v>
      </c>
      <c r="Z113" s="186" cm="1">
        <f t="array" ref="Z113">IF(Z$110=-1,AA113,IF(Z$110=99,Y113,IF(Z$110=0,INDEX($F94:$N94,0,Z$108),(INDEX($F94:$N94,0,Z$110+1)-INDEX($F94:$N94,0,Z$110))/(INDEX($F$4:$N$4,0,Z$110+1)-INDEX($F$4:$N$4,0,Z$110))+Y113)))</f>
        <v>1.0817435077889319</v>
      </c>
      <c r="AA113" s="186" cm="1">
        <f t="array" ref="AA113">IF(AA$110=-1,AB113,IF(AA$110=99,Z113,IF(AA$110=0,INDEX($F94:$N94,0,AA$108),(INDEX($F94:$N94,0,AA$110+1)-INDEX($F94:$N94,0,AA$110))/(INDEX($F$4:$N$4,0,AA$110+1)-INDEX($F$4:$N$4,0,AA$110))+Z113)))</f>
        <v>1.1023726856148621</v>
      </c>
      <c r="AB113" s="186" cm="1">
        <f t="array" ref="AB113">IF(AB$110=-1,AC113,IF(AB$110=99,AA113,IF(AB$110=0,INDEX($F94:$N94,0,AB$108),(INDEX($F94:$N94,0,AB$110+1)-INDEX($F94:$N94,0,AB$110))/(INDEX($F$4:$N$4,0,AB$110+1)-INDEX($F$4:$N$4,0,AB$110))+AA113)))</f>
        <v>1.1230018634407923</v>
      </c>
      <c r="AC113" s="186" cm="1">
        <f t="array" ref="AC113">IF(AC$110=-1,AD113,IF(AC$110=99,AB113,IF(AC$110=0,INDEX($F94:$N94,0,AC$108),(INDEX($F94:$N94,0,AC$110+1)-INDEX($F94:$N94,0,AC$110))/(INDEX($F$4:$N$4,0,AC$110+1)-INDEX($F$4:$N$4,0,AC$110))+AB113)))</f>
        <v>1.1436310412667225</v>
      </c>
      <c r="AD113" s="186" cm="1">
        <f t="array" ref="AD113">IF(AD$110=-1,AE113,IF(AD$110=99,AC113,IF(AD$110=0,INDEX($F94:$N94,0,AD$108),(INDEX($F94:$N94,0,AD$110+1)-INDEX($F94:$N94,0,AD$110))/(INDEX($F$4:$N$4,0,AD$110+1)-INDEX($F$4:$N$4,0,AD$110))+AC113)))</f>
        <v>1.1642602190926528</v>
      </c>
      <c r="AE113" s="186" cm="1">
        <f t="array" ref="AE113">IF(AE$110=-1,AF113,IF(AE$110=99,AD113,IF(AE$110=0,INDEX($F94:$N94,0,AE$108),(INDEX($F94:$N94,0,AE$110+1)-INDEX($F94:$N94,0,AE$110))/(INDEX($F$4:$N$4,0,AE$110+1)-INDEX($F$4:$N$4,0,AE$110))+AD113)))</f>
        <v>1.1848893969185836</v>
      </c>
      <c r="AF113" s="186" cm="1">
        <f t="array" ref="AF113">IF(AF$110=-1,AG113,IF(AF$110=99,AE113,IF(AF$110=0,INDEX($F94:$N94,0,AF$108),(INDEX($F94:$N94,0,AF$110+1)-INDEX($F94:$N94,0,AF$110))/(INDEX($F$4:$N$4,0,AF$110+1)-INDEX($F$4:$N$4,0,AF$110))+AE113)))</f>
        <v>1.2180816462512853</v>
      </c>
      <c r="AG113" s="186" cm="1">
        <f t="array" ref="AG113">IF(AG$110=-1,AH113,IF(AG$110=99,AF113,IF(AG$110=0,INDEX($F94:$N94,0,AG$108),(INDEX($F94:$N94,0,AG$110+1)-INDEX($F94:$N94,0,AG$110))/(INDEX($F$4:$N$4,0,AG$110+1)-INDEX($F$4:$N$4,0,AG$110))+AF113)))</f>
        <v>1.2512738955839871</v>
      </c>
      <c r="AH113" s="186" cm="1">
        <f t="array" ref="AH113">IF(AH$110=-1,AI113,IF(AH$110=99,AG113,IF(AH$110=0,INDEX($F94:$N94,0,AH$108),(INDEX($F94:$N94,0,AH$110+1)-INDEX($F94:$N94,0,AH$110))/(INDEX($F$4:$N$4,0,AH$110+1)-INDEX($F$4:$N$4,0,AH$110))+AG113)))</f>
        <v>1.2844661449166888</v>
      </c>
      <c r="AI113" s="186" cm="1">
        <f t="array" ref="AI113">IF(AI$110=-1,AJ113,IF(AI$110=99,AH113,IF(AI$110=0,INDEX($F94:$N94,0,AI$108),(INDEX($F94:$N94,0,AI$110+1)-INDEX($F94:$N94,0,AI$110))/(INDEX($F$4:$N$4,0,AI$110+1)-INDEX($F$4:$N$4,0,AI$110))+AH113)))</f>
        <v>1.3176583942493905</v>
      </c>
      <c r="AJ113" s="186" cm="1">
        <f t="array" ref="AJ113">IF(AJ$110=-1,AK113,IF(AJ$110=99,AI113,IF(AJ$110=0,INDEX($F94:$N94,0,AJ$108),(INDEX($F94:$N94,0,AJ$110+1)-INDEX($F94:$N94,0,AJ$110))/(INDEX($F$4:$N$4,0,AJ$110+1)-INDEX($F$4:$N$4,0,AJ$110))+AI113)))</f>
        <v>1.3508506435820922</v>
      </c>
      <c r="AK113" s="186" cm="1">
        <f t="array" ref="AK113">IF(AK$110=-1,AL113,IF(AK$110=99,AJ113,IF(AK$110=0,INDEX($F94:$N94,0,AK$108),(INDEX($F94:$N94,0,AK$110+1)-INDEX($F94:$N94,0,AK$110))/(INDEX($F$4:$N$4,0,AK$110+1)-INDEX($F$4:$N$4,0,AK$110))+AJ113)))</f>
        <v>1.3840428929147939</v>
      </c>
      <c r="AL113" s="186" cm="1">
        <f t="array" ref="AL113">IF(AL$110=-1,AM113,IF(AL$110=99,AK113,IF(AL$110=0,INDEX($F94:$N94,0,AL$108),(INDEX($F94:$N94,0,AL$110+1)-INDEX($F94:$N94,0,AL$110))/(INDEX($F$4:$N$4,0,AL$110+1)-INDEX($F$4:$N$4,0,AL$110))+AK113)))</f>
        <v>1.4172351422474956</v>
      </c>
      <c r="AM113" s="186" cm="1">
        <f t="array" ref="AM113">IF(AM$110=-1,AN113,IF(AM$110=99,AL113,IF(AM$110=0,INDEX($F94:$N94,0,AM$108),(INDEX($F94:$N94,0,AM$110+1)-INDEX($F94:$N94,0,AM$110))/(INDEX($F$4:$N$4,0,AM$110+1)-INDEX($F$4:$N$4,0,AM$110))+AL113)))</f>
        <v>1.4504273915801973</v>
      </c>
      <c r="AN113" s="186" cm="1">
        <f t="array" ref="AN113">IF(AN$110=-1,AO113,IF(AN$110=99,AM113,IF(AN$110=0,INDEX($F94:$N94,0,AN$108),(INDEX($F94:$N94,0,AN$110+1)-INDEX($F94:$N94,0,AN$110))/(INDEX($F$4:$N$4,0,AN$110+1)-INDEX($F$4:$N$4,0,AN$110))+AM113)))</f>
        <v>1.483619640912899</v>
      </c>
      <c r="AO113" s="186" cm="1">
        <f t="array" ref="AO113">IF(AO$110=-1,AP113,IF(AO$110=99,AN113,IF(AO$110=0,INDEX($F94:$N94,0,AO$108),(INDEX($F94:$N94,0,AO$110+1)-INDEX($F94:$N94,0,AO$110))/(INDEX($F$4:$N$4,0,AO$110+1)-INDEX($F$4:$N$4,0,AO$110))+AN113)))</f>
        <v>1.5168118902456016</v>
      </c>
      <c r="AP113" s="186" cm="1">
        <f t="array" ref="AP113">IF(AP$110=-1,AQ113,IF(AP$110=99,AO113,IF(AP$110=0,INDEX($F94:$N94,0,AP$108),(INDEX($F94:$N94,0,AP$110+1)-INDEX($F94:$N94,0,AP$110))/(INDEX($F$4:$N$4,0,AP$110+1)-INDEX($F$4:$N$4,0,AP$110))+AO113)))</f>
        <v>1.5429946304715383</v>
      </c>
      <c r="AQ113" s="186" cm="1">
        <f t="array" ref="AQ113">IF(AQ$110=-1,AR113,IF(AQ$110=99,AP113,IF(AQ$110=0,INDEX($F94:$N94,0,AQ$108),(INDEX($F94:$N94,0,AQ$110+1)-INDEX($F94:$N94,0,AQ$110))/(INDEX($F$4:$N$4,0,AQ$110+1)-INDEX($F$4:$N$4,0,AQ$110))+AP113)))</f>
        <v>1.569177370697475</v>
      </c>
      <c r="AR113" s="186" cm="1">
        <f t="array" ref="AR113">IF(AR$110=-1,AS113,IF(AR$110=99,AQ113,IF(AR$110=0,INDEX($F94:$N94,0,AR$108),(INDEX($F94:$N94,0,AR$110+1)-INDEX($F94:$N94,0,AR$110))/(INDEX($F$4:$N$4,0,AR$110+1)-INDEX($F$4:$N$4,0,AR$110))+AQ113)))</f>
        <v>1.5953601109234117</v>
      </c>
      <c r="AS113" s="186" cm="1">
        <f t="array" ref="AS113">IF(AS$110=-1,AT113,IF(AS$110=99,AR113,IF(AS$110=0,INDEX($F94:$N94,0,AS$108),(INDEX($F94:$N94,0,AS$110+1)-INDEX($F94:$N94,0,AS$110))/(INDEX($F$4:$N$4,0,AS$110+1)-INDEX($F$4:$N$4,0,AS$110))+AR113)))</f>
        <v>1.6215428511493484</v>
      </c>
      <c r="AT113" s="186" cm="1">
        <f t="array" ref="AT113">IF(AT$110=-1,AU113,IF(AT$110=99,AS113,IF(AT$110=0,INDEX($F94:$N94,0,AT$108),(INDEX($F94:$N94,0,AT$110+1)-INDEX($F94:$N94,0,AT$110))/(INDEX($F$4:$N$4,0,AT$110+1)-INDEX($F$4:$N$4,0,AT$110))+AS113)))</f>
        <v>1.6477255913752851</v>
      </c>
      <c r="AU113" s="186" cm="1">
        <f t="array" ref="AU113">IF(AU$110=-1,AV113,IF(AU$110=99,AT113,IF(AU$110=0,INDEX($F94:$N94,0,AU$108),(INDEX($F94:$N94,0,AU$110+1)-INDEX($F94:$N94,0,AU$110))/(INDEX($F$4:$N$4,0,AU$110+1)-INDEX($F$4:$N$4,0,AU$110))+AT113)))</f>
        <v>1.6739083316012218</v>
      </c>
      <c r="AV113" s="186" cm="1">
        <f t="array" ref="AV113">IF(AV$110=-1,AW113,IF(AV$110=99,AU113,IF(AV$110=0,INDEX($F94:$N94,0,AV$108),(INDEX($F94:$N94,0,AV$110+1)-INDEX($F94:$N94,0,AV$110))/(INDEX($F$4:$N$4,0,AV$110+1)-INDEX($F$4:$N$4,0,AV$110))+AU113)))</f>
        <v>1.7000910718271585</v>
      </c>
      <c r="AW113" s="186" cm="1">
        <f t="array" ref="AW113">IF(AW$110=-1,AX113,IF(AW$110=99,AV113,IF(AW$110=0,INDEX($F94:$N94,0,AW$108),(INDEX($F94:$N94,0,AW$110+1)-INDEX($F94:$N94,0,AW$110))/(INDEX($F$4:$N$4,0,AW$110+1)-INDEX($F$4:$N$4,0,AW$110))+AV113)))</f>
        <v>1.7262738120530952</v>
      </c>
      <c r="AX113" s="186" cm="1">
        <f t="array" ref="AX113">IF(AX$110=-1,AY113,IF(AX$110=99,AW113,IF(AX$110=0,INDEX($F94:$N94,0,AX$108),(INDEX($F94:$N94,0,AX$110+1)-INDEX($F94:$N94,0,AX$110))/(INDEX($F$4:$N$4,0,AX$110+1)-INDEX($F$4:$N$4,0,AX$110))+AW113)))</f>
        <v>1.7524565522790319</v>
      </c>
      <c r="AY113" s="186" cm="1">
        <f t="array" ref="AY113">IF(AY$110=-1,AZ113,IF(AY$110=99,AX113,IF(AY$110=0,INDEX($F94:$N94,0,AY$108),(INDEX($F94:$N94,0,AY$110+1)-INDEX($F94:$N94,0,AY$110))/(INDEX($F$4:$N$4,0,AY$110+1)-INDEX($F$4:$N$4,0,AY$110))+AX113)))</f>
        <v>1.7786392925049694</v>
      </c>
      <c r="AZ113" s="186" cm="1">
        <f t="array" ref="AZ113">IF(AZ$110=-1,BA113,IF(AZ$110=99,AY113,IF(AZ$110=0,INDEX($F94:$N94,0,AZ$108),(INDEX($F94:$N94,0,AZ$110+1)-INDEX($F94:$N94,0,AZ$110))/(INDEX($F$4:$N$4,0,AZ$110+1)-INDEX($F$4:$N$4,0,AZ$110))+AY113)))</f>
        <v>1.7786392925049694</v>
      </c>
      <c r="BA113" s="186" cm="1">
        <f t="array" ref="BA113">IF(BA$110=-1,BB113,IF(BA$110=99,AZ113,IF(BA$110=0,INDEX($F94:$N94,0,BA$108),(INDEX($F94:$N94,0,BA$110+1)-INDEX($F94:$N94,0,BA$110))/(INDEX($F$4:$N$4,0,BA$110+1)-INDEX($F$4:$N$4,0,BA$110))+AZ113)))</f>
        <v>1.7786392925049694</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3.2155985052523919</v>
      </c>
      <c r="V114" s="186" cm="1">
        <f t="array" ref="V114">IF(V$110=-1,W114,IF(V$110=99,U114,IF(V$110=0,INDEX($F95:$N95,0,V$108),(INDEX($F95:$N95,0,V$110+1)-INDEX($F95:$N95,0,V$110))/(INDEX($F$4:$N$4,0,V$110+1)-INDEX($F$4:$N$4,0,V$110))+U114)))</f>
        <v>3.2868795117468586</v>
      </c>
      <c r="W114" s="186" cm="1">
        <f t="array" ref="W114">IF(W$110=-1,X114,IF(W$110=99,V114,IF(W$110=0,INDEX($F95:$N95,0,W$108),(INDEX($F95:$N95,0,W$110+1)-INDEX($F95:$N95,0,W$110))/(INDEX($F$4:$N$4,0,W$110+1)-INDEX($F$4:$N$4,0,W$110))+V114)))</f>
        <v>3.3547376018008279</v>
      </c>
      <c r="X114" s="186" cm="1">
        <f t="array" ref="X114">IF(X$110=-1,Y114,IF(X$110=99,W114,IF(X$110=0,INDEX($F95:$N95,0,X$108),(INDEX($F95:$N95,0,X$110+1)-INDEX($F95:$N95,0,X$110))/(INDEX($F$4:$N$4,0,X$110+1)-INDEX($F$4:$N$4,0,X$110))+W114)))</f>
        <v>3.4225956918547973</v>
      </c>
      <c r="Y114" s="186" cm="1">
        <f t="array" ref="Y114">IF(Y$110=-1,Z114,IF(Y$110=99,X114,IF(Y$110=0,INDEX($F95:$N95,0,Y$108),(INDEX($F95:$N95,0,Y$110+1)-INDEX($F95:$N95,0,Y$110))/(INDEX($F$4:$N$4,0,Y$110+1)-INDEX($F$4:$N$4,0,Y$110))+X114)))</f>
        <v>3.4904537819087667</v>
      </c>
      <c r="Z114" s="186" cm="1">
        <f t="array" ref="Z114">IF(Z$110=-1,AA114,IF(Z$110=99,Y114,IF(Z$110=0,INDEX($F95:$N95,0,Z$108),(INDEX($F95:$N95,0,Z$110+1)-INDEX($F95:$N95,0,Z$110))/(INDEX($F$4:$N$4,0,Z$110+1)-INDEX($F$4:$N$4,0,Z$110))+Y114)))</f>
        <v>3.558311871962736</v>
      </c>
      <c r="AA114" s="186" cm="1">
        <f t="array" ref="AA114">IF(AA$110=-1,AB114,IF(AA$110=99,Z114,IF(AA$110=0,INDEX($F95:$N95,0,AA$108),(INDEX($F95:$N95,0,AA$110+1)-INDEX($F95:$N95,0,AA$110))/(INDEX($F$4:$N$4,0,AA$110+1)-INDEX($F$4:$N$4,0,AA$110))+Z114)))</f>
        <v>3.6261699620167054</v>
      </c>
      <c r="AB114" s="186" cm="1">
        <f t="array" ref="AB114">IF(AB$110=-1,AC114,IF(AB$110=99,AA114,IF(AB$110=0,INDEX($F95:$N95,0,AB$108),(INDEX($F95:$N95,0,AB$110+1)-INDEX($F95:$N95,0,AB$110))/(INDEX($F$4:$N$4,0,AB$110+1)-INDEX($F$4:$N$4,0,AB$110))+AA114)))</f>
        <v>3.6940280520706748</v>
      </c>
      <c r="AC114" s="186" cm="1">
        <f t="array" ref="AC114">IF(AC$110=-1,AD114,IF(AC$110=99,AB114,IF(AC$110=0,INDEX($F95:$N95,0,AC$108),(INDEX($F95:$N95,0,AC$110+1)-INDEX($F95:$N95,0,AC$110))/(INDEX($F$4:$N$4,0,AC$110+1)-INDEX($F$4:$N$4,0,AC$110))+AB114)))</f>
        <v>3.7618861421246441</v>
      </c>
      <c r="AD114" s="186" cm="1">
        <f t="array" ref="AD114">IF(AD$110=-1,AE114,IF(AD$110=99,AC114,IF(AD$110=0,INDEX($F95:$N95,0,AD$108),(INDEX($F95:$N95,0,AD$110+1)-INDEX($F95:$N95,0,AD$110))/(INDEX($F$4:$N$4,0,AD$110+1)-INDEX($F$4:$N$4,0,AD$110))+AC114)))</f>
        <v>3.8297442321786135</v>
      </c>
      <c r="AE114" s="186" cm="1">
        <f t="array" ref="AE114">IF(AE$110=-1,AF114,IF(AE$110=99,AD114,IF(AE$110=0,INDEX($F95:$N95,0,AE$108),(INDEX($F95:$N95,0,AE$110+1)-INDEX($F95:$N95,0,AE$110))/(INDEX($F$4:$N$4,0,AE$110+1)-INDEX($F$4:$N$4,0,AE$110))+AD114)))</f>
        <v>3.8976023222325837</v>
      </c>
      <c r="AF114" s="186" cm="1">
        <f t="array" ref="AF114">IF(AF$110=-1,AG114,IF(AF$110=99,AE114,IF(AF$110=0,INDEX($F95:$N95,0,AF$108),(INDEX($F95:$N95,0,AF$110+1)-INDEX($F95:$N95,0,AF$110))/(INDEX($F$4:$N$4,0,AF$110+1)-INDEX($F$4:$N$4,0,AF$110))+AE114)))</f>
        <v>4.0067856674593205</v>
      </c>
      <c r="AG114" s="186" cm="1">
        <f t="array" ref="AG114">IF(AG$110=-1,AH114,IF(AG$110=99,AF114,IF(AG$110=0,INDEX($F95:$N95,0,AG$108),(INDEX($F95:$N95,0,AG$110+1)-INDEX($F95:$N95,0,AG$110))/(INDEX($F$4:$N$4,0,AG$110+1)-INDEX($F$4:$N$4,0,AG$110))+AF114)))</f>
        <v>4.1159690126860573</v>
      </c>
      <c r="AH114" s="186" cm="1">
        <f t="array" ref="AH114">IF(AH$110=-1,AI114,IF(AH$110=99,AG114,IF(AH$110=0,INDEX($F95:$N95,0,AH$108),(INDEX($F95:$N95,0,AH$110+1)-INDEX($F95:$N95,0,AH$110))/(INDEX($F$4:$N$4,0,AH$110+1)-INDEX($F$4:$N$4,0,AH$110))+AG114)))</f>
        <v>4.2251523579127941</v>
      </c>
      <c r="AI114" s="186" cm="1">
        <f t="array" ref="AI114">IF(AI$110=-1,AJ114,IF(AI$110=99,AH114,IF(AI$110=0,INDEX($F95:$N95,0,AI$108),(INDEX($F95:$N95,0,AI$110+1)-INDEX($F95:$N95,0,AI$110))/(INDEX($F$4:$N$4,0,AI$110+1)-INDEX($F$4:$N$4,0,AI$110))+AH114)))</f>
        <v>4.3343357031395309</v>
      </c>
      <c r="AJ114" s="186" cm="1">
        <f t="array" ref="AJ114">IF(AJ$110=-1,AK114,IF(AJ$110=99,AI114,IF(AJ$110=0,INDEX($F95:$N95,0,AJ$108),(INDEX($F95:$N95,0,AJ$110+1)-INDEX($F95:$N95,0,AJ$110))/(INDEX($F$4:$N$4,0,AJ$110+1)-INDEX($F$4:$N$4,0,AJ$110))+AI114)))</f>
        <v>4.4435190483662677</v>
      </c>
      <c r="AK114" s="186" cm="1">
        <f t="array" ref="AK114">IF(AK$110=-1,AL114,IF(AK$110=99,AJ114,IF(AK$110=0,INDEX($F95:$N95,0,AK$108),(INDEX($F95:$N95,0,AK$110+1)-INDEX($F95:$N95,0,AK$110))/(INDEX($F$4:$N$4,0,AK$110+1)-INDEX($F$4:$N$4,0,AK$110))+AJ114)))</f>
        <v>4.5527023935930044</v>
      </c>
      <c r="AL114" s="186" cm="1">
        <f t="array" ref="AL114">IF(AL$110=-1,AM114,IF(AL$110=99,AK114,IF(AL$110=0,INDEX($F95:$N95,0,AL$108),(INDEX($F95:$N95,0,AL$110+1)-INDEX($F95:$N95,0,AL$110))/(INDEX($F$4:$N$4,0,AL$110+1)-INDEX($F$4:$N$4,0,AL$110))+AK114)))</f>
        <v>4.6618857388197412</v>
      </c>
      <c r="AM114" s="186" cm="1">
        <f t="array" ref="AM114">IF(AM$110=-1,AN114,IF(AM$110=99,AL114,IF(AM$110=0,INDEX($F95:$N95,0,AM$108),(INDEX($F95:$N95,0,AM$110+1)-INDEX($F95:$N95,0,AM$110))/(INDEX($F$4:$N$4,0,AM$110+1)-INDEX($F$4:$N$4,0,AM$110))+AL114)))</f>
        <v>4.771069084046478</v>
      </c>
      <c r="AN114" s="186" cm="1">
        <f t="array" ref="AN114">IF(AN$110=-1,AO114,IF(AN$110=99,AM114,IF(AN$110=0,INDEX($F95:$N95,0,AN$108),(INDEX($F95:$N95,0,AN$110+1)-INDEX($F95:$N95,0,AN$110))/(INDEX($F$4:$N$4,0,AN$110+1)-INDEX($F$4:$N$4,0,AN$110))+AM114)))</f>
        <v>4.8802524292732148</v>
      </c>
      <c r="AO114" s="186" cm="1">
        <f t="array" ref="AO114">IF(AO$110=-1,AP114,IF(AO$110=99,AN114,IF(AO$110=0,INDEX($F95:$N95,0,AO$108),(INDEX($F95:$N95,0,AO$110+1)-INDEX($F95:$N95,0,AO$110))/(INDEX($F$4:$N$4,0,AO$110+1)-INDEX($F$4:$N$4,0,AO$110))+AN114)))</f>
        <v>4.9894357744999507</v>
      </c>
      <c r="AP114" s="186" cm="1">
        <f t="array" ref="AP114">IF(AP$110=-1,AQ114,IF(AP$110=99,AO114,IF(AP$110=0,INDEX($F95:$N95,0,AP$108),(INDEX($F95:$N95,0,AP$110+1)-INDEX($F95:$N95,0,AP$110))/(INDEX($F$4:$N$4,0,AP$110+1)-INDEX($F$4:$N$4,0,AP$110))+AO114)))</f>
        <v>5.0755618799173963</v>
      </c>
      <c r="AQ114" s="186" cm="1">
        <f t="array" ref="AQ114">IF(AQ$110=-1,AR114,IF(AQ$110=99,AP114,IF(AQ$110=0,INDEX($F95:$N95,0,AQ$108),(INDEX($F95:$N95,0,AQ$110+1)-INDEX($F95:$N95,0,AQ$110))/(INDEX($F$4:$N$4,0,AQ$110+1)-INDEX($F$4:$N$4,0,AQ$110))+AP114)))</f>
        <v>5.1616879853348419</v>
      </c>
      <c r="AR114" s="186" cm="1">
        <f t="array" ref="AR114">IF(AR$110=-1,AS114,IF(AR$110=99,AQ114,IF(AR$110=0,INDEX($F95:$N95,0,AR$108),(INDEX($F95:$N95,0,AR$110+1)-INDEX($F95:$N95,0,AR$110))/(INDEX($F$4:$N$4,0,AR$110+1)-INDEX($F$4:$N$4,0,AR$110))+AQ114)))</f>
        <v>5.2478140907522874</v>
      </c>
      <c r="AS114" s="186" cm="1">
        <f t="array" ref="AS114">IF(AS$110=-1,AT114,IF(AS$110=99,AR114,IF(AS$110=0,INDEX($F95:$N95,0,AS$108),(INDEX($F95:$N95,0,AS$110+1)-INDEX($F95:$N95,0,AS$110))/(INDEX($F$4:$N$4,0,AS$110+1)-INDEX($F$4:$N$4,0,AS$110))+AR114)))</f>
        <v>5.333940196169733</v>
      </c>
      <c r="AT114" s="186" cm="1">
        <f t="array" ref="AT114">IF(AT$110=-1,AU114,IF(AT$110=99,AS114,IF(AT$110=0,INDEX($F95:$N95,0,AT$108),(INDEX($F95:$N95,0,AT$110+1)-INDEX($F95:$N95,0,AT$110))/(INDEX($F$4:$N$4,0,AT$110+1)-INDEX($F$4:$N$4,0,AT$110))+AS114)))</f>
        <v>5.4200663015871786</v>
      </c>
      <c r="AU114" s="186" cm="1">
        <f t="array" ref="AU114">IF(AU$110=-1,AV114,IF(AU$110=99,AT114,IF(AU$110=0,INDEX($F95:$N95,0,AU$108),(INDEX($F95:$N95,0,AU$110+1)-INDEX($F95:$N95,0,AU$110))/(INDEX($F$4:$N$4,0,AU$110+1)-INDEX($F$4:$N$4,0,AU$110))+AT114)))</f>
        <v>5.5061924070046242</v>
      </c>
      <c r="AV114" s="186" cm="1">
        <f t="array" ref="AV114">IF(AV$110=-1,AW114,IF(AV$110=99,AU114,IF(AV$110=0,INDEX($F95:$N95,0,AV$108),(INDEX($F95:$N95,0,AV$110+1)-INDEX($F95:$N95,0,AV$110))/(INDEX($F$4:$N$4,0,AV$110+1)-INDEX($F$4:$N$4,0,AV$110))+AU114)))</f>
        <v>5.5923185124220698</v>
      </c>
      <c r="AW114" s="186" cm="1">
        <f t="array" ref="AW114">IF(AW$110=-1,AX114,IF(AW$110=99,AV114,IF(AW$110=0,INDEX($F95:$N95,0,AW$108),(INDEX($F95:$N95,0,AW$110+1)-INDEX($F95:$N95,0,AW$110))/(INDEX($F$4:$N$4,0,AW$110+1)-INDEX($F$4:$N$4,0,AW$110))+AV114)))</f>
        <v>5.6784446178395154</v>
      </c>
      <c r="AX114" s="186" cm="1">
        <f t="array" ref="AX114">IF(AX$110=-1,AY114,IF(AX$110=99,AW114,IF(AX$110=0,INDEX($F95:$N95,0,AX$108),(INDEX($F95:$N95,0,AX$110+1)-INDEX($F95:$N95,0,AX$110))/(INDEX($F$4:$N$4,0,AX$110+1)-INDEX($F$4:$N$4,0,AX$110))+AW114)))</f>
        <v>5.764570723256961</v>
      </c>
      <c r="AY114" s="186" cm="1">
        <f t="array" ref="AY114">IF(AY$110=-1,AZ114,IF(AY$110=99,AX114,IF(AY$110=0,INDEX($F95:$N95,0,AY$108),(INDEX($F95:$N95,0,AY$110+1)-INDEX($F95:$N95,0,AY$110))/(INDEX($F$4:$N$4,0,AY$110+1)-INDEX($F$4:$N$4,0,AY$110))+AX114)))</f>
        <v>5.8506968286744083</v>
      </c>
      <c r="AZ114" s="186" cm="1">
        <f t="array" ref="AZ114">IF(AZ$110=-1,BA114,IF(AZ$110=99,AY114,IF(AZ$110=0,INDEX($F95:$N95,0,AZ$108),(INDEX($F95:$N95,0,AZ$110+1)-INDEX($F95:$N95,0,AZ$110))/(INDEX($F$4:$N$4,0,AZ$110+1)-INDEX($F$4:$N$4,0,AZ$110))+AY114)))</f>
        <v>5.8506968286744083</v>
      </c>
      <c r="BA114" s="186" cm="1">
        <f t="array" ref="BA114">IF(BA$110=-1,BB114,IF(BA$110=99,AZ114,IF(BA$110=0,INDEX($F95:$N95,0,BA$108),(INDEX($F95:$N95,0,BA$110+1)-INDEX($F95:$N95,0,BA$110))/(INDEX($F$4:$N$4,0,BA$110+1)-INDEX($F$4:$N$4,0,BA$110))+AZ114)))</f>
        <v>5.8506968286744083</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0.58321610806251878</v>
      </c>
      <c r="V115" s="186" cm="1">
        <f t="array" ref="V115">IF(V$110=-1,W115,IF(V$110=99,U115,IF(V$110=0,INDEX($F96:$N96,0,V$108),(INDEX($F96:$N96,0,V$110+1)-INDEX($F96:$N96,0,V$110))/(INDEX($F$4:$N$4,0,V$110+1)-INDEX($F$4:$N$4,0,V$110))+U115)))</f>
        <v>0.59614441087102454</v>
      </c>
      <c r="W115" s="186" cm="1">
        <f t="array" ref="W115">IF(W$110=-1,X115,IF(W$110=99,V115,IF(W$110=0,INDEX($F96:$N96,0,W$108),(INDEX($F96:$N96,0,W$110+1)-INDEX($F96:$N96,0,W$110))/(INDEX($F$4:$N$4,0,W$110+1)-INDEX($F$4:$N$4,0,W$110))+V115)))</f>
        <v>0.6084518961236729</v>
      </c>
      <c r="X115" s="186" cm="1">
        <f t="array" ref="X115">IF(X$110=-1,Y115,IF(X$110=99,W115,IF(X$110=0,INDEX($F96:$N96,0,X$108),(INDEX($F96:$N96,0,X$110+1)-INDEX($F96:$N96,0,X$110))/(INDEX($F$4:$N$4,0,X$110+1)-INDEX($F$4:$N$4,0,X$110))+W115)))</f>
        <v>0.62075938137632125</v>
      </c>
      <c r="Y115" s="186" cm="1">
        <f t="array" ref="Y115">IF(Y$110=-1,Z115,IF(Y$110=99,X115,IF(Y$110=0,INDEX($F96:$N96,0,Y$108),(INDEX($F96:$N96,0,Y$110+1)-INDEX($F96:$N96,0,Y$110))/(INDEX($F$4:$N$4,0,Y$110+1)-INDEX($F$4:$N$4,0,Y$110))+X115)))</f>
        <v>0.6330668666289696</v>
      </c>
      <c r="Z115" s="186" cm="1">
        <f t="array" ref="Z115">IF(Z$110=-1,AA115,IF(Z$110=99,Y115,IF(Z$110=0,INDEX($F96:$N96,0,Z$108),(INDEX($F96:$N96,0,Z$110+1)-INDEX($F96:$N96,0,Z$110))/(INDEX($F$4:$N$4,0,Z$110+1)-INDEX($F$4:$N$4,0,Z$110))+Y115)))</f>
        <v>0.64537435188161796</v>
      </c>
      <c r="AA115" s="186" cm="1">
        <f t="array" ref="AA115">IF(AA$110=-1,AB115,IF(AA$110=99,Z115,IF(AA$110=0,INDEX($F96:$N96,0,AA$108),(INDEX($F96:$N96,0,AA$110+1)-INDEX($F96:$N96,0,AA$110))/(INDEX($F$4:$N$4,0,AA$110+1)-INDEX($F$4:$N$4,0,AA$110))+Z115)))</f>
        <v>0.65768183713426631</v>
      </c>
      <c r="AB115" s="186" cm="1">
        <f t="array" ref="AB115">IF(AB$110=-1,AC115,IF(AB$110=99,AA115,IF(AB$110=0,INDEX($F96:$N96,0,AB$108),(INDEX($F96:$N96,0,AB$110+1)-INDEX($F96:$N96,0,AB$110))/(INDEX($F$4:$N$4,0,AB$110+1)-INDEX($F$4:$N$4,0,AB$110))+AA115)))</f>
        <v>0.66998932238691467</v>
      </c>
      <c r="AC115" s="186" cm="1">
        <f t="array" ref="AC115">IF(AC$110=-1,AD115,IF(AC$110=99,AB115,IF(AC$110=0,INDEX($F96:$N96,0,AC$108),(INDEX($F96:$N96,0,AC$110+1)-INDEX($F96:$N96,0,AC$110))/(INDEX($F$4:$N$4,0,AC$110+1)-INDEX($F$4:$N$4,0,AC$110))+AB115)))</f>
        <v>0.68229680763956302</v>
      </c>
      <c r="AD115" s="186" cm="1">
        <f t="array" ref="AD115">IF(AD$110=-1,AE115,IF(AD$110=99,AC115,IF(AD$110=0,INDEX($F96:$N96,0,AD$108),(INDEX($F96:$N96,0,AD$110+1)-INDEX($F96:$N96,0,AD$110))/(INDEX($F$4:$N$4,0,AD$110+1)-INDEX($F$4:$N$4,0,AD$110))+AC115)))</f>
        <v>0.69460429289221137</v>
      </c>
      <c r="AE115" s="186" cm="1">
        <f t="array" ref="AE115">IF(AE$110=-1,AF115,IF(AE$110=99,AD115,IF(AE$110=0,INDEX($F96:$N96,0,AE$108),(INDEX($F96:$N96,0,AE$110+1)-INDEX($F96:$N96,0,AE$110))/(INDEX($F$4:$N$4,0,AE$110+1)-INDEX($F$4:$N$4,0,AE$110))+AD115)))</f>
        <v>0.70691177814486006</v>
      </c>
      <c r="AF115" s="186" cm="1">
        <f t="array" ref="AF115">IF(AF$110=-1,AG115,IF(AF$110=99,AE115,IF(AF$110=0,INDEX($F96:$N96,0,AF$108),(INDEX($F96:$N96,0,AF$110+1)-INDEX($F96:$N96,0,AF$110))/(INDEX($F$4:$N$4,0,AF$110+1)-INDEX($F$4:$N$4,0,AF$110))+AE115)))</f>
        <v>0.72671446357476444</v>
      </c>
      <c r="AG115" s="186" cm="1">
        <f t="array" ref="AG115">IF(AG$110=-1,AH115,IF(AG$110=99,AF115,IF(AG$110=0,INDEX($F96:$N96,0,AG$108),(INDEX($F96:$N96,0,AG$110+1)-INDEX($F96:$N96,0,AG$110))/(INDEX($F$4:$N$4,0,AG$110+1)-INDEX($F$4:$N$4,0,AG$110))+AF115)))</f>
        <v>0.74651714900466881</v>
      </c>
      <c r="AH115" s="186" cm="1">
        <f t="array" ref="AH115">IF(AH$110=-1,AI115,IF(AH$110=99,AG115,IF(AH$110=0,INDEX($F96:$N96,0,AH$108),(INDEX($F96:$N96,0,AH$110+1)-INDEX($F96:$N96,0,AH$110))/(INDEX($F$4:$N$4,0,AH$110+1)-INDEX($F$4:$N$4,0,AH$110))+AG115)))</f>
        <v>0.76631983443457319</v>
      </c>
      <c r="AI115" s="186" cm="1">
        <f t="array" ref="AI115">IF(AI$110=-1,AJ115,IF(AI$110=99,AH115,IF(AI$110=0,INDEX($F96:$N96,0,AI$108),(INDEX($F96:$N96,0,AI$110+1)-INDEX($F96:$N96,0,AI$110))/(INDEX($F$4:$N$4,0,AI$110+1)-INDEX($F$4:$N$4,0,AI$110))+AH115)))</f>
        <v>0.78612251986447756</v>
      </c>
      <c r="AJ115" s="186" cm="1">
        <f t="array" ref="AJ115">IF(AJ$110=-1,AK115,IF(AJ$110=99,AI115,IF(AJ$110=0,INDEX($F96:$N96,0,AJ$108),(INDEX($F96:$N96,0,AJ$110+1)-INDEX($F96:$N96,0,AJ$110))/(INDEX($F$4:$N$4,0,AJ$110+1)-INDEX($F$4:$N$4,0,AJ$110))+AI115)))</f>
        <v>0.80592520529438194</v>
      </c>
      <c r="AK115" s="186" cm="1">
        <f t="array" ref="AK115">IF(AK$110=-1,AL115,IF(AK$110=99,AJ115,IF(AK$110=0,INDEX($F96:$N96,0,AK$108),(INDEX($F96:$N96,0,AK$110+1)-INDEX($F96:$N96,0,AK$110))/(INDEX($F$4:$N$4,0,AK$110+1)-INDEX($F$4:$N$4,0,AK$110))+AJ115)))</f>
        <v>0.82572789072428632</v>
      </c>
      <c r="AL115" s="186" cm="1">
        <f t="array" ref="AL115">IF(AL$110=-1,AM115,IF(AL$110=99,AK115,IF(AL$110=0,INDEX($F96:$N96,0,AL$108),(INDEX($F96:$N96,0,AL$110+1)-INDEX($F96:$N96,0,AL$110))/(INDEX($F$4:$N$4,0,AL$110+1)-INDEX($F$4:$N$4,0,AL$110))+AK115)))</f>
        <v>0.84553057615419069</v>
      </c>
      <c r="AM115" s="186" cm="1">
        <f t="array" ref="AM115">IF(AM$110=-1,AN115,IF(AM$110=99,AL115,IF(AM$110=0,INDEX($F96:$N96,0,AM$108),(INDEX($F96:$N96,0,AM$110+1)-INDEX($F96:$N96,0,AM$110))/(INDEX($F$4:$N$4,0,AM$110+1)-INDEX($F$4:$N$4,0,AM$110))+AL115)))</f>
        <v>0.86533326158409507</v>
      </c>
      <c r="AN115" s="186" cm="1">
        <f t="array" ref="AN115">IF(AN$110=-1,AO115,IF(AN$110=99,AM115,IF(AN$110=0,INDEX($F96:$N96,0,AN$108),(INDEX($F96:$N96,0,AN$110+1)-INDEX($F96:$N96,0,AN$110))/(INDEX($F$4:$N$4,0,AN$110+1)-INDEX($F$4:$N$4,0,AN$110))+AM115)))</f>
        <v>0.88513594701399945</v>
      </c>
      <c r="AO115" s="186" cm="1">
        <f t="array" ref="AO115">IF(AO$110=-1,AP115,IF(AO$110=99,AN115,IF(AO$110=0,INDEX($F96:$N96,0,AO$108),(INDEX($F96:$N96,0,AO$110+1)-INDEX($F96:$N96,0,AO$110))/(INDEX($F$4:$N$4,0,AO$110+1)-INDEX($F$4:$N$4,0,AO$110))+AN115)))</f>
        <v>0.9049386324439036</v>
      </c>
      <c r="AP115" s="186" cm="1">
        <f t="array" ref="AP115">IF(AP$110=-1,AQ115,IF(AP$110=99,AO115,IF(AP$110=0,INDEX($F96:$N96,0,AP$108),(INDEX($F96:$N96,0,AP$110+1)-INDEX($F96:$N96,0,AP$110))/(INDEX($F$4:$N$4,0,AP$110+1)-INDEX($F$4:$N$4,0,AP$110))+AO115)))</f>
        <v>0.92055940472691666</v>
      </c>
      <c r="AQ115" s="186" cm="1">
        <f t="array" ref="AQ115">IF(AQ$110=-1,AR115,IF(AQ$110=99,AP115,IF(AQ$110=0,INDEX($F96:$N96,0,AQ$108),(INDEX($F96:$N96,0,AQ$110+1)-INDEX($F96:$N96,0,AQ$110))/(INDEX($F$4:$N$4,0,AQ$110+1)-INDEX($F$4:$N$4,0,AQ$110))+AP115)))</f>
        <v>0.93618017700992973</v>
      </c>
      <c r="AR115" s="186" cm="1">
        <f t="array" ref="AR115">IF(AR$110=-1,AS115,IF(AR$110=99,AQ115,IF(AR$110=0,INDEX($F96:$N96,0,AR$108),(INDEX($F96:$N96,0,AR$110+1)-INDEX($F96:$N96,0,AR$110))/(INDEX($F$4:$N$4,0,AR$110+1)-INDEX($F$4:$N$4,0,AR$110))+AQ115)))</f>
        <v>0.95180094929294279</v>
      </c>
      <c r="AS115" s="186" cm="1">
        <f t="array" ref="AS115">IF(AS$110=-1,AT115,IF(AS$110=99,AR115,IF(AS$110=0,INDEX($F96:$N96,0,AS$108),(INDEX($F96:$N96,0,AS$110+1)-INDEX($F96:$N96,0,AS$110))/(INDEX($F$4:$N$4,0,AS$110+1)-INDEX($F$4:$N$4,0,AS$110))+AR115)))</f>
        <v>0.96742172157595585</v>
      </c>
      <c r="AT115" s="186" cm="1">
        <f t="array" ref="AT115">IF(AT$110=-1,AU115,IF(AT$110=99,AS115,IF(AT$110=0,INDEX($F96:$N96,0,AT$108),(INDEX($F96:$N96,0,AT$110+1)-INDEX($F96:$N96,0,AT$110))/(INDEX($F$4:$N$4,0,AT$110+1)-INDEX($F$4:$N$4,0,AT$110))+AS115)))</f>
        <v>0.98304249385896891</v>
      </c>
      <c r="AU115" s="186" cm="1">
        <f t="array" ref="AU115">IF(AU$110=-1,AV115,IF(AU$110=99,AT115,IF(AU$110=0,INDEX($F96:$N96,0,AU$108),(INDEX($F96:$N96,0,AU$110+1)-INDEX($F96:$N96,0,AU$110))/(INDEX($F$4:$N$4,0,AU$110+1)-INDEX($F$4:$N$4,0,AU$110))+AT115)))</f>
        <v>0.99866326614198198</v>
      </c>
      <c r="AV115" s="186" cm="1">
        <f t="array" ref="AV115">IF(AV$110=-1,AW115,IF(AV$110=99,AU115,IF(AV$110=0,INDEX($F96:$N96,0,AV$108),(INDEX($F96:$N96,0,AV$110+1)-INDEX($F96:$N96,0,AV$110))/(INDEX($F$4:$N$4,0,AV$110+1)-INDEX($F$4:$N$4,0,AV$110))+AU115)))</f>
        <v>1.0142840384249951</v>
      </c>
      <c r="AW115" s="186" cm="1">
        <f t="array" ref="AW115">IF(AW$110=-1,AX115,IF(AW$110=99,AV115,IF(AW$110=0,INDEX($F96:$N96,0,AW$108),(INDEX($F96:$N96,0,AW$110+1)-INDEX($F96:$N96,0,AW$110))/(INDEX($F$4:$N$4,0,AW$110+1)-INDEX($F$4:$N$4,0,AW$110))+AV115)))</f>
        <v>1.0299048107080082</v>
      </c>
      <c r="AX115" s="186" cm="1">
        <f t="array" ref="AX115">IF(AX$110=-1,AY115,IF(AX$110=99,AW115,IF(AX$110=0,INDEX($F96:$N96,0,AX$108),(INDEX($F96:$N96,0,AX$110+1)-INDEX($F96:$N96,0,AX$110))/(INDEX($F$4:$N$4,0,AX$110+1)-INDEX($F$4:$N$4,0,AX$110))+AW115)))</f>
        <v>1.0455255829910213</v>
      </c>
      <c r="AY115" s="186" cm="1">
        <f t="array" ref="AY115">IF(AY$110=-1,AZ115,IF(AY$110=99,AX115,IF(AY$110=0,INDEX($F96:$N96,0,AY$108),(INDEX($F96:$N96,0,AY$110+1)-INDEX($F96:$N96,0,AY$110))/(INDEX($F$4:$N$4,0,AY$110+1)-INDEX($F$4:$N$4,0,AY$110))+AX115)))</f>
        <v>1.0611463552740346</v>
      </c>
      <c r="AZ115" s="186" cm="1">
        <f t="array" ref="AZ115">IF(AZ$110=-1,BA115,IF(AZ$110=99,AY115,IF(AZ$110=0,INDEX($F96:$N96,0,AZ$108),(INDEX($F96:$N96,0,AZ$110+1)-INDEX($F96:$N96,0,AZ$110))/(INDEX($F$4:$N$4,0,AZ$110+1)-INDEX($F$4:$N$4,0,AZ$110))+AY115)))</f>
        <v>1.0611463552740346</v>
      </c>
      <c r="BA115" s="186" cm="1">
        <f t="array" ref="BA115">IF(BA$110=-1,BB115,IF(BA$110=99,AZ115,IF(BA$110=0,INDEX($F96:$N96,0,BA$108),(INDEX($F96:$N96,0,BA$110+1)-INDEX($F96:$N96,0,BA$110))/(INDEX($F$4:$N$4,0,BA$110+1)-INDEX($F$4:$N$4,0,BA$110))+AZ115)))</f>
        <v>1.0611463552740346</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0.29042350907159797</v>
      </c>
      <c r="V116" s="186" cm="1">
        <f t="array" ref="V116">IF(V$110=-1,W116,IF(V$110=99,U116,IF(V$110=0,INDEX($F97:$N97,0,V$108),(INDEX($F97:$N97,0,V$110+1)-INDEX($F97:$N97,0,V$110))/(INDEX($F$4:$N$4,0,V$110+1)-INDEX($F$4:$N$4,0,V$110))+U116)))</f>
        <v>0.29686140236034775</v>
      </c>
      <c r="W116" s="186" cm="1">
        <f t="array" ref="W116">IF(W$110=-1,X116,IF(W$110=99,V116,IF(W$110=0,INDEX($F97:$N97,0,W$108),(INDEX($F97:$N97,0,W$110+1)-INDEX($F97:$N97,0,W$110))/(INDEX($F$4:$N$4,0,W$110+1)-INDEX($F$4:$N$4,0,W$110))+V116)))</f>
        <v>0.30299014778679939</v>
      </c>
      <c r="X116" s="186" cm="1">
        <f t="array" ref="X116">IF(X$110=-1,Y116,IF(X$110=99,W116,IF(X$110=0,INDEX($F97:$N97,0,X$108),(INDEX($F97:$N97,0,X$110+1)-INDEX($F97:$N97,0,X$110))/(INDEX($F$4:$N$4,0,X$110+1)-INDEX($F$4:$N$4,0,X$110))+W116)))</f>
        <v>0.30911889321325103</v>
      </c>
      <c r="Y116" s="186" cm="1">
        <f t="array" ref="Y116">IF(Y$110=-1,Z116,IF(Y$110=99,X116,IF(Y$110=0,INDEX($F97:$N97,0,Y$108),(INDEX($F97:$N97,0,Y$110+1)-INDEX($F97:$N97,0,Y$110))/(INDEX($F$4:$N$4,0,Y$110+1)-INDEX($F$4:$N$4,0,Y$110))+X116)))</f>
        <v>0.31524763863970268</v>
      </c>
      <c r="Z116" s="186" cm="1">
        <f t="array" ref="Z116">IF(Z$110=-1,AA116,IF(Z$110=99,Y116,IF(Z$110=0,INDEX($F97:$N97,0,Z$108),(INDEX($F97:$N97,0,Z$110+1)-INDEX($F97:$N97,0,Z$110))/(INDEX($F$4:$N$4,0,Z$110+1)-INDEX($F$4:$N$4,0,Z$110))+Y116)))</f>
        <v>0.32137638406615432</v>
      </c>
      <c r="AA116" s="186" cm="1">
        <f t="array" ref="AA116">IF(AA$110=-1,AB116,IF(AA$110=99,Z116,IF(AA$110=0,INDEX($F97:$N97,0,AA$108),(INDEX($F97:$N97,0,AA$110+1)-INDEX($F97:$N97,0,AA$110))/(INDEX($F$4:$N$4,0,AA$110+1)-INDEX($F$4:$N$4,0,AA$110))+Z116)))</f>
        <v>0.32750512949260596</v>
      </c>
      <c r="AB116" s="186" cm="1">
        <f t="array" ref="AB116">IF(AB$110=-1,AC116,IF(AB$110=99,AA116,IF(AB$110=0,INDEX($F97:$N97,0,AB$108),(INDEX($F97:$N97,0,AB$110+1)-INDEX($F97:$N97,0,AB$110))/(INDEX($F$4:$N$4,0,AB$110+1)-INDEX($F$4:$N$4,0,AB$110))+AA116)))</f>
        <v>0.3336338749190576</v>
      </c>
      <c r="AC116" s="186" cm="1">
        <f t="array" ref="AC116">IF(AC$110=-1,AD116,IF(AC$110=99,AB116,IF(AC$110=0,INDEX($F97:$N97,0,AC$108),(INDEX($F97:$N97,0,AC$110+1)-INDEX($F97:$N97,0,AC$110))/(INDEX($F$4:$N$4,0,AC$110+1)-INDEX($F$4:$N$4,0,AC$110))+AB116)))</f>
        <v>0.33976262034550925</v>
      </c>
      <c r="AD116" s="186" cm="1">
        <f t="array" ref="AD116">IF(AD$110=-1,AE116,IF(AD$110=99,AC116,IF(AD$110=0,INDEX($F97:$N97,0,AD$108),(INDEX($F97:$N97,0,AD$110+1)-INDEX($F97:$N97,0,AD$110))/(INDEX($F$4:$N$4,0,AD$110+1)-INDEX($F$4:$N$4,0,AD$110))+AC116)))</f>
        <v>0.34589136577196089</v>
      </c>
      <c r="AE116" s="186" cm="1">
        <f t="array" ref="AE116">IF(AE$110=-1,AF116,IF(AE$110=99,AD116,IF(AE$110=0,INDEX($F97:$N97,0,AE$108),(INDEX($F97:$N97,0,AE$110+1)-INDEX($F97:$N97,0,AE$110))/(INDEX($F$4:$N$4,0,AE$110+1)-INDEX($F$4:$N$4,0,AE$110))+AD116)))</f>
        <v>0.35202011119841253</v>
      </c>
      <c r="AF116" s="186" cm="1">
        <f t="array" ref="AF116">IF(AF$110=-1,AG116,IF(AF$110=99,AE116,IF(AF$110=0,INDEX($F97:$N97,0,AF$108),(INDEX($F97:$N97,0,AF$110+1)-INDEX($F97:$N97,0,AF$110))/(INDEX($F$4:$N$4,0,AF$110+1)-INDEX($F$4:$N$4,0,AF$110))+AE116)))</f>
        <v>0.36188123353726487</v>
      </c>
      <c r="AG116" s="186" cm="1">
        <f t="array" ref="AG116">IF(AG$110=-1,AH116,IF(AG$110=99,AF116,IF(AG$110=0,INDEX($F97:$N97,0,AG$108),(INDEX($F97:$N97,0,AG$110+1)-INDEX($F97:$N97,0,AG$110))/(INDEX($F$4:$N$4,0,AG$110+1)-INDEX($F$4:$N$4,0,AG$110))+AF116)))</f>
        <v>0.3717423558761172</v>
      </c>
      <c r="AH116" s="186" cm="1">
        <f t="array" ref="AH116">IF(AH$110=-1,AI116,IF(AH$110=99,AG116,IF(AH$110=0,INDEX($F97:$N97,0,AH$108),(INDEX($F97:$N97,0,AH$110+1)-INDEX($F97:$N97,0,AH$110))/(INDEX($F$4:$N$4,0,AH$110+1)-INDEX($F$4:$N$4,0,AH$110))+AG116)))</f>
        <v>0.38160347821496954</v>
      </c>
      <c r="AI116" s="186" cm="1">
        <f t="array" ref="AI116">IF(AI$110=-1,AJ116,IF(AI$110=99,AH116,IF(AI$110=0,INDEX($F97:$N97,0,AI$108),(INDEX($F97:$N97,0,AI$110+1)-INDEX($F97:$N97,0,AI$110))/(INDEX($F$4:$N$4,0,AI$110+1)-INDEX($F$4:$N$4,0,AI$110))+AH116)))</f>
        <v>0.39146460055382187</v>
      </c>
      <c r="AJ116" s="186" cm="1">
        <f t="array" ref="AJ116">IF(AJ$110=-1,AK116,IF(AJ$110=99,AI116,IF(AJ$110=0,INDEX($F97:$N97,0,AJ$108),(INDEX($F97:$N97,0,AJ$110+1)-INDEX($F97:$N97,0,AJ$110))/(INDEX($F$4:$N$4,0,AJ$110+1)-INDEX($F$4:$N$4,0,AJ$110))+AI116)))</f>
        <v>0.40132572289267421</v>
      </c>
      <c r="AK116" s="186" cm="1">
        <f t="array" ref="AK116">IF(AK$110=-1,AL116,IF(AK$110=99,AJ116,IF(AK$110=0,INDEX($F97:$N97,0,AK$108),(INDEX($F97:$N97,0,AK$110+1)-INDEX($F97:$N97,0,AK$110))/(INDEX($F$4:$N$4,0,AK$110+1)-INDEX($F$4:$N$4,0,AK$110))+AJ116)))</f>
        <v>0.41118684523152654</v>
      </c>
      <c r="AL116" s="186" cm="1">
        <f t="array" ref="AL116">IF(AL$110=-1,AM116,IF(AL$110=99,AK116,IF(AL$110=0,INDEX($F97:$N97,0,AL$108),(INDEX($F97:$N97,0,AL$110+1)-INDEX($F97:$N97,0,AL$110))/(INDEX($F$4:$N$4,0,AL$110+1)-INDEX($F$4:$N$4,0,AL$110))+AK116)))</f>
        <v>0.42104796757037888</v>
      </c>
      <c r="AM116" s="186" cm="1">
        <f t="array" ref="AM116">IF(AM$110=-1,AN116,IF(AM$110=99,AL116,IF(AM$110=0,INDEX($F97:$N97,0,AM$108),(INDEX($F97:$N97,0,AM$110+1)-INDEX($F97:$N97,0,AM$110))/(INDEX($F$4:$N$4,0,AM$110+1)-INDEX($F$4:$N$4,0,AM$110))+AL116)))</f>
        <v>0.43090908990923121</v>
      </c>
      <c r="AN116" s="186" cm="1">
        <f t="array" ref="AN116">IF(AN$110=-1,AO116,IF(AN$110=99,AM116,IF(AN$110=0,INDEX($F97:$N97,0,AN$108),(INDEX($F97:$N97,0,AN$110+1)-INDEX($F97:$N97,0,AN$110))/(INDEX($F$4:$N$4,0,AN$110+1)-INDEX($F$4:$N$4,0,AN$110))+AM116)))</f>
        <v>0.44077021224808355</v>
      </c>
      <c r="AO116" s="186" cm="1">
        <f t="array" ref="AO116">IF(AO$110=-1,AP116,IF(AO$110=99,AN116,IF(AO$110=0,INDEX($F97:$N97,0,AO$108),(INDEX($F97:$N97,0,AO$110+1)-INDEX($F97:$N97,0,AO$110))/(INDEX($F$4:$N$4,0,AO$110+1)-INDEX($F$4:$N$4,0,AO$110))+AN116)))</f>
        <v>0.45063133458693594</v>
      </c>
      <c r="AP116" s="186" cm="1">
        <f t="array" ref="AP116">IF(AP$110=-1,AQ116,IF(AP$110=99,AO116,IF(AP$110=0,INDEX($F97:$N97,0,AP$108),(INDEX($F97:$N97,0,AP$110+1)-INDEX($F97:$N97,0,AP$110))/(INDEX($F$4:$N$4,0,AP$110+1)-INDEX($F$4:$N$4,0,AP$110))+AO116)))</f>
        <v>0.45840999405488519</v>
      </c>
      <c r="AQ116" s="186" cm="1">
        <f t="array" ref="AQ116">IF(AQ$110=-1,AR116,IF(AQ$110=99,AP116,IF(AQ$110=0,INDEX($F97:$N97,0,AQ$108),(INDEX($F97:$N97,0,AQ$110+1)-INDEX($F97:$N97,0,AQ$110))/(INDEX($F$4:$N$4,0,AQ$110+1)-INDEX($F$4:$N$4,0,AQ$110))+AP116)))</f>
        <v>0.46618865352283445</v>
      </c>
      <c r="AR116" s="186" cm="1">
        <f t="array" ref="AR116">IF(AR$110=-1,AS116,IF(AR$110=99,AQ116,IF(AR$110=0,INDEX($F97:$N97,0,AR$108),(INDEX($F97:$N97,0,AR$110+1)-INDEX($F97:$N97,0,AR$110))/(INDEX($F$4:$N$4,0,AR$110+1)-INDEX($F$4:$N$4,0,AR$110))+AQ116)))</f>
        <v>0.47396731299078371</v>
      </c>
      <c r="AS116" s="186" cm="1">
        <f t="array" ref="AS116">IF(AS$110=-1,AT116,IF(AS$110=99,AR116,IF(AS$110=0,INDEX($F97:$N97,0,AS$108),(INDEX($F97:$N97,0,AS$110+1)-INDEX($F97:$N97,0,AS$110))/(INDEX($F$4:$N$4,0,AS$110+1)-INDEX($F$4:$N$4,0,AS$110))+AR116)))</f>
        <v>0.48174597245873296</v>
      </c>
      <c r="AT116" s="186" cm="1">
        <f t="array" ref="AT116">IF(AT$110=-1,AU116,IF(AT$110=99,AS116,IF(AT$110=0,INDEX($F97:$N97,0,AT$108),(INDEX($F97:$N97,0,AT$110+1)-INDEX($F97:$N97,0,AT$110))/(INDEX($F$4:$N$4,0,AT$110+1)-INDEX($F$4:$N$4,0,AT$110))+AS116)))</f>
        <v>0.48952463192668222</v>
      </c>
      <c r="AU116" s="186" cm="1">
        <f t="array" ref="AU116">IF(AU$110=-1,AV116,IF(AU$110=99,AT116,IF(AU$110=0,INDEX($F97:$N97,0,AU$108),(INDEX($F97:$N97,0,AU$110+1)-INDEX($F97:$N97,0,AU$110))/(INDEX($F$4:$N$4,0,AU$110+1)-INDEX($F$4:$N$4,0,AU$110))+AT116)))</f>
        <v>0.49730329139463147</v>
      </c>
      <c r="AV116" s="186" cm="1">
        <f t="array" ref="AV116">IF(AV$110=-1,AW116,IF(AV$110=99,AU116,IF(AV$110=0,INDEX($F97:$N97,0,AV$108),(INDEX($F97:$N97,0,AV$110+1)-INDEX($F97:$N97,0,AV$110))/(INDEX($F$4:$N$4,0,AV$110+1)-INDEX($F$4:$N$4,0,AV$110))+AU116)))</f>
        <v>0.50508195086258068</v>
      </c>
      <c r="AW116" s="186" cm="1">
        <f t="array" ref="AW116">IF(AW$110=-1,AX116,IF(AW$110=99,AV116,IF(AW$110=0,INDEX($F97:$N97,0,AW$108),(INDEX($F97:$N97,0,AW$110+1)-INDEX($F97:$N97,0,AW$110))/(INDEX($F$4:$N$4,0,AW$110+1)-INDEX($F$4:$N$4,0,AW$110))+AV116)))</f>
        <v>0.51286061033052988</v>
      </c>
      <c r="AX116" s="186" cm="1">
        <f t="array" ref="AX116">IF(AX$110=-1,AY116,IF(AX$110=99,AW116,IF(AX$110=0,INDEX($F97:$N97,0,AX$108),(INDEX($F97:$N97,0,AX$110+1)-INDEX($F97:$N97,0,AX$110))/(INDEX($F$4:$N$4,0,AX$110+1)-INDEX($F$4:$N$4,0,AX$110))+AW116)))</f>
        <v>0.52063926979847908</v>
      </c>
      <c r="AY116" s="186" cm="1">
        <f t="array" ref="AY116">IF(AY$110=-1,AZ116,IF(AY$110=99,AX116,IF(AY$110=0,INDEX($F97:$N97,0,AY$108),(INDEX($F97:$N97,0,AY$110+1)-INDEX($F97:$N97,0,AY$110))/(INDEX($F$4:$N$4,0,AY$110+1)-INDEX($F$4:$N$4,0,AY$110))+AX116)))</f>
        <v>0.52841792926642828</v>
      </c>
      <c r="AZ116" s="186" cm="1">
        <f t="array" ref="AZ116">IF(AZ$110=-1,BA116,IF(AZ$110=99,AY116,IF(AZ$110=0,INDEX($F97:$N97,0,AZ$108),(INDEX($F97:$N97,0,AZ$110+1)-INDEX($F97:$N97,0,AZ$110))/(INDEX($F$4:$N$4,0,AZ$110+1)-INDEX($F$4:$N$4,0,AZ$110))+AY116)))</f>
        <v>0.52841792926642828</v>
      </c>
      <c r="BA116" s="186" cm="1">
        <f t="array" ref="BA116">IF(BA$110=-1,BB116,IF(BA$110=99,AZ116,IF(BA$110=0,INDEX($F97:$N97,0,BA$108),(INDEX($F97:$N97,0,BA$110+1)-INDEX($F97:$N97,0,BA$110))/(INDEX($F$4:$N$4,0,BA$110+1)-INDEX($F$4:$N$4,0,BA$110))+AZ116)))</f>
        <v>0.52841792926642828</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6.4930645697790714</v>
      </c>
      <c r="V117" s="186" cm="1">
        <f t="array" ref="V117">IF(V$110=-1,W117,IF(V$110=99,U117,IF(V$110=0,INDEX($F98:$N98,0,V$108),(INDEX($F98:$N98,0,V$110+1)-INDEX($F98:$N98,0,V$110))/(INDEX($F$4:$N$4,0,V$110+1)-INDEX($F$4:$N$4,0,V$110))+U117)))</f>
        <v>6.6369980170086968</v>
      </c>
      <c r="W117" s="186" cm="1">
        <f t="array" ref="W117">IF(W$110=-1,X117,IF(W$110=99,V117,IF(W$110=0,INDEX($F98:$N98,0,W$108),(INDEX($F98:$N98,0,W$110+1)-INDEX($F98:$N98,0,W$110))/(INDEX($F$4:$N$4,0,W$110+1)-INDEX($F$4:$N$4,0,W$110))+V117)))</f>
        <v>6.7740197750368258</v>
      </c>
      <c r="X117" s="186" cm="1">
        <f t="array" ref="X117">IF(X$110=-1,Y117,IF(X$110=99,W117,IF(X$110=0,INDEX($F98:$N98,0,X$108),(INDEX($F98:$N98,0,X$110+1)-INDEX($F98:$N98,0,X$110))/(INDEX($F$4:$N$4,0,X$110+1)-INDEX($F$4:$N$4,0,X$110))+W117)))</f>
        <v>6.9110415330649548</v>
      </c>
      <c r="Y117" s="186" cm="1">
        <f t="array" ref="Y117">IF(Y$110=-1,Z117,IF(Y$110=99,X117,IF(Y$110=0,INDEX($F98:$N98,0,Y$108),(INDEX($F98:$N98,0,Y$110+1)-INDEX($F98:$N98,0,Y$110))/(INDEX($F$4:$N$4,0,Y$110+1)-INDEX($F$4:$N$4,0,Y$110))+X117)))</f>
        <v>7.0480632910930838</v>
      </c>
      <c r="Z117" s="186" cm="1">
        <f t="array" ref="Z117">IF(Z$110=-1,AA117,IF(Z$110=99,Y117,IF(Z$110=0,INDEX($F98:$N98,0,Z$108),(INDEX($F98:$N98,0,Z$110+1)-INDEX($F98:$N98,0,Z$110))/(INDEX($F$4:$N$4,0,Z$110+1)-INDEX($F$4:$N$4,0,Z$110))+Y117)))</f>
        <v>7.1850850491212128</v>
      </c>
      <c r="AA117" s="186" cm="1">
        <f t="array" ref="AA117">IF(AA$110=-1,AB117,IF(AA$110=99,Z117,IF(AA$110=0,INDEX($F98:$N98,0,AA$108),(INDEX($F98:$N98,0,AA$110+1)-INDEX($F98:$N98,0,AA$110))/(INDEX($F$4:$N$4,0,AA$110+1)-INDEX($F$4:$N$4,0,AA$110))+Z117)))</f>
        <v>7.3221068071493418</v>
      </c>
      <c r="AB117" s="186" cm="1">
        <f t="array" ref="AB117">IF(AB$110=-1,AC117,IF(AB$110=99,AA117,IF(AB$110=0,INDEX($F98:$N98,0,AB$108),(INDEX($F98:$N98,0,AB$110+1)-INDEX($F98:$N98,0,AB$110))/(INDEX($F$4:$N$4,0,AB$110+1)-INDEX($F$4:$N$4,0,AB$110))+AA117)))</f>
        <v>7.4591285651774708</v>
      </c>
      <c r="AC117" s="186" cm="1">
        <f t="array" ref="AC117">IF(AC$110=-1,AD117,IF(AC$110=99,AB117,IF(AC$110=0,INDEX($F98:$N98,0,AC$108),(INDEX($F98:$N98,0,AC$110+1)-INDEX($F98:$N98,0,AC$110))/(INDEX($F$4:$N$4,0,AC$110+1)-INDEX($F$4:$N$4,0,AC$110))+AB117)))</f>
        <v>7.5961503232055998</v>
      </c>
      <c r="AD117" s="186" cm="1">
        <f t="array" ref="AD117">IF(AD$110=-1,AE117,IF(AD$110=99,AC117,IF(AD$110=0,INDEX($F98:$N98,0,AD$108),(INDEX($F98:$N98,0,AD$110+1)-INDEX($F98:$N98,0,AD$110))/(INDEX($F$4:$N$4,0,AD$110+1)-INDEX($F$4:$N$4,0,AD$110))+AC117)))</f>
        <v>7.7331720812337288</v>
      </c>
      <c r="AE117" s="186" cm="1">
        <f t="array" ref="AE117">IF(AE$110=-1,AF117,IF(AE$110=99,AD117,IF(AE$110=0,INDEX($F98:$N98,0,AE$108),(INDEX($F98:$N98,0,AE$110+1)-INDEX($F98:$N98,0,AE$110))/(INDEX($F$4:$N$4,0,AE$110+1)-INDEX($F$4:$N$4,0,AE$110))+AD117)))</f>
        <v>7.8701938392618604</v>
      </c>
      <c r="AF117" s="186" cm="1">
        <f t="array" ref="AF117">IF(AF$110=-1,AG117,IF(AF$110=99,AE117,IF(AF$110=0,INDEX($F98:$N98,0,AF$108),(INDEX($F98:$N98,0,AF$110+1)-INDEX($F98:$N98,0,AF$110))/(INDEX($F$4:$N$4,0,AF$110+1)-INDEX($F$4:$N$4,0,AF$110))+AE117)))</f>
        <v>8.0906611984000421</v>
      </c>
      <c r="AG117" s="186" cm="1">
        <f t="array" ref="AG117">IF(AG$110=-1,AH117,IF(AG$110=99,AF117,IF(AG$110=0,INDEX($F98:$N98,0,AG$108),(INDEX($F98:$N98,0,AG$110+1)-INDEX($F98:$N98,0,AG$110))/(INDEX($F$4:$N$4,0,AG$110+1)-INDEX($F$4:$N$4,0,AG$110))+AF117)))</f>
        <v>8.3111285575382237</v>
      </c>
      <c r="AH117" s="186" cm="1">
        <f t="array" ref="AH117">IF(AH$110=-1,AI117,IF(AH$110=99,AG117,IF(AH$110=0,INDEX($F98:$N98,0,AH$108),(INDEX($F98:$N98,0,AH$110+1)-INDEX($F98:$N98,0,AH$110))/(INDEX($F$4:$N$4,0,AH$110+1)-INDEX($F$4:$N$4,0,AH$110))+AG117)))</f>
        <v>8.5315959166764053</v>
      </c>
      <c r="AI117" s="186" cm="1">
        <f t="array" ref="AI117">IF(AI$110=-1,AJ117,IF(AI$110=99,AH117,IF(AI$110=0,INDEX($F98:$N98,0,AI$108),(INDEX($F98:$N98,0,AI$110+1)-INDEX($F98:$N98,0,AI$110))/(INDEX($F$4:$N$4,0,AI$110+1)-INDEX($F$4:$N$4,0,AI$110))+AH117)))</f>
        <v>8.7520632758145869</v>
      </c>
      <c r="AJ117" s="186" cm="1">
        <f t="array" ref="AJ117">IF(AJ$110=-1,AK117,IF(AJ$110=99,AI117,IF(AJ$110=0,INDEX($F98:$N98,0,AJ$108),(INDEX($F98:$N98,0,AJ$110+1)-INDEX($F98:$N98,0,AJ$110))/(INDEX($F$4:$N$4,0,AJ$110+1)-INDEX($F$4:$N$4,0,AJ$110))+AI117)))</f>
        <v>8.9725306349527685</v>
      </c>
      <c r="AK117" s="186" cm="1">
        <f t="array" ref="AK117">IF(AK$110=-1,AL117,IF(AK$110=99,AJ117,IF(AK$110=0,INDEX($F98:$N98,0,AK$108),(INDEX($F98:$N98,0,AK$110+1)-INDEX($F98:$N98,0,AK$110))/(INDEX($F$4:$N$4,0,AK$110+1)-INDEX($F$4:$N$4,0,AK$110))+AJ117)))</f>
        <v>9.1929979940909501</v>
      </c>
      <c r="AL117" s="186" cm="1">
        <f t="array" ref="AL117">IF(AL$110=-1,AM117,IF(AL$110=99,AK117,IF(AL$110=0,INDEX($F98:$N98,0,AL$108),(INDEX($F98:$N98,0,AL$110+1)-INDEX($F98:$N98,0,AL$110))/(INDEX($F$4:$N$4,0,AL$110+1)-INDEX($F$4:$N$4,0,AL$110))+AK117)))</f>
        <v>9.4134653532291317</v>
      </c>
      <c r="AM117" s="186" cm="1">
        <f t="array" ref="AM117">IF(AM$110=-1,AN117,IF(AM$110=99,AL117,IF(AM$110=0,INDEX($F98:$N98,0,AM$108),(INDEX($F98:$N98,0,AM$110+1)-INDEX($F98:$N98,0,AM$110))/(INDEX($F$4:$N$4,0,AM$110+1)-INDEX($F$4:$N$4,0,AM$110))+AL117)))</f>
        <v>9.6339327123673133</v>
      </c>
      <c r="AN117" s="186" cm="1">
        <f t="array" ref="AN117">IF(AN$110=-1,AO117,IF(AN$110=99,AM117,IF(AN$110=0,INDEX($F98:$N98,0,AN$108),(INDEX($F98:$N98,0,AN$110+1)-INDEX($F98:$N98,0,AN$110))/(INDEX($F$4:$N$4,0,AN$110+1)-INDEX($F$4:$N$4,0,AN$110))+AM117)))</f>
        <v>9.8544000715054949</v>
      </c>
      <c r="AO117" s="186" cm="1">
        <f t="array" ref="AO117">IF(AO$110=-1,AP117,IF(AO$110=99,AN117,IF(AO$110=0,INDEX($F98:$N98,0,AO$108),(INDEX($F98:$N98,0,AO$110+1)-INDEX($F98:$N98,0,AO$110))/(INDEX($F$4:$N$4,0,AO$110+1)-INDEX($F$4:$N$4,0,AO$110))+AN117)))</f>
        <v>10.074867430643682</v>
      </c>
      <c r="AP117" s="186" cm="1">
        <f t="array" ref="AP117">IF(AP$110=-1,AQ117,IF(AP$110=99,AO117,IF(AP$110=0,INDEX($F98:$N98,0,AP$108),(INDEX($F98:$N98,0,AP$110+1)-INDEX($F98:$N98,0,AP$110))/(INDEX($F$4:$N$4,0,AP$110+1)-INDEX($F$4:$N$4,0,AP$110))+AO117)))</f>
        <v>10.248776692855875</v>
      </c>
      <c r="AQ117" s="186" cm="1">
        <f t="array" ref="AQ117">IF(AQ$110=-1,AR117,IF(AQ$110=99,AP117,IF(AQ$110=0,INDEX($F98:$N98,0,AQ$108),(INDEX($F98:$N98,0,AQ$110+1)-INDEX($F98:$N98,0,AQ$110))/(INDEX($F$4:$N$4,0,AQ$110+1)-INDEX($F$4:$N$4,0,AQ$110))+AP117)))</f>
        <v>10.422685955068069</v>
      </c>
      <c r="AR117" s="186" cm="1">
        <f t="array" ref="AR117">IF(AR$110=-1,AS117,IF(AR$110=99,AQ117,IF(AR$110=0,INDEX($F98:$N98,0,AR$108),(INDEX($F98:$N98,0,AR$110+1)-INDEX($F98:$N98,0,AR$110))/(INDEX($F$4:$N$4,0,AR$110+1)-INDEX($F$4:$N$4,0,AR$110))+AQ117)))</f>
        <v>10.596595217280262</v>
      </c>
      <c r="AS117" s="186" cm="1">
        <f t="array" ref="AS117">IF(AS$110=-1,AT117,IF(AS$110=99,AR117,IF(AS$110=0,INDEX($F98:$N98,0,AS$108),(INDEX($F98:$N98,0,AS$110+1)-INDEX($F98:$N98,0,AS$110))/(INDEX($F$4:$N$4,0,AS$110+1)-INDEX($F$4:$N$4,0,AS$110))+AR117)))</f>
        <v>10.770504479492455</v>
      </c>
      <c r="AT117" s="186" cm="1">
        <f t="array" ref="AT117">IF(AT$110=-1,AU117,IF(AT$110=99,AS117,IF(AT$110=0,INDEX($F98:$N98,0,AT$108),(INDEX($F98:$N98,0,AT$110+1)-INDEX($F98:$N98,0,AT$110))/(INDEX($F$4:$N$4,0,AT$110+1)-INDEX($F$4:$N$4,0,AT$110))+AS117)))</f>
        <v>10.944413741704649</v>
      </c>
      <c r="AU117" s="186" cm="1">
        <f t="array" ref="AU117">IF(AU$110=-1,AV117,IF(AU$110=99,AT117,IF(AU$110=0,INDEX($F98:$N98,0,AU$108),(INDEX($F98:$N98,0,AU$110+1)-INDEX($F98:$N98,0,AU$110))/(INDEX($F$4:$N$4,0,AU$110+1)-INDEX($F$4:$N$4,0,AU$110))+AT117)))</f>
        <v>11.118323003916842</v>
      </c>
      <c r="AV117" s="186" cm="1">
        <f t="array" ref="AV117">IF(AV$110=-1,AW117,IF(AV$110=99,AU117,IF(AV$110=0,INDEX($F98:$N98,0,AV$108),(INDEX($F98:$N98,0,AV$110+1)-INDEX($F98:$N98,0,AV$110))/(INDEX($F$4:$N$4,0,AV$110+1)-INDEX($F$4:$N$4,0,AV$110))+AU117)))</f>
        <v>11.292232266129036</v>
      </c>
      <c r="AW117" s="186" cm="1">
        <f t="array" ref="AW117">IF(AW$110=-1,AX117,IF(AW$110=99,AV117,IF(AW$110=0,INDEX($F98:$N98,0,AW$108),(INDEX($F98:$N98,0,AW$110+1)-INDEX($F98:$N98,0,AW$110))/(INDEX($F$4:$N$4,0,AW$110+1)-INDEX($F$4:$N$4,0,AW$110))+AV117)))</f>
        <v>11.466141528341229</v>
      </c>
      <c r="AX117" s="186" cm="1">
        <f t="array" ref="AX117">IF(AX$110=-1,AY117,IF(AX$110=99,AW117,IF(AX$110=0,INDEX($F98:$N98,0,AX$108),(INDEX($F98:$N98,0,AX$110+1)-INDEX($F98:$N98,0,AX$110))/(INDEX($F$4:$N$4,0,AX$110+1)-INDEX($F$4:$N$4,0,AX$110))+AW117)))</f>
        <v>11.640050790553422</v>
      </c>
      <c r="AY117" s="186" cm="1">
        <f t="array" ref="AY117">IF(AY$110=-1,AZ117,IF(AY$110=99,AX117,IF(AY$110=0,INDEX($F98:$N98,0,AY$108),(INDEX($F98:$N98,0,AY$110+1)-INDEX($F98:$N98,0,AY$110))/(INDEX($F$4:$N$4,0,AY$110+1)-INDEX($F$4:$N$4,0,AY$110))+AX117)))</f>
        <v>11.81396005276561</v>
      </c>
      <c r="AZ117" s="186" cm="1">
        <f t="array" ref="AZ117">IF(AZ$110=-1,BA117,IF(AZ$110=99,AY117,IF(AZ$110=0,INDEX($F98:$N98,0,AZ$108),(INDEX($F98:$N98,0,AZ$110+1)-INDEX($F98:$N98,0,AZ$110))/(INDEX($F$4:$N$4,0,AZ$110+1)-INDEX($F$4:$N$4,0,AZ$110))+AY117)))</f>
        <v>11.81396005276561</v>
      </c>
      <c r="BA117" s="186" cm="1">
        <f t="array" ref="BA117">IF(BA$110=-1,BB117,IF(BA$110=99,AZ117,IF(BA$110=0,INDEX($F98:$N98,0,BA$108),(INDEX($F98:$N98,0,BA$110+1)-INDEX($F98:$N98,0,BA$110))/(INDEX($F$4:$N$4,0,BA$110+1)-INDEX($F$4:$N$4,0,BA$110))+AZ117)))</f>
        <v>11.81396005276561</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2.1696444555447534</v>
      </c>
      <c r="V118" s="186" cm="1">
        <f t="array" ref="V118">IF(V$110=-1,W118,IF(V$110=99,U118,IF(V$110=0,INDEX($F99:$N99,0,V$108),(INDEX($F99:$N99,0,V$110+1)-INDEX($F99:$N99,0,V$110))/(INDEX($F$4:$N$4,0,V$110+1)-INDEX($F$4:$N$4,0,V$110))+U118)))</f>
        <v>2.2177395272005445</v>
      </c>
      <c r="W118" s="186" cm="1">
        <f t="array" ref="W118">IF(W$110=-1,X118,IF(W$110=99,V118,IF(W$110=0,INDEX($F99:$N99,0,W$108),(INDEX($F99:$N99,0,W$110+1)-INDEX($F99:$N99,0,W$110))/(INDEX($F$4:$N$4,0,W$110+1)-INDEX($F$4:$N$4,0,W$110))+V118)))</f>
        <v>2.2635250718227877</v>
      </c>
      <c r="X118" s="186" cm="1">
        <f t="array" ref="X118">IF(X$110=-1,Y118,IF(X$110=99,W118,IF(X$110=0,INDEX($F99:$N99,0,X$108),(INDEX($F99:$N99,0,X$110+1)-INDEX($F99:$N99,0,X$110))/(INDEX($F$4:$N$4,0,X$110+1)-INDEX($F$4:$N$4,0,X$110))+W118)))</f>
        <v>2.309310616445031</v>
      </c>
      <c r="Y118" s="186" cm="1">
        <f t="array" ref="Y118">IF(Y$110=-1,Z118,IF(Y$110=99,X118,IF(Y$110=0,INDEX($F99:$N99,0,Y$108),(INDEX($F99:$N99,0,Y$110+1)-INDEX($F99:$N99,0,Y$110))/(INDEX($F$4:$N$4,0,Y$110+1)-INDEX($F$4:$N$4,0,Y$110))+X118)))</f>
        <v>2.3550961610672743</v>
      </c>
      <c r="Z118" s="186" cm="1">
        <f t="array" ref="Z118">IF(Z$110=-1,AA118,IF(Z$110=99,Y118,IF(Z$110=0,INDEX($F99:$N99,0,Z$108),(INDEX($F99:$N99,0,Z$110+1)-INDEX($F99:$N99,0,Z$110))/(INDEX($F$4:$N$4,0,Z$110+1)-INDEX($F$4:$N$4,0,Z$110))+Y118)))</f>
        <v>2.4008817056895175</v>
      </c>
      <c r="AA118" s="186" cm="1">
        <f t="array" ref="AA118">IF(AA$110=-1,AB118,IF(AA$110=99,Z118,IF(AA$110=0,INDEX($F99:$N99,0,AA$108),(INDEX($F99:$N99,0,AA$110+1)-INDEX($F99:$N99,0,AA$110))/(INDEX($F$4:$N$4,0,AA$110+1)-INDEX($F$4:$N$4,0,AA$110))+Z118)))</f>
        <v>2.4466672503117608</v>
      </c>
      <c r="AB118" s="186" cm="1">
        <f t="array" ref="AB118">IF(AB$110=-1,AC118,IF(AB$110=99,AA118,IF(AB$110=0,INDEX($F99:$N99,0,AB$108),(INDEX($F99:$N99,0,AB$110+1)-INDEX($F99:$N99,0,AB$110))/(INDEX($F$4:$N$4,0,AB$110+1)-INDEX($F$4:$N$4,0,AB$110))+AA118)))</f>
        <v>2.4924527949340041</v>
      </c>
      <c r="AC118" s="186" cm="1">
        <f t="array" ref="AC118">IF(AC$110=-1,AD118,IF(AC$110=99,AB118,IF(AC$110=0,INDEX($F99:$N99,0,AC$108),(INDEX($F99:$N99,0,AC$110+1)-INDEX($F99:$N99,0,AC$110))/(INDEX($F$4:$N$4,0,AC$110+1)-INDEX($F$4:$N$4,0,AC$110))+AB118)))</f>
        <v>2.5382383395562473</v>
      </c>
      <c r="AD118" s="186" cm="1">
        <f t="array" ref="AD118">IF(AD$110=-1,AE118,IF(AD$110=99,AC118,IF(AD$110=0,INDEX($F99:$N99,0,AD$108),(INDEX($F99:$N99,0,AD$110+1)-INDEX($F99:$N99,0,AD$110))/(INDEX($F$4:$N$4,0,AD$110+1)-INDEX($F$4:$N$4,0,AD$110))+AC118)))</f>
        <v>2.5840238841784906</v>
      </c>
      <c r="AE118" s="186" cm="1">
        <f t="array" ref="AE118">IF(AE$110=-1,AF118,IF(AE$110=99,AD118,IF(AE$110=0,INDEX($F99:$N99,0,AE$108),(INDEX($F99:$N99,0,AE$110+1)-INDEX($F99:$N99,0,AE$110))/(INDEX($F$4:$N$4,0,AE$110+1)-INDEX($F$4:$N$4,0,AE$110))+AD118)))</f>
        <v>2.6298094288007321</v>
      </c>
      <c r="AF118" s="186" cm="1">
        <f t="array" ref="AF118">IF(AF$110=-1,AG118,IF(AF$110=99,AE118,IF(AF$110=0,INDEX($F99:$N99,0,AF$108),(INDEX($F99:$N99,0,AF$110+1)-INDEX($F99:$N99,0,AF$110))/(INDEX($F$4:$N$4,0,AF$110+1)-INDEX($F$4:$N$4,0,AF$110))+AE118)))</f>
        <v>2.7034781530590872</v>
      </c>
      <c r="AG118" s="186" cm="1">
        <f t="array" ref="AG118">IF(AG$110=-1,AH118,IF(AG$110=99,AF118,IF(AG$110=0,INDEX($F99:$N99,0,AG$108),(INDEX($F99:$N99,0,AG$110+1)-INDEX($F99:$N99,0,AG$110))/(INDEX($F$4:$N$4,0,AG$110+1)-INDEX($F$4:$N$4,0,AG$110))+AF118)))</f>
        <v>2.7771468773174424</v>
      </c>
      <c r="AH118" s="186" cm="1">
        <f t="array" ref="AH118">IF(AH$110=-1,AI118,IF(AH$110=99,AG118,IF(AH$110=0,INDEX($F99:$N99,0,AH$108),(INDEX($F99:$N99,0,AH$110+1)-INDEX($F99:$N99,0,AH$110))/(INDEX($F$4:$N$4,0,AH$110+1)-INDEX($F$4:$N$4,0,AH$110))+AG118)))</f>
        <v>2.8508156015757975</v>
      </c>
      <c r="AI118" s="186" cm="1">
        <f t="array" ref="AI118">IF(AI$110=-1,AJ118,IF(AI$110=99,AH118,IF(AI$110=0,INDEX($F99:$N99,0,AI$108),(INDEX($F99:$N99,0,AI$110+1)-INDEX($F99:$N99,0,AI$110))/(INDEX($F$4:$N$4,0,AI$110+1)-INDEX($F$4:$N$4,0,AI$110))+AH118)))</f>
        <v>2.9244843258341526</v>
      </c>
      <c r="AJ118" s="186" cm="1">
        <f t="array" ref="AJ118">IF(AJ$110=-1,AK118,IF(AJ$110=99,AI118,IF(AJ$110=0,INDEX($F99:$N99,0,AJ$108),(INDEX($F99:$N99,0,AJ$110+1)-INDEX($F99:$N99,0,AJ$110))/(INDEX($F$4:$N$4,0,AJ$110+1)-INDEX($F$4:$N$4,0,AJ$110))+AI118)))</f>
        <v>2.9981530500925078</v>
      </c>
      <c r="AK118" s="186" cm="1">
        <f t="array" ref="AK118">IF(AK$110=-1,AL118,IF(AK$110=99,AJ118,IF(AK$110=0,INDEX($F99:$N99,0,AK$108),(INDEX($F99:$N99,0,AK$110+1)-INDEX($F99:$N99,0,AK$110))/(INDEX($F$4:$N$4,0,AK$110+1)-INDEX($F$4:$N$4,0,AK$110))+AJ118)))</f>
        <v>3.0718217743508629</v>
      </c>
      <c r="AL118" s="186" cm="1">
        <f t="array" ref="AL118">IF(AL$110=-1,AM118,IF(AL$110=99,AK118,IF(AL$110=0,INDEX($F99:$N99,0,AL$108),(INDEX($F99:$N99,0,AL$110+1)-INDEX($F99:$N99,0,AL$110))/(INDEX($F$4:$N$4,0,AL$110+1)-INDEX($F$4:$N$4,0,AL$110))+AK118)))</f>
        <v>3.145490498609218</v>
      </c>
      <c r="AM118" s="186" cm="1">
        <f t="array" ref="AM118">IF(AM$110=-1,AN118,IF(AM$110=99,AL118,IF(AM$110=0,INDEX($F99:$N99,0,AM$108),(INDEX($F99:$N99,0,AM$110+1)-INDEX($F99:$N99,0,AM$110))/(INDEX($F$4:$N$4,0,AM$110+1)-INDEX($F$4:$N$4,0,AM$110))+AL118)))</f>
        <v>3.2191592228675732</v>
      </c>
      <c r="AN118" s="186" cm="1">
        <f t="array" ref="AN118">IF(AN$110=-1,AO118,IF(AN$110=99,AM118,IF(AN$110=0,INDEX($F99:$N99,0,AN$108),(INDEX($F99:$N99,0,AN$110+1)-INDEX($F99:$N99,0,AN$110))/(INDEX($F$4:$N$4,0,AN$110+1)-INDEX($F$4:$N$4,0,AN$110))+AM118)))</f>
        <v>3.2928279471259283</v>
      </c>
      <c r="AO118" s="186" cm="1">
        <f t="array" ref="AO118">IF(AO$110=-1,AP118,IF(AO$110=99,AN118,IF(AO$110=0,INDEX($F99:$N99,0,AO$108),(INDEX($F99:$N99,0,AO$110+1)-INDEX($F99:$N99,0,AO$110))/(INDEX($F$4:$N$4,0,AO$110+1)-INDEX($F$4:$N$4,0,AO$110))+AN118)))</f>
        <v>3.3664966713842848</v>
      </c>
      <c r="AP118" s="186" cm="1">
        <f t="array" ref="AP118">IF(AP$110=-1,AQ118,IF(AP$110=99,AO118,IF(AP$110=0,INDEX($F99:$N99,0,AP$108),(INDEX($F99:$N99,0,AP$110+1)-INDEX($F99:$N99,0,AP$110))/(INDEX($F$4:$N$4,0,AP$110+1)-INDEX($F$4:$N$4,0,AP$110))+AO118)))</f>
        <v>3.4246081012756098</v>
      </c>
      <c r="AQ118" s="186" cm="1">
        <f t="array" ref="AQ118">IF(AQ$110=-1,AR118,IF(AQ$110=99,AP118,IF(AQ$110=0,INDEX($F99:$N99,0,AQ$108),(INDEX($F99:$N99,0,AQ$110+1)-INDEX($F99:$N99,0,AQ$110))/(INDEX($F$4:$N$4,0,AQ$110+1)-INDEX($F$4:$N$4,0,AQ$110))+AP118)))</f>
        <v>3.4827195311669348</v>
      </c>
      <c r="AR118" s="186" cm="1">
        <f t="array" ref="AR118">IF(AR$110=-1,AS118,IF(AR$110=99,AQ118,IF(AR$110=0,INDEX($F99:$N99,0,AR$108),(INDEX($F99:$N99,0,AR$110+1)-INDEX($F99:$N99,0,AR$110))/(INDEX($F$4:$N$4,0,AR$110+1)-INDEX($F$4:$N$4,0,AR$110))+AQ118)))</f>
        <v>3.5408309610582598</v>
      </c>
      <c r="AS118" s="186" cm="1">
        <f t="array" ref="AS118">IF(AS$110=-1,AT118,IF(AS$110=99,AR118,IF(AS$110=0,INDEX($F99:$N99,0,AS$108),(INDEX($F99:$N99,0,AS$110+1)-INDEX($F99:$N99,0,AS$110))/(INDEX($F$4:$N$4,0,AS$110+1)-INDEX($F$4:$N$4,0,AS$110))+AR118)))</f>
        <v>3.5989423909495848</v>
      </c>
      <c r="AT118" s="186" cm="1">
        <f t="array" ref="AT118">IF(AT$110=-1,AU118,IF(AT$110=99,AS118,IF(AT$110=0,INDEX($F99:$N99,0,AT$108),(INDEX($F99:$N99,0,AT$110+1)-INDEX($F99:$N99,0,AT$110))/(INDEX($F$4:$N$4,0,AT$110+1)-INDEX($F$4:$N$4,0,AT$110))+AS118)))</f>
        <v>3.6570538208409098</v>
      </c>
      <c r="AU118" s="186" cm="1">
        <f t="array" ref="AU118">IF(AU$110=-1,AV118,IF(AU$110=99,AT118,IF(AU$110=0,INDEX($F99:$N99,0,AU$108),(INDEX($F99:$N99,0,AU$110+1)-INDEX($F99:$N99,0,AU$110))/(INDEX($F$4:$N$4,0,AU$110+1)-INDEX($F$4:$N$4,0,AU$110))+AT118)))</f>
        <v>3.7151652507322348</v>
      </c>
      <c r="AV118" s="186" cm="1">
        <f t="array" ref="AV118">IF(AV$110=-1,AW118,IF(AV$110=99,AU118,IF(AV$110=0,INDEX($F99:$N99,0,AV$108),(INDEX($F99:$N99,0,AV$110+1)-INDEX($F99:$N99,0,AV$110))/(INDEX($F$4:$N$4,0,AV$110+1)-INDEX($F$4:$N$4,0,AV$110))+AU118)))</f>
        <v>3.7732766806235598</v>
      </c>
      <c r="AW118" s="186" cm="1">
        <f t="array" ref="AW118">IF(AW$110=-1,AX118,IF(AW$110=99,AV118,IF(AW$110=0,INDEX($F99:$N99,0,AW$108),(INDEX($F99:$N99,0,AW$110+1)-INDEX($F99:$N99,0,AW$110))/(INDEX($F$4:$N$4,0,AW$110+1)-INDEX($F$4:$N$4,0,AW$110))+AV118)))</f>
        <v>3.8313881105148848</v>
      </c>
      <c r="AX118" s="186" cm="1">
        <f t="array" ref="AX118">IF(AX$110=-1,AY118,IF(AX$110=99,AW118,IF(AX$110=0,INDEX($F99:$N99,0,AX$108),(INDEX($F99:$N99,0,AX$110+1)-INDEX($F99:$N99,0,AX$110))/(INDEX($F$4:$N$4,0,AX$110+1)-INDEX($F$4:$N$4,0,AX$110))+AW118)))</f>
        <v>3.8894995404062098</v>
      </c>
      <c r="AY118" s="186" cm="1">
        <f t="array" ref="AY118">IF(AY$110=-1,AZ118,IF(AY$110=99,AX118,IF(AY$110=0,INDEX($F99:$N99,0,AY$108),(INDEX($F99:$N99,0,AY$110+1)-INDEX($F99:$N99,0,AY$110))/(INDEX($F$4:$N$4,0,AY$110+1)-INDEX($F$4:$N$4,0,AY$110))+AX118)))</f>
        <v>3.9476109702975353</v>
      </c>
      <c r="AZ118" s="186" cm="1">
        <f t="array" ref="AZ118">IF(AZ$110=-1,BA118,IF(AZ$110=99,AY118,IF(AZ$110=0,INDEX($F99:$N99,0,AZ$108),(INDEX($F99:$N99,0,AZ$110+1)-INDEX($F99:$N99,0,AZ$110))/(INDEX($F$4:$N$4,0,AZ$110+1)-INDEX($F$4:$N$4,0,AZ$110))+AY118)))</f>
        <v>3.9476109702975353</v>
      </c>
      <c r="BA118" s="186" cm="1">
        <f t="array" ref="BA118">IF(BA$110=-1,BB118,IF(BA$110=99,AZ118,IF(BA$110=0,INDEX($F99:$N99,0,BA$108),(INDEX($F99:$N99,0,BA$110+1)-INDEX($F99:$N99,0,BA$110))/(INDEX($F$4:$N$4,0,BA$110+1)-INDEX($F$4:$N$4,0,BA$110))+AZ118)))</f>
        <v>3.9476109702975353</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0.11911121933463797</v>
      </c>
      <c r="V119" s="186" cm="1">
        <f t="array" ref="V119">IF(V$110=-1,W119,IF(V$110=99,U119,IF(V$110=0,INDEX($F100:$N100,0,V$108),(INDEX($F100:$N100,0,V$110+1)-INDEX($F100:$N100,0,V$110))/(INDEX($F$4:$N$4,0,V$110+1)-INDEX($F$4:$N$4,0,V$110))+U119)))</f>
        <v>0.1217515886422763</v>
      </c>
      <c r="W119" s="186" cm="1">
        <f t="array" ref="W119">IF(W$110=-1,X119,IF(W$110=99,V119,IF(W$110=0,INDEX($F100:$N100,0,W$108),(INDEX($F100:$N100,0,W$110+1)-INDEX($F100:$N100,0,W$110))/(INDEX($F$4:$N$4,0,W$110+1)-INDEX($F$4:$N$4,0,W$110))+V119)))</f>
        <v>0.12426516732283784</v>
      </c>
      <c r="X119" s="186" cm="1">
        <f t="array" ref="X119">IF(X$110=-1,Y119,IF(X$110=99,W119,IF(X$110=0,INDEX($F100:$N100,0,X$108),(INDEX($F100:$N100,0,X$110+1)-INDEX($F100:$N100,0,X$110))/(INDEX($F$4:$N$4,0,X$110+1)-INDEX($F$4:$N$4,0,X$110))+W119)))</f>
        <v>0.12677874600339939</v>
      </c>
      <c r="Y119" s="186" cm="1">
        <f t="array" ref="Y119">IF(Y$110=-1,Z119,IF(Y$110=99,X119,IF(Y$110=0,INDEX($F100:$N100,0,Y$108),(INDEX($F100:$N100,0,Y$110+1)-INDEX($F100:$N100,0,Y$110))/(INDEX($F$4:$N$4,0,Y$110+1)-INDEX($F$4:$N$4,0,Y$110))+X119)))</f>
        <v>0.12929232468396093</v>
      </c>
      <c r="Z119" s="186" cm="1">
        <f t="array" ref="Z119">IF(Z$110=-1,AA119,IF(Z$110=99,Y119,IF(Z$110=0,INDEX($F100:$N100,0,Z$108),(INDEX($F100:$N100,0,Z$110+1)-INDEX($F100:$N100,0,Z$110))/(INDEX($F$4:$N$4,0,Z$110+1)-INDEX($F$4:$N$4,0,Z$110))+Y119)))</f>
        <v>0.13180590336452247</v>
      </c>
      <c r="AA119" s="186" cm="1">
        <f t="array" ref="AA119">IF(AA$110=-1,AB119,IF(AA$110=99,Z119,IF(AA$110=0,INDEX($F100:$N100,0,AA$108),(INDEX($F100:$N100,0,AA$110+1)-INDEX($F100:$N100,0,AA$110))/(INDEX($F$4:$N$4,0,AA$110+1)-INDEX($F$4:$N$4,0,AA$110))+Z119)))</f>
        <v>0.13431948204508401</v>
      </c>
      <c r="AB119" s="186" cm="1">
        <f t="array" ref="AB119">IF(AB$110=-1,AC119,IF(AB$110=99,AA119,IF(AB$110=0,INDEX($F100:$N100,0,AB$108),(INDEX($F100:$N100,0,AB$110+1)-INDEX($F100:$N100,0,AB$110))/(INDEX($F$4:$N$4,0,AB$110+1)-INDEX($F$4:$N$4,0,AB$110))+AA119)))</f>
        <v>0.13683306072564555</v>
      </c>
      <c r="AC119" s="186" cm="1">
        <f t="array" ref="AC119">IF(AC$110=-1,AD119,IF(AC$110=99,AB119,IF(AC$110=0,INDEX($F100:$N100,0,AC$108),(INDEX($F100:$N100,0,AC$110+1)-INDEX($F100:$N100,0,AC$110))/(INDEX($F$4:$N$4,0,AC$110+1)-INDEX($F$4:$N$4,0,AC$110))+AB119)))</f>
        <v>0.13934663940620709</v>
      </c>
      <c r="AD119" s="186" cm="1">
        <f t="array" ref="AD119">IF(AD$110=-1,AE119,IF(AD$110=99,AC119,IF(AD$110=0,INDEX($F100:$N100,0,AD$108),(INDEX($F100:$N100,0,AD$110+1)-INDEX($F100:$N100,0,AD$110))/(INDEX($F$4:$N$4,0,AD$110+1)-INDEX($F$4:$N$4,0,AD$110))+AC119)))</f>
        <v>0.14186021808676863</v>
      </c>
      <c r="AE119" s="186" cm="1">
        <f t="array" ref="AE119">IF(AE$110=-1,AF119,IF(AE$110=99,AD119,IF(AE$110=0,INDEX($F100:$N100,0,AE$108),(INDEX($F100:$N100,0,AE$110+1)-INDEX($F100:$N100,0,AE$110))/(INDEX($F$4:$N$4,0,AE$110+1)-INDEX($F$4:$N$4,0,AE$110))+AD119)))</f>
        <v>0.1443737967673302</v>
      </c>
      <c r="AF119" s="186" cm="1">
        <f t="array" ref="AF119">IF(AF$110=-1,AG119,IF(AF$110=99,AE119,IF(AF$110=0,INDEX($F100:$N100,0,AF$108),(INDEX($F100:$N100,0,AF$110+1)-INDEX($F100:$N100,0,AF$110))/(INDEX($F$4:$N$4,0,AF$110+1)-INDEX($F$4:$N$4,0,AF$110))+AE119)))</f>
        <v>0.14841813294914796</v>
      </c>
      <c r="AG119" s="186" cm="1">
        <f t="array" ref="AG119">IF(AG$110=-1,AH119,IF(AG$110=99,AF119,IF(AG$110=0,INDEX($F100:$N100,0,AG$108),(INDEX($F100:$N100,0,AG$110+1)-INDEX($F100:$N100,0,AG$110))/(INDEX($F$4:$N$4,0,AG$110+1)-INDEX($F$4:$N$4,0,AG$110))+AF119)))</f>
        <v>0.15246246913096573</v>
      </c>
      <c r="AH119" s="186" cm="1">
        <f t="array" ref="AH119">IF(AH$110=-1,AI119,IF(AH$110=99,AG119,IF(AH$110=0,INDEX($F100:$N100,0,AH$108),(INDEX($F100:$N100,0,AH$110+1)-INDEX($F100:$N100,0,AH$110))/(INDEX($F$4:$N$4,0,AH$110+1)-INDEX($F$4:$N$4,0,AH$110))+AG119)))</f>
        <v>0.15650680531278349</v>
      </c>
      <c r="AI119" s="186" cm="1">
        <f t="array" ref="AI119">IF(AI$110=-1,AJ119,IF(AI$110=99,AH119,IF(AI$110=0,INDEX($F100:$N100,0,AI$108),(INDEX($F100:$N100,0,AI$110+1)-INDEX($F100:$N100,0,AI$110))/(INDEX($F$4:$N$4,0,AI$110+1)-INDEX($F$4:$N$4,0,AI$110))+AH119)))</f>
        <v>0.16055114149460126</v>
      </c>
      <c r="AJ119" s="186" cm="1">
        <f t="array" ref="AJ119">IF(AJ$110=-1,AK119,IF(AJ$110=99,AI119,IF(AJ$110=0,INDEX($F100:$N100,0,AJ$108),(INDEX($F100:$N100,0,AJ$110+1)-INDEX($F100:$N100,0,AJ$110))/(INDEX($F$4:$N$4,0,AJ$110+1)-INDEX($F$4:$N$4,0,AJ$110))+AI119)))</f>
        <v>0.16459547767641902</v>
      </c>
      <c r="AK119" s="186" cm="1">
        <f t="array" ref="AK119">IF(AK$110=-1,AL119,IF(AK$110=99,AJ119,IF(AK$110=0,INDEX($F100:$N100,0,AK$108),(INDEX($F100:$N100,0,AK$110+1)-INDEX($F100:$N100,0,AK$110))/(INDEX($F$4:$N$4,0,AK$110+1)-INDEX($F$4:$N$4,0,AK$110))+AJ119)))</f>
        <v>0.16863981385823679</v>
      </c>
      <c r="AL119" s="186" cm="1">
        <f t="array" ref="AL119">IF(AL$110=-1,AM119,IF(AL$110=99,AK119,IF(AL$110=0,INDEX($F100:$N100,0,AL$108),(INDEX($F100:$N100,0,AL$110+1)-INDEX($F100:$N100,0,AL$110))/(INDEX($F$4:$N$4,0,AL$110+1)-INDEX($F$4:$N$4,0,AL$110))+AK119)))</f>
        <v>0.17268415004005455</v>
      </c>
      <c r="AM119" s="186" cm="1">
        <f t="array" ref="AM119">IF(AM$110=-1,AN119,IF(AM$110=99,AL119,IF(AM$110=0,INDEX($F100:$N100,0,AM$108),(INDEX($F100:$N100,0,AM$110+1)-INDEX($F100:$N100,0,AM$110))/(INDEX($F$4:$N$4,0,AM$110+1)-INDEX($F$4:$N$4,0,AM$110))+AL119)))</f>
        <v>0.17672848622187232</v>
      </c>
      <c r="AN119" s="186" cm="1">
        <f t="array" ref="AN119">IF(AN$110=-1,AO119,IF(AN$110=99,AM119,IF(AN$110=0,INDEX($F100:$N100,0,AN$108),(INDEX($F100:$N100,0,AN$110+1)-INDEX($F100:$N100,0,AN$110))/(INDEX($F$4:$N$4,0,AN$110+1)-INDEX($F$4:$N$4,0,AN$110))+AM119)))</f>
        <v>0.18077282240369008</v>
      </c>
      <c r="AO119" s="186" cm="1">
        <f t="array" ref="AO119">IF(AO$110=-1,AP119,IF(AO$110=99,AN119,IF(AO$110=0,INDEX($F100:$N100,0,AO$108),(INDEX($F100:$N100,0,AO$110+1)-INDEX($F100:$N100,0,AO$110))/(INDEX($F$4:$N$4,0,AO$110+1)-INDEX($F$4:$N$4,0,AO$110))+AN119)))</f>
        <v>0.18481715858550771</v>
      </c>
      <c r="AP119" s="186" cm="1">
        <f t="array" ref="AP119">IF(AP$110=-1,AQ119,IF(AP$110=99,AO119,IF(AP$110=0,INDEX($F100:$N100,0,AP$108),(INDEX($F100:$N100,0,AP$110+1)-INDEX($F100:$N100,0,AP$110))/(INDEX($F$4:$N$4,0,AP$110+1)-INDEX($F$4:$N$4,0,AP$110))+AO119)))</f>
        <v>0.18800741552089906</v>
      </c>
      <c r="AQ119" s="186" cm="1">
        <f t="array" ref="AQ119">IF(AQ$110=-1,AR119,IF(AQ$110=99,AP119,IF(AQ$110=0,INDEX($F100:$N100,0,AQ$108),(INDEX($F100:$N100,0,AQ$110+1)-INDEX($F100:$N100,0,AQ$110))/(INDEX($F$4:$N$4,0,AQ$110+1)-INDEX($F$4:$N$4,0,AQ$110))+AP119)))</f>
        <v>0.19119767245629041</v>
      </c>
      <c r="AR119" s="186" cm="1">
        <f t="array" ref="AR119">IF(AR$110=-1,AS119,IF(AR$110=99,AQ119,IF(AR$110=0,INDEX($F100:$N100,0,AR$108),(INDEX($F100:$N100,0,AR$110+1)-INDEX($F100:$N100,0,AR$110))/(INDEX($F$4:$N$4,0,AR$110+1)-INDEX($F$4:$N$4,0,AR$110))+AQ119)))</f>
        <v>0.19438792939168176</v>
      </c>
      <c r="AS119" s="186" cm="1">
        <f t="array" ref="AS119">IF(AS$110=-1,AT119,IF(AS$110=99,AR119,IF(AS$110=0,INDEX($F100:$N100,0,AS$108),(INDEX($F100:$N100,0,AS$110+1)-INDEX($F100:$N100,0,AS$110))/(INDEX($F$4:$N$4,0,AS$110+1)-INDEX($F$4:$N$4,0,AS$110))+AR119)))</f>
        <v>0.19757818632707311</v>
      </c>
      <c r="AT119" s="186" cm="1">
        <f t="array" ref="AT119">IF(AT$110=-1,AU119,IF(AT$110=99,AS119,IF(AT$110=0,INDEX($F100:$N100,0,AT$108),(INDEX($F100:$N100,0,AT$110+1)-INDEX($F100:$N100,0,AT$110))/(INDEX($F$4:$N$4,0,AT$110+1)-INDEX($F$4:$N$4,0,AT$110))+AS119)))</f>
        <v>0.20076844326246446</v>
      </c>
      <c r="AU119" s="186" cm="1">
        <f t="array" ref="AU119">IF(AU$110=-1,AV119,IF(AU$110=99,AT119,IF(AU$110=0,INDEX($F100:$N100,0,AU$108),(INDEX($F100:$N100,0,AU$110+1)-INDEX($F100:$N100,0,AU$110))/(INDEX($F$4:$N$4,0,AU$110+1)-INDEX($F$4:$N$4,0,AU$110))+AT119)))</f>
        <v>0.20395870019785581</v>
      </c>
      <c r="AV119" s="186" cm="1">
        <f t="array" ref="AV119">IF(AV$110=-1,AW119,IF(AV$110=99,AU119,IF(AV$110=0,INDEX($F100:$N100,0,AV$108),(INDEX($F100:$N100,0,AV$110+1)-INDEX($F100:$N100,0,AV$110))/(INDEX($F$4:$N$4,0,AV$110+1)-INDEX($F$4:$N$4,0,AV$110))+AU119)))</f>
        <v>0.20714895713324716</v>
      </c>
      <c r="AW119" s="186" cm="1">
        <f t="array" ref="AW119">IF(AW$110=-1,AX119,IF(AW$110=99,AV119,IF(AW$110=0,INDEX($F100:$N100,0,AW$108),(INDEX($F100:$N100,0,AW$110+1)-INDEX($F100:$N100,0,AW$110))/(INDEX($F$4:$N$4,0,AW$110+1)-INDEX($F$4:$N$4,0,AW$110))+AV119)))</f>
        <v>0.21033921406863851</v>
      </c>
      <c r="AX119" s="186" cm="1">
        <f t="array" ref="AX119">IF(AX$110=-1,AY119,IF(AX$110=99,AW119,IF(AX$110=0,INDEX($F100:$N100,0,AX$108),(INDEX($F100:$N100,0,AX$110+1)-INDEX($F100:$N100,0,AX$110))/(INDEX($F$4:$N$4,0,AX$110+1)-INDEX($F$4:$N$4,0,AX$110))+AW119)))</f>
        <v>0.21352947100402986</v>
      </c>
      <c r="AY119" s="186" cm="1">
        <f t="array" ref="AY119">IF(AY$110=-1,AZ119,IF(AY$110=99,AX119,IF(AY$110=0,INDEX($F100:$N100,0,AY$108),(INDEX($F100:$N100,0,AY$110+1)-INDEX($F100:$N100,0,AY$110))/(INDEX($F$4:$N$4,0,AY$110+1)-INDEX($F$4:$N$4,0,AY$110))+AX119)))</f>
        <v>0.21671972793942126</v>
      </c>
      <c r="AZ119" s="186" cm="1">
        <f t="array" ref="AZ119">IF(AZ$110=-1,BA119,IF(AZ$110=99,AY119,IF(AZ$110=0,INDEX($F100:$N100,0,AZ$108),(INDEX($F100:$N100,0,AZ$110+1)-INDEX($F100:$N100,0,AZ$110))/(INDEX($F$4:$N$4,0,AZ$110+1)-INDEX($F$4:$N$4,0,AZ$110))+AY119)))</f>
        <v>0.21671972793942126</v>
      </c>
      <c r="BA119" s="186" cm="1">
        <f t="array" ref="BA119">IF(BA$110=-1,BB119,IF(BA$110=99,AZ119,IF(BA$110=0,INDEX($F100:$N100,0,BA$108),(INDEX($F100:$N100,0,BA$110+1)-INDEX($F100:$N100,0,BA$110))/(INDEX($F$4:$N$4,0,BA$110+1)-INDEX($F$4:$N$4,0,BA$110))+AZ119)))</f>
        <v>0.21671972793942126</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2.8665427088524546E-2</v>
      </c>
      <c r="V120" s="186" cm="1">
        <f t="array" ref="V120">IF(V$110=-1,W120,IF(V$110=99,U120,IF(V$110=0,INDEX($F101:$N101,0,V$108),(INDEX($F101:$N101,0,V$110+1)-INDEX($F101:$N101,0,V$110))/(INDEX($F$4:$N$4,0,V$110+1)-INDEX($F$4:$N$4,0,V$110))+U120)))</f>
        <v>2.9300861049302369E-2</v>
      </c>
      <c r="W120" s="186" cm="1">
        <f t="array" ref="W120">IF(W$110=-1,X120,IF(W$110=99,V120,IF(W$110=0,INDEX($F101:$N101,0,W$108),(INDEX($F101:$N101,0,W$110+1)-INDEX($F101:$N101,0,W$110))/(INDEX($F$4:$N$4,0,W$110+1)-INDEX($F$4:$N$4,0,W$110))+V120)))</f>
        <v>2.9905781448920456E-2</v>
      </c>
      <c r="X120" s="186" cm="1">
        <f t="array" ref="X120">IF(X$110=-1,Y120,IF(X$110=99,W120,IF(X$110=0,INDEX($F101:$N101,0,X$108),(INDEX($F101:$N101,0,X$110+1)-INDEX($F101:$N101,0,X$110))/(INDEX($F$4:$N$4,0,X$110+1)-INDEX($F$4:$N$4,0,X$110))+W120)))</f>
        <v>3.0510701848538543E-2</v>
      </c>
      <c r="Y120" s="186" cm="1">
        <f t="array" ref="Y120">IF(Y$110=-1,Z120,IF(Y$110=99,X120,IF(Y$110=0,INDEX($F101:$N101,0,Y$108),(INDEX($F101:$N101,0,Y$110+1)-INDEX($F101:$N101,0,Y$110))/(INDEX($F$4:$N$4,0,Y$110+1)-INDEX($F$4:$N$4,0,Y$110))+X120)))</f>
        <v>3.111562224815663E-2</v>
      </c>
      <c r="Z120" s="186" cm="1">
        <f t="array" ref="Z120">IF(Z$110=-1,AA120,IF(Z$110=99,Y120,IF(Z$110=0,INDEX($F101:$N101,0,Z$108),(INDEX($F101:$N101,0,Z$110+1)-INDEX($F101:$N101,0,Z$110))/(INDEX($F$4:$N$4,0,Z$110+1)-INDEX($F$4:$N$4,0,Z$110))+Y120)))</f>
        <v>3.1720542647774713E-2</v>
      </c>
      <c r="AA120" s="186" cm="1">
        <f t="array" ref="AA120">IF(AA$110=-1,AB120,IF(AA$110=99,Z120,IF(AA$110=0,INDEX($F101:$N101,0,AA$108),(INDEX($F101:$N101,0,AA$110+1)-INDEX($F101:$N101,0,AA$110))/(INDEX($F$4:$N$4,0,AA$110+1)-INDEX($F$4:$N$4,0,AA$110))+Z120)))</f>
        <v>3.2325463047392797E-2</v>
      </c>
      <c r="AB120" s="186" cm="1">
        <f t="array" ref="AB120">IF(AB$110=-1,AC120,IF(AB$110=99,AA120,IF(AB$110=0,INDEX($F101:$N101,0,AB$108),(INDEX($F101:$N101,0,AB$110+1)-INDEX($F101:$N101,0,AB$110))/(INDEX($F$4:$N$4,0,AB$110+1)-INDEX($F$4:$N$4,0,AB$110))+AA120)))</f>
        <v>3.293038344701088E-2</v>
      </c>
      <c r="AC120" s="186" cm="1">
        <f t="array" ref="AC120">IF(AC$110=-1,AD120,IF(AC$110=99,AB120,IF(AC$110=0,INDEX($F101:$N101,0,AC$108),(INDEX($F101:$N101,0,AC$110+1)-INDEX($F101:$N101,0,AC$110))/(INDEX($F$4:$N$4,0,AC$110+1)-INDEX($F$4:$N$4,0,AC$110))+AB120)))</f>
        <v>3.3535303846628964E-2</v>
      </c>
      <c r="AD120" s="186" cm="1">
        <f t="array" ref="AD120">IF(AD$110=-1,AE120,IF(AD$110=99,AC120,IF(AD$110=0,INDEX($F101:$N101,0,AD$108),(INDEX($F101:$N101,0,AD$110+1)-INDEX($F101:$N101,0,AD$110))/(INDEX($F$4:$N$4,0,AD$110+1)-INDEX($F$4:$N$4,0,AD$110))+AC120)))</f>
        <v>3.4140224246247047E-2</v>
      </c>
      <c r="AE120" s="186" cm="1">
        <f t="array" ref="AE120">IF(AE$110=-1,AF120,IF(AE$110=99,AD120,IF(AE$110=0,INDEX($F101:$N101,0,AE$108),(INDEX($F101:$N101,0,AE$110+1)-INDEX($F101:$N101,0,AE$110))/(INDEX($F$4:$N$4,0,AE$110+1)-INDEX($F$4:$N$4,0,AE$110))+AD120)))</f>
        <v>3.4745144645865138E-2</v>
      </c>
      <c r="AF120" s="186" cm="1">
        <f t="array" ref="AF120">IF(AF$110=-1,AG120,IF(AF$110=99,AE120,IF(AF$110=0,INDEX($F101:$N101,0,AF$108),(INDEX($F101:$N101,0,AF$110+1)-INDEX($F101:$N101,0,AF$110))/(INDEX($F$4:$N$4,0,AF$110+1)-INDEX($F$4:$N$4,0,AF$110))+AE120)))</f>
        <v>3.5718458701325111E-2</v>
      </c>
      <c r="AG120" s="186" cm="1">
        <f t="array" ref="AG120">IF(AG$110=-1,AH120,IF(AG$110=99,AF120,IF(AG$110=0,INDEX($F101:$N101,0,AG$108),(INDEX($F101:$N101,0,AG$110+1)-INDEX($F101:$N101,0,AG$110))/(INDEX($F$4:$N$4,0,AG$110+1)-INDEX($F$4:$N$4,0,AG$110))+AF120)))</f>
        <v>3.6691772756785083E-2</v>
      </c>
      <c r="AH120" s="186" cm="1">
        <f t="array" ref="AH120">IF(AH$110=-1,AI120,IF(AH$110=99,AG120,IF(AH$110=0,INDEX($F101:$N101,0,AH$108),(INDEX($F101:$N101,0,AH$110+1)-INDEX($F101:$N101,0,AH$110))/(INDEX($F$4:$N$4,0,AH$110+1)-INDEX($F$4:$N$4,0,AH$110))+AG120)))</f>
        <v>3.7665086812245056E-2</v>
      </c>
      <c r="AI120" s="186" cm="1">
        <f t="array" ref="AI120">IF(AI$110=-1,AJ120,IF(AI$110=99,AH120,IF(AI$110=0,INDEX($F101:$N101,0,AI$108),(INDEX($F101:$N101,0,AI$110+1)-INDEX($F101:$N101,0,AI$110))/(INDEX($F$4:$N$4,0,AI$110+1)-INDEX($F$4:$N$4,0,AI$110))+AH120)))</f>
        <v>3.8638400867705029E-2</v>
      </c>
      <c r="AJ120" s="186" cm="1">
        <f t="array" ref="AJ120">IF(AJ$110=-1,AK120,IF(AJ$110=99,AI120,IF(AJ$110=0,INDEX($F101:$N101,0,AJ$108),(INDEX($F101:$N101,0,AJ$110+1)-INDEX($F101:$N101,0,AJ$110))/(INDEX($F$4:$N$4,0,AJ$110+1)-INDEX($F$4:$N$4,0,AJ$110))+AI120)))</f>
        <v>3.9611714923165002E-2</v>
      </c>
      <c r="AK120" s="186" cm="1">
        <f t="array" ref="AK120">IF(AK$110=-1,AL120,IF(AK$110=99,AJ120,IF(AK$110=0,INDEX($F101:$N101,0,AK$108),(INDEX($F101:$N101,0,AK$110+1)-INDEX($F101:$N101,0,AK$110))/(INDEX($F$4:$N$4,0,AK$110+1)-INDEX($F$4:$N$4,0,AK$110))+AJ120)))</f>
        <v>4.0585028978624975E-2</v>
      </c>
      <c r="AL120" s="186" cm="1">
        <f t="array" ref="AL120">IF(AL$110=-1,AM120,IF(AL$110=99,AK120,IF(AL$110=0,INDEX($F101:$N101,0,AL$108),(INDEX($F101:$N101,0,AL$110+1)-INDEX($F101:$N101,0,AL$110))/(INDEX($F$4:$N$4,0,AL$110+1)-INDEX($F$4:$N$4,0,AL$110))+AK120)))</f>
        <v>4.1558343034084948E-2</v>
      </c>
      <c r="AM120" s="186" cm="1">
        <f t="array" ref="AM120">IF(AM$110=-1,AN120,IF(AM$110=99,AL120,IF(AM$110=0,INDEX($F101:$N101,0,AM$108),(INDEX($F101:$N101,0,AM$110+1)-INDEX($F101:$N101,0,AM$110))/(INDEX($F$4:$N$4,0,AM$110+1)-INDEX($F$4:$N$4,0,AM$110))+AL120)))</f>
        <v>4.2531657089544921E-2</v>
      </c>
      <c r="AN120" s="186" cm="1">
        <f t="array" ref="AN120">IF(AN$110=-1,AO120,IF(AN$110=99,AM120,IF(AN$110=0,INDEX($F101:$N101,0,AN$108),(INDEX($F101:$N101,0,AN$110+1)-INDEX($F101:$N101,0,AN$110))/(INDEX($F$4:$N$4,0,AN$110+1)-INDEX($F$4:$N$4,0,AN$110))+AM120)))</f>
        <v>4.3504971145004893E-2</v>
      </c>
      <c r="AO120" s="186" cm="1">
        <f t="array" ref="AO120">IF(AO$110=-1,AP120,IF(AO$110=99,AN120,IF(AO$110=0,INDEX($F101:$N101,0,AO$108),(INDEX($F101:$N101,0,AO$110+1)-INDEX($F101:$N101,0,AO$110))/(INDEX($F$4:$N$4,0,AO$110+1)-INDEX($F$4:$N$4,0,AO$110))+AN120)))</f>
        <v>4.4478285200464845E-2</v>
      </c>
      <c r="AP120" s="186" cm="1">
        <f t="array" ref="AP120">IF(AP$110=-1,AQ120,IF(AP$110=99,AO120,IF(AP$110=0,INDEX($F101:$N101,0,AP$108),(INDEX($F101:$N101,0,AP$110+1)-INDEX($F101:$N101,0,AP$110))/(INDEX($F$4:$N$4,0,AP$110+1)-INDEX($F$4:$N$4,0,AP$110))+AO120)))</f>
        <v>4.5246055676545653E-2</v>
      </c>
      <c r="AQ120" s="186" cm="1">
        <f t="array" ref="AQ120">IF(AQ$110=-1,AR120,IF(AQ$110=99,AP120,IF(AQ$110=0,INDEX($F101:$N101,0,AQ$108),(INDEX($F101:$N101,0,AQ$110+1)-INDEX($F101:$N101,0,AQ$110))/(INDEX($F$4:$N$4,0,AQ$110+1)-INDEX($F$4:$N$4,0,AQ$110))+AP120)))</f>
        <v>4.6013826152626461E-2</v>
      </c>
      <c r="AR120" s="186" cm="1">
        <f t="array" ref="AR120">IF(AR$110=-1,AS120,IF(AR$110=99,AQ120,IF(AR$110=0,INDEX($F101:$N101,0,AR$108),(INDEX($F101:$N101,0,AR$110+1)-INDEX($F101:$N101,0,AR$110))/(INDEX($F$4:$N$4,0,AR$110+1)-INDEX($F$4:$N$4,0,AR$110))+AQ120)))</f>
        <v>4.6781596628707268E-2</v>
      </c>
      <c r="AS120" s="186" cm="1">
        <f t="array" ref="AS120">IF(AS$110=-1,AT120,IF(AS$110=99,AR120,IF(AS$110=0,INDEX($F101:$N101,0,AS$108),(INDEX($F101:$N101,0,AS$110+1)-INDEX($F101:$N101,0,AS$110))/(INDEX($F$4:$N$4,0,AS$110+1)-INDEX($F$4:$N$4,0,AS$110))+AR120)))</f>
        <v>4.7549367104788076E-2</v>
      </c>
      <c r="AT120" s="186" cm="1">
        <f t="array" ref="AT120">IF(AT$110=-1,AU120,IF(AT$110=99,AS120,IF(AT$110=0,INDEX($F101:$N101,0,AT$108),(INDEX($F101:$N101,0,AT$110+1)-INDEX($F101:$N101,0,AT$110))/(INDEX($F$4:$N$4,0,AT$110+1)-INDEX($F$4:$N$4,0,AT$110))+AS120)))</f>
        <v>4.8317137580868884E-2</v>
      </c>
      <c r="AU120" s="186" cm="1">
        <f t="array" ref="AU120">IF(AU$110=-1,AV120,IF(AU$110=99,AT120,IF(AU$110=0,INDEX($F101:$N101,0,AU$108),(INDEX($F101:$N101,0,AU$110+1)-INDEX($F101:$N101,0,AU$110))/(INDEX($F$4:$N$4,0,AU$110+1)-INDEX($F$4:$N$4,0,AU$110))+AT120)))</f>
        <v>4.9084908056949692E-2</v>
      </c>
      <c r="AV120" s="186" cm="1">
        <f t="array" ref="AV120">IF(AV$110=-1,AW120,IF(AV$110=99,AU120,IF(AV$110=0,INDEX($F101:$N101,0,AV$108),(INDEX($F101:$N101,0,AV$110+1)-INDEX($F101:$N101,0,AV$110))/(INDEX($F$4:$N$4,0,AV$110+1)-INDEX($F$4:$N$4,0,AV$110))+AU120)))</f>
        <v>4.9852678533030499E-2</v>
      </c>
      <c r="AW120" s="186" cm="1">
        <f t="array" ref="AW120">IF(AW$110=-1,AX120,IF(AW$110=99,AV120,IF(AW$110=0,INDEX($F101:$N101,0,AW$108),(INDEX($F101:$N101,0,AW$110+1)-INDEX($F101:$N101,0,AW$110))/(INDEX($F$4:$N$4,0,AW$110+1)-INDEX($F$4:$N$4,0,AW$110))+AV120)))</f>
        <v>5.0620449009111307E-2</v>
      </c>
      <c r="AX120" s="186" cm="1">
        <f t="array" ref="AX120">IF(AX$110=-1,AY120,IF(AX$110=99,AW120,IF(AX$110=0,INDEX($F101:$N101,0,AX$108),(INDEX($F101:$N101,0,AX$110+1)-INDEX($F101:$N101,0,AX$110))/(INDEX($F$4:$N$4,0,AX$110+1)-INDEX($F$4:$N$4,0,AX$110))+AW120)))</f>
        <v>5.1388219485192115E-2</v>
      </c>
      <c r="AY120" s="186" cm="1">
        <f t="array" ref="AY120">IF(AY$110=-1,AZ120,IF(AY$110=99,AX120,IF(AY$110=0,INDEX($F101:$N101,0,AY$108),(INDEX($F101:$N101,0,AY$110+1)-INDEX($F101:$N101,0,AY$110))/(INDEX($F$4:$N$4,0,AY$110+1)-INDEX($F$4:$N$4,0,AY$110))+AX120)))</f>
        <v>5.2155989961272943E-2</v>
      </c>
      <c r="AZ120" s="186" cm="1">
        <f t="array" ref="AZ120">IF(AZ$110=-1,BA120,IF(AZ$110=99,AY120,IF(AZ$110=0,INDEX($F101:$N101,0,AZ$108),(INDEX($F101:$N101,0,AZ$110+1)-INDEX($F101:$N101,0,AZ$110))/(INDEX($F$4:$N$4,0,AZ$110+1)-INDEX($F$4:$N$4,0,AZ$110))+AY120)))</f>
        <v>5.2155989961272943E-2</v>
      </c>
      <c r="BA120" s="186" cm="1">
        <f t="array" ref="BA120">IF(BA$110=-1,BB120,IF(BA$110=99,AZ120,IF(BA$110=0,INDEX($F101:$N101,0,BA$108),(INDEX($F101:$N101,0,BA$110+1)-INDEX($F101:$N101,0,BA$110))/(INDEX($F$4:$N$4,0,BA$110+1)-INDEX($F$4:$N$4,0,BA$110))+AZ120)))</f>
        <v>5.2155989961272943E-2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23.010393182336216</v>
      </c>
      <c r="V121" s="186" cm="1">
        <f t="array" ref="V121">IF(V$110=-1,W121,IF(V$110=99,U121,IF(V$110=0,INDEX($F102:$N102,0,V$108),(INDEX($F102:$N102,0,V$110+1)-INDEX($F102:$N102,0,V$110))/(INDEX($F$4:$N$4,0,V$110+1)-INDEX($F$4:$N$4,0,V$110))+U121)))</f>
        <v>23.52047053906816</v>
      </c>
      <c r="W121" s="186" cm="1">
        <f t="array" ref="W121">IF(W$110=-1,X121,IF(W$110=99,V121,IF(W$110=0,INDEX($F102:$N102,0,W$108),(INDEX($F102:$N102,0,W$110+1)-INDEX($F102:$N102,0,W$110))/(INDEX($F$4:$N$4,0,W$110+1)-INDEX($F$4:$N$4,0,W$110))+V121)))</f>
        <v>24.006053963178399</v>
      </c>
      <c r="X121" s="186" cm="1">
        <f t="array" ref="X121">IF(X$110=-1,Y121,IF(X$110=99,W121,IF(X$110=0,INDEX($F102:$N102,0,X$108),(INDEX($F102:$N102,0,X$110+1)-INDEX($F102:$N102,0,X$110))/(INDEX($F$4:$N$4,0,X$110+1)-INDEX($F$4:$N$4,0,X$110))+W121)))</f>
        <v>24.491637387288637</v>
      </c>
      <c r="Y121" s="186" cm="1">
        <f t="array" ref="Y121">IF(Y$110=-1,Z121,IF(Y$110=99,X121,IF(Y$110=0,INDEX($F102:$N102,0,Y$108),(INDEX($F102:$N102,0,Y$110+1)-INDEX($F102:$N102,0,Y$110))/(INDEX($F$4:$N$4,0,Y$110+1)-INDEX($F$4:$N$4,0,Y$110))+X121)))</f>
        <v>24.977220811398876</v>
      </c>
      <c r="Z121" s="186" cm="1">
        <f t="array" ref="Z121">IF(Z$110=-1,AA121,IF(Z$110=99,Y121,IF(Z$110=0,INDEX($F102:$N102,0,Z$108),(INDEX($F102:$N102,0,Z$110+1)-INDEX($F102:$N102,0,Z$110))/(INDEX($F$4:$N$4,0,Z$110+1)-INDEX($F$4:$N$4,0,Z$110))+Y121)))</f>
        <v>25.462804235509115</v>
      </c>
      <c r="AA121" s="186" cm="1">
        <f t="array" ref="AA121">IF(AA$110=-1,AB121,IF(AA$110=99,Z121,IF(AA$110=0,INDEX($F102:$N102,0,AA$108),(INDEX($F102:$N102,0,AA$110+1)-INDEX($F102:$N102,0,AA$110))/(INDEX($F$4:$N$4,0,AA$110+1)-INDEX($F$4:$N$4,0,AA$110))+Z121)))</f>
        <v>25.948387659619353</v>
      </c>
      <c r="AB121" s="186" cm="1">
        <f t="array" ref="AB121">IF(AB$110=-1,AC121,IF(AB$110=99,AA121,IF(AB$110=0,INDEX($F102:$N102,0,AB$108),(INDEX($F102:$N102,0,AB$110+1)-INDEX($F102:$N102,0,AB$110))/(INDEX($F$4:$N$4,0,AB$110+1)-INDEX($F$4:$N$4,0,AB$110))+AA121)))</f>
        <v>26.433971083729592</v>
      </c>
      <c r="AC121" s="186" cm="1">
        <f t="array" ref="AC121">IF(AC$110=-1,AD121,IF(AC$110=99,AB121,IF(AC$110=0,INDEX($F102:$N102,0,AC$108),(INDEX($F102:$N102,0,AC$110+1)-INDEX($F102:$N102,0,AC$110))/(INDEX($F$4:$N$4,0,AC$110+1)-INDEX($F$4:$N$4,0,AC$110))+AB121)))</f>
        <v>26.91955450783983</v>
      </c>
      <c r="AD121" s="186" cm="1">
        <f t="array" ref="AD121">IF(AD$110=-1,AE121,IF(AD$110=99,AC121,IF(AD$110=0,INDEX($F102:$N102,0,AD$108),(INDEX($F102:$N102,0,AD$110+1)-INDEX($F102:$N102,0,AD$110))/(INDEX($F$4:$N$4,0,AD$110+1)-INDEX($F$4:$N$4,0,AD$110))+AC121)))</f>
        <v>27.405137931950069</v>
      </c>
      <c r="AE121" s="186" cm="1">
        <f t="array" ref="AE121">IF(AE$110=-1,AF121,IF(AE$110=99,AD121,IF(AE$110=0,INDEX($F102:$N102,0,AE$108),(INDEX($F102:$N102,0,AE$110+1)-INDEX($F102:$N102,0,AE$110))/(INDEX($F$4:$N$4,0,AE$110+1)-INDEX($F$4:$N$4,0,AE$110))+AD121)))</f>
        <v>27.890721356060297</v>
      </c>
      <c r="AF121" s="186" cm="1">
        <f t="array" ref="AF121">IF(AF$110=-1,AG121,IF(AF$110=99,AE121,IF(AF$110=0,INDEX($F102:$N102,0,AF$108),(INDEX($F102:$N102,0,AF$110+1)-INDEX($F102:$N102,0,AF$110))/(INDEX($F$4:$N$4,0,AF$110+1)-INDEX($F$4:$N$4,0,AF$110))+AE121)))</f>
        <v>28.672022783625419</v>
      </c>
      <c r="AG121" s="186" cm="1">
        <f t="array" ref="AG121">IF(AG$110=-1,AH121,IF(AG$110=99,AF121,IF(AG$110=0,INDEX($F102:$N102,0,AG$108),(INDEX($F102:$N102,0,AG$110+1)-INDEX($F102:$N102,0,AG$110))/(INDEX($F$4:$N$4,0,AG$110+1)-INDEX($F$4:$N$4,0,AG$110))+AF121)))</f>
        <v>29.453324211190541</v>
      </c>
      <c r="AH121" s="186" cm="1">
        <f t="array" ref="AH121">IF(AH$110=-1,AI121,IF(AH$110=99,AG121,IF(AH$110=0,INDEX($F102:$N102,0,AH$108),(INDEX($F102:$N102,0,AH$110+1)-INDEX($F102:$N102,0,AH$110))/(INDEX($F$4:$N$4,0,AH$110+1)-INDEX($F$4:$N$4,0,AH$110))+AG121)))</f>
        <v>30.234625638755663</v>
      </c>
      <c r="AI121" s="186" cm="1">
        <f t="array" ref="AI121">IF(AI$110=-1,AJ121,IF(AI$110=99,AH121,IF(AI$110=0,INDEX($F102:$N102,0,AI$108),(INDEX($F102:$N102,0,AI$110+1)-INDEX($F102:$N102,0,AI$110))/(INDEX($F$4:$N$4,0,AI$110+1)-INDEX($F$4:$N$4,0,AI$110))+AH121)))</f>
        <v>31.015927066320785</v>
      </c>
      <c r="AJ121" s="186" cm="1">
        <f t="array" ref="AJ121">IF(AJ$110=-1,AK121,IF(AJ$110=99,AI121,IF(AJ$110=0,INDEX($F102:$N102,0,AJ$108),(INDEX($F102:$N102,0,AJ$110+1)-INDEX($F102:$N102,0,AJ$110))/(INDEX($F$4:$N$4,0,AJ$110+1)-INDEX($F$4:$N$4,0,AJ$110))+AI121)))</f>
        <v>31.797228493885907</v>
      </c>
      <c r="AK121" s="186" cm="1">
        <f t="array" ref="AK121">IF(AK$110=-1,AL121,IF(AK$110=99,AJ121,IF(AK$110=0,INDEX($F102:$N102,0,AK$108),(INDEX($F102:$N102,0,AK$110+1)-INDEX($F102:$N102,0,AK$110))/(INDEX($F$4:$N$4,0,AK$110+1)-INDEX($F$4:$N$4,0,AK$110))+AJ121)))</f>
        <v>32.578529921451029</v>
      </c>
      <c r="AL121" s="186" cm="1">
        <f t="array" ref="AL121">IF(AL$110=-1,AM121,IF(AL$110=99,AK121,IF(AL$110=0,INDEX($F102:$N102,0,AL$108),(INDEX($F102:$N102,0,AL$110+1)-INDEX($F102:$N102,0,AL$110))/(INDEX($F$4:$N$4,0,AL$110+1)-INDEX($F$4:$N$4,0,AL$110))+AK121)))</f>
        <v>33.359831349016147</v>
      </c>
      <c r="AM121" s="186" cm="1">
        <f t="array" ref="AM121">IF(AM$110=-1,AN121,IF(AM$110=99,AL121,IF(AM$110=0,INDEX($F102:$N102,0,AM$108),(INDEX($F102:$N102,0,AM$110+1)-INDEX($F102:$N102,0,AM$110))/(INDEX($F$4:$N$4,0,AM$110+1)-INDEX($F$4:$N$4,0,AM$110))+AL121)))</f>
        <v>34.141132776581266</v>
      </c>
      <c r="AN121" s="186" cm="1">
        <f t="array" ref="AN121">IF(AN$110=-1,AO121,IF(AN$110=99,AM121,IF(AN$110=0,INDEX($F102:$N102,0,AN$108),(INDEX($F102:$N102,0,AN$110+1)-INDEX($F102:$N102,0,AN$110))/(INDEX($F$4:$N$4,0,AN$110+1)-INDEX($F$4:$N$4,0,AN$110))+AM121)))</f>
        <v>34.922434204146384</v>
      </c>
      <c r="AO121" s="186" cm="1">
        <f t="array" ref="AO121">IF(AO$110=-1,AP121,IF(AO$110=99,AN121,IF(AO$110=0,INDEX($F102:$N102,0,AO$108),(INDEX($F102:$N102,0,AO$110+1)-INDEX($F102:$N102,0,AO$110))/(INDEX($F$4:$N$4,0,AO$110+1)-INDEX($F$4:$N$4,0,AO$110))+AN121)))</f>
        <v>35.703735631711503</v>
      </c>
      <c r="AP121" s="186" cm="1">
        <f t="array" ref="AP121">IF(AP$110=-1,AQ121,IF(AP$110=99,AO121,IF(AP$110=0,INDEX($F102:$N102,0,AP$108),(INDEX($F102:$N102,0,AP$110+1)-INDEX($F102:$N102,0,AP$110))/(INDEX($F$4:$N$4,0,AP$110+1)-INDEX($F$4:$N$4,0,AP$110))+AO121)))</f>
        <v>36.320042532489595</v>
      </c>
      <c r="AQ121" s="186" cm="1">
        <f t="array" ref="AQ121">IF(AQ$110=-1,AR121,IF(AQ$110=99,AP121,IF(AQ$110=0,INDEX($F102:$N102,0,AQ$108),(INDEX($F102:$N102,0,AQ$110+1)-INDEX($F102:$N102,0,AQ$110))/(INDEX($F$4:$N$4,0,AQ$110+1)-INDEX($F$4:$N$4,0,AQ$110))+AP121)))</f>
        <v>36.936349433267686</v>
      </c>
      <c r="AR121" s="186" cm="1">
        <f t="array" ref="AR121">IF(AR$110=-1,AS121,IF(AR$110=99,AQ121,IF(AR$110=0,INDEX($F102:$N102,0,AR$108),(INDEX($F102:$N102,0,AR$110+1)-INDEX($F102:$N102,0,AR$110))/(INDEX($F$4:$N$4,0,AR$110+1)-INDEX($F$4:$N$4,0,AR$110))+AQ121)))</f>
        <v>37.552656334045778</v>
      </c>
      <c r="AS121" s="186" cm="1">
        <f t="array" ref="AS121">IF(AS$110=-1,AT121,IF(AS$110=99,AR121,IF(AS$110=0,INDEX($F102:$N102,0,AS$108),(INDEX($F102:$N102,0,AS$110+1)-INDEX($F102:$N102,0,AS$110))/(INDEX($F$4:$N$4,0,AS$110+1)-INDEX($F$4:$N$4,0,AS$110))+AR121)))</f>
        <v>38.16896323482387</v>
      </c>
      <c r="AT121" s="186" cm="1">
        <f t="array" ref="AT121">IF(AT$110=-1,AU121,IF(AT$110=99,AS121,IF(AT$110=0,INDEX($F102:$N102,0,AT$108),(INDEX($F102:$N102,0,AT$110+1)-INDEX($F102:$N102,0,AT$110))/(INDEX($F$4:$N$4,0,AT$110+1)-INDEX($F$4:$N$4,0,AT$110))+AS121)))</f>
        <v>38.785270135601962</v>
      </c>
      <c r="AU121" s="186" cm="1">
        <f t="array" ref="AU121">IF(AU$110=-1,AV121,IF(AU$110=99,AT121,IF(AU$110=0,INDEX($F102:$N102,0,AU$108),(INDEX($F102:$N102,0,AU$110+1)-INDEX($F102:$N102,0,AU$110))/(INDEX($F$4:$N$4,0,AU$110+1)-INDEX($F$4:$N$4,0,AU$110))+AT121)))</f>
        <v>39.401577036380054</v>
      </c>
      <c r="AV121" s="186" cm="1">
        <f t="array" ref="AV121">IF(AV$110=-1,AW121,IF(AV$110=99,AU121,IF(AV$110=0,INDEX($F102:$N102,0,AV$108),(INDEX($F102:$N102,0,AV$110+1)-INDEX($F102:$N102,0,AV$110))/(INDEX($F$4:$N$4,0,AV$110+1)-INDEX($F$4:$N$4,0,AV$110))+AU121)))</f>
        <v>40.017883937158146</v>
      </c>
      <c r="AW121" s="186" cm="1">
        <f t="array" ref="AW121">IF(AW$110=-1,AX121,IF(AW$110=99,AV121,IF(AW$110=0,INDEX($F102:$N102,0,AW$108),(INDEX($F102:$N102,0,AW$110+1)-INDEX($F102:$N102,0,AW$110))/(INDEX($F$4:$N$4,0,AW$110+1)-INDEX($F$4:$N$4,0,AW$110))+AV121)))</f>
        <v>40.634190837936238</v>
      </c>
      <c r="AX121" s="186" cm="1">
        <f t="array" ref="AX121">IF(AX$110=-1,AY121,IF(AX$110=99,AW121,IF(AX$110=0,INDEX($F102:$N102,0,AX$108),(INDEX($F102:$N102,0,AX$110+1)-INDEX($F102:$N102,0,AX$110))/(INDEX($F$4:$N$4,0,AX$110+1)-INDEX($F$4:$N$4,0,AX$110))+AW121)))</f>
        <v>41.25049773871433</v>
      </c>
      <c r="AY121" s="186" cm="1">
        <f t="array" ref="AY121">IF(AY$110=-1,AZ121,IF(AY$110=99,AX121,IF(AY$110=0,INDEX($F102:$N102,0,AY$108),(INDEX($F102:$N102,0,AY$110+1)-INDEX($F102:$N102,0,AY$110))/(INDEX($F$4:$N$4,0,AY$110+1)-INDEX($F$4:$N$4,0,AY$110))+AX121)))</f>
        <v>41.866804639492415</v>
      </c>
      <c r="AZ121" s="186" cm="1">
        <f t="array" ref="AZ121">IF(AZ$110=-1,BA121,IF(AZ$110=99,AY121,IF(AZ$110=0,INDEX($F102:$N102,0,AZ$108),(INDEX($F102:$N102,0,AZ$110+1)-INDEX($F102:$N102,0,AZ$110))/(INDEX($F$4:$N$4,0,AZ$110+1)-INDEX($F$4:$N$4,0,AZ$110))+AY121)))</f>
        <v>41.866804639492415</v>
      </c>
      <c r="BA121" s="186" cm="1">
        <f t="array" ref="BA121">IF(BA$110=-1,BB121,IF(BA$110=99,AZ121,IF(BA$110=0,INDEX($F102:$N102,0,BA$108),(INDEX($F102:$N102,0,BA$110+1)-INDEX($F102:$N102,0,BA$110))/(INDEX($F$4:$N$4,0,BA$110+1)-INDEX($F$4:$N$4,0,BA$110))+AZ121)))</f>
        <v>41.866804639492415</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26.252766767119954</v>
      </c>
      <c r="V122" s="186" cm="1">
        <f t="array" ref="V122">IF(V$110=-1,W122,IF(V$110=99,U122,IF(V$110=0,INDEX($F103:$N103,0,V$108),(INDEX($F103:$N103,0,V$110+1)-INDEX($F103:$N103,0,V$110))/(INDEX($F$4:$N$4,0,V$110+1)-INDEX($F$4:$N$4,0,V$110))+U122)))</f>
        <v>26.834718660482309</v>
      </c>
      <c r="W122" s="186" cm="1">
        <f t="array" ref="W122">IF(W$110=-1,X122,IF(W$110=99,V122,IF(W$110=0,INDEX($F103:$N103,0,W$108),(INDEX($F103:$N103,0,W$110+1)-INDEX($F103:$N103,0,W$110))/(INDEX($F$4:$N$4,0,W$110+1)-INDEX($F$4:$N$4,0,W$110))+V122)))</f>
        <v>27.388725203444444</v>
      </c>
      <c r="X122" s="186" cm="1">
        <f t="array" ref="X122">IF(X$110=-1,Y122,IF(X$110=99,W122,IF(X$110=0,INDEX($F103:$N103,0,X$108),(INDEX($F103:$N103,0,X$110+1)-INDEX($F103:$N103,0,X$110))/(INDEX($F$4:$N$4,0,X$110+1)-INDEX($F$4:$N$4,0,X$110))+W122)))</f>
        <v>27.942731746406579</v>
      </c>
      <c r="Y122" s="186" cm="1">
        <f t="array" ref="Y122">IF(Y$110=-1,Z122,IF(Y$110=99,X122,IF(Y$110=0,INDEX($F103:$N103,0,Y$108),(INDEX($F103:$N103,0,Y$110+1)-INDEX($F103:$N103,0,Y$110))/(INDEX($F$4:$N$4,0,Y$110+1)-INDEX($F$4:$N$4,0,Y$110))+X122)))</f>
        <v>28.496738289368714</v>
      </c>
      <c r="Z122" s="186" cm="1">
        <f t="array" ref="Z122">IF(Z$110=-1,AA122,IF(Z$110=99,Y122,IF(Z$110=0,INDEX($F103:$N103,0,Z$108),(INDEX($F103:$N103,0,Z$110+1)-INDEX($F103:$N103,0,Z$110))/(INDEX($F$4:$N$4,0,Z$110+1)-INDEX($F$4:$N$4,0,Z$110))+Y122)))</f>
        <v>29.050744832330849</v>
      </c>
      <c r="AA122" s="186" cm="1">
        <f t="array" ref="AA122">IF(AA$110=-1,AB122,IF(AA$110=99,Z122,IF(AA$110=0,INDEX($F103:$N103,0,AA$108),(INDEX($F103:$N103,0,AA$110+1)-INDEX($F103:$N103,0,AA$110))/(INDEX($F$4:$N$4,0,AA$110+1)-INDEX($F$4:$N$4,0,AA$110))+Z122)))</f>
        <v>29.604751375292985</v>
      </c>
      <c r="AB122" s="186" cm="1">
        <f t="array" ref="AB122">IF(AB$110=-1,AC122,IF(AB$110=99,AA122,IF(AB$110=0,INDEX($F103:$N103,0,AB$108),(INDEX($F103:$N103,0,AB$110+1)-INDEX($F103:$N103,0,AB$110))/(INDEX($F$4:$N$4,0,AB$110+1)-INDEX($F$4:$N$4,0,AB$110))+AA122)))</f>
        <v>30.15875791825512</v>
      </c>
      <c r="AC122" s="186" cm="1">
        <f t="array" ref="AC122">IF(AC$110=-1,AD122,IF(AC$110=99,AB122,IF(AC$110=0,INDEX($F103:$N103,0,AC$108),(INDEX($F103:$N103,0,AC$110+1)-INDEX($F103:$N103,0,AC$110))/(INDEX($F$4:$N$4,0,AC$110+1)-INDEX($F$4:$N$4,0,AC$110))+AB122)))</f>
        <v>30.712764461217255</v>
      </c>
      <c r="AD122" s="186" cm="1">
        <f t="array" ref="AD122">IF(AD$110=-1,AE122,IF(AD$110=99,AC122,IF(AD$110=0,INDEX($F103:$N103,0,AD$108),(INDEX($F103:$N103,0,AD$110+1)-INDEX($F103:$N103,0,AD$110))/(INDEX($F$4:$N$4,0,AD$110+1)-INDEX($F$4:$N$4,0,AD$110))+AC122)))</f>
        <v>31.26677100417939</v>
      </c>
      <c r="AE122" s="186" cm="1">
        <f t="array" ref="AE122">IF(AE$110=-1,AF122,IF(AE$110=99,AD122,IF(AE$110=0,INDEX($F103:$N103,0,AE$108),(INDEX($F103:$N103,0,AE$110+1)-INDEX($F103:$N103,0,AE$110))/(INDEX($F$4:$N$4,0,AE$110+1)-INDEX($F$4:$N$4,0,AE$110))+AD122)))</f>
        <v>31.820777547141518</v>
      </c>
      <c r="AF122" s="186" cm="1">
        <f t="array" ref="AF122">IF(AF$110=-1,AG122,IF(AF$110=99,AE122,IF(AF$110=0,INDEX($F103:$N103,0,AF$108),(INDEX($F103:$N103,0,AF$110+1)-INDEX($F103:$N103,0,AF$110))/(INDEX($F$4:$N$4,0,AF$110+1)-INDEX($F$4:$N$4,0,AF$110))+AE122)))</f>
        <v>32.712171448590816</v>
      </c>
      <c r="AG122" s="186" cm="1">
        <f t="array" ref="AG122">IF(AG$110=-1,AH122,IF(AG$110=99,AF122,IF(AG$110=0,INDEX($F103:$N103,0,AG$108),(INDEX($F103:$N103,0,AG$110+1)-INDEX($F103:$N103,0,AG$110))/(INDEX($F$4:$N$4,0,AG$110+1)-INDEX($F$4:$N$4,0,AG$110))+AF122)))</f>
        <v>33.603565350040114</v>
      </c>
      <c r="AH122" s="186" cm="1">
        <f t="array" ref="AH122">IF(AH$110=-1,AI122,IF(AH$110=99,AG122,IF(AH$110=0,INDEX($F103:$N103,0,AH$108),(INDEX($F103:$N103,0,AH$110+1)-INDEX($F103:$N103,0,AH$110))/(INDEX($F$4:$N$4,0,AH$110+1)-INDEX($F$4:$N$4,0,AH$110))+AG122)))</f>
        <v>34.494959251489412</v>
      </c>
      <c r="AI122" s="186" cm="1">
        <f t="array" ref="AI122">IF(AI$110=-1,AJ122,IF(AI$110=99,AH122,IF(AI$110=0,INDEX($F103:$N103,0,AI$108),(INDEX($F103:$N103,0,AI$110+1)-INDEX($F103:$N103,0,AI$110))/(INDEX($F$4:$N$4,0,AI$110+1)-INDEX($F$4:$N$4,0,AI$110))+AH122)))</f>
        <v>35.38635315293871</v>
      </c>
      <c r="AJ122" s="186" cm="1">
        <f t="array" ref="AJ122">IF(AJ$110=-1,AK122,IF(AJ$110=99,AI122,IF(AJ$110=0,INDEX($F103:$N103,0,AJ$108),(INDEX($F103:$N103,0,AJ$110+1)-INDEX($F103:$N103,0,AJ$110))/(INDEX($F$4:$N$4,0,AJ$110+1)-INDEX($F$4:$N$4,0,AJ$110))+AI122)))</f>
        <v>36.277747054388009</v>
      </c>
      <c r="AK122" s="186" cm="1">
        <f t="array" ref="AK122">IF(AK$110=-1,AL122,IF(AK$110=99,AJ122,IF(AK$110=0,INDEX($F103:$N103,0,AK$108),(INDEX($F103:$N103,0,AK$110+1)-INDEX($F103:$N103,0,AK$110))/(INDEX($F$4:$N$4,0,AK$110+1)-INDEX($F$4:$N$4,0,AK$110))+AJ122)))</f>
        <v>37.169140955837307</v>
      </c>
      <c r="AL122" s="186" cm="1">
        <f t="array" ref="AL122">IF(AL$110=-1,AM122,IF(AL$110=99,AK122,IF(AL$110=0,INDEX($F103:$N103,0,AL$108),(INDEX($F103:$N103,0,AL$110+1)-INDEX($F103:$N103,0,AL$110))/(INDEX($F$4:$N$4,0,AL$110+1)-INDEX($F$4:$N$4,0,AL$110))+AK122)))</f>
        <v>38.060534857286605</v>
      </c>
      <c r="AM122" s="186" cm="1">
        <f t="array" ref="AM122">IF(AM$110=-1,AN122,IF(AM$110=99,AL122,IF(AM$110=0,INDEX($F103:$N103,0,AM$108),(INDEX($F103:$N103,0,AM$110+1)-INDEX($F103:$N103,0,AM$110))/(INDEX($F$4:$N$4,0,AM$110+1)-INDEX($F$4:$N$4,0,AM$110))+AL122)))</f>
        <v>38.951928758735903</v>
      </c>
      <c r="AN122" s="186" cm="1">
        <f t="array" ref="AN122">IF(AN$110=-1,AO122,IF(AN$110=99,AM122,IF(AN$110=0,INDEX($F103:$N103,0,AN$108),(INDEX($F103:$N103,0,AN$110+1)-INDEX($F103:$N103,0,AN$110))/(INDEX($F$4:$N$4,0,AN$110+1)-INDEX($F$4:$N$4,0,AN$110))+AM122)))</f>
        <v>39.843322660185201</v>
      </c>
      <c r="AO122" s="186" cm="1">
        <f t="array" ref="AO122">IF(AO$110=-1,AP122,IF(AO$110=99,AN122,IF(AO$110=0,INDEX($F103:$N103,0,AO$108),(INDEX($F103:$N103,0,AO$110+1)-INDEX($F103:$N103,0,AO$110))/(INDEX($F$4:$N$4,0,AO$110+1)-INDEX($F$4:$N$4,0,AO$110))+AN122)))</f>
        <v>40.734716561634485</v>
      </c>
      <c r="AP122" s="186" cm="1">
        <f t="array" ref="AP122">IF(AP$110=-1,AQ122,IF(AP$110=99,AO122,IF(AP$110=0,INDEX($F103:$N103,0,AP$108),(INDEX($F103:$N103,0,AP$110+1)-INDEX($F103:$N103,0,AP$110))/(INDEX($F$4:$N$4,0,AP$110+1)-INDEX($F$4:$N$4,0,AP$110))+AO122)))</f>
        <v>41.437866707522218</v>
      </c>
      <c r="AQ122" s="186" cm="1">
        <f t="array" ref="AQ122">IF(AQ$110=-1,AR122,IF(AQ$110=99,AP122,IF(AQ$110=0,INDEX($F103:$N103,0,AQ$108),(INDEX($F103:$N103,0,AQ$110+1)-INDEX($F103:$N103,0,AQ$110))/(INDEX($F$4:$N$4,0,AQ$110+1)-INDEX($F$4:$N$4,0,AQ$110))+AP122)))</f>
        <v>42.141016853409951</v>
      </c>
      <c r="AR122" s="186" cm="1">
        <f t="array" ref="AR122">IF(AR$110=-1,AS122,IF(AR$110=99,AQ122,IF(AR$110=0,INDEX($F103:$N103,0,AR$108),(INDEX($F103:$N103,0,AR$110+1)-INDEX($F103:$N103,0,AR$110))/(INDEX($F$4:$N$4,0,AR$110+1)-INDEX($F$4:$N$4,0,AR$110))+AQ122)))</f>
        <v>42.844166999297684</v>
      </c>
      <c r="AS122" s="186" cm="1">
        <f t="array" ref="AS122">IF(AS$110=-1,AT122,IF(AS$110=99,AR122,IF(AS$110=0,INDEX($F103:$N103,0,AS$108),(INDEX($F103:$N103,0,AS$110+1)-INDEX($F103:$N103,0,AS$110))/(INDEX($F$4:$N$4,0,AS$110+1)-INDEX($F$4:$N$4,0,AS$110))+AR122)))</f>
        <v>43.547317145185417</v>
      </c>
      <c r="AT122" s="186" cm="1">
        <f t="array" ref="AT122">IF(AT$110=-1,AU122,IF(AT$110=99,AS122,IF(AT$110=0,INDEX($F103:$N103,0,AT$108),(INDEX($F103:$N103,0,AT$110+1)-INDEX($F103:$N103,0,AT$110))/(INDEX($F$4:$N$4,0,AT$110+1)-INDEX($F$4:$N$4,0,AT$110))+AS122)))</f>
        <v>44.25046729107315</v>
      </c>
      <c r="AU122" s="186" cm="1">
        <f t="array" ref="AU122">IF(AU$110=-1,AV122,IF(AU$110=99,AT122,IF(AU$110=0,INDEX($F103:$N103,0,AU$108),(INDEX($F103:$N103,0,AU$110+1)-INDEX($F103:$N103,0,AU$110))/(INDEX($F$4:$N$4,0,AU$110+1)-INDEX($F$4:$N$4,0,AU$110))+AT122)))</f>
        <v>44.953617436960883</v>
      </c>
      <c r="AV122" s="186" cm="1">
        <f t="array" ref="AV122">IF(AV$110=-1,AW122,IF(AV$110=99,AU122,IF(AV$110=0,INDEX($F103:$N103,0,AV$108),(INDEX($F103:$N103,0,AV$110+1)-INDEX($F103:$N103,0,AV$110))/(INDEX($F$4:$N$4,0,AV$110+1)-INDEX($F$4:$N$4,0,AV$110))+AU122)))</f>
        <v>45.656767582848616</v>
      </c>
      <c r="AW122" s="186" cm="1">
        <f t="array" ref="AW122">IF(AW$110=-1,AX122,IF(AW$110=99,AV122,IF(AW$110=0,INDEX($F103:$N103,0,AW$108),(INDEX($F103:$N103,0,AW$110+1)-INDEX($F103:$N103,0,AW$110))/(INDEX($F$4:$N$4,0,AW$110+1)-INDEX($F$4:$N$4,0,AW$110))+AV122)))</f>
        <v>46.359917728736349</v>
      </c>
      <c r="AX122" s="186" cm="1">
        <f t="array" ref="AX122">IF(AX$110=-1,AY122,IF(AX$110=99,AW122,IF(AX$110=0,INDEX($F103:$N103,0,AX$108),(INDEX($F103:$N103,0,AX$110+1)-INDEX($F103:$N103,0,AX$110))/(INDEX($F$4:$N$4,0,AX$110+1)-INDEX($F$4:$N$4,0,AX$110))+AW122)))</f>
        <v>47.063067874624082</v>
      </c>
      <c r="AY122" s="186" cm="1">
        <f t="array" ref="AY122">IF(AY$110=-1,AZ122,IF(AY$110=99,AX122,IF(AY$110=0,INDEX($F103:$N103,0,AY$108),(INDEX($F103:$N103,0,AY$110+1)-INDEX($F103:$N103,0,AY$110))/(INDEX($F$4:$N$4,0,AY$110+1)-INDEX($F$4:$N$4,0,AY$110))+AX122)))</f>
        <v>47.766218020511793</v>
      </c>
      <c r="AZ122" s="186" cm="1">
        <f t="array" ref="AZ122">IF(AZ$110=-1,BA122,IF(AZ$110=99,AY122,IF(AZ$110=0,INDEX($F103:$N103,0,AZ$108),(INDEX($F103:$N103,0,AZ$110+1)-INDEX($F103:$N103,0,AZ$110))/(INDEX($F$4:$N$4,0,AZ$110+1)-INDEX($F$4:$N$4,0,AZ$110))+AY122)))</f>
        <v>47.766218020511793</v>
      </c>
      <c r="BA122" s="186" cm="1">
        <f t="array" ref="BA122">IF(BA$110=-1,BB122,IF(BA$110=99,AZ122,IF(BA$110=0,INDEX($F103:$N103,0,BA$108),(INDEX($F103:$N103,0,BA$110+1)-INDEX($F103:$N103,0,BA$110))/(INDEX($F$4:$N$4,0,BA$110+1)-INDEX($F$4:$N$4,0,BA$110))+AZ122)))</f>
        <v>47.766218020511793</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79.266714881385326</v>
      </c>
      <c r="V123" s="186" cm="1">
        <f t="array" ref="V123">IF(V$110=-1,W123,IF(V$110=99,U123,IF(V$110=0,INDEX($F104:$N104,0,V$108),(INDEX($F104:$N104,0,V$110+1)-INDEX($F104:$N104,0,V$110))/(INDEX($F$4:$N$4,0,V$110+1)-INDEX($F$4:$N$4,0,V$110))+U123)))</f>
        <v>84.862097424278346</v>
      </c>
      <c r="W123" s="186" cm="1">
        <f t="array" ref="W123">IF(W$110=-1,X123,IF(W$110=99,V123,IF(W$110=0,INDEX($F104:$N104,0,W$108),(INDEX($F104:$N104,0,W$110+1)-INDEX($F104:$N104,0,W$110))/(INDEX($F$4:$N$4,0,W$110+1)-INDEX($F$4:$N$4,0,W$110))+V123)))</f>
        <v>85.569361981081954</v>
      </c>
      <c r="X123" s="186" cm="1">
        <f t="array" ref="X123">IF(X$110=-1,Y123,IF(X$110=99,W123,IF(X$110=0,INDEX($F104:$N104,0,X$108),(INDEX($F104:$N104,0,X$110+1)-INDEX($F104:$N104,0,X$110))/(INDEX($F$4:$N$4,0,X$110+1)-INDEX($F$4:$N$4,0,X$110))+W123)))</f>
        <v>86.276626537885562</v>
      </c>
      <c r="Y123" s="186" cm="1">
        <f t="array" ref="Y123">IF(Y$110=-1,Z123,IF(Y$110=99,X123,IF(Y$110=0,INDEX($F104:$N104,0,Y$108),(INDEX($F104:$N104,0,Y$110+1)-INDEX($F104:$N104,0,Y$110))/(INDEX($F$4:$N$4,0,Y$110+1)-INDEX($F$4:$N$4,0,Y$110))+X123)))</f>
        <v>86.98389109468917</v>
      </c>
      <c r="Z123" s="186" cm="1">
        <f t="array" ref="Z123">IF(Z$110=-1,AA123,IF(Z$110=99,Y123,IF(Z$110=0,INDEX($F104:$N104,0,Z$108),(INDEX($F104:$N104,0,Z$110+1)-INDEX($F104:$N104,0,Z$110))/(INDEX($F$4:$N$4,0,Z$110+1)-INDEX($F$4:$N$4,0,Z$110))+Y123)))</f>
        <v>87.691155651492778</v>
      </c>
      <c r="AA123" s="186" cm="1">
        <f t="array" ref="AA123">IF(AA$110=-1,AB123,IF(AA$110=99,Z123,IF(AA$110=0,INDEX($F104:$N104,0,AA$108),(INDEX($F104:$N104,0,AA$110+1)-INDEX($F104:$N104,0,AA$110))/(INDEX($F$4:$N$4,0,AA$110+1)-INDEX($F$4:$N$4,0,AA$110))+Z123)))</f>
        <v>88.398420208296386</v>
      </c>
      <c r="AB123" s="186" cm="1">
        <f t="array" ref="AB123">IF(AB$110=-1,AC123,IF(AB$110=99,AA123,IF(AB$110=0,INDEX($F104:$N104,0,AB$108),(INDEX($F104:$N104,0,AB$110+1)-INDEX($F104:$N104,0,AB$110))/(INDEX($F$4:$N$4,0,AB$110+1)-INDEX($F$4:$N$4,0,AB$110))+AA123)))</f>
        <v>89.105684765099994</v>
      </c>
      <c r="AC123" s="186" cm="1">
        <f t="array" ref="AC123">IF(AC$110=-1,AD123,IF(AC$110=99,AB123,IF(AC$110=0,INDEX($F104:$N104,0,AC$108),(INDEX($F104:$N104,0,AC$110+1)-INDEX($F104:$N104,0,AC$110))/(INDEX($F$4:$N$4,0,AC$110+1)-INDEX($F$4:$N$4,0,AC$110))+AB123)))</f>
        <v>89.812949321903602</v>
      </c>
      <c r="AD123" s="186" cm="1">
        <f t="array" ref="AD123">IF(AD$110=-1,AE123,IF(AD$110=99,AC123,IF(AD$110=0,INDEX($F104:$N104,0,AD$108),(INDEX($F104:$N104,0,AD$110+1)-INDEX($F104:$N104,0,AD$110))/(INDEX($F$4:$N$4,0,AD$110+1)-INDEX($F$4:$N$4,0,AD$110))+AC123)))</f>
        <v>90.52021387870721</v>
      </c>
      <c r="AE123" s="186" cm="1">
        <f t="array" ref="AE123">IF(AE$110=-1,AF123,IF(AE$110=99,AD123,IF(AE$110=0,INDEX($F104:$N104,0,AE$108),(INDEX($F104:$N104,0,AE$110+1)-INDEX($F104:$N104,0,AE$110))/(INDEX($F$4:$N$4,0,AE$110+1)-INDEX($F$4:$N$4,0,AE$110))+AD123)))</f>
        <v>91.22747843551079</v>
      </c>
      <c r="AF123" s="186" cm="1">
        <f t="array" ref="AF123">IF(AF$110=-1,AG123,IF(AF$110=99,AE123,IF(AF$110=0,INDEX($F104:$N104,0,AF$108),(INDEX($F104:$N104,0,AF$110+1)-INDEX($F104:$N104,0,AF$110))/(INDEX($F$4:$N$4,0,AF$110+1)-INDEX($F$4:$N$4,0,AF$110))+AE123)))</f>
        <v>92.287730218036216</v>
      </c>
      <c r="AG123" s="186" cm="1">
        <f t="array" ref="AG123">IF(AG$110=-1,AH123,IF(AG$110=99,AF123,IF(AG$110=0,INDEX($F104:$N104,0,AG$108),(INDEX($F104:$N104,0,AG$110+1)-INDEX($F104:$N104,0,AG$110))/(INDEX($F$4:$N$4,0,AG$110+1)-INDEX($F$4:$N$4,0,AG$110))+AF123)))</f>
        <v>93.347982000561643</v>
      </c>
      <c r="AH123" s="186" cm="1">
        <f t="array" ref="AH123">IF(AH$110=-1,AI123,IF(AH$110=99,AG123,IF(AH$110=0,INDEX($F104:$N104,0,AH$108),(INDEX($F104:$N104,0,AH$110+1)-INDEX($F104:$N104,0,AH$110))/(INDEX($F$4:$N$4,0,AH$110+1)-INDEX($F$4:$N$4,0,AH$110))+AG123)))</f>
        <v>94.40823378308707</v>
      </c>
      <c r="AI123" s="186" cm="1">
        <f t="array" ref="AI123">IF(AI$110=-1,AJ123,IF(AI$110=99,AH123,IF(AI$110=0,INDEX($F104:$N104,0,AI$108),(INDEX($F104:$N104,0,AI$110+1)-INDEX($F104:$N104,0,AI$110))/(INDEX($F$4:$N$4,0,AI$110+1)-INDEX($F$4:$N$4,0,AI$110))+AH123)))</f>
        <v>95.468485565612497</v>
      </c>
      <c r="AJ123" s="186" cm="1">
        <f t="array" ref="AJ123">IF(AJ$110=-1,AK123,IF(AJ$110=99,AI123,IF(AJ$110=0,INDEX($F104:$N104,0,AJ$108),(INDEX($F104:$N104,0,AJ$110+1)-INDEX($F104:$N104,0,AJ$110))/(INDEX($F$4:$N$4,0,AJ$110+1)-INDEX($F$4:$N$4,0,AJ$110))+AI123)))</f>
        <v>96.528737348137923</v>
      </c>
      <c r="AK123" s="186" cm="1">
        <f t="array" ref="AK123">IF(AK$110=-1,AL123,IF(AK$110=99,AJ123,IF(AK$110=0,INDEX($F104:$N104,0,AK$108),(INDEX($F104:$N104,0,AK$110+1)-INDEX($F104:$N104,0,AK$110))/(INDEX($F$4:$N$4,0,AK$110+1)-INDEX($F$4:$N$4,0,AK$110))+AJ123)))</f>
        <v>97.58898913066335</v>
      </c>
      <c r="AL123" s="186" cm="1">
        <f t="array" ref="AL123">IF(AL$110=-1,AM123,IF(AL$110=99,AK123,IF(AL$110=0,INDEX($F104:$N104,0,AL$108),(INDEX($F104:$N104,0,AL$110+1)-INDEX($F104:$N104,0,AL$110))/(INDEX($F$4:$N$4,0,AL$110+1)-INDEX($F$4:$N$4,0,AL$110))+AK123)))</f>
        <v>98.649240913188777</v>
      </c>
      <c r="AM123" s="186" cm="1">
        <f t="array" ref="AM123">IF(AM$110=-1,AN123,IF(AM$110=99,AL123,IF(AM$110=0,INDEX($F104:$N104,0,AM$108),(INDEX($F104:$N104,0,AM$110+1)-INDEX($F104:$N104,0,AM$110))/(INDEX($F$4:$N$4,0,AM$110+1)-INDEX($F$4:$N$4,0,AM$110))+AL123)))</f>
        <v>99.709492695714204</v>
      </c>
      <c r="AN123" s="186" cm="1">
        <f t="array" ref="AN123">IF(AN$110=-1,AO123,IF(AN$110=99,AM123,IF(AN$110=0,INDEX($F104:$N104,0,AN$108),(INDEX($F104:$N104,0,AN$110+1)-INDEX($F104:$N104,0,AN$110))/(INDEX($F$4:$N$4,0,AN$110+1)-INDEX($F$4:$N$4,0,AN$110))+AM123)))</f>
        <v>100.76974447823963</v>
      </c>
      <c r="AO123" s="186" cm="1">
        <f t="array" ref="AO123">IF(AO$110=-1,AP123,IF(AO$110=99,AN123,IF(AO$110=0,INDEX($F104:$N104,0,AO$108),(INDEX($F104:$N104,0,AO$110+1)-INDEX($F104:$N104,0,AO$110))/(INDEX($F$4:$N$4,0,AO$110+1)-INDEX($F$4:$N$4,0,AO$110))+AN123)))</f>
        <v>101.82999626076513</v>
      </c>
      <c r="AP123" s="186" cm="1">
        <f t="array" ref="AP123">IF(AP$110=-1,AQ123,IF(AP$110=99,AO123,IF(AP$110=0,INDEX($F104:$N104,0,AP$108),(INDEX($F104:$N104,0,AP$110+1)-INDEX($F104:$N104,0,AP$110))/(INDEX($F$4:$N$4,0,AP$110+1)-INDEX($F$4:$N$4,0,AP$110))+AO123)))</f>
        <v>101.94540585553635</v>
      </c>
      <c r="AQ123" s="186" cm="1">
        <f t="array" ref="AQ123">IF(AQ$110=-1,AR123,IF(AQ$110=99,AP123,IF(AQ$110=0,INDEX($F104:$N104,0,AQ$108),(INDEX($F104:$N104,0,AQ$110+1)-INDEX($F104:$N104,0,AQ$110))/(INDEX($F$4:$N$4,0,AQ$110+1)-INDEX($F$4:$N$4,0,AQ$110))+AP123)))</f>
        <v>102.06081545030757</v>
      </c>
      <c r="AR123" s="186" cm="1">
        <f t="array" ref="AR123">IF(AR$110=-1,AS123,IF(AR$110=99,AQ123,IF(AR$110=0,INDEX($F104:$N104,0,AR$108),(INDEX($F104:$N104,0,AR$110+1)-INDEX($F104:$N104,0,AR$110))/(INDEX($F$4:$N$4,0,AR$110+1)-INDEX($F$4:$N$4,0,AR$110))+AQ123)))</f>
        <v>102.17622504507879</v>
      </c>
      <c r="AS123" s="186" cm="1">
        <f t="array" ref="AS123">IF(AS$110=-1,AT123,IF(AS$110=99,AR123,IF(AS$110=0,INDEX($F104:$N104,0,AS$108),(INDEX($F104:$N104,0,AS$110+1)-INDEX($F104:$N104,0,AS$110))/(INDEX($F$4:$N$4,0,AS$110+1)-INDEX($F$4:$N$4,0,AS$110))+AR123)))</f>
        <v>102.29163463985002</v>
      </c>
      <c r="AT123" s="186" cm="1">
        <f t="array" ref="AT123">IF(AT$110=-1,AU123,IF(AT$110=99,AS123,IF(AT$110=0,INDEX($F104:$N104,0,AT$108),(INDEX($F104:$N104,0,AT$110+1)-INDEX($F104:$N104,0,AT$110))/(INDEX($F$4:$N$4,0,AT$110+1)-INDEX($F$4:$N$4,0,AT$110))+AS123)))</f>
        <v>102.40704423462124</v>
      </c>
      <c r="AU123" s="186" cm="1">
        <f t="array" ref="AU123">IF(AU$110=-1,AV123,IF(AU$110=99,AT123,IF(AU$110=0,INDEX($F104:$N104,0,AU$108),(INDEX($F104:$N104,0,AU$110+1)-INDEX($F104:$N104,0,AU$110))/(INDEX($F$4:$N$4,0,AU$110+1)-INDEX($F$4:$N$4,0,AU$110))+AT123)))</f>
        <v>102.52245382939246</v>
      </c>
      <c r="AV123" s="186" cm="1">
        <f t="array" ref="AV123">IF(AV$110=-1,AW123,IF(AV$110=99,AU123,IF(AV$110=0,INDEX($F104:$N104,0,AV$108),(INDEX($F104:$N104,0,AV$110+1)-INDEX($F104:$N104,0,AV$110))/(INDEX($F$4:$N$4,0,AV$110+1)-INDEX($F$4:$N$4,0,AV$110))+AU123)))</f>
        <v>102.63786342416368</v>
      </c>
      <c r="AW123" s="186" cm="1">
        <f t="array" ref="AW123">IF(AW$110=-1,AX123,IF(AW$110=99,AV123,IF(AW$110=0,INDEX($F104:$N104,0,AW$108),(INDEX($F104:$N104,0,AW$110+1)-INDEX($F104:$N104,0,AW$110))/(INDEX($F$4:$N$4,0,AW$110+1)-INDEX($F$4:$N$4,0,AW$110))+AV123)))</f>
        <v>102.75327301893491</v>
      </c>
      <c r="AX123" s="186" cm="1">
        <f t="array" ref="AX123">IF(AX$110=-1,AY123,IF(AX$110=99,AW123,IF(AX$110=0,INDEX($F104:$N104,0,AX$108),(INDEX($F104:$N104,0,AX$110+1)-INDEX($F104:$N104,0,AX$110))/(INDEX($F$4:$N$4,0,AX$110+1)-INDEX($F$4:$N$4,0,AX$110))+AW123)))</f>
        <v>102.86868261370613</v>
      </c>
      <c r="AY123" s="186" cm="1">
        <f t="array" ref="AY123">IF(AY$110=-1,AZ123,IF(AY$110=99,AX123,IF(AY$110=0,INDEX($F104:$N104,0,AY$108),(INDEX($F104:$N104,0,AY$110+1)-INDEX($F104:$N104,0,AY$110))/(INDEX($F$4:$N$4,0,AY$110+1)-INDEX($F$4:$N$4,0,AY$110))+AX123)))</f>
        <v>102.98409220847734</v>
      </c>
      <c r="AZ123" s="186" cm="1">
        <f t="array" ref="AZ123">IF(AZ$110=-1,BA123,IF(AZ$110=99,AY123,IF(AZ$110=0,INDEX($F104:$N104,0,AZ$108),(INDEX($F104:$N104,0,AZ$110+1)-INDEX($F104:$N104,0,AZ$110))/(INDEX($F$4:$N$4,0,AZ$110+1)-INDEX($F$4:$N$4,0,AZ$110))+AY123)))</f>
        <v>102.98409220847734</v>
      </c>
      <c r="BA123" s="186" cm="1">
        <f t="array" ref="BA123">IF(BA$110=-1,BB123,IF(BA$110=99,AZ123,IF(BA$110=0,INDEX($F104:$N104,0,BA$108),(INDEX($F104:$N104,0,BA$110+1)-INDEX($F104:$N104,0,BA$110))/(INDEX($F$4:$N$4,0,BA$110+1)-INDEX($F$4:$N$4,0,BA$110))+AZ123)))</f>
        <v>102.98409220847734</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1" customFormat="1" ht="23.25">
      <c r="A127" s="114" t="s">
        <v>16</v>
      </c>
      <c r="B127" s="118" t="s">
        <v>19</v>
      </c>
      <c r="C127" s="118" t="s">
        <v>20</v>
      </c>
      <c r="D127" s="118" t="s">
        <v>21</v>
      </c>
      <c r="E127" s="118" t="s">
        <v>22</v>
      </c>
      <c r="F127" s="118" t="s">
        <v>23</v>
      </c>
      <c r="G127" s="118" t="s">
        <v>24</v>
      </c>
      <c r="H127" s="118" t="s">
        <v>612</v>
      </c>
      <c r="I127" s="118" t="s">
        <v>612</v>
      </c>
      <c r="J127" s="118" t="s">
        <v>642</v>
      </c>
      <c r="K127" s="119" t="s">
        <v>25</v>
      </c>
      <c r="L127" s="10"/>
      <c r="N127" s="10"/>
    </row>
    <row r="128" spans="1:53" s="321" customFormat="1">
      <c r="A128" s="114" t="s">
        <v>16</v>
      </c>
      <c r="B128" s="191">
        <v>1</v>
      </c>
      <c r="C128" s="191">
        <v>2012</v>
      </c>
      <c r="D128" s="191">
        <v>2015</v>
      </c>
      <c r="E128" s="191">
        <v>2017</v>
      </c>
      <c r="F128" s="191">
        <v>2019</v>
      </c>
      <c r="G128" s="191">
        <v>2020</v>
      </c>
      <c r="H128" s="191">
        <v>2021</v>
      </c>
      <c r="I128" s="191">
        <v>2030</v>
      </c>
      <c r="J128" s="191">
        <v>2040</v>
      </c>
      <c r="K128" s="235">
        <v>2050</v>
      </c>
      <c r="L128" s="10"/>
      <c r="N128" s="10"/>
    </row>
    <row r="129" spans="1:76" s="321" customFormat="1">
      <c r="A129" s="40" t="s">
        <v>16</v>
      </c>
      <c r="B129" s="185">
        <v>0</v>
      </c>
      <c r="C129" s="185" cm="1">
        <f t="array" ref="C129">INDEX($C128:$K128,0,COUNT($C128:$K128)-C130)</f>
        <v>2050</v>
      </c>
      <c r="D129" s="280" cm="1">
        <f t="array" ref="D129">INDEX($C128:$K128,0,COUNT($C128:$K128)-D130)</f>
        <v>2040</v>
      </c>
      <c r="E129" s="280" cm="1">
        <f t="array" ref="E129">INDEX($C128:$K128,0,COUNT($C128:$K128)-E130)</f>
        <v>2030</v>
      </c>
      <c r="F129" s="280" cm="1">
        <f t="array" ref="F129">INDEX($C128:$K128,0,COUNT($C128:$K128)-F130)</f>
        <v>2021</v>
      </c>
      <c r="G129" s="280" cm="1">
        <f t="array" ref="G129">INDEX($C128:$K128,0,COUNT($C128:$K128)-G130)</f>
        <v>2020</v>
      </c>
      <c r="H129" s="280" cm="1">
        <f t="array" ref="H129">INDEX($C128:$K128,0,COUNT($C128:$K128)-H130)</f>
        <v>2019</v>
      </c>
      <c r="I129" s="280" cm="1">
        <f t="array" ref="I129">INDEX($C128:$K128,0,COUNT($C128:$K128)-I130)</f>
        <v>2017</v>
      </c>
      <c r="J129" s="280" cm="1">
        <f t="array" ref="J129">INDEX($C128:$K128,0,COUNT($C128:$K128)-J130)</f>
        <v>2015</v>
      </c>
      <c r="K129" s="280" cm="1">
        <f t="array" ref="K129">INDEX($C128:$K128,0,COUNT($C128:$K128)-K130)</f>
        <v>2012</v>
      </c>
      <c r="L129" s="10"/>
      <c r="N129" s="10"/>
    </row>
    <row r="130" spans="1:76" s="321" customFormat="1">
      <c r="A130" s="40" t="s">
        <v>16</v>
      </c>
      <c r="B130" s="185">
        <v>-1</v>
      </c>
      <c r="C130" s="185">
        <v>0</v>
      </c>
      <c r="D130" s="280">
        <v>1</v>
      </c>
      <c r="E130" s="280">
        <v>2</v>
      </c>
      <c r="F130" s="280">
        <v>3</v>
      </c>
      <c r="G130" s="280">
        <v>4</v>
      </c>
      <c r="H130" s="280">
        <v>5</v>
      </c>
      <c r="I130" s="280">
        <v>6</v>
      </c>
      <c r="J130" s="280">
        <v>7</v>
      </c>
      <c r="K130" s="280">
        <v>8</v>
      </c>
      <c r="L130" s="10"/>
      <c r="N130" s="10"/>
    </row>
    <row r="131" spans="1:76" s="321" customFormat="1">
      <c r="A131" s="116" t="s">
        <v>16</v>
      </c>
      <c r="B131" s="117"/>
      <c r="C131" s="117"/>
      <c r="D131" s="117"/>
      <c r="E131" s="117"/>
      <c r="F131" s="117"/>
      <c r="G131" s="117"/>
      <c r="H131" s="117"/>
      <c r="I131" s="117"/>
      <c r="J131" s="117"/>
      <c r="K131" s="122"/>
      <c r="L131" s="10"/>
      <c r="N131" s="10"/>
    </row>
    <row r="132" spans="1:76">
      <c r="A132" s="322"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3">MATCH(J$132,$C$128:$K$128,$B128)</f>
        <v>1</v>
      </c>
      <c r="K133" s="191">
        <f t="shared" si="223"/>
        <v>1</v>
      </c>
      <c r="L133" s="191">
        <f t="shared" si="223"/>
        <v>1</v>
      </c>
      <c r="M133" s="191">
        <f t="shared" si="223"/>
        <v>2</v>
      </c>
      <c r="N133" s="191">
        <f t="shared" si="223"/>
        <v>2</v>
      </c>
      <c r="O133" s="191">
        <f t="shared" si="223"/>
        <v>3</v>
      </c>
      <c r="P133" s="191">
        <f t="shared" si="223"/>
        <v>3</v>
      </c>
      <c r="Q133" s="191">
        <f t="shared" si="223"/>
        <v>4</v>
      </c>
      <c r="R133" s="191">
        <f t="shared" si="223"/>
        <v>5</v>
      </c>
      <c r="S133" s="191">
        <f t="shared" si="223"/>
        <v>6</v>
      </c>
      <c r="T133" s="191">
        <f t="shared" si="223"/>
        <v>6</v>
      </c>
      <c r="U133" s="191">
        <f t="shared" si="223"/>
        <v>6</v>
      </c>
      <c r="V133" s="191">
        <f t="shared" si="223"/>
        <v>6</v>
      </c>
      <c r="W133" s="191">
        <f t="shared" si="223"/>
        <v>6</v>
      </c>
      <c r="X133" s="191">
        <f t="shared" si="223"/>
        <v>6</v>
      </c>
      <c r="Y133" s="191">
        <f t="shared" si="223"/>
        <v>6</v>
      </c>
      <c r="Z133" s="191">
        <f t="shared" si="223"/>
        <v>6</v>
      </c>
      <c r="AA133" s="191">
        <f t="shared" si="223"/>
        <v>6</v>
      </c>
      <c r="AB133" s="191">
        <f t="shared" si="223"/>
        <v>7</v>
      </c>
      <c r="AC133" s="191">
        <f t="shared" si="223"/>
        <v>7</v>
      </c>
      <c r="AD133" s="191">
        <f t="shared" si="223"/>
        <v>7</v>
      </c>
      <c r="AE133" s="191">
        <f t="shared" si="223"/>
        <v>7</v>
      </c>
      <c r="AF133" s="191">
        <f t="shared" si="223"/>
        <v>7</v>
      </c>
      <c r="AG133" s="191">
        <f t="shared" si="223"/>
        <v>7</v>
      </c>
      <c r="AH133" s="191">
        <f t="shared" si="223"/>
        <v>7</v>
      </c>
      <c r="AI133" s="191">
        <f t="shared" si="223"/>
        <v>7</v>
      </c>
      <c r="AJ133" s="191">
        <f t="shared" si="223"/>
        <v>7</v>
      </c>
      <c r="AK133" s="191">
        <f t="shared" si="223"/>
        <v>7</v>
      </c>
      <c r="AL133" s="191">
        <f t="shared" si="223"/>
        <v>8</v>
      </c>
      <c r="AM133" s="191">
        <f t="shared" si="223"/>
        <v>8</v>
      </c>
      <c r="AN133" s="191">
        <f t="shared" si="223"/>
        <v>9</v>
      </c>
      <c r="AO133" s="191">
        <f t="shared" si="223"/>
        <v>9</v>
      </c>
      <c r="AP133" s="191">
        <f t="shared" si="223"/>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4">MATCH(J$132,$C$128:$K$128,$B129)</f>
        <v>1</v>
      </c>
      <c r="K134" s="185" t="e">
        <f t="shared" si="224"/>
        <v>#N/A</v>
      </c>
      <c r="L134" s="185" t="e">
        <f t="shared" si="224"/>
        <v>#N/A</v>
      </c>
      <c r="M134" s="185">
        <f t="shared" si="224"/>
        <v>2</v>
      </c>
      <c r="N134" s="185" t="e">
        <f t="shared" si="224"/>
        <v>#N/A</v>
      </c>
      <c r="O134" s="185">
        <f t="shared" si="224"/>
        <v>3</v>
      </c>
      <c r="P134" s="185" t="e">
        <f t="shared" si="224"/>
        <v>#N/A</v>
      </c>
      <c r="Q134" s="185">
        <f t="shared" si="224"/>
        <v>4</v>
      </c>
      <c r="R134" s="185">
        <f t="shared" si="224"/>
        <v>5</v>
      </c>
      <c r="S134" s="185">
        <f t="shared" si="224"/>
        <v>6</v>
      </c>
      <c r="T134" s="185" t="e">
        <f t="shared" si="224"/>
        <v>#N/A</v>
      </c>
      <c r="U134" s="185" t="e">
        <f t="shared" si="224"/>
        <v>#N/A</v>
      </c>
      <c r="V134" s="185" t="e">
        <f t="shared" si="224"/>
        <v>#N/A</v>
      </c>
      <c r="W134" s="185" t="e">
        <f t="shared" si="224"/>
        <v>#N/A</v>
      </c>
      <c r="X134" s="185" t="e">
        <f t="shared" si="224"/>
        <v>#N/A</v>
      </c>
      <c r="Y134" s="185" t="e">
        <f t="shared" si="224"/>
        <v>#N/A</v>
      </c>
      <c r="Z134" s="185" t="e">
        <f t="shared" si="224"/>
        <v>#N/A</v>
      </c>
      <c r="AA134" s="185" t="e">
        <f t="shared" si="224"/>
        <v>#N/A</v>
      </c>
      <c r="AB134" s="185">
        <f t="shared" si="224"/>
        <v>7</v>
      </c>
      <c r="AC134" s="185" t="e">
        <f t="shared" si="224"/>
        <v>#N/A</v>
      </c>
      <c r="AD134" s="185" t="e">
        <f t="shared" si="224"/>
        <v>#N/A</v>
      </c>
      <c r="AE134" s="185" t="e">
        <f t="shared" si="224"/>
        <v>#N/A</v>
      </c>
      <c r="AF134" s="185" t="e">
        <f t="shared" si="224"/>
        <v>#N/A</v>
      </c>
      <c r="AG134" s="185" t="e">
        <f t="shared" si="224"/>
        <v>#N/A</v>
      </c>
      <c r="AH134" s="185" t="e">
        <f t="shared" si="224"/>
        <v>#N/A</v>
      </c>
      <c r="AI134" s="185" t="e">
        <f t="shared" si="224"/>
        <v>#N/A</v>
      </c>
      <c r="AJ134" s="185" t="e">
        <f t="shared" si="224"/>
        <v>#N/A</v>
      </c>
      <c r="AK134" s="185" t="e">
        <f t="shared" si="224"/>
        <v>#N/A</v>
      </c>
      <c r="AL134" s="185">
        <f t="shared" si="224"/>
        <v>8</v>
      </c>
      <c r="AM134" s="185" t="e">
        <f t="shared" si="224"/>
        <v>#N/A</v>
      </c>
      <c r="AN134" s="185">
        <f t="shared" si="224"/>
        <v>9</v>
      </c>
      <c r="AO134" s="185" t="e">
        <f t="shared" si="224"/>
        <v>#N/A</v>
      </c>
      <c r="AP134" s="185" t="e">
        <f t="shared" si="224"/>
        <v>#N/A</v>
      </c>
    </row>
    <row r="135" spans="1:76">
      <c r="A135" s="188" t="s">
        <v>16</v>
      </c>
      <c r="J135" s="40">
        <f t="shared" ref="J135:AP135" si="225">MATCH(J$132,$C$129:$K$129,$B130)</f>
        <v>9</v>
      </c>
      <c r="K135" s="185">
        <f t="shared" si="225"/>
        <v>8</v>
      </c>
      <c r="L135" s="185">
        <f t="shared" si="225"/>
        <v>8</v>
      </c>
      <c r="M135" s="185">
        <f t="shared" si="225"/>
        <v>8</v>
      </c>
      <c r="N135" s="185">
        <f t="shared" si="225"/>
        <v>7</v>
      </c>
      <c r="O135" s="185">
        <f t="shared" si="225"/>
        <v>7</v>
      </c>
      <c r="P135" s="185">
        <f t="shared" si="225"/>
        <v>6</v>
      </c>
      <c r="Q135" s="185">
        <f t="shared" si="225"/>
        <v>6</v>
      </c>
      <c r="R135" s="185">
        <f t="shared" si="225"/>
        <v>5</v>
      </c>
      <c r="S135" s="185">
        <f t="shared" si="225"/>
        <v>4</v>
      </c>
      <c r="T135" s="185">
        <f t="shared" si="225"/>
        <v>3</v>
      </c>
      <c r="U135" s="185">
        <f t="shared" si="225"/>
        <v>3</v>
      </c>
      <c r="V135" s="185">
        <f t="shared" si="225"/>
        <v>3</v>
      </c>
      <c r="W135" s="185">
        <f t="shared" si="225"/>
        <v>3</v>
      </c>
      <c r="X135" s="185">
        <f t="shared" si="225"/>
        <v>3</v>
      </c>
      <c r="Y135" s="185">
        <f t="shared" si="225"/>
        <v>3</v>
      </c>
      <c r="Z135" s="185">
        <f t="shared" si="225"/>
        <v>3</v>
      </c>
      <c r="AA135" s="185">
        <f t="shared" si="225"/>
        <v>3</v>
      </c>
      <c r="AB135" s="185">
        <f t="shared" si="225"/>
        <v>3</v>
      </c>
      <c r="AC135" s="185">
        <f t="shared" si="225"/>
        <v>2</v>
      </c>
      <c r="AD135" s="185">
        <f t="shared" si="225"/>
        <v>2</v>
      </c>
      <c r="AE135" s="185">
        <f t="shared" si="225"/>
        <v>2</v>
      </c>
      <c r="AF135" s="185">
        <f t="shared" si="225"/>
        <v>2</v>
      </c>
      <c r="AG135" s="185">
        <f t="shared" si="225"/>
        <v>2</v>
      </c>
      <c r="AH135" s="185">
        <f t="shared" si="225"/>
        <v>2</v>
      </c>
      <c r="AI135" s="185">
        <f t="shared" si="225"/>
        <v>2</v>
      </c>
      <c r="AJ135" s="185">
        <f t="shared" si="225"/>
        <v>2</v>
      </c>
      <c r="AK135" s="185">
        <f t="shared" si="225"/>
        <v>2</v>
      </c>
      <c r="AL135" s="185">
        <f t="shared" si="225"/>
        <v>2</v>
      </c>
      <c r="AM135" s="185">
        <f t="shared" si="225"/>
        <v>1</v>
      </c>
      <c r="AN135" s="185">
        <f t="shared" si="225"/>
        <v>1</v>
      </c>
      <c r="AO135" s="185" t="e">
        <f t="shared" si="225"/>
        <v>#N/A</v>
      </c>
      <c r="AP135" s="185" t="e">
        <f t="shared" si="225"/>
        <v>#N/A</v>
      </c>
    </row>
    <row r="136" spans="1:76" s="117" customFormat="1">
      <c r="A136" s="117" t="s">
        <v>16</v>
      </c>
      <c r="J136" s="189">
        <f t="shared" ref="J136:AP136" si="226">IF(ISNA(J133),-1,IF(ISNA(J135),99,IF(ISNA(J134),J133,0)))</f>
        <v>0</v>
      </c>
      <c r="K136" s="189">
        <f t="shared" si="226"/>
        <v>1</v>
      </c>
      <c r="L136" s="189">
        <f t="shared" si="226"/>
        <v>1</v>
      </c>
      <c r="M136" s="189">
        <f t="shared" si="226"/>
        <v>0</v>
      </c>
      <c r="N136" s="189">
        <f t="shared" si="226"/>
        <v>2</v>
      </c>
      <c r="O136" s="189">
        <f t="shared" si="226"/>
        <v>0</v>
      </c>
      <c r="P136" s="189">
        <f t="shared" si="226"/>
        <v>3</v>
      </c>
      <c r="Q136" s="189">
        <f t="shared" si="226"/>
        <v>0</v>
      </c>
      <c r="R136" s="189">
        <f t="shared" si="226"/>
        <v>0</v>
      </c>
      <c r="S136" s="189">
        <f t="shared" si="226"/>
        <v>0</v>
      </c>
      <c r="T136" s="189">
        <f t="shared" si="226"/>
        <v>6</v>
      </c>
      <c r="U136" s="189">
        <f t="shared" si="226"/>
        <v>6</v>
      </c>
      <c r="V136" s="189">
        <f t="shared" si="226"/>
        <v>6</v>
      </c>
      <c r="W136" s="189">
        <f t="shared" si="226"/>
        <v>6</v>
      </c>
      <c r="X136" s="189">
        <f t="shared" si="226"/>
        <v>6</v>
      </c>
      <c r="Y136" s="189">
        <f t="shared" si="226"/>
        <v>6</v>
      </c>
      <c r="Z136" s="189">
        <f t="shared" si="226"/>
        <v>6</v>
      </c>
      <c r="AA136" s="189">
        <f t="shared" si="226"/>
        <v>6</v>
      </c>
      <c r="AB136" s="189">
        <f t="shared" si="226"/>
        <v>0</v>
      </c>
      <c r="AC136" s="189">
        <f t="shared" si="226"/>
        <v>7</v>
      </c>
      <c r="AD136" s="189">
        <f t="shared" si="226"/>
        <v>7</v>
      </c>
      <c r="AE136" s="189">
        <f t="shared" si="226"/>
        <v>7</v>
      </c>
      <c r="AF136" s="189">
        <f t="shared" si="226"/>
        <v>7</v>
      </c>
      <c r="AG136" s="189">
        <f t="shared" si="226"/>
        <v>7</v>
      </c>
      <c r="AH136" s="189">
        <f t="shared" si="226"/>
        <v>7</v>
      </c>
      <c r="AI136" s="189">
        <f t="shared" si="226"/>
        <v>7</v>
      </c>
      <c r="AJ136" s="189">
        <f t="shared" si="226"/>
        <v>7</v>
      </c>
      <c r="AK136" s="189">
        <f t="shared" si="226"/>
        <v>7</v>
      </c>
      <c r="AL136" s="189">
        <f t="shared" si="226"/>
        <v>0</v>
      </c>
      <c r="AM136" s="189">
        <f t="shared" si="226"/>
        <v>8</v>
      </c>
      <c r="AN136" s="189">
        <f t="shared" si="226"/>
        <v>0</v>
      </c>
      <c r="AO136" s="189">
        <f t="shared" si="226"/>
        <v>99</v>
      </c>
      <c r="AP136" s="189">
        <f t="shared" si="22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7">IF(A137="*","","COM_PROJ")</f>
        <v>COM_PROJ</v>
      </c>
      <c r="C137" s="23" t="str">
        <f t="shared" ref="C137:C149" si="228">IF($A137="*","","-")</f>
        <v>-</v>
      </c>
      <c r="D137" s="57" t="str">
        <f>ITEMS_TRA!C15</f>
        <v>TFLCV</v>
      </c>
      <c r="E137" s="23" t="str">
        <f t="shared" ref="E137:H149" si="229">IF($A137="*","","-")</f>
        <v>-</v>
      </c>
      <c r="F137" s="23" t="str">
        <f t="shared" si="229"/>
        <v>-</v>
      </c>
      <c r="G137" s="23" t="str">
        <f t="shared" si="229"/>
        <v>-</v>
      </c>
      <c r="H137" s="23" t="str">
        <f t="shared" si="229"/>
        <v>-</v>
      </c>
      <c r="I137" s="125">
        <f t="shared" ref="I137:I149" si="230">IF(A137="*","",0)</f>
        <v>0</v>
      </c>
      <c r="J137" s="186">
        <f t="shared" ref="J137:AP137" si="231">INDEX($M111:$BA111,MATCH(J$132,$M$106:$BA$106,0))</f>
        <v>43.510890756102256</v>
      </c>
      <c r="K137" s="186">
        <f t="shared" si="231"/>
        <v>44.189879061043555</v>
      </c>
      <c r="L137" s="186">
        <f t="shared" si="231"/>
        <v>44.868867365984855</v>
      </c>
      <c r="M137" s="186">
        <f t="shared" si="231"/>
        <v>45.547855670926104</v>
      </c>
      <c r="N137" s="186">
        <f t="shared" si="231"/>
        <v>46.566338128338053</v>
      </c>
      <c r="O137" s="186">
        <f t="shared" si="231"/>
        <v>47.584820585750002</v>
      </c>
      <c r="P137" s="186">
        <f t="shared" si="231"/>
        <v>47.880977189748478</v>
      </c>
      <c r="Q137" s="186">
        <f t="shared" si="231"/>
        <v>48.177133793746961</v>
      </c>
      <c r="R137" s="186">
        <f t="shared" si="231"/>
        <v>45.207927176491495</v>
      </c>
      <c r="S137" s="186">
        <f t="shared" si="231"/>
        <v>47.404902267046701</v>
      </c>
      <c r="T137" s="186">
        <f t="shared" si="231"/>
        <v>48.226155605734554</v>
      </c>
      <c r="U137" s="186">
        <f t="shared" si="231"/>
        <v>49.047408944422408</v>
      </c>
      <c r="V137" s="186">
        <f t="shared" si="231"/>
        <v>49.868662283110261</v>
      </c>
      <c r="W137" s="186">
        <f t="shared" si="231"/>
        <v>50.689915621798114</v>
      </c>
      <c r="X137" s="186">
        <f t="shared" si="231"/>
        <v>51.511168960485968</v>
      </c>
      <c r="Y137" s="186">
        <f t="shared" si="231"/>
        <v>52.332422299173821</v>
      </c>
      <c r="Z137" s="186">
        <f t="shared" si="231"/>
        <v>53.153675637861674</v>
      </c>
      <c r="AA137" s="186">
        <f t="shared" si="231"/>
        <v>53.974928976549528</v>
      </c>
      <c r="AB137" s="186">
        <f t="shared" si="231"/>
        <v>54.796182315237353</v>
      </c>
      <c r="AC137" s="186">
        <f t="shared" si="231"/>
        <v>56.331185118551758</v>
      </c>
      <c r="AD137" s="186">
        <f t="shared" si="231"/>
        <v>57.866187921866164</v>
      </c>
      <c r="AE137" s="186">
        <f t="shared" si="231"/>
        <v>59.40119072518057</v>
      </c>
      <c r="AF137" s="186">
        <f t="shared" si="231"/>
        <v>60.936193528494975</v>
      </c>
      <c r="AG137" s="186">
        <f t="shared" si="231"/>
        <v>62.471196331809381</v>
      </c>
      <c r="AH137" s="186">
        <f t="shared" si="231"/>
        <v>64.006199135123794</v>
      </c>
      <c r="AI137" s="186">
        <f t="shared" si="231"/>
        <v>65.541201938438206</v>
      </c>
      <c r="AJ137" s="186">
        <f t="shared" si="231"/>
        <v>67.076204741752619</v>
      </c>
      <c r="AK137" s="186">
        <f t="shared" si="231"/>
        <v>68.611207545067032</v>
      </c>
      <c r="AL137" s="186">
        <f t="shared" si="231"/>
        <v>70.14621034838143</v>
      </c>
      <c r="AM137" s="186">
        <f t="shared" si="231"/>
        <v>76.200421866621184</v>
      </c>
      <c r="AN137" s="186">
        <f t="shared" si="231"/>
        <v>82.254633384860938</v>
      </c>
      <c r="AO137" s="186">
        <f t="shared" si="231"/>
        <v>82.254633384860938</v>
      </c>
      <c r="AP137" s="186">
        <f t="shared" si="231"/>
        <v>82.254633384860938</v>
      </c>
    </row>
    <row r="138" spans="1:76">
      <c r="A138" s="40"/>
      <c r="B138" s="22" t="str">
        <f t="shared" si="227"/>
        <v>COM_PROJ</v>
      </c>
      <c r="C138" s="23" t="str">
        <f t="shared" si="228"/>
        <v>-</v>
      </c>
      <c r="D138" s="57" t="str">
        <f>ITEMS_TRA!C16</f>
        <v>TFHCV1</v>
      </c>
      <c r="E138" s="23" t="str">
        <f t="shared" si="229"/>
        <v>-</v>
      </c>
      <c r="F138" s="23" t="str">
        <f t="shared" si="229"/>
        <v>-</v>
      </c>
      <c r="G138" s="23" t="str">
        <f t="shared" si="229"/>
        <v>-</v>
      </c>
      <c r="H138" s="23" t="str">
        <f t="shared" si="229"/>
        <v>-</v>
      </c>
      <c r="I138" s="125">
        <f t="shared" si="230"/>
        <v>0</v>
      </c>
      <c r="J138" s="186">
        <f t="shared" ref="J138:AP138" si="232">INDEX($M112:$BA112,MATCH(J$132,$M$106:$BA$106,0))</f>
        <v>3.6611476956493059</v>
      </c>
      <c r="K138" s="186">
        <f t="shared" si="232"/>
        <v>3.6595361414986383</v>
      </c>
      <c r="L138" s="186">
        <f t="shared" si="232"/>
        <v>3.6579245873479707</v>
      </c>
      <c r="M138" s="186">
        <f t="shared" si="232"/>
        <v>3.6563130331972848</v>
      </c>
      <c r="N138" s="186">
        <f t="shared" si="232"/>
        <v>3.6538957019712837</v>
      </c>
      <c r="O138" s="186">
        <f t="shared" si="232"/>
        <v>3.6514783707452825</v>
      </c>
      <c r="P138" s="186">
        <f t="shared" si="232"/>
        <v>3.6742043035226284</v>
      </c>
      <c r="Q138" s="186">
        <f t="shared" si="232"/>
        <v>3.6969302362999743</v>
      </c>
      <c r="R138" s="186">
        <f t="shared" si="232"/>
        <v>3.5587836419516132</v>
      </c>
      <c r="S138" s="186">
        <f t="shared" si="232"/>
        <v>3.6376721224257773</v>
      </c>
      <c r="T138" s="186">
        <f t="shared" si="232"/>
        <v>3.7127723752912054</v>
      </c>
      <c r="U138" s="186">
        <f t="shared" si="232"/>
        <v>3.7878726281566335</v>
      </c>
      <c r="V138" s="186">
        <f t="shared" si="232"/>
        <v>3.8629728810220616</v>
      </c>
      <c r="W138" s="186">
        <f t="shared" si="232"/>
        <v>3.9380731338874897</v>
      </c>
      <c r="X138" s="186">
        <f t="shared" si="232"/>
        <v>4.0131733867529178</v>
      </c>
      <c r="Y138" s="186">
        <f t="shared" si="232"/>
        <v>4.0882736396183459</v>
      </c>
      <c r="Z138" s="186">
        <f t="shared" si="232"/>
        <v>4.163373892483774</v>
      </c>
      <c r="AA138" s="186">
        <f t="shared" si="232"/>
        <v>4.2384741453492021</v>
      </c>
      <c r="AB138" s="186">
        <f t="shared" si="232"/>
        <v>4.3135743982146284</v>
      </c>
      <c r="AC138" s="186">
        <f t="shared" si="232"/>
        <v>4.4344103490747209</v>
      </c>
      <c r="AD138" s="186">
        <f t="shared" si="232"/>
        <v>4.5552462999348133</v>
      </c>
      <c r="AE138" s="186">
        <f t="shared" si="232"/>
        <v>4.6760822507949058</v>
      </c>
      <c r="AF138" s="186">
        <f t="shared" si="232"/>
        <v>4.7969182016549983</v>
      </c>
      <c r="AG138" s="186">
        <f t="shared" si="232"/>
        <v>4.9177541525150907</v>
      </c>
      <c r="AH138" s="186">
        <f t="shared" si="232"/>
        <v>5.0385901033751832</v>
      </c>
      <c r="AI138" s="186">
        <f t="shared" si="232"/>
        <v>5.1594260542352757</v>
      </c>
      <c r="AJ138" s="186">
        <f t="shared" si="232"/>
        <v>5.2802620050953681</v>
      </c>
      <c r="AK138" s="186">
        <f t="shared" si="232"/>
        <v>5.4010979559554606</v>
      </c>
      <c r="AL138" s="186">
        <f t="shared" si="232"/>
        <v>5.5219339068155575</v>
      </c>
      <c r="AM138" s="186">
        <f t="shared" si="232"/>
        <v>5.9985235286292875</v>
      </c>
      <c r="AN138" s="186">
        <f t="shared" si="232"/>
        <v>6.4751131504430157</v>
      </c>
      <c r="AO138" s="186">
        <f t="shared" si="232"/>
        <v>6.4751131504430157</v>
      </c>
      <c r="AP138" s="186">
        <f t="shared" si="232"/>
        <v>6.4751131504430157</v>
      </c>
    </row>
    <row r="139" spans="1:76">
      <c r="A139" s="40"/>
      <c r="B139" s="22" t="str">
        <f t="shared" si="227"/>
        <v>COM_PROJ</v>
      </c>
      <c r="C139" s="23" t="str">
        <f t="shared" si="228"/>
        <v>-</v>
      </c>
      <c r="D139" s="57" t="str">
        <f>ITEMS_TRA!C17</f>
        <v>TFHCV2</v>
      </c>
      <c r="E139" s="23" t="str">
        <f t="shared" si="229"/>
        <v>-</v>
      </c>
      <c r="F139" s="23" t="str">
        <f t="shared" si="229"/>
        <v>-</v>
      </c>
      <c r="G139" s="23" t="str">
        <f t="shared" si="229"/>
        <v>-</v>
      </c>
      <c r="H139" s="23" t="str">
        <f t="shared" si="229"/>
        <v>-</v>
      </c>
      <c r="I139" s="125">
        <f t="shared" si="230"/>
        <v>0</v>
      </c>
      <c r="J139" s="186">
        <f t="shared" ref="J139:AP139" si="233">INDEX($M113:$BA113,MATCH(J$132,$M$106:$BA$106,0))</f>
        <v>0.91016288033514725</v>
      </c>
      <c r="K139" s="186">
        <f t="shared" si="233"/>
        <v>0.92563893602886782</v>
      </c>
      <c r="L139" s="186">
        <f t="shared" si="233"/>
        <v>0.94111499172258839</v>
      </c>
      <c r="M139" s="186">
        <f t="shared" si="233"/>
        <v>0.95659104741630863</v>
      </c>
      <c r="N139" s="186">
        <f t="shared" si="233"/>
        <v>0.97980513095688937</v>
      </c>
      <c r="O139" s="186">
        <f t="shared" si="233"/>
        <v>1.0030192144974701</v>
      </c>
      <c r="P139" s="186">
        <f t="shared" si="233"/>
        <v>1.009261767493451</v>
      </c>
      <c r="Q139" s="186">
        <f t="shared" si="233"/>
        <v>1.0155043204894318</v>
      </c>
      <c r="R139" s="186">
        <f t="shared" si="233"/>
        <v>0.97755703599805133</v>
      </c>
      <c r="S139" s="186">
        <f t="shared" si="233"/>
        <v>0.99922679648521096</v>
      </c>
      <c r="T139" s="186">
        <f t="shared" si="233"/>
        <v>1.0198559743111413</v>
      </c>
      <c r="U139" s="186">
        <f t="shared" si="233"/>
        <v>1.0404851521370715</v>
      </c>
      <c r="V139" s="186">
        <f t="shared" si="233"/>
        <v>1.0611143299630017</v>
      </c>
      <c r="W139" s="186">
        <f t="shared" si="233"/>
        <v>1.0817435077889319</v>
      </c>
      <c r="X139" s="186">
        <f t="shared" si="233"/>
        <v>1.1023726856148621</v>
      </c>
      <c r="Y139" s="186">
        <f t="shared" si="233"/>
        <v>1.1230018634407923</v>
      </c>
      <c r="Z139" s="186">
        <f t="shared" si="233"/>
        <v>1.1436310412667225</v>
      </c>
      <c r="AA139" s="186">
        <f t="shared" si="233"/>
        <v>1.1642602190926528</v>
      </c>
      <c r="AB139" s="186">
        <f t="shared" si="233"/>
        <v>1.1848893969185836</v>
      </c>
      <c r="AC139" s="186">
        <f t="shared" si="233"/>
        <v>1.2180816462512853</v>
      </c>
      <c r="AD139" s="186">
        <f t="shared" si="233"/>
        <v>1.2512738955839871</v>
      </c>
      <c r="AE139" s="186">
        <f t="shared" si="233"/>
        <v>1.2844661449166888</v>
      </c>
      <c r="AF139" s="186">
        <f t="shared" si="233"/>
        <v>1.3176583942493905</v>
      </c>
      <c r="AG139" s="186">
        <f t="shared" si="233"/>
        <v>1.3508506435820922</v>
      </c>
      <c r="AH139" s="186">
        <f t="shared" si="233"/>
        <v>1.3840428929147939</v>
      </c>
      <c r="AI139" s="186">
        <f t="shared" si="233"/>
        <v>1.4172351422474956</v>
      </c>
      <c r="AJ139" s="186">
        <f t="shared" si="233"/>
        <v>1.4504273915801973</v>
      </c>
      <c r="AK139" s="186">
        <f t="shared" si="233"/>
        <v>1.483619640912899</v>
      </c>
      <c r="AL139" s="186">
        <f t="shared" si="233"/>
        <v>1.5168118902456016</v>
      </c>
      <c r="AM139" s="186">
        <f t="shared" si="233"/>
        <v>1.6477255913752851</v>
      </c>
      <c r="AN139" s="186">
        <f t="shared" si="233"/>
        <v>1.7786392925049694</v>
      </c>
      <c r="AO139" s="186">
        <f t="shared" si="233"/>
        <v>1.7786392925049694</v>
      </c>
      <c r="AP139" s="186">
        <f t="shared" si="233"/>
        <v>1.7786392925049694</v>
      </c>
    </row>
    <row r="140" spans="1:76">
      <c r="A140" s="40"/>
      <c r="B140" s="22" t="str">
        <f t="shared" si="227"/>
        <v>COM_PROJ</v>
      </c>
      <c r="C140" s="23" t="str">
        <f t="shared" si="228"/>
        <v>-</v>
      </c>
      <c r="D140" s="57" t="str">
        <f>ITEMS_TRA!C18</f>
        <v>TFHCV3</v>
      </c>
      <c r="E140" s="23" t="str">
        <f t="shared" si="229"/>
        <v>-</v>
      </c>
      <c r="F140" s="23" t="str">
        <f t="shared" si="229"/>
        <v>-</v>
      </c>
      <c r="G140" s="23" t="str">
        <f t="shared" si="229"/>
        <v>-</v>
      </c>
      <c r="H140" s="23" t="str">
        <f t="shared" si="229"/>
        <v>-</v>
      </c>
      <c r="I140" s="125">
        <f t="shared" si="230"/>
        <v>0</v>
      </c>
      <c r="J140" s="186">
        <f t="shared" ref="J140:AP140" si="234">INDEX($M114:$BA114,MATCH(J$132,$M$106:$BA$106,0))</f>
        <v>3.0423873008641582</v>
      </c>
      <c r="K140" s="186">
        <f t="shared" si="234"/>
        <v>3.0852151471238134</v>
      </c>
      <c r="L140" s="186">
        <f t="shared" si="234"/>
        <v>3.1280429933834686</v>
      </c>
      <c r="M140" s="186">
        <f t="shared" si="234"/>
        <v>3.1708708396431251</v>
      </c>
      <c r="N140" s="186">
        <f t="shared" si="234"/>
        <v>3.2351126090326074</v>
      </c>
      <c r="O140" s="186">
        <f t="shared" si="234"/>
        <v>3.2993543784220902</v>
      </c>
      <c r="P140" s="186">
        <f t="shared" si="234"/>
        <v>3.3198887752333626</v>
      </c>
      <c r="Q140" s="186">
        <f t="shared" si="234"/>
        <v>3.3404231720446353</v>
      </c>
      <c r="R140" s="186">
        <f t="shared" si="234"/>
        <v>3.2155985052523919</v>
      </c>
      <c r="S140" s="186">
        <f t="shared" si="234"/>
        <v>3.2868795117468586</v>
      </c>
      <c r="T140" s="186">
        <f t="shared" si="234"/>
        <v>3.3547376018008279</v>
      </c>
      <c r="U140" s="186">
        <f t="shared" si="234"/>
        <v>3.4225956918547973</v>
      </c>
      <c r="V140" s="186">
        <f t="shared" si="234"/>
        <v>3.4904537819087667</v>
      </c>
      <c r="W140" s="186">
        <f t="shared" si="234"/>
        <v>3.558311871962736</v>
      </c>
      <c r="X140" s="186">
        <f t="shared" si="234"/>
        <v>3.6261699620167054</v>
      </c>
      <c r="Y140" s="186">
        <f t="shared" si="234"/>
        <v>3.6940280520706748</v>
      </c>
      <c r="Z140" s="186">
        <f t="shared" si="234"/>
        <v>3.7618861421246441</v>
      </c>
      <c r="AA140" s="186">
        <f t="shared" si="234"/>
        <v>3.8297442321786135</v>
      </c>
      <c r="AB140" s="186">
        <f t="shared" si="234"/>
        <v>3.8976023222325837</v>
      </c>
      <c r="AC140" s="186">
        <f t="shared" si="234"/>
        <v>4.0067856674593205</v>
      </c>
      <c r="AD140" s="186">
        <f t="shared" si="234"/>
        <v>4.1159690126860573</v>
      </c>
      <c r="AE140" s="186">
        <f t="shared" si="234"/>
        <v>4.2251523579127941</v>
      </c>
      <c r="AF140" s="186">
        <f t="shared" si="234"/>
        <v>4.3343357031395309</v>
      </c>
      <c r="AG140" s="186">
        <f t="shared" si="234"/>
        <v>4.4435190483662677</v>
      </c>
      <c r="AH140" s="186">
        <f t="shared" si="234"/>
        <v>4.5527023935930044</v>
      </c>
      <c r="AI140" s="186">
        <f t="shared" si="234"/>
        <v>4.6618857388197412</v>
      </c>
      <c r="AJ140" s="186">
        <f t="shared" si="234"/>
        <v>4.771069084046478</v>
      </c>
      <c r="AK140" s="186">
        <f t="shared" si="234"/>
        <v>4.8802524292732148</v>
      </c>
      <c r="AL140" s="186">
        <f t="shared" si="234"/>
        <v>4.9894357744999507</v>
      </c>
      <c r="AM140" s="186">
        <f t="shared" si="234"/>
        <v>5.4200663015871786</v>
      </c>
      <c r="AN140" s="186">
        <f t="shared" si="234"/>
        <v>5.8506968286744083</v>
      </c>
      <c r="AO140" s="186">
        <f t="shared" si="234"/>
        <v>5.8506968286744083</v>
      </c>
      <c r="AP140" s="186">
        <f t="shared" si="234"/>
        <v>5.8506968286744083</v>
      </c>
    </row>
    <row r="141" spans="1:76">
      <c r="A141" s="40"/>
      <c r="B141" s="22" t="str">
        <f t="shared" si="227"/>
        <v>COM_PROJ</v>
      </c>
      <c r="C141" s="23" t="str">
        <f t="shared" si="228"/>
        <v>-</v>
      </c>
      <c r="D141" s="57" t="str">
        <f>ITEMS_TRA!C19</f>
        <v>TFHCV4</v>
      </c>
      <c r="E141" s="23" t="str">
        <f t="shared" si="229"/>
        <v>-</v>
      </c>
      <c r="F141" s="23" t="str">
        <f t="shared" si="229"/>
        <v>-</v>
      </c>
      <c r="G141" s="23" t="str">
        <f t="shared" si="229"/>
        <v>-</v>
      </c>
      <c r="H141" s="23" t="str">
        <f t="shared" si="229"/>
        <v>-</v>
      </c>
      <c r="I141" s="125">
        <f t="shared" si="230"/>
        <v>0</v>
      </c>
      <c r="J141" s="186">
        <f t="shared" ref="J141:AP141" si="235">INDEX($M115:$BA115,MATCH(J$132,$M$106:$BA$106,0))</f>
        <v>0.64156299948434192</v>
      </c>
      <c r="K141" s="186">
        <f t="shared" si="235"/>
        <v>0.62717766269161657</v>
      </c>
      <c r="L141" s="186">
        <f t="shared" si="235"/>
        <v>0.61279232589889121</v>
      </c>
      <c r="M141" s="24">
        <f t="shared" si="235"/>
        <v>0.59840698910616308</v>
      </c>
      <c r="N141" s="186">
        <f t="shared" si="235"/>
        <v>0.59840698910616308</v>
      </c>
      <c r="O141" s="186">
        <f t="shared" si="235"/>
        <v>0.59840698910616308</v>
      </c>
      <c r="P141" s="186">
        <f t="shared" si="235"/>
        <v>0.60213133185919032</v>
      </c>
      <c r="Q141" s="186">
        <f t="shared" si="235"/>
        <v>0.60585567461221745</v>
      </c>
      <c r="R141" s="186">
        <f t="shared" si="235"/>
        <v>0.58321610806251878</v>
      </c>
      <c r="S141" s="186">
        <f t="shared" si="235"/>
        <v>0.59614441087102454</v>
      </c>
      <c r="T141" s="186">
        <f t="shared" si="235"/>
        <v>0.6084518961236729</v>
      </c>
      <c r="U141" s="186">
        <f t="shared" si="235"/>
        <v>0.62075938137632125</v>
      </c>
      <c r="V141" s="186">
        <f t="shared" si="235"/>
        <v>0.6330668666289696</v>
      </c>
      <c r="W141" s="186">
        <f t="shared" si="235"/>
        <v>0.64537435188161796</v>
      </c>
      <c r="X141" s="186">
        <f t="shared" si="235"/>
        <v>0.65768183713426631</v>
      </c>
      <c r="Y141" s="186">
        <f t="shared" si="235"/>
        <v>0.66998932238691467</v>
      </c>
      <c r="Z141" s="186">
        <f t="shared" si="235"/>
        <v>0.68229680763956302</v>
      </c>
      <c r="AA141" s="186">
        <f t="shared" si="235"/>
        <v>0.69460429289221137</v>
      </c>
      <c r="AB141" s="186">
        <f t="shared" si="235"/>
        <v>0.70691177814486006</v>
      </c>
      <c r="AC141" s="186">
        <f t="shared" si="235"/>
        <v>0.72671446357476444</v>
      </c>
      <c r="AD141" s="186">
        <f t="shared" si="235"/>
        <v>0.74651714900466881</v>
      </c>
      <c r="AE141" s="186">
        <f t="shared" si="235"/>
        <v>0.76631983443457319</v>
      </c>
      <c r="AF141" s="186">
        <f t="shared" si="235"/>
        <v>0.78612251986447756</v>
      </c>
      <c r="AG141" s="186">
        <f t="shared" si="235"/>
        <v>0.80592520529438194</v>
      </c>
      <c r="AH141" s="186">
        <f t="shared" si="235"/>
        <v>0.82572789072428632</v>
      </c>
      <c r="AI141" s="186">
        <f t="shared" si="235"/>
        <v>0.84553057615419069</v>
      </c>
      <c r="AJ141" s="186">
        <f t="shared" si="235"/>
        <v>0.86533326158409507</v>
      </c>
      <c r="AK141" s="186">
        <f t="shared" si="235"/>
        <v>0.88513594701399945</v>
      </c>
      <c r="AL141" s="186">
        <f t="shared" si="235"/>
        <v>0.9049386324439036</v>
      </c>
      <c r="AM141" s="186">
        <f t="shared" si="235"/>
        <v>0.98304249385896891</v>
      </c>
      <c r="AN141" s="186">
        <f t="shared" si="235"/>
        <v>1.0611463552740346</v>
      </c>
      <c r="AO141" s="186">
        <f t="shared" si="235"/>
        <v>1.0611463552740346</v>
      </c>
      <c r="AP141" s="186">
        <f t="shared" si="235"/>
        <v>1.0611463552740346</v>
      </c>
    </row>
    <row r="142" spans="1:76">
      <c r="A142" s="40"/>
      <c r="B142" s="22" t="str">
        <f t="shared" si="227"/>
        <v>COM_PROJ</v>
      </c>
      <c r="C142" s="23" t="str">
        <f t="shared" si="228"/>
        <v>-</v>
      </c>
      <c r="D142" s="57" t="str">
        <f>ITEMS_TRA!C20</f>
        <v>TFHCV5</v>
      </c>
      <c r="E142" s="23" t="str">
        <f t="shared" si="229"/>
        <v>-</v>
      </c>
      <c r="F142" s="23" t="str">
        <f t="shared" si="229"/>
        <v>-</v>
      </c>
      <c r="G142" s="23" t="str">
        <f t="shared" si="229"/>
        <v>-</v>
      </c>
      <c r="H142" s="23" t="str">
        <f t="shared" si="229"/>
        <v>-</v>
      </c>
      <c r="I142" s="125">
        <f t="shared" si="230"/>
        <v>0</v>
      </c>
      <c r="J142" s="186">
        <f t="shared" ref="J142:AP142" si="236">INDEX($M116:$BA116,MATCH(J$132,$M$106:$BA$106,0))</f>
        <v>0.28132785630344881</v>
      </c>
      <c r="K142" s="186">
        <f t="shared" si="236"/>
        <v>0.28410456292842851</v>
      </c>
      <c r="L142" s="186">
        <f t="shared" si="236"/>
        <v>0.2868812695534082</v>
      </c>
      <c r="M142" s="186">
        <f t="shared" si="236"/>
        <v>0.28965797617838801</v>
      </c>
      <c r="N142" s="186">
        <f t="shared" si="236"/>
        <v>0.29382303611585753</v>
      </c>
      <c r="O142" s="186">
        <f t="shared" si="236"/>
        <v>0.29798809605332705</v>
      </c>
      <c r="P142" s="186">
        <f t="shared" si="236"/>
        <v>0.29984270307869332</v>
      </c>
      <c r="Q142" s="186">
        <f t="shared" si="236"/>
        <v>0.30169731010405959</v>
      </c>
      <c r="R142" s="186">
        <f t="shared" si="236"/>
        <v>0.29042350907159797</v>
      </c>
      <c r="S142" s="186">
        <f t="shared" si="236"/>
        <v>0.29686140236034775</v>
      </c>
      <c r="T142" s="186">
        <f t="shared" si="236"/>
        <v>0.30299014778679939</v>
      </c>
      <c r="U142" s="186">
        <f t="shared" si="236"/>
        <v>0.30911889321325103</v>
      </c>
      <c r="V142" s="186">
        <f t="shared" si="236"/>
        <v>0.31524763863970268</v>
      </c>
      <c r="W142" s="186">
        <f t="shared" si="236"/>
        <v>0.32137638406615432</v>
      </c>
      <c r="X142" s="186">
        <f t="shared" si="236"/>
        <v>0.32750512949260596</v>
      </c>
      <c r="Y142" s="186">
        <f t="shared" si="236"/>
        <v>0.3336338749190576</v>
      </c>
      <c r="Z142" s="186">
        <f t="shared" si="236"/>
        <v>0.33976262034550925</v>
      </c>
      <c r="AA142" s="186">
        <f t="shared" si="236"/>
        <v>0.34589136577196089</v>
      </c>
      <c r="AB142" s="186">
        <f t="shared" si="236"/>
        <v>0.35202011119841253</v>
      </c>
      <c r="AC142" s="186">
        <f t="shared" si="236"/>
        <v>0.36188123353726487</v>
      </c>
      <c r="AD142" s="186">
        <f t="shared" si="236"/>
        <v>0.3717423558761172</v>
      </c>
      <c r="AE142" s="186">
        <f t="shared" si="236"/>
        <v>0.38160347821496954</v>
      </c>
      <c r="AF142" s="186">
        <f t="shared" si="236"/>
        <v>0.39146460055382187</v>
      </c>
      <c r="AG142" s="186">
        <f t="shared" si="236"/>
        <v>0.40132572289267421</v>
      </c>
      <c r="AH142" s="186">
        <f t="shared" si="236"/>
        <v>0.41118684523152654</v>
      </c>
      <c r="AI142" s="186">
        <f t="shared" si="236"/>
        <v>0.42104796757037888</v>
      </c>
      <c r="AJ142" s="186">
        <f t="shared" si="236"/>
        <v>0.43090908990923121</v>
      </c>
      <c r="AK142" s="186">
        <f t="shared" si="236"/>
        <v>0.44077021224808355</v>
      </c>
      <c r="AL142" s="186">
        <f t="shared" si="236"/>
        <v>0.45063133458693594</v>
      </c>
      <c r="AM142" s="186">
        <f t="shared" si="236"/>
        <v>0.48952463192668222</v>
      </c>
      <c r="AN142" s="186">
        <f t="shared" si="236"/>
        <v>0.52841792926642828</v>
      </c>
      <c r="AO142" s="186">
        <f t="shared" si="236"/>
        <v>0.52841792926642828</v>
      </c>
      <c r="AP142" s="186">
        <f t="shared" si="236"/>
        <v>0.52841792926642828</v>
      </c>
    </row>
    <row r="143" spans="1:76">
      <c r="A143" s="40"/>
      <c r="B143" s="22" t="str">
        <f t="shared" si="227"/>
        <v>COM_PROJ</v>
      </c>
      <c r="C143" s="23" t="str">
        <f t="shared" si="228"/>
        <v>-</v>
      </c>
      <c r="D143" s="57" t="str">
        <f>ITEMS_TRA!C21</f>
        <v>TFHCV6</v>
      </c>
      <c r="E143" s="23" t="str">
        <f t="shared" si="229"/>
        <v>-</v>
      </c>
      <c r="F143" s="23" t="str">
        <f t="shared" si="229"/>
        <v>-</v>
      </c>
      <c r="G143" s="23" t="str">
        <f t="shared" si="229"/>
        <v>-</v>
      </c>
      <c r="H143" s="23" t="str">
        <f t="shared" si="229"/>
        <v>-</v>
      </c>
      <c r="I143" s="125">
        <f t="shared" si="230"/>
        <v>0</v>
      </c>
      <c r="J143" s="186">
        <f t="shared" ref="J143:AP143" si="237">INDEX($M117:$BA117,MATCH(J$132,$M$106:$BA$106,0))</f>
        <v>5.1541817584817791</v>
      </c>
      <c r="K143" s="186">
        <f t="shared" si="237"/>
        <v>5.4055160928410038</v>
      </c>
      <c r="L143" s="186">
        <f t="shared" si="237"/>
        <v>5.6568504272002285</v>
      </c>
      <c r="M143" s="186">
        <f t="shared" si="237"/>
        <v>5.9081847615594549</v>
      </c>
      <c r="N143" s="186">
        <f t="shared" si="237"/>
        <v>6.2851862630982929</v>
      </c>
      <c r="O143" s="186">
        <f t="shared" si="237"/>
        <v>6.6621877646371299</v>
      </c>
      <c r="P143" s="186">
        <f t="shared" si="237"/>
        <v>6.7036516365039915</v>
      </c>
      <c r="Q143" s="186">
        <f t="shared" si="237"/>
        <v>6.7451155083708541</v>
      </c>
      <c r="R143" s="186">
        <f t="shared" si="237"/>
        <v>6.4930645697790714</v>
      </c>
      <c r="S143" s="186">
        <f t="shared" si="237"/>
        <v>6.6369980170086968</v>
      </c>
      <c r="T143" s="186">
        <f t="shared" si="237"/>
        <v>6.7740197750368258</v>
      </c>
      <c r="U143" s="186">
        <f t="shared" si="237"/>
        <v>6.9110415330649548</v>
      </c>
      <c r="V143" s="186">
        <f t="shared" si="237"/>
        <v>7.0480632910930838</v>
      </c>
      <c r="W143" s="186">
        <f t="shared" si="237"/>
        <v>7.1850850491212128</v>
      </c>
      <c r="X143" s="186">
        <f t="shared" si="237"/>
        <v>7.3221068071493418</v>
      </c>
      <c r="Y143" s="186">
        <f t="shared" si="237"/>
        <v>7.4591285651774708</v>
      </c>
      <c r="Z143" s="186">
        <f t="shared" si="237"/>
        <v>7.5961503232055998</v>
      </c>
      <c r="AA143" s="186">
        <f t="shared" si="237"/>
        <v>7.7331720812337288</v>
      </c>
      <c r="AB143" s="186">
        <f t="shared" si="237"/>
        <v>7.8701938392618604</v>
      </c>
      <c r="AC143" s="186">
        <f t="shared" si="237"/>
        <v>8.0906611984000421</v>
      </c>
      <c r="AD143" s="186">
        <f t="shared" si="237"/>
        <v>8.3111285575382237</v>
      </c>
      <c r="AE143" s="186">
        <f t="shared" si="237"/>
        <v>8.5315959166764053</v>
      </c>
      <c r="AF143" s="186">
        <f t="shared" si="237"/>
        <v>8.7520632758145869</v>
      </c>
      <c r="AG143" s="186">
        <f t="shared" si="237"/>
        <v>8.9725306349527685</v>
      </c>
      <c r="AH143" s="186">
        <f t="shared" si="237"/>
        <v>9.1929979940909501</v>
      </c>
      <c r="AI143" s="186">
        <f t="shared" si="237"/>
        <v>9.4134653532291317</v>
      </c>
      <c r="AJ143" s="186">
        <f t="shared" si="237"/>
        <v>9.6339327123673133</v>
      </c>
      <c r="AK143" s="186">
        <f t="shared" si="237"/>
        <v>9.8544000715054949</v>
      </c>
      <c r="AL143" s="186">
        <f t="shared" si="237"/>
        <v>10.074867430643682</v>
      </c>
      <c r="AM143" s="186">
        <f t="shared" si="237"/>
        <v>10.944413741704649</v>
      </c>
      <c r="AN143" s="186">
        <f t="shared" si="237"/>
        <v>11.81396005276561</v>
      </c>
      <c r="AO143" s="186">
        <f t="shared" si="237"/>
        <v>11.81396005276561</v>
      </c>
      <c r="AP143" s="186">
        <f t="shared" si="237"/>
        <v>11.81396005276561</v>
      </c>
    </row>
    <row r="144" spans="1:76">
      <c r="A144" s="40"/>
      <c r="B144" s="22" t="str">
        <f t="shared" si="227"/>
        <v>COM_PROJ</v>
      </c>
      <c r="C144" s="23" t="str">
        <f t="shared" si="228"/>
        <v>-</v>
      </c>
      <c r="D144" s="57" t="str">
        <f>ITEMS_TRA!C22</f>
        <v>TFHCV7</v>
      </c>
      <c r="E144" s="23" t="str">
        <f t="shared" si="229"/>
        <v>-</v>
      </c>
      <c r="F144" s="23" t="str">
        <f t="shared" si="229"/>
        <v>-</v>
      </c>
      <c r="G144" s="23" t="str">
        <f t="shared" si="229"/>
        <v>-</v>
      </c>
      <c r="H144" s="23" t="str">
        <f t="shared" si="229"/>
        <v>-</v>
      </c>
      <c r="I144" s="125">
        <f t="shared" si="230"/>
        <v>0</v>
      </c>
      <c r="J144" s="186">
        <f t="shared" ref="J144:AP144" si="238">INDEX($M118:$BA118,MATCH(J$132,$M$106:$BA$106,0))</f>
        <v>1.9761616214119715</v>
      </c>
      <c r="K144" s="186">
        <f t="shared" si="238"/>
        <v>2.0178274562873066</v>
      </c>
      <c r="L144" s="186">
        <f t="shared" si="238"/>
        <v>2.0594932911626418</v>
      </c>
      <c r="M144" s="186">
        <f t="shared" si="238"/>
        <v>2.1011591260379752</v>
      </c>
      <c r="N144" s="186">
        <f t="shared" si="238"/>
        <v>2.1636578783509774</v>
      </c>
      <c r="O144" s="186">
        <f t="shared" si="238"/>
        <v>2.2261566306639802</v>
      </c>
      <c r="P144" s="186">
        <f t="shared" si="238"/>
        <v>2.240011699982106</v>
      </c>
      <c r="Q144" s="186">
        <f t="shared" si="238"/>
        <v>2.2538667693002314</v>
      </c>
      <c r="R144" s="186">
        <f t="shared" si="238"/>
        <v>2.1696444555447534</v>
      </c>
      <c r="S144" s="186">
        <f t="shared" si="238"/>
        <v>2.2177395272005445</v>
      </c>
      <c r="T144" s="186">
        <f t="shared" si="238"/>
        <v>2.2635250718227877</v>
      </c>
      <c r="U144" s="186">
        <f t="shared" si="238"/>
        <v>2.309310616445031</v>
      </c>
      <c r="V144" s="186">
        <f t="shared" si="238"/>
        <v>2.3550961610672743</v>
      </c>
      <c r="W144" s="186">
        <f t="shared" si="238"/>
        <v>2.4008817056895175</v>
      </c>
      <c r="X144" s="186">
        <f t="shared" si="238"/>
        <v>2.4466672503117608</v>
      </c>
      <c r="Y144" s="186">
        <f t="shared" si="238"/>
        <v>2.4924527949340041</v>
      </c>
      <c r="Z144" s="186">
        <f t="shared" si="238"/>
        <v>2.5382383395562473</v>
      </c>
      <c r="AA144" s="186">
        <f t="shared" si="238"/>
        <v>2.5840238841784906</v>
      </c>
      <c r="AB144" s="186">
        <f t="shared" si="238"/>
        <v>2.6298094288007321</v>
      </c>
      <c r="AC144" s="186">
        <f t="shared" si="238"/>
        <v>2.7034781530590872</v>
      </c>
      <c r="AD144" s="186">
        <f t="shared" si="238"/>
        <v>2.7771468773174424</v>
      </c>
      <c r="AE144" s="186">
        <f t="shared" si="238"/>
        <v>2.8508156015757975</v>
      </c>
      <c r="AF144" s="186">
        <f t="shared" si="238"/>
        <v>2.9244843258341526</v>
      </c>
      <c r="AG144" s="186">
        <f t="shared" si="238"/>
        <v>2.9981530500925078</v>
      </c>
      <c r="AH144" s="186">
        <f t="shared" si="238"/>
        <v>3.0718217743508629</v>
      </c>
      <c r="AI144" s="186">
        <f t="shared" si="238"/>
        <v>3.145490498609218</v>
      </c>
      <c r="AJ144" s="186">
        <f t="shared" si="238"/>
        <v>3.2191592228675732</v>
      </c>
      <c r="AK144" s="186">
        <f t="shared" si="238"/>
        <v>3.2928279471259283</v>
      </c>
      <c r="AL144" s="186">
        <f t="shared" si="238"/>
        <v>3.3664966713842848</v>
      </c>
      <c r="AM144" s="186">
        <f t="shared" si="238"/>
        <v>3.6570538208409098</v>
      </c>
      <c r="AN144" s="186">
        <f t="shared" si="238"/>
        <v>3.9476109702975353</v>
      </c>
      <c r="AO144" s="186">
        <f t="shared" si="238"/>
        <v>3.9476109702975353</v>
      </c>
      <c r="AP144" s="186">
        <f t="shared" si="238"/>
        <v>3.9476109702975353</v>
      </c>
    </row>
    <row r="145" spans="1:51">
      <c r="A145" s="40" t="s">
        <v>125</v>
      </c>
      <c r="B145" s="22" t="str">
        <f t="shared" si="227"/>
        <v>COM_PROJ</v>
      </c>
      <c r="C145" s="23" t="str">
        <f t="shared" si="228"/>
        <v>-</v>
      </c>
      <c r="D145" s="57" t="str">
        <f>ITEMS_TRA!C23</f>
        <v>TFHCV8</v>
      </c>
      <c r="E145" s="23" t="str">
        <f t="shared" si="229"/>
        <v>-</v>
      </c>
      <c r="F145" s="23" t="str">
        <f t="shared" si="229"/>
        <v>-</v>
      </c>
      <c r="G145" s="23" t="str">
        <f t="shared" si="229"/>
        <v>-</v>
      </c>
      <c r="H145" s="23" t="str">
        <f t="shared" si="229"/>
        <v>-</v>
      </c>
      <c r="I145" s="125">
        <f t="shared" si="230"/>
        <v>0</v>
      </c>
      <c r="J145" s="186">
        <f t="shared" ref="J145:AP145" si="239">INDEX($M119:$BA119,MATCH(J$132,$M$106:$BA$106,0))</f>
        <v>7.0701624395945725E-2</v>
      </c>
      <c r="K145" s="186">
        <f t="shared" si="239"/>
        <v>7.9286966804927639E-2</v>
      </c>
      <c r="L145" s="186">
        <f t="shared" si="239"/>
        <v>8.7872309213909552E-2</v>
      </c>
      <c r="M145" s="186">
        <f t="shared" si="239"/>
        <v>9.6457651622891244E-2</v>
      </c>
      <c r="N145" s="186">
        <f t="shared" si="239"/>
        <v>0.10933566523636412</v>
      </c>
      <c r="O145" s="186">
        <f t="shared" si="239"/>
        <v>0.122213678849837</v>
      </c>
      <c r="P145" s="186">
        <f t="shared" si="239"/>
        <v>0.12297430771519344</v>
      </c>
      <c r="Q145" s="186">
        <f t="shared" si="239"/>
        <v>0.12373493658054988</v>
      </c>
      <c r="R145" s="186">
        <f t="shared" si="239"/>
        <v>0.11911121933463797</v>
      </c>
      <c r="S145" s="186">
        <f t="shared" si="239"/>
        <v>0.1217515886422763</v>
      </c>
      <c r="T145" s="186">
        <f t="shared" si="239"/>
        <v>0.12426516732283784</v>
      </c>
      <c r="U145" s="186">
        <f t="shared" si="239"/>
        <v>0.12677874600339939</v>
      </c>
      <c r="V145" s="186">
        <f t="shared" si="239"/>
        <v>0.12929232468396093</v>
      </c>
      <c r="W145" s="186">
        <f t="shared" si="239"/>
        <v>0.13180590336452247</v>
      </c>
      <c r="X145" s="186">
        <f t="shared" si="239"/>
        <v>0.13431948204508401</v>
      </c>
      <c r="Y145" s="186">
        <f t="shared" si="239"/>
        <v>0.13683306072564555</v>
      </c>
      <c r="Z145" s="186">
        <f t="shared" si="239"/>
        <v>0.13934663940620709</v>
      </c>
      <c r="AA145" s="186">
        <f t="shared" si="239"/>
        <v>0.14186021808676863</v>
      </c>
      <c r="AB145" s="186">
        <f t="shared" si="239"/>
        <v>0.1443737967673302</v>
      </c>
      <c r="AC145" s="186">
        <f t="shared" si="239"/>
        <v>0.14841813294914796</v>
      </c>
      <c r="AD145" s="186">
        <f t="shared" si="239"/>
        <v>0.15246246913096573</v>
      </c>
      <c r="AE145" s="186">
        <f t="shared" si="239"/>
        <v>0.15650680531278349</v>
      </c>
      <c r="AF145" s="186">
        <f t="shared" si="239"/>
        <v>0.16055114149460126</v>
      </c>
      <c r="AG145" s="186">
        <f t="shared" si="239"/>
        <v>0.16459547767641902</v>
      </c>
      <c r="AH145" s="186">
        <f t="shared" si="239"/>
        <v>0.16863981385823679</v>
      </c>
      <c r="AI145" s="186">
        <f t="shared" si="239"/>
        <v>0.17268415004005455</v>
      </c>
      <c r="AJ145" s="186">
        <f t="shared" si="239"/>
        <v>0.17672848622187232</v>
      </c>
      <c r="AK145" s="186">
        <f t="shared" si="239"/>
        <v>0.18077282240369008</v>
      </c>
      <c r="AL145" s="186">
        <f t="shared" si="239"/>
        <v>0.18481715858550771</v>
      </c>
      <c r="AM145" s="186">
        <f t="shared" si="239"/>
        <v>0.20076844326246446</v>
      </c>
      <c r="AN145" s="186">
        <f t="shared" si="239"/>
        <v>0.21671972793942126</v>
      </c>
      <c r="AO145" s="186">
        <f t="shared" si="239"/>
        <v>0.21671972793942126</v>
      </c>
      <c r="AP145" s="186">
        <f t="shared" si="239"/>
        <v>0.21671972793942126</v>
      </c>
    </row>
    <row r="146" spans="1:51">
      <c r="A146" s="40" t="s">
        <v>125</v>
      </c>
      <c r="B146" s="22" t="str">
        <f t="shared" si="227"/>
        <v>COM_PROJ</v>
      </c>
      <c r="C146" s="23" t="str">
        <f t="shared" si="228"/>
        <v>-</v>
      </c>
      <c r="D146" s="57" t="str">
        <f>ITEMS_TRA!C24</f>
        <v>TFHCV9</v>
      </c>
      <c r="E146" s="23" t="str">
        <f t="shared" si="229"/>
        <v>-</v>
      </c>
      <c r="F146" s="23" t="str">
        <f t="shared" si="229"/>
        <v>-</v>
      </c>
      <c r="G146" s="23" t="str">
        <f t="shared" si="229"/>
        <v>-</v>
      </c>
      <c r="H146" s="23" t="str">
        <f t="shared" si="229"/>
        <v>-</v>
      </c>
      <c r="I146" s="125">
        <f t="shared" si="230"/>
        <v>0</v>
      </c>
      <c r="J146" s="186">
        <f t="shared" ref="J146:AP146" si="240">INDEX($M120:$BA120,MATCH(J$132,$M$106:$BA$106,0))</f>
        <v>5.2818957554105039E-2</v>
      </c>
      <c r="K146" s="186">
        <f t="shared" si="240"/>
        <v>4.5016661085483405E-2</v>
      </c>
      <c r="L146" s="186">
        <f t="shared" si="240"/>
        <v>3.721436461686177E-2</v>
      </c>
      <c r="M146" s="186">
        <f t="shared" si="240"/>
        <v>2.9412068148240201E-2</v>
      </c>
      <c r="N146" s="186">
        <f t="shared" si="240"/>
        <v>2.9412068148240201E-2</v>
      </c>
      <c r="O146" s="186">
        <f t="shared" si="240"/>
        <v>2.9412068148240201E-2</v>
      </c>
      <c r="P146" s="186">
        <f t="shared" si="240"/>
        <v>2.9595121863944723E-2</v>
      </c>
      <c r="Q146" s="186">
        <f t="shared" si="240"/>
        <v>2.9778175579649249E-2</v>
      </c>
      <c r="R146" s="186">
        <f t="shared" si="240"/>
        <v>2.8665427088524546E-2</v>
      </c>
      <c r="S146" s="186">
        <f t="shared" si="240"/>
        <v>2.9300861049302369E-2</v>
      </c>
      <c r="T146" s="186">
        <f t="shared" si="240"/>
        <v>2.9905781448920456E-2</v>
      </c>
      <c r="U146" s="186">
        <f t="shared" si="240"/>
        <v>3.0510701848538543E-2</v>
      </c>
      <c r="V146" s="186">
        <f t="shared" si="240"/>
        <v>3.111562224815663E-2</v>
      </c>
      <c r="W146" s="186">
        <f t="shared" si="240"/>
        <v>3.1720542647774713E-2</v>
      </c>
      <c r="X146" s="186">
        <f t="shared" si="240"/>
        <v>3.2325463047392797E-2</v>
      </c>
      <c r="Y146" s="186">
        <f t="shared" si="240"/>
        <v>3.293038344701088E-2</v>
      </c>
      <c r="Z146" s="186">
        <f t="shared" si="240"/>
        <v>3.3535303846628964E-2</v>
      </c>
      <c r="AA146" s="186">
        <f t="shared" si="240"/>
        <v>3.4140224246247047E-2</v>
      </c>
      <c r="AB146" s="186">
        <f t="shared" si="240"/>
        <v>3.4745144645865138E-2</v>
      </c>
      <c r="AC146" s="186">
        <f t="shared" si="240"/>
        <v>3.5718458701325111E-2</v>
      </c>
      <c r="AD146" s="186">
        <f t="shared" si="240"/>
        <v>3.6691772756785083E-2</v>
      </c>
      <c r="AE146" s="186">
        <f t="shared" si="240"/>
        <v>3.7665086812245056E-2</v>
      </c>
      <c r="AF146" s="186">
        <f t="shared" si="240"/>
        <v>3.8638400867705029E-2</v>
      </c>
      <c r="AG146" s="186">
        <f t="shared" si="240"/>
        <v>3.9611714923165002E-2</v>
      </c>
      <c r="AH146" s="186">
        <f t="shared" si="240"/>
        <v>4.0585028978624975E-2</v>
      </c>
      <c r="AI146" s="186">
        <f t="shared" si="240"/>
        <v>4.1558343034084948E-2</v>
      </c>
      <c r="AJ146" s="186">
        <f t="shared" si="240"/>
        <v>4.2531657089544921E-2</v>
      </c>
      <c r="AK146" s="186">
        <f t="shared" si="240"/>
        <v>4.3504971145004893E-2</v>
      </c>
      <c r="AL146" s="186">
        <f t="shared" si="240"/>
        <v>4.4478285200464845E-2</v>
      </c>
      <c r="AM146" s="186">
        <f t="shared" si="240"/>
        <v>4.8317137580868884E-2</v>
      </c>
      <c r="AN146" s="186">
        <f t="shared" si="240"/>
        <v>5.2155989961272943E-2</v>
      </c>
      <c r="AO146" s="186">
        <f t="shared" si="240"/>
        <v>5.2155989961272943E-2</v>
      </c>
      <c r="AP146" s="186">
        <f t="shared" si="240"/>
        <v>5.2155989961272943E-2</v>
      </c>
    </row>
    <row r="147" spans="1:51">
      <c r="A147" s="40" t="s">
        <v>125</v>
      </c>
      <c r="B147" s="22" t="str">
        <f t="shared" si="227"/>
        <v>COM_PROJ</v>
      </c>
      <c r="C147" s="23" t="str">
        <f t="shared" si="228"/>
        <v>-</v>
      </c>
      <c r="D147" s="57" t="str">
        <f>ITEMS_TRA!C25</f>
        <v>TFRCO</v>
      </c>
      <c r="E147" s="23" t="str">
        <f t="shared" si="229"/>
        <v>-</v>
      </c>
      <c r="F147" s="23" t="str">
        <f t="shared" si="229"/>
        <v>-</v>
      </c>
      <c r="G147" s="23" t="str">
        <f t="shared" si="229"/>
        <v>-</v>
      </c>
      <c r="H147" s="23" t="str">
        <f t="shared" si="229"/>
        <v>-</v>
      </c>
      <c r="I147" s="125">
        <f t="shared" si="230"/>
        <v>0</v>
      </c>
      <c r="J147" s="186">
        <f t="shared" ref="J147:AP147" si="241">INDEX($M121:$BA121,MATCH(J$132,$M$106:$BA$106,0))</f>
        <v>22</v>
      </c>
      <c r="K147" s="186">
        <f t="shared" si="241"/>
        <v>22.394471154794282</v>
      </c>
      <c r="L147" s="186">
        <f t="shared" si="241"/>
        <v>22.788942309588563</v>
      </c>
      <c r="M147" s="186">
        <f t="shared" si="241"/>
        <v>23.183413464382845</v>
      </c>
      <c r="N147" s="186">
        <f t="shared" si="241"/>
        <v>23.396576241140881</v>
      </c>
      <c r="O147" s="186">
        <f t="shared" si="241"/>
        <v>23.609739017898917</v>
      </c>
      <c r="P147" s="186">
        <f t="shared" si="241"/>
        <v>23.756680417335971</v>
      </c>
      <c r="Q147" s="186">
        <f t="shared" si="241"/>
        <v>23.903621816773025</v>
      </c>
      <c r="R147" s="186">
        <f t="shared" si="241"/>
        <v>23.010393182336216</v>
      </c>
      <c r="S147" s="186">
        <f t="shared" si="241"/>
        <v>23.52047053906816</v>
      </c>
      <c r="T147" s="186">
        <f t="shared" si="241"/>
        <v>24.006053963178399</v>
      </c>
      <c r="U147" s="186">
        <f t="shared" si="241"/>
        <v>24.491637387288637</v>
      </c>
      <c r="V147" s="186">
        <f t="shared" si="241"/>
        <v>24.977220811398876</v>
      </c>
      <c r="W147" s="186">
        <f t="shared" si="241"/>
        <v>25.462804235509115</v>
      </c>
      <c r="X147" s="186">
        <f t="shared" si="241"/>
        <v>25.948387659619353</v>
      </c>
      <c r="Y147" s="186">
        <f t="shared" si="241"/>
        <v>26.433971083729592</v>
      </c>
      <c r="Z147" s="186">
        <f t="shared" si="241"/>
        <v>26.91955450783983</v>
      </c>
      <c r="AA147" s="186">
        <f t="shared" si="241"/>
        <v>27.405137931950069</v>
      </c>
      <c r="AB147" s="186">
        <f t="shared" si="241"/>
        <v>27.890721356060297</v>
      </c>
      <c r="AC147" s="186">
        <f t="shared" si="241"/>
        <v>28.672022783625419</v>
      </c>
      <c r="AD147" s="186">
        <f t="shared" si="241"/>
        <v>29.453324211190541</v>
      </c>
      <c r="AE147" s="186">
        <f t="shared" si="241"/>
        <v>30.234625638755663</v>
      </c>
      <c r="AF147" s="186">
        <f t="shared" si="241"/>
        <v>31.015927066320785</v>
      </c>
      <c r="AG147" s="186">
        <f t="shared" si="241"/>
        <v>31.797228493885907</v>
      </c>
      <c r="AH147" s="186">
        <f t="shared" si="241"/>
        <v>32.578529921451029</v>
      </c>
      <c r="AI147" s="186">
        <f t="shared" si="241"/>
        <v>33.359831349016147</v>
      </c>
      <c r="AJ147" s="186">
        <f t="shared" si="241"/>
        <v>34.141132776581266</v>
      </c>
      <c r="AK147" s="186">
        <f t="shared" si="241"/>
        <v>34.922434204146384</v>
      </c>
      <c r="AL147" s="186">
        <f t="shared" si="241"/>
        <v>35.703735631711503</v>
      </c>
      <c r="AM147" s="186">
        <f t="shared" si="241"/>
        <v>38.785270135601962</v>
      </c>
      <c r="AN147" s="186">
        <f t="shared" si="241"/>
        <v>41.866804639492415</v>
      </c>
      <c r="AO147" s="186">
        <f t="shared" si="241"/>
        <v>41.866804639492415</v>
      </c>
      <c r="AP147" s="186">
        <f t="shared" si="241"/>
        <v>41.866804639492415</v>
      </c>
    </row>
    <row r="148" spans="1:51">
      <c r="A148" s="40"/>
      <c r="B148" s="22" t="str">
        <f t="shared" si="227"/>
        <v>COM_PROJ</v>
      </c>
      <c r="C148" s="23" t="str">
        <f t="shared" si="228"/>
        <v>-</v>
      </c>
      <c r="D148" s="57" t="str">
        <f>ITEMS_TRA!C26</f>
        <v>TFROT</v>
      </c>
      <c r="E148" s="23" t="str">
        <f t="shared" si="229"/>
        <v>-</v>
      </c>
      <c r="F148" s="23" t="str">
        <f t="shared" si="229"/>
        <v>-</v>
      </c>
      <c r="G148" s="23" t="str">
        <f t="shared" si="229"/>
        <v>-</v>
      </c>
      <c r="H148" s="23" t="str">
        <f t="shared" si="229"/>
        <v>-</v>
      </c>
      <c r="I148" s="125">
        <f t="shared" si="230"/>
        <v>0</v>
      </c>
      <c r="J148" s="186">
        <f t="shared" ref="J148:AP148" si="242">INDEX($M122:$BA122,MATCH(J$132,$M$106:$BA$106,0))</f>
        <v>25.1</v>
      </c>
      <c r="K148" s="186">
        <f t="shared" si="242"/>
        <v>25.550055726606203</v>
      </c>
      <c r="L148" s="186">
        <f t="shared" si="242"/>
        <v>26.000111453212405</v>
      </c>
      <c r="M148" s="186">
        <f t="shared" si="242"/>
        <v>26.450167179818607</v>
      </c>
      <c r="N148" s="186">
        <f t="shared" si="242"/>
        <v>26.693366529665273</v>
      </c>
      <c r="O148" s="186">
        <f t="shared" si="242"/>
        <v>26.936565879511939</v>
      </c>
      <c r="P148" s="186">
        <f t="shared" si="242"/>
        <v>27.104212657960581</v>
      </c>
      <c r="Q148" s="186">
        <f t="shared" si="242"/>
        <v>27.271859436409219</v>
      </c>
      <c r="R148" s="186">
        <f t="shared" si="242"/>
        <v>26.252766767119954</v>
      </c>
      <c r="S148" s="186">
        <f t="shared" si="242"/>
        <v>26.834718660482309</v>
      </c>
      <c r="T148" s="186">
        <f t="shared" si="242"/>
        <v>27.388725203444444</v>
      </c>
      <c r="U148" s="186">
        <f t="shared" si="242"/>
        <v>27.942731746406579</v>
      </c>
      <c r="V148" s="186">
        <f t="shared" si="242"/>
        <v>28.496738289368714</v>
      </c>
      <c r="W148" s="186">
        <f t="shared" si="242"/>
        <v>29.050744832330849</v>
      </c>
      <c r="X148" s="186">
        <f t="shared" si="242"/>
        <v>29.604751375292985</v>
      </c>
      <c r="Y148" s="186">
        <f t="shared" si="242"/>
        <v>30.15875791825512</v>
      </c>
      <c r="Z148" s="186">
        <f t="shared" si="242"/>
        <v>30.712764461217255</v>
      </c>
      <c r="AA148" s="186">
        <f t="shared" si="242"/>
        <v>31.26677100417939</v>
      </c>
      <c r="AB148" s="186">
        <f t="shared" si="242"/>
        <v>31.820777547141518</v>
      </c>
      <c r="AC148" s="186">
        <f t="shared" si="242"/>
        <v>32.712171448590816</v>
      </c>
      <c r="AD148" s="186">
        <f t="shared" si="242"/>
        <v>33.603565350040114</v>
      </c>
      <c r="AE148" s="186">
        <f t="shared" si="242"/>
        <v>34.494959251489412</v>
      </c>
      <c r="AF148" s="186">
        <f t="shared" si="242"/>
        <v>35.38635315293871</v>
      </c>
      <c r="AG148" s="186">
        <f t="shared" si="242"/>
        <v>36.277747054388009</v>
      </c>
      <c r="AH148" s="186">
        <f t="shared" si="242"/>
        <v>37.169140955837307</v>
      </c>
      <c r="AI148" s="186">
        <f t="shared" si="242"/>
        <v>38.060534857286605</v>
      </c>
      <c r="AJ148" s="186">
        <f t="shared" si="242"/>
        <v>38.951928758735903</v>
      </c>
      <c r="AK148" s="186">
        <f t="shared" si="242"/>
        <v>39.843322660185201</v>
      </c>
      <c r="AL148" s="186">
        <f t="shared" si="242"/>
        <v>40.734716561634485</v>
      </c>
      <c r="AM148" s="186">
        <f t="shared" si="242"/>
        <v>44.25046729107315</v>
      </c>
      <c r="AN148" s="186">
        <f t="shared" si="242"/>
        <v>47.766218020511793</v>
      </c>
      <c r="AO148" s="186">
        <f t="shared" si="242"/>
        <v>47.766218020511793</v>
      </c>
      <c r="AP148" s="186">
        <f t="shared" si="242"/>
        <v>47.766218020511793</v>
      </c>
    </row>
    <row r="149" spans="1:51">
      <c r="A149" s="40"/>
      <c r="B149" s="22" t="str">
        <f t="shared" si="227"/>
        <v>COM_PROJ</v>
      </c>
      <c r="C149" s="124" t="str">
        <f t="shared" si="228"/>
        <v>-</v>
      </c>
      <c r="D149" s="57" t="str">
        <f>ITEMS_TRA!C27</f>
        <v>TFREX</v>
      </c>
      <c r="E149" s="124" t="str">
        <f t="shared" si="229"/>
        <v>-</v>
      </c>
      <c r="F149" s="124" t="str">
        <f t="shared" si="229"/>
        <v>-</v>
      </c>
      <c r="G149" s="124" t="str">
        <f t="shared" si="229"/>
        <v>-</v>
      </c>
      <c r="H149" s="124" t="str">
        <f t="shared" si="229"/>
        <v>-</v>
      </c>
      <c r="I149" s="125">
        <f t="shared" si="230"/>
        <v>0</v>
      </c>
      <c r="J149" s="186">
        <f t="shared" ref="J149:AP149" si="243">INDEX($M123:$BA123,MATCH(J$132,$M$106:$BA$106,0))</f>
        <v>82</v>
      </c>
      <c r="K149" s="186">
        <f t="shared" si="243"/>
        <v>82</v>
      </c>
      <c r="L149" s="186">
        <f t="shared" si="243"/>
        <v>82</v>
      </c>
      <c r="M149" s="186">
        <f t="shared" si="243"/>
        <v>82</v>
      </c>
      <c r="N149" s="186">
        <f t="shared" si="243"/>
        <v>82</v>
      </c>
      <c r="O149" s="186">
        <f t="shared" si="243"/>
        <v>82</v>
      </c>
      <c r="P149" s="186">
        <f t="shared" si="243"/>
        <v>84.018400836522261</v>
      </c>
      <c r="Q149" s="186">
        <f t="shared" si="243"/>
        <v>86.036801673044508</v>
      </c>
      <c r="R149" s="186">
        <f t="shared" si="243"/>
        <v>79.266714881385326</v>
      </c>
      <c r="S149" s="186">
        <f t="shared" si="243"/>
        <v>84.862097424278346</v>
      </c>
      <c r="T149" s="186">
        <f t="shared" si="243"/>
        <v>85.569361981081954</v>
      </c>
      <c r="U149" s="186">
        <f t="shared" si="243"/>
        <v>86.276626537885562</v>
      </c>
      <c r="V149" s="186">
        <f t="shared" si="243"/>
        <v>86.98389109468917</v>
      </c>
      <c r="W149" s="186">
        <f t="shared" si="243"/>
        <v>87.691155651492778</v>
      </c>
      <c r="X149" s="186">
        <f t="shared" si="243"/>
        <v>88.398420208296386</v>
      </c>
      <c r="Y149" s="186">
        <f t="shared" si="243"/>
        <v>89.105684765099994</v>
      </c>
      <c r="Z149" s="186">
        <f t="shared" si="243"/>
        <v>89.812949321903602</v>
      </c>
      <c r="AA149" s="186">
        <f t="shared" si="243"/>
        <v>90.52021387870721</v>
      </c>
      <c r="AB149" s="186">
        <f t="shared" si="243"/>
        <v>91.22747843551079</v>
      </c>
      <c r="AC149" s="186">
        <f t="shared" si="243"/>
        <v>92.287730218036216</v>
      </c>
      <c r="AD149" s="186">
        <f t="shared" si="243"/>
        <v>93.347982000561643</v>
      </c>
      <c r="AE149" s="186">
        <f t="shared" si="243"/>
        <v>94.40823378308707</v>
      </c>
      <c r="AF149" s="186">
        <f t="shared" si="243"/>
        <v>95.468485565612497</v>
      </c>
      <c r="AG149" s="186">
        <f t="shared" si="243"/>
        <v>96.528737348137923</v>
      </c>
      <c r="AH149" s="186">
        <f t="shared" si="243"/>
        <v>97.58898913066335</v>
      </c>
      <c r="AI149" s="186">
        <f t="shared" si="243"/>
        <v>98.649240913188777</v>
      </c>
      <c r="AJ149" s="186">
        <f t="shared" si="243"/>
        <v>99.709492695714204</v>
      </c>
      <c r="AK149" s="186">
        <f t="shared" si="243"/>
        <v>100.76974447823963</v>
      </c>
      <c r="AL149" s="186">
        <f t="shared" si="243"/>
        <v>101.82999626076513</v>
      </c>
      <c r="AM149" s="186">
        <f t="shared" si="243"/>
        <v>102.40704423462124</v>
      </c>
      <c r="AN149" s="186">
        <f t="shared" si="243"/>
        <v>102.98409220847734</v>
      </c>
      <c r="AO149" s="186">
        <f t="shared" si="243"/>
        <v>102.98409220847734</v>
      </c>
      <c r="AP149" s="186">
        <f t="shared" si="243"/>
        <v>102.98409220847734</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5">
        <v>2050</v>
      </c>
      <c r="K171" s="191">
        <f t="shared" ref="K171:AQ171" si="244">MATCH(J$132,$C$128:$K$128,$C171)</f>
        <v>1</v>
      </c>
      <c r="L171" s="191">
        <f t="shared" si="244"/>
        <v>1</v>
      </c>
      <c r="M171" s="191">
        <f t="shared" si="244"/>
        <v>1</v>
      </c>
      <c r="N171" s="191">
        <f t="shared" si="244"/>
        <v>2</v>
      </c>
      <c r="O171" s="191">
        <f t="shared" si="244"/>
        <v>2</v>
      </c>
      <c r="P171" s="191">
        <f t="shared" si="244"/>
        <v>3</v>
      </c>
      <c r="Q171" s="191">
        <f t="shared" si="244"/>
        <v>3</v>
      </c>
      <c r="R171" s="191">
        <f t="shared" si="244"/>
        <v>4</v>
      </c>
      <c r="S171" s="191">
        <f t="shared" si="244"/>
        <v>5</v>
      </c>
      <c r="T171" s="191">
        <f t="shared" si="244"/>
        <v>6</v>
      </c>
      <c r="U171" s="191">
        <f t="shared" si="244"/>
        <v>6</v>
      </c>
      <c r="V171" s="191">
        <f t="shared" si="244"/>
        <v>6</v>
      </c>
      <c r="W171" s="191">
        <f t="shared" si="244"/>
        <v>6</v>
      </c>
      <c r="X171" s="191">
        <f t="shared" si="244"/>
        <v>6</v>
      </c>
      <c r="Y171" s="191">
        <f t="shared" si="244"/>
        <v>6</v>
      </c>
      <c r="Z171" s="191">
        <f t="shared" si="244"/>
        <v>6</v>
      </c>
      <c r="AA171" s="191">
        <f t="shared" si="244"/>
        <v>6</v>
      </c>
      <c r="AB171" s="191">
        <f t="shared" si="244"/>
        <v>6</v>
      </c>
      <c r="AC171" s="191">
        <f t="shared" si="244"/>
        <v>7</v>
      </c>
      <c r="AD171" s="191">
        <f t="shared" si="244"/>
        <v>7</v>
      </c>
      <c r="AE171" s="191">
        <f t="shared" si="244"/>
        <v>7</v>
      </c>
      <c r="AF171" s="191">
        <f t="shared" si="244"/>
        <v>7</v>
      </c>
      <c r="AG171" s="191">
        <f t="shared" si="244"/>
        <v>7</v>
      </c>
      <c r="AH171" s="191">
        <f t="shared" si="244"/>
        <v>7</v>
      </c>
      <c r="AI171" s="191">
        <f t="shared" si="244"/>
        <v>7</v>
      </c>
      <c r="AJ171" s="191">
        <f t="shared" si="244"/>
        <v>7</v>
      </c>
      <c r="AK171" s="191">
        <f t="shared" si="244"/>
        <v>7</v>
      </c>
      <c r="AL171" s="191">
        <f t="shared" si="244"/>
        <v>7</v>
      </c>
      <c r="AM171" s="191">
        <f t="shared" si="244"/>
        <v>8</v>
      </c>
      <c r="AN171" s="191">
        <f t="shared" si="244"/>
        <v>8</v>
      </c>
      <c r="AO171" s="191">
        <f t="shared" si="244"/>
        <v>9</v>
      </c>
      <c r="AP171" s="191">
        <f t="shared" si="244"/>
        <v>9</v>
      </c>
      <c r="AQ171" s="191">
        <f t="shared" si="244"/>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5">MATCH(J$132,$C$128:$K$128,$C172)</f>
        <v>1</v>
      </c>
      <c r="L172" s="185" t="e">
        <f t="shared" si="245"/>
        <v>#N/A</v>
      </c>
      <c r="M172" s="185" t="e">
        <f t="shared" si="245"/>
        <v>#N/A</v>
      </c>
      <c r="N172" s="185">
        <f t="shared" si="245"/>
        <v>2</v>
      </c>
      <c r="O172" s="185" t="e">
        <f t="shared" si="245"/>
        <v>#N/A</v>
      </c>
      <c r="P172" s="185">
        <f t="shared" si="245"/>
        <v>3</v>
      </c>
      <c r="Q172" s="185" t="e">
        <f t="shared" si="245"/>
        <v>#N/A</v>
      </c>
      <c r="R172" s="185">
        <f t="shared" si="245"/>
        <v>4</v>
      </c>
      <c r="S172" s="185">
        <f t="shared" si="245"/>
        <v>5</v>
      </c>
      <c r="T172" s="185">
        <f t="shared" si="245"/>
        <v>6</v>
      </c>
      <c r="U172" s="185" t="e">
        <f t="shared" si="245"/>
        <v>#N/A</v>
      </c>
      <c r="V172" s="185" t="e">
        <f t="shared" si="245"/>
        <v>#N/A</v>
      </c>
      <c r="W172" s="185" t="e">
        <f t="shared" si="245"/>
        <v>#N/A</v>
      </c>
      <c r="X172" s="185" t="e">
        <f t="shared" si="245"/>
        <v>#N/A</v>
      </c>
      <c r="Y172" s="185" t="e">
        <f t="shared" si="245"/>
        <v>#N/A</v>
      </c>
      <c r="Z172" s="185" t="e">
        <f t="shared" si="245"/>
        <v>#N/A</v>
      </c>
      <c r="AA172" s="185" t="e">
        <f t="shared" si="245"/>
        <v>#N/A</v>
      </c>
      <c r="AB172" s="185" t="e">
        <f t="shared" si="245"/>
        <v>#N/A</v>
      </c>
      <c r="AC172" s="185">
        <f t="shared" si="245"/>
        <v>7</v>
      </c>
      <c r="AD172" s="185" t="e">
        <f t="shared" si="245"/>
        <v>#N/A</v>
      </c>
      <c r="AE172" s="185" t="e">
        <f t="shared" si="245"/>
        <v>#N/A</v>
      </c>
      <c r="AF172" s="185" t="e">
        <f t="shared" si="245"/>
        <v>#N/A</v>
      </c>
      <c r="AG172" s="185" t="e">
        <f t="shared" si="245"/>
        <v>#N/A</v>
      </c>
      <c r="AH172" s="185" t="e">
        <f t="shared" si="245"/>
        <v>#N/A</v>
      </c>
      <c r="AI172" s="185" t="e">
        <f t="shared" si="245"/>
        <v>#N/A</v>
      </c>
      <c r="AJ172" s="185" t="e">
        <f t="shared" si="245"/>
        <v>#N/A</v>
      </c>
      <c r="AK172" s="185" t="e">
        <f t="shared" si="245"/>
        <v>#N/A</v>
      </c>
      <c r="AL172" s="185" t="e">
        <f t="shared" si="245"/>
        <v>#N/A</v>
      </c>
      <c r="AM172" s="185">
        <f t="shared" si="245"/>
        <v>8</v>
      </c>
      <c r="AN172" s="185" t="e">
        <f t="shared" si="245"/>
        <v>#N/A</v>
      </c>
      <c r="AO172" s="185">
        <f t="shared" si="245"/>
        <v>9</v>
      </c>
      <c r="AP172" s="185" t="e">
        <f t="shared" si="245"/>
        <v>#N/A</v>
      </c>
      <c r="AQ172" s="185" t="e">
        <f t="shared" si="245"/>
        <v>#N/A</v>
      </c>
    </row>
    <row r="173" spans="1:78">
      <c r="A173" s="40" t="s">
        <v>16</v>
      </c>
      <c r="B173" s="185" t="s">
        <v>391</v>
      </c>
      <c r="C173" s="185">
        <v>-1</v>
      </c>
      <c r="D173" s="185">
        <v>0</v>
      </c>
      <c r="E173" s="185">
        <v>1</v>
      </c>
      <c r="F173" s="185">
        <v>2</v>
      </c>
      <c r="G173" s="185">
        <v>3</v>
      </c>
      <c r="I173" s="185">
        <v>4</v>
      </c>
      <c r="J173" s="185">
        <v>5</v>
      </c>
      <c r="K173" s="40">
        <f t="shared" ref="K173:AQ173" si="246">MATCH(J$132,$C$129:$K$129,$C173)</f>
        <v>9</v>
      </c>
      <c r="L173" s="185">
        <f t="shared" si="246"/>
        <v>8</v>
      </c>
      <c r="M173" s="185">
        <f t="shared" si="246"/>
        <v>8</v>
      </c>
      <c r="N173" s="185">
        <f t="shared" si="246"/>
        <v>8</v>
      </c>
      <c r="O173" s="185">
        <f t="shared" si="246"/>
        <v>7</v>
      </c>
      <c r="P173" s="185">
        <f t="shared" si="246"/>
        <v>7</v>
      </c>
      <c r="Q173" s="185">
        <f t="shared" si="246"/>
        <v>6</v>
      </c>
      <c r="R173" s="185">
        <f t="shared" si="246"/>
        <v>6</v>
      </c>
      <c r="S173" s="185">
        <f t="shared" si="246"/>
        <v>5</v>
      </c>
      <c r="T173" s="185">
        <f t="shared" si="246"/>
        <v>4</v>
      </c>
      <c r="U173" s="185">
        <f t="shared" si="246"/>
        <v>3</v>
      </c>
      <c r="V173" s="185">
        <f t="shared" si="246"/>
        <v>3</v>
      </c>
      <c r="W173" s="185">
        <f t="shared" si="246"/>
        <v>3</v>
      </c>
      <c r="X173" s="185">
        <f t="shared" si="246"/>
        <v>3</v>
      </c>
      <c r="Y173" s="185">
        <f t="shared" si="246"/>
        <v>3</v>
      </c>
      <c r="Z173" s="185">
        <f t="shared" si="246"/>
        <v>3</v>
      </c>
      <c r="AA173" s="185">
        <f t="shared" si="246"/>
        <v>3</v>
      </c>
      <c r="AB173" s="185">
        <f t="shared" si="246"/>
        <v>3</v>
      </c>
      <c r="AC173" s="185">
        <f t="shared" si="246"/>
        <v>3</v>
      </c>
      <c r="AD173" s="185">
        <f t="shared" si="246"/>
        <v>2</v>
      </c>
      <c r="AE173" s="185">
        <f t="shared" si="246"/>
        <v>2</v>
      </c>
      <c r="AF173" s="185">
        <f t="shared" si="246"/>
        <v>2</v>
      </c>
      <c r="AG173" s="185">
        <f t="shared" si="246"/>
        <v>2</v>
      </c>
      <c r="AH173" s="185">
        <f t="shared" si="246"/>
        <v>2</v>
      </c>
      <c r="AI173" s="185">
        <f t="shared" si="246"/>
        <v>2</v>
      </c>
      <c r="AJ173" s="185">
        <f t="shared" si="246"/>
        <v>2</v>
      </c>
      <c r="AK173" s="185">
        <f t="shared" si="246"/>
        <v>2</v>
      </c>
      <c r="AL173" s="185">
        <f t="shared" si="246"/>
        <v>2</v>
      </c>
      <c r="AM173" s="185">
        <f t="shared" si="246"/>
        <v>2</v>
      </c>
      <c r="AN173" s="185">
        <f t="shared" si="246"/>
        <v>1</v>
      </c>
      <c r="AO173" s="185">
        <f t="shared" si="246"/>
        <v>1</v>
      </c>
      <c r="AP173" s="185" t="e">
        <f t="shared" si="246"/>
        <v>#N/A</v>
      </c>
      <c r="AQ173" s="185" t="e">
        <f t="shared" si="246"/>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7">IF(ISNA(L171),-1,IF(ISNA(L173),99,IF(ISNA(L172),L171,0)))</f>
        <v>1</v>
      </c>
      <c r="M174" s="189">
        <f t="shared" si="247"/>
        <v>1</v>
      </c>
      <c r="N174" s="189">
        <f t="shared" si="247"/>
        <v>0</v>
      </c>
      <c r="O174" s="189">
        <f t="shared" si="247"/>
        <v>2</v>
      </c>
      <c r="P174" s="189">
        <f t="shared" si="247"/>
        <v>0</v>
      </c>
      <c r="Q174" s="189">
        <f t="shared" si="247"/>
        <v>3</v>
      </c>
      <c r="R174" s="189">
        <f t="shared" si="247"/>
        <v>0</v>
      </c>
      <c r="S174" s="189">
        <f t="shared" si="247"/>
        <v>0</v>
      </c>
      <c r="T174" s="189">
        <f t="shared" si="247"/>
        <v>0</v>
      </c>
      <c r="U174" s="189">
        <f t="shared" si="247"/>
        <v>6</v>
      </c>
      <c r="V174" s="189">
        <f t="shared" si="247"/>
        <v>6</v>
      </c>
      <c r="W174" s="189">
        <f t="shared" si="247"/>
        <v>6</v>
      </c>
      <c r="X174" s="189">
        <f t="shared" si="247"/>
        <v>6</v>
      </c>
      <c r="Y174" s="189">
        <f t="shared" si="247"/>
        <v>6</v>
      </c>
      <c r="Z174" s="189">
        <f t="shared" si="247"/>
        <v>6</v>
      </c>
      <c r="AA174" s="189">
        <f t="shared" si="247"/>
        <v>6</v>
      </c>
      <c r="AB174" s="189">
        <f t="shared" si="247"/>
        <v>6</v>
      </c>
      <c r="AC174" s="189">
        <f t="shared" si="247"/>
        <v>0</v>
      </c>
      <c r="AD174" s="189">
        <f t="shared" si="247"/>
        <v>7</v>
      </c>
      <c r="AE174" s="189">
        <f t="shared" si="247"/>
        <v>7</v>
      </c>
      <c r="AF174" s="189">
        <f t="shared" si="247"/>
        <v>7</v>
      </c>
      <c r="AG174" s="189">
        <f t="shared" si="247"/>
        <v>7</v>
      </c>
      <c r="AH174" s="189">
        <f t="shared" si="247"/>
        <v>7</v>
      </c>
      <c r="AI174" s="189">
        <f t="shared" si="247"/>
        <v>7</v>
      </c>
      <c r="AJ174" s="189">
        <f t="shared" si="247"/>
        <v>7</v>
      </c>
      <c r="AK174" s="189">
        <f t="shared" si="247"/>
        <v>7</v>
      </c>
      <c r="AL174" s="189">
        <f t="shared" si="247"/>
        <v>7</v>
      </c>
      <c r="AM174" s="189">
        <f t="shared" si="247"/>
        <v>0</v>
      </c>
      <c r="AN174" s="189">
        <f t="shared" si="247"/>
        <v>8</v>
      </c>
      <c r="AO174" s="189">
        <f t="shared" si="247"/>
        <v>0</v>
      </c>
      <c r="AP174" s="189">
        <f t="shared" si="247"/>
        <v>99</v>
      </c>
      <c r="AQ174" s="189">
        <f t="shared" si="247"/>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8">IF(A175="*","","COM_PROJ")</f>
        <v/>
      </c>
      <c r="C175" s="23" t="str">
        <f t="shared" ref="C175:C184" si="249">IF($A175="*","","-")</f>
        <v/>
      </c>
      <c r="D175" s="57"/>
      <c r="E175" s="23" t="str">
        <f t="shared" ref="E175:I184" si="250">IF($A175="*","","-")</f>
        <v/>
      </c>
      <c r="F175" s="23" t="str">
        <f t="shared" si="250"/>
        <v/>
      </c>
      <c r="G175" s="23" t="str">
        <f t="shared" si="250"/>
        <v/>
      </c>
      <c r="H175" s="23"/>
      <c r="I175" s="23" t="str">
        <f t="shared" si="250"/>
        <v/>
      </c>
      <c r="K175" s="23">
        <f>K170</f>
        <v>2012</v>
      </c>
      <c r="L175" s="23">
        <f t="shared" ref="L175:AQ175" si="251">L170</f>
        <v>2013</v>
      </c>
      <c r="M175" s="23">
        <f t="shared" si="251"/>
        <v>2014</v>
      </c>
      <c r="N175" s="23">
        <f t="shared" si="251"/>
        <v>2015</v>
      </c>
      <c r="O175" s="23">
        <f t="shared" si="251"/>
        <v>2016</v>
      </c>
      <c r="P175" s="23">
        <f t="shared" si="251"/>
        <v>2017</v>
      </c>
      <c r="Q175" s="23">
        <f t="shared" si="251"/>
        <v>2018</v>
      </c>
      <c r="R175" s="23">
        <f t="shared" si="251"/>
        <v>2019</v>
      </c>
      <c r="S175" s="23">
        <f t="shared" si="251"/>
        <v>2020</v>
      </c>
      <c r="T175" s="23">
        <f t="shared" si="251"/>
        <v>2021</v>
      </c>
      <c r="U175" s="23">
        <f t="shared" si="251"/>
        <v>2022</v>
      </c>
      <c r="V175" s="23">
        <f t="shared" si="251"/>
        <v>2023</v>
      </c>
      <c r="W175" s="23">
        <f t="shared" si="251"/>
        <v>2024</v>
      </c>
      <c r="X175" s="23">
        <f t="shared" si="251"/>
        <v>2025</v>
      </c>
      <c r="Y175" s="23">
        <f t="shared" si="251"/>
        <v>2026</v>
      </c>
      <c r="Z175" s="23">
        <f t="shared" si="251"/>
        <v>2027</v>
      </c>
      <c r="AA175" s="23">
        <f t="shared" si="251"/>
        <v>2028</v>
      </c>
      <c r="AB175" s="23">
        <f t="shared" si="251"/>
        <v>2029</v>
      </c>
      <c r="AC175" s="23">
        <f t="shared" si="251"/>
        <v>2030</v>
      </c>
      <c r="AD175" s="23">
        <f t="shared" si="251"/>
        <v>2031</v>
      </c>
      <c r="AE175" s="23">
        <f t="shared" si="251"/>
        <v>2032</v>
      </c>
      <c r="AF175" s="23">
        <f t="shared" si="251"/>
        <v>2033</v>
      </c>
      <c r="AG175" s="23">
        <f t="shared" si="251"/>
        <v>2034</v>
      </c>
      <c r="AH175" s="23">
        <f t="shared" si="251"/>
        <v>2035</v>
      </c>
      <c r="AI175" s="23">
        <f t="shared" si="251"/>
        <v>2036</v>
      </c>
      <c r="AJ175" s="23">
        <f t="shared" si="251"/>
        <v>2037</v>
      </c>
      <c r="AK175" s="23">
        <f t="shared" si="251"/>
        <v>2038</v>
      </c>
      <c r="AL175" s="23">
        <f t="shared" si="251"/>
        <v>2039</v>
      </c>
      <c r="AM175" s="23">
        <f t="shared" si="251"/>
        <v>2040</v>
      </c>
      <c r="AN175" s="23">
        <f t="shared" si="251"/>
        <v>2041</v>
      </c>
      <c r="AO175" s="23">
        <f t="shared" si="251"/>
        <v>2042</v>
      </c>
      <c r="AP175" s="23">
        <f t="shared" si="251"/>
        <v>2043</v>
      </c>
      <c r="AQ175" s="23">
        <f t="shared" si="251"/>
        <v>2044</v>
      </c>
    </row>
    <row r="176" spans="1:78">
      <c r="A176" s="185" t="s">
        <v>16</v>
      </c>
      <c r="B176" s="22" t="str">
        <f t="shared" si="248"/>
        <v/>
      </c>
      <c r="C176" s="23" t="str">
        <f t="shared" si="249"/>
        <v/>
      </c>
      <c r="D176" s="57"/>
      <c r="E176" s="23" t="str">
        <f t="shared" si="250"/>
        <v/>
      </c>
      <c r="F176" s="23" t="str">
        <f t="shared" si="250"/>
        <v/>
      </c>
      <c r="G176" s="23" t="str">
        <f t="shared" si="250"/>
        <v/>
      </c>
      <c r="H176" s="23"/>
      <c r="I176" s="23" t="str">
        <f t="shared" si="250"/>
        <v/>
      </c>
      <c r="J176" s="133" t="str">
        <f t="shared" ref="J176:J188" si="252">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17.985521747895376</v>
      </c>
      <c r="T176" s="186" cm="1">
        <f t="array" ref="T176">IF(T$174=-1,U176,IF(T$174=99,S176,IF(T$174=0,INDEX($F43:$N43,0,T$172),(INDEX($F43:$N43,0,T$174+1)-INDEX($F43:$N43,0,T$174))/(INDEX($F$4:$N$4,0,T$174+1)-INDEX($F$4:$N$4,0,T$174))+S176)))</f>
        <v>18.85956631792186</v>
      </c>
      <c r="U176" s="186" cm="1">
        <f t="array" ref="U176">IF(U$174=-1,V176,IF(U$174=99,T176,IF(U$174=0,INDEX($F43:$N43,0,U$172),(INDEX($F43:$N43,0,U$174+1)-INDEX($F43:$N43,0,U$174))/(INDEX($F$4:$N$4,0,U$174+1)-INDEX($F$4:$N$4,0,U$174))+T176)))</f>
        <v>19.186293746185434</v>
      </c>
      <c r="V176" s="186" cm="1">
        <f t="array" ref="V176">IF(V$174=-1,W176,IF(V$174=99,U176,IF(V$174=0,INDEX($F43:$N43,0,V$172),(INDEX($F43:$N43,0,V$174+1)-INDEX($F43:$N43,0,V$174))/(INDEX($F$4:$N$4,0,V$174+1)-INDEX($F$4:$N$4,0,V$174))+U176)))</f>
        <v>19.513021174449008</v>
      </c>
      <c r="W176" s="186" cm="1">
        <f t="array" ref="W176">IF(W$174=-1,X176,IF(W$174=99,V176,IF(W$174=0,INDEX($F43:$N43,0,W$172),(INDEX($F43:$N43,0,W$174+1)-INDEX($F43:$N43,0,W$174))/(INDEX($F$4:$N$4,0,W$174+1)-INDEX($F$4:$N$4,0,W$174))+V176)))</f>
        <v>19.839748602712582</v>
      </c>
      <c r="X176" s="186" cm="1">
        <f t="array" ref="X176">IF(X$174=-1,Y176,IF(X$174=99,W176,IF(X$174=0,INDEX($F43:$N43,0,X$172),(INDEX($F43:$N43,0,X$174+1)-INDEX($F43:$N43,0,X$174))/(INDEX($F$4:$N$4,0,X$174+1)-INDEX($F$4:$N$4,0,X$174))+W176)))</f>
        <v>20.166476030976156</v>
      </c>
      <c r="Y176" s="186" cm="1">
        <f t="array" ref="Y176">IF(Y$174=-1,Z176,IF(Y$174=99,X176,IF(Y$174=0,INDEX($F43:$N43,0,Y$172),(INDEX($F43:$N43,0,Y$174+1)-INDEX($F43:$N43,0,Y$174))/(INDEX($F$4:$N$4,0,Y$174+1)-INDEX($F$4:$N$4,0,Y$174))+X176)))</f>
        <v>20.49320345923973</v>
      </c>
      <c r="Z176" s="186" cm="1">
        <f t="array" ref="Z176">IF(Z$174=-1,AA176,IF(Z$174=99,Y176,IF(Z$174=0,INDEX($F43:$N43,0,Z$172),(INDEX($F43:$N43,0,Z$174+1)-INDEX($F43:$N43,0,Z$174))/(INDEX($F$4:$N$4,0,Z$174+1)-INDEX($F$4:$N$4,0,Z$174))+Y176)))</f>
        <v>20.819930887503304</v>
      </c>
      <c r="AA176" s="186" cm="1">
        <f t="array" ref="AA176">IF(AA$174=-1,AB176,IF(AA$174=99,Z176,IF(AA$174=0,INDEX($F43:$N43,0,AA$172),(INDEX($F43:$N43,0,AA$174+1)-INDEX($F43:$N43,0,AA$174))/(INDEX($F$4:$N$4,0,AA$174+1)-INDEX($F$4:$N$4,0,AA$174))+Z176)))</f>
        <v>21.146658315766878</v>
      </c>
      <c r="AB176" s="186" cm="1">
        <f t="array" ref="AB176">IF(AB$174=-1,AC176,IF(AB$174=99,AA176,IF(AB$174=0,INDEX($F43:$N43,0,AB$172),(INDEX($F43:$N43,0,AB$174+1)-INDEX($F43:$N43,0,AB$174))/(INDEX($F$4:$N$4,0,AB$174+1)-INDEX($F$4:$N$4,0,AB$174))+AA176)))</f>
        <v>21.473385744030452</v>
      </c>
      <c r="AC176" s="186" cm="1">
        <f t="array" ref="AC176">IF(AC$174=-1,AD176,IF(AC$174=99,AB176,IF(AC$174=0,INDEX($F43:$N43,0,AC$172),(INDEX($F43:$N43,0,AC$174+1)-INDEX($F43:$N43,0,AC$174))/(INDEX($F$4:$N$4,0,AC$174+1)-INDEX($F$4:$N$4,0,AC$174))+AB176)))</f>
        <v>21.800113172294029</v>
      </c>
      <c r="AD176" s="186" cm="1">
        <f t="array" ref="AD176">IF(AD$174=-1,AE176,IF(AD$174=99,AC176,IF(AD$174=0,INDEX($F43:$N43,0,AD$172),(INDEX($F43:$N43,0,AD$174+1)-INDEX($F43:$N43,0,AD$174))/(INDEX($F$4:$N$4,0,AD$174+1)-INDEX($F$4:$N$4,0,AD$174))+AC176)))</f>
        <v>22.410798687564633</v>
      </c>
      <c r="AE176" s="186" cm="1">
        <f t="array" ref="AE176">IF(AE$174=-1,AF176,IF(AE$174=99,AD176,IF(AE$174=0,INDEX($F43:$N43,0,AE$172),(INDEX($F43:$N43,0,AE$174+1)-INDEX($F43:$N43,0,AE$174))/(INDEX($F$4:$N$4,0,AE$174+1)-INDEX($F$4:$N$4,0,AE$174))+AD176)))</f>
        <v>23.021484202835236</v>
      </c>
      <c r="AF176" s="186" cm="1">
        <f t="array" ref="AF176">IF(AF$174=-1,AG176,IF(AF$174=99,AE176,IF(AF$174=0,INDEX($F43:$N43,0,AF$172),(INDEX($F43:$N43,0,AF$174+1)-INDEX($F43:$N43,0,AF$174))/(INDEX($F$4:$N$4,0,AF$174+1)-INDEX($F$4:$N$4,0,AF$174))+AE176)))</f>
        <v>23.632169718105839</v>
      </c>
      <c r="AG176" s="186" cm="1">
        <f t="array" ref="AG176">IF(AG$174=-1,AH176,IF(AG$174=99,AF176,IF(AG$174=0,INDEX($F43:$N43,0,AG$172),(INDEX($F43:$N43,0,AG$174+1)-INDEX($F43:$N43,0,AG$174))/(INDEX($F$4:$N$4,0,AG$174+1)-INDEX($F$4:$N$4,0,AG$174))+AF176)))</f>
        <v>24.242855233376442</v>
      </c>
      <c r="AH176" s="186" cm="1">
        <f t="array" ref="AH176">IF(AH$174=-1,AI176,IF(AH$174=99,AG176,IF(AH$174=0,INDEX($F43:$N43,0,AH$172),(INDEX($F43:$N43,0,AH$174+1)-INDEX($F43:$N43,0,AH$174))/(INDEX($F$4:$N$4,0,AH$174+1)-INDEX($F$4:$N$4,0,AH$174))+AG176)))</f>
        <v>24.853540748647045</v>
      </c>
      <c r="AI176" s="186" cm="1">
        <f t="array" ref="AI176">IF(AI$174=-1,AJ176,IF(AI$174=99,AH176,IF(AI$174=0,INDEX($F43:$N43,0,AI$172),(INDEX($F43:$N43,0,AI$174+1)-INDEX($F43:$N43,0,AI$174))/(INDEX($F$4:$N$4,0,AI$174+1)-INDEX($F$4:$N$4,0,AI$174))+AH176)))</f>
        <v>25.464226263917649</v>
      </c>
      <c r="AJ176" s="186" cm="1">
        <f t="array" ref="AJ176">IF(AJ$174=-1,AK176,IF(AJ$174=99,AI176,IF(AJ$174=0,INDEX($F43:$N43,0,AJ$172),(INDEX($F43:$N43,0,AJ$174+1)-INDEX($F43:$N43,0,AJ$174))/(INDEX($F$4:$N$4,0,AJ$174+1)-INDEX($F$4:$N$4,0,AJ$174))+AI176)))</f>
        <v>26.074911779188252</v>
      </c>
      <c r="AK176" s="186" cm="1">
        <f t="array" ref="AK176">IF(AK$174=-1,AL176,IF(AK$174=99,AJ176,IF(AK$174=0,INDEX($F43:$N43,0,AK$172),(INDEX($F43:$N43,0,AK$174+1)-INDEX($F43:$N43,0,AK$174))/(INDEX($F$4:$N$4,0,AK$174+1)-INDEX($F$4:$N$4,0,AK$174))+AJ176)))</f>
        <v>26.685597294458855</v>
      </c>
      <c r="AL176" s="186" cm="1">
        <f t="array" ref="AL176">IF(AL$174=-1,AM176,IF(AL$174=99,AK176,IF(AL$174=0,INDEX($F43:$N43,0,AL$172),(INDEX($F43:$N43,0,AL$174+1)-INDEX($F43:$N43,0,AL$174))/(INDEX($F$4:$N$4,0,AL$174+1)-INDEX($F$4:$N$4,0,AL$174))+AK176)))</f>
        <v>27.296282809729458</v>
      </c>
      <c r="AM176" s="186" cm="1">
        <f t="array" ref="AM176">IF(AM$174=-1,AN176,IF(AM$174=99,AL176,IF(AM$174=0,INDEX($F43:$N43,0,AM$172),(INDEX($F43:$N43,0,AM$174+1)-INDEX($F43:$N43,0,AM$174))/(INDEX($F$4:$N$4,0,AM$174+1)-INDEX($F$4:$N$4,0,AM$174))+AL176)))</f>
        <v>27.906968325000069</v>
      </c>
      <c r="AN176" s="186" cm="1">
        <f t="array" ref="AN176">IF(AN$174=-1,AO176,IF(AN$174=99,AM176,IF(AN$174=0,INDEX($F43:$N43,0,AN$172),(INDEX($F43:$N43,0,AN$174+1)-INDEX($F43:$N43,0,AN$174))/(INDEX($F$4:$N$4,0,AN$174+1)-INDEX($F$4:$N$4,0,AN$174))+AM176)))</f>
        <v>28.388689827083368</v>
      </c>
      <c r="AO176" s="186" cm="1">
        <f t="array" ref="AO176">IF(AO$174=-1,AP176,IF(AO$174=99,AN176,IF(AO$174=0,INDEX($F43:$N43,0,AO$172),(INDEX($F43:$N43,0,AO$174+1)-INDEX($F43:$N43,0,AO$174))/(INDEX($F$4:$N$4,0,AO$174+1)-INDEX($F$4:$N$4,0,AO$174))+AN176)))</f>
        <v>32.724183345833076</v>
      </c>
      <c r="AP176" s="186" cm="1">
        <f t="array" ref="AP176">IF(AP$174=-1,AQ176,IF(AP$174=99,AO176,IF(AP$174=0,INDEX($F43:$N43,0,AP$172),(INDEX($F43:$N43,0,AP$174+1)-INDEX($F43:$N43,0,AP$174))/(INDEX($F$4:$N$4,0,AP$174+1)-INDEX($F$4:$N$4,0,AP$174))+AO176)))</f>
        <v>32.724183345833076</v>
      </c>
      <c r="AQ176" s="186" cm="1">
        <f t="array" ref="AQ176">IF(AQ$174=-1,AR176,IF(AQ$174=99,AP176,IF(AQ$174=0,INDEX($F43:$N43,0,AQ$172),(INDEX($F43:$N43,0,AQ$174+1)-INDEX($F43:$N43,0,AQ$174))/(INDEX($F$4:$N$4,0,AQ$174+1)-INDEX($F$4:$N$4,0,AQ$174))+AP176)))</f>
        <v>32.724183345833076</v>
      </c>
    </row>
    <row r="177" spans="1:57">
      <c r="A177" s="185" t="s">
        <v>16</v>
      </c>
      <c r="B177" s="22" t="str">
        <f t="shared" si="248"/>
        <v/>
      </c>
      <c r="C177" s="23" t="str">
        <f t="shared" si="249"/>
        <v/>
      </c>
      <c r="D177" s="57"/>
      <c r="E177" s="23" t="str">
        <f t="shared" si="250"/>
        <v/>
      </c>
      <c r="F177" s="23" t="str">
        <f t="shared" si="250"/>
        <v/>
      </c>
      <c r="G177" s="23" t="str">
        <f t="shared" si="250"/>
        <v/>
      </c>
      <c r="H177" s="23"/>
      <c r="I177" s="23" t="str">
        <f t="shared" si="250"/>
        <v/>
      </c>
      <c r="J177" s="133" t="str">
        <f t="shared" si="252"/>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5.6830538745650507</v>
      </c>
      <c r="T177" s="186" cm="1">
        <f t="array" ref="T177">IF(T$174=-1,U177,IF(T$174=99,S177,IF(T$174=0,INDEX($F46:$N46,0,T$172),(INDEX($F46:$N46,0,T$174+1)-INDEX($F46:$N46,0,T$174))/(INDEX($F$4:$N$4,0,T$174+1)-INDEX($F$4:$N$4,0,T$174))+S177)))</f>
        <v>5.809031604520948</v>
      </c>
      <c r="U177" s="186" cm="1">
        <f t="array" ref="U177">IF(U$174=-1,V177,IF(U$174=99,T177,IF(U$174=0,INDEX($F46:$N46,0,U$172),(INDEX($F46:$N46,0,U$174+1)-INDEX($F46:$N46,0,U$174))/(INDEX($F$4:$N$4,0,U$174+1)-INDEX($F$4:$N$4,0,U$174))+T177)))</f>
        <v>5.9289598794507583</v>
      </c>
      <c r="V177" s="186" cm="1">
        <f t="array" ref="V177">IF(V$174=-1,W177,IF(V$174=99,U177,IF(V$174=0,INDEX($F46:$N46,0,V$172),(INDEX($F46:$N46,0,V$174+1)-INDEX($F46:$N46,0,V$174))/(INDEX($F$4:$N$4,0,V$174+1)-INDEX($F$4:$N$4,0,V$174))+U177)))</f>
        <v>6.0488881543805686</v>
      </c>
      <c r="W177" s="186" cm="1">
        <f t="array" ref="W177">IF(W$174=-1,X177,IF(W$174=99,V177,IF(W$174=0,INDEX($F46:$N46,0,W$172),(INDEX($F46:$N46,0,W$174+1)-INDEX($F46:$N46,0,W$174))/(INDEX($F$4:$N$4,0,W$174+1)-INDEX($F$4:$N$4,0,W$174))+V177)))</f>
        <v>6.1688164293103789</v>
      </c>
      <c r="X177" s="186" cm="1">
        <f t="array" ref="X177">IF(X$174=-1,Y177,IF(X$174=99,W177,IF(X$174=0,INDEX($F46:$N46,0,X$172),(INDEX($F46:$N46,0,X$174+1)-INDEX($F46:$N46,0,X$174))/(INDEX($F$4:$N$4,0,X$174+1)-INDEX($F$4:$N$4,0,X$174))+W177)))</f>
        <v>6.2887447042401892</v>
      </c>
      <c r="Y177" s="186" cm="1">
        <f t="array" ref="Y177">IF(Y$174=-1,Z177,IF(Y$174=99,X177,IF(Y$174=0,INDEX($F46:$N46,0,Y$172),(INDEX($F46:$N46,0,Y$174+1)-INDEX($F46:$N46,0,Y$174))/(INDEX($F$4:$N$4,0,Y$174+1)-INDEX($F$4:$N$4,0,Y$174))+X177)))</f>
        <v>6.4086729791699995</v>
      </c>
      <c r="Z177" s="186" cm="1">
        <f t="array" ref="Z177">IF(Z$174=-1,AA177,IF(Z$174=99,Y177,IF(Z$174=0,INDEX($F46:$N46,0,Z$172),(INDEX($F46:$N46,0,Z$174+1)-INDEX($F46:$N46,0,Z$174))/(INDEX($F$4:$N$4,0,Z$174+1)-INDEX($F$4:$N$4,0,Z$174))+Y177)))</f>
        <v>6.5286012540998097</v>
      </c>
      <c r="AA177" s="186" cm="1">
        <f t="array" ref="AA177">IF(AA$174=-1,AB177,IF(AA$174=99,Z177,IF(AA$174=0,INDEX($F46:$N46,0,AA$172),(INDEX($F46:$N46,0,AA$174+1)-INDEX($F46:$N46,0,AA$174))/(INDEX($F$4:$N$4,0,AA$174+1)-INDEX($F$4:$N$4,0,AA$174))+Z177)))</f>
        <v>6.64852952902962</v>
      </c>
      <c r="AB177" s="186" cm="1">
        <f t="array" ref="AB177">IF(AB$174=-1,AC177,IF(AB$174=99,AA177,IF(AB$174=0,INDEX($F46:$N46,0,AB$172),(INDEX($F46:$N46,0,AB$174+1)-INDEX($F46:$N46,0,AB$174))/(INDEX($F$4:$N$4,0,AB$174+1)-INDEX($F$4:$N$4,0,AB$174))+AA177)))</f>
        <v>6.7684578039594303</v>
      </c>
      <c r="AC177" s="186" cm="1">
        <f t="array" ref="AC177">IF(AC$174=-1,AD177,IF(AC$174=99,AB177,IF(AC$174=0,INDEX($F46:$N46,0,AC$172),(INDEX($F46:$N46,0,AC$174+1)-INDEX($F46:$N46,0,AC$174))/(INDEX($F$4:$N$4,0,AC$174+1)-INDEX($F$4:$N$4,0,AC$174))+AB177)))</f>
        <v>6.8883860788892406</v>
      </c>
      <c r="AD177" s="186" cm="1">
        <f t="array" ref="AD177">IF(AD$174=-1,AE177,IF(AD$174=99,AC177,IF(AD$174=0,INDEX($F46:$N46,0,AD$172),(INDEX($F46:$N46,0,AD$174+1)-INDEX($F46:$N46,0,AD$174))/(INDEX($F$4:$N$4,0,AD$174+1)-INDEX($F$4:$N$4,0,AD$174))+AC177)))</f>
        <v>7.0813501047510687</v>
      </c>
      <c r="AE177" s="186" cm="1">
        <f t="array" ref="AE177">IF(AE$174=-1,AF177,IF(AE$174=99,AD177,IF(AE$174=0,INDEX($F46:$N46,0,AE$172),(INDEX($F46:$N46,0,AE$174+1)-INDEX($F46:$N46,0,AE$174))/(INDEX($F$4:$N$4,0,AE$174+1)-INDEX($F$4:$N$4,0,AE$174))+AD177)))</f>
        <v>7.2743141306128969</v>
      </c>
      <c r="AF177" s="186" cm="1">
        <f t="array" ref="AF177">IF(AF$174=-1,AG177,IF(AF$174=99,AE177,IF(AF$174=0,INDEX($F46:$N46,0,AF$172),(INDEX($F46:$N46,0,AF$174+1)-INDEX($F46:$N46,0,AF$174))/(INDEX($F$4:$N$4,0,AF$174+1)-INDEX($F$4:$N$4,0,AF$174))+AE177)))</f>
        <v>7.467278156474725</v>
      </c>
      <c r="AG177" s="186" cm="1">
        <f t="array" ref="AG177">IF(AG$174=-1,AH177,IF(AG$174=99,AF177,IF(AG$174=0,INDEX($F46:$N46,0,AG$172),(INDEX($F46:$N46,0,AG$174+1)-INDEX($F46:$N46,0,AG$174))/(INDEX($F$4:$N$4,0,AG$174+1)-INDEX($F$4:$N$4,0,AG$174))+AF177)))</f>
        <v>7.6602421823365532</v>
      </c>
      <c r="AH177" s="186" cm="1">
        <f t="array" ref="AH177">IF(AH$174=-1,AI177,IF(AH$174=99,AG177,IF(AH$174=0,INDEX($F46:$N46,0,AH$172),(INDEX($F46:$N46,0,AH$174+1)-INDEX($F46:$N46,0,AH$174))/(INDEX($F$4:$N$4,0,AH$174+1)-INDEX($F$4:$N$4,0,AH$174))+AG177)))</f>
        <v>7.8532062081983813</v>
      </c>
      <c r="AI177" s="186" cm="1">
        <f t="array" ref="AI177">IF(AI$174=-1,AJ177,IF(AI$174=99,AH177,IF(AI$174=0,INDEX($F46:$N46,0,AI$172),(INDEX($F46:$N46,0,AI$174+1)-INDEX($F46:$N46,0,AI$174))/(INDEX($F$4:$N$4,0,AI$174+1)-INDEX($F$4:$N$4,0,AI$174))+AH177)))</f>
        <v>8.0461702340602095</v>
      </c>
      <c r="AJ177" s="186" cm="1">
        <f t="array" ref="AJ177">IF(AJ$174=-1,AK177,IF(AJ$174=99,AI177,IF(AJ$174=0,INDEX($F46:$N46,0,AJ$172),(INDEX($F46:$N46,0,AJ$174+1)-INDEX($F46:$N46,0,AJ$174))/(INDEX($F$4:$N$4,0,AJ$174+1)-INDEX($F$4:$N$4,0,AJ$174))+AI177)))</f>
        <v>8.2391342599220376</v>
      </c>
      <c r="AK177" s="186" cm="1">
        <f t="array" ref="AK177">IF(AK$174=-1,AL177,IF(AK$174=99,AJ177,IF(AK$174=0,INDEX($F46:$N46,0,AK$172),(INDEX($F46:$N46,0,AK$174+1)-INDEX($F46:$N46,0,AK$174))/(INDEX($F$4:$N$4,0,AK$174+1)-INDEX($F$4:$N$4,0,AK$174))+AJ177)))</f>
        <v>8.4320982857838658</v>
      </c>
      <c r="AL177" s="186" cm="1">
        <f t="array" ref="AL177">IF(AL$174=-1,AM177,IF(AL$174=99,AK177,IF(AL$174=0,INDEX($F46:$N46,0,AL$172),(INDEX($F46:$N46,0,AL$174+1)-INDEX($F46:$N46,0,AL$174))/(INDEX($F$4:$N$4,0,AL$174+1)-INDEX($F$4:$N$4,0,AL$174))+AK177)))</f>
        <v>8.6250623116456939</v>
      </c>
      <c r="AM177" s="186" cm="1">
        <f t="array" ref="AM177">IF(AM$174=-1,AN177,IF(AM$174=99,AL177,IF(AM$174=0,INDEX($F46:$N46,0,AM$172),(INDEX($F46:$N46,0,AM$174+1)-INDEX($F46:$N46,0,AM$174))/(INDEX($F$4:$N$4,0,AM$174+1)-INDEX($F$4:$N$4,0,AM$174))+AL177)))</f>
        <v>8.8180263375075238</v>
      </c>
      <c r="AN177" s="186" cm="1">
        <f t="array" ref="AN177">IF(AN$174=-1,AO177,IF(AN$174=99,AM177,IF(AN$174=0,INDEX($F46:$N46,0,AN$172),(INDEX($F46:$N46,0,AN$174+1)-INDEX($F46:$N46,0,AN$174))/(INDEX($F$4:$N$4,0,AN$174+1)-INDEX($F$4:$N$4,0,AN$174))+AM177)))</f>
        <v>8.9702403954175285</v>
      </c>
      <c r="AO177" s="186" cm="1">
        <f t="array" ref="AO177">IF(AO$174=-1,AP177,IF(AO$174=99,AN177,IF(AO$174=0,INDEX($F46:$N46,0,AO$172),(INDEX($F46:$N46,0,AO$174+1)-INDEX($F46:$N46,0,AO$174))/(INDEX($F$4:$N$4,0,AO$174+1)-INDEX($F$4:$N$4,0,AO$174))+AN177)))</f>
        <v>10.340166916607572</v>
      </c>
      <c r="AP177" s="186" cm="1">
        <f t="array" ref="AP177">IF(AP$174=-1,AQ177,IF(AP$174=99,AO177,IF(AP$174=0,INDEX($F46:$N46,0,AP$172),(INDEX($F46:$N46,0,AP$174+1)-INDEX($F46:$N46,0,AP$174))/(INDEX($F$4:$N$4,0,AP$174+1)-INDEX($F$4:$N$4,0,AP$174))+AO177)))</f>
        <v>10.340166916607572</v>
      </c>
      <c r="AQ177" s="186" cm="1">
        <f t="array" ref="AQ177">IF(AQ$174=-1,AR177,IF(AQ$174=99,AP177,IF(AQ$174=0,INDEX($F46:$N46,0,AQ$172),(INDEX($F46:$N46,0,AQ$174+1)-INDEX($F46:$N46,0,AQ$174))/(INDEX($F$4:$N$4,0,AQ$174+1)-INDEX($F$4:$N$4,0,AQ$174))+AP177)))</f>
        <v>10.340166916607572</v>
      </c>
      <c r="AZ177" s="186"/>
      <c r="BA177" s="186"/>
      <c r="BB177" s="186"/>
      <c r="BC177" s="186"/>
      <c r="BD177" s="186"/>
      <c r="BE177" s="186"/>
    </row>
    <row r="178" spans="1:57">
      <c r="A178" s="185" t="s">
        <v>16</v>
      </c>
      <c r="B178" s="22" t="str">
        <f t="shared" si="248"/>
        <v/>
      </c>
      <c r="C178" s="23" t="str">
        <f t="shared" si="249"/>
        <v/>
      </c>
      <c r="D178" s="57"/>
      <c r="E178" s="23" t="str">
        <f t="shared" si="250"/>
        <v/>
      </c>
      <c r="F178" s="23" t="str">
        <f t="shared" si="250"/>
        <v/>
      </c>
      <c r="G178" s="23" t="str">
        <f t="shared" si="250"/>
        <v/>
      </c>
      <c r="H178" s="23"/>
      <c r="I178" s="23" t="str">
        <f t="shared" si="250"/>
        <v/>
      </c>
      <c r="J178" s="133" t="str">
        <f t="shared" si="252"/>
        <v>TFHCV2</v>
      </c>
      <c r="K178" s="186">
        <f t="shared" ref="K178:K185" si="253">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2.380861706678858</v>
      </c>
      <c r="T178" s="186" cm="1">
        <f t="array" ref="T178">IF(T$174=-1,U178,IF(T$174=99,S178,IF(T$174=0,INDEX($F51:$N51,0,T$172),(INDEX($F51:$N51,0,T$174+1)-INDEX($F51:$N51,0,T$174))/(INDEX($F$4:$N$4,0,T$174+1)-INDEX($F$4:$N$4,0,T$174))+S178)))</f>
        <v>2.433638885950149</v>
      </c>
      <c r="U178" s="186" cm="1">
        <f t="array" ref="U178">IF(U$174=-1,V178,IF(U$174=99,T178,IF(U$174=0,INDEX($F51:$N51,0,U$172),(INDEX($F51:$N51,0,U$174+1)-INDEX($F51:$N51,0,U$174))/(INDEX($F$4:$N$4,0,U$174+1)-INDEX($F$4:$N$4,0,U$174))+T178)))</f>
        <v>2.4838817032154159</v>
      </c>
      <c r="V178" s="186" cm="1">
        <f t="array" ref="V178">IF(V$174=-1,W178,IF(V$174=99,U178,IF(V$174=0,INDEX($F51:$N51,0,V$172),(INDEX($F51:$N51,0,V$174+1)-INDEX($F51:$N51,0,V$174))/(INDEX($F$4:$N$4,0,V$174+1)-INDEX($F$4:$N$4,0,V$174))+U178)))</f>
        <v>2.5341245204806828</v>
      </c>
      <c r="W178" s="186" cm="1">
        <f t="array" ref="W178">IF(W$174=-1,X178,IF(W$174=99,V178,IF(W$174=0,INDEX($F51:$N51,0,W$172),(INDEX($F51:$N51,0,W$174+1)-INDEX($F51:$N51,0,W$174))/(INDEX($F$4:$N$4,0,W$174+1)-INDEX($F$4:$N$4,0,W$174))+V178)))</f>
        <v>2.5843673377459497</v>
      </c>
      <c r="X178" s="186" cm="1">
        <f t="array" ref="X178">IF(X$174=-1,Y178,IF(X$174=99,W178,IF(X$174=0,INDEX($F51:$N51,0,X$172),(INDEX($F51:$N51,0,X$174+1)-INDEX($F51:$N51,0,X$174))/(INDEX($F$4:$N$4,0,X$174+1)-INDEX($F$4:$N$4,0,X$174))+W178)))</f>
        <v>2.6346101550112166</v>
      </c>
      <c r="Y178" s="186" cm="1">
        <f t="array" ref="Y178">IF(Y$174=-1,Z178,IF(Y$174=99,X178,IF(Y$174=0,INDEX($F51:$N51,0,Y$172),(INDEX($F51:$N51,0,Y$174+1)-INDEX($F51:$N51,0,Y$174))/(INDEX($F$4:$N$4,0,Y$174+1)-INDEX($F$4:$N$4,0,Y$174))+X178)))</f>
        <v>2.6848529722764836</v>
      </c>
      <c r="Z178" s="186" cm="1">
        <f t="array" ref="Z178">IF(Z$174=-1,AA178,IF(Z$174=99,Y178,IF(Z$174=0,INDEX($F51:$N51,0,Z$172),(INDEX($F51:$N51,0,Z$174+1)-INDEX($F51:$N51,0,Z$174))/(INDEX($F$4:$N$4,0,Z$174+1)-INDEX($F$4:$N$4,0,Z$174))+Y178)))</f>
        <v>2.7350957895417505</v>
      </c>
      <c r="AA178" s="186" cm="1">
        <f t="array" ref="AA178">IF(AA$174=-1,AB178,IF(AA$174=99,Z178,IF(AA$174=0,INDEX($F51:$N51,0,AA$172),(INDEX($F51:$N51,0,AA$174+1)-INDEX($F51:$N51,0,AA$174))/(INDEX($F$4:$N$4,0,AA$174+1)-INDEX($F$4:$N$4,0,AA$174))+Z178)))</f>
        <v>2.7853386068070174</v>
      </c>
      <c r="AB178" s="186" cm="1">
        <f t="array" ref="AB178">IF(AB$174=-1,AC178,IF(AB$174=99,AA178,IF(AB$174=0,INDEX($F51:$N51,0,AB$172),(INDEX($F51:$N51,0,AB$174+1)-INDEX($F51:$N51,0,AB$174))/(INDEX($F$4:$N$4,0,AB$174+1)-INDEX($F$4:$N$4,0,AB$174))+AA178)))</f>
        <v>2.8355814240722843</v>
      </c>
      <c r="AC178" s="186" cm="1">
        <f t="array" ref="AC178">IF(AC$174=-1,AD178,IF(AC$174=99,AB178,IF(AC$174=0,INDEX($F51:$N51,0,AC$172),(INDEX($F51:$N51,0,AC$174+1)-INDEX($F51:$N51,0,AC$174))/(INDEX($F$4:$N$4,0,AC$174+1)-INDEX($F$4:$N$4,0,AC$174))+AB178)))</f>
        <v>2.8858242413375517</v>
      </c>
      <c r="AD178" s="186" cm="1">
        <f t="array" ref="AD178">IF(AD$174=-1,AE178,IF(AD$174=99,AC178,IF(AD$174=0,INDEX($F51:$N51,0,AD$172),(INDEX($F51:$N51,0,AD$174+1)-INDEX($F51:$N51,0,AD$174))/(INDEX($F$4:$N$4,0,AD$174+1)-INDEX($F$4:$N$4,0,AD$174))+AC178)))</f>
        <v>2.9666646961495653</v>
      </c>
      <c r="AE178" s="186" cm="1">
        <f t="array" ref="AE178">IF(AE$174=-1,AF178,IF(AE$174=99,AD178,IF(AE$174=0,INDEX($F51:$N51,0,AE$172),(INDEX($F51:$N51,0,AE$174+1)-INDEX($F51:$N51,0,AE$174))/(INDEX($F$4:$N$4,0,AE$174+1)-INDEX($F$4:$N$4,0,AE$174))+AD178)))</f>
        <v>3.0475051509615789</v>
      </c>
      <c r="AF178" s="186" cm="1">
        <f t="array" ref="AF178">IF(AF$174=-1,AG178,IF(AF$174=99,AE178,IF(AF$174=0,INDEX($F51:$N51,0,AF$172),(INDEX($F51:$N51,0,AF$174+1)-INDEX($F51:$N51,0,AF$174))/(INDEX($F$4:$N$4,0,AF$174+1)-INDEX($F$4:$N$4,0,AF$174))+AE178)))</f>
        <v>3.1283456057735926</v>
      </c>
      <c r="AG178" s="186" cm="1">
        <f t="array" ref="AG178">IF(AG$174=-1,AH178,IF(AG$174=99,AF178,IF(AG$174=0,INDEX($F51:$N51,0,AG$172),(INDEX($F51:$N51,0,AG$174+1)-INDEX($F51:$N51,0,AG$174))/(INDEX($F$4:$N$4,0,AG$174+1)-INDEX($F$4:$N$4,0,AG$174))+AF178)))</f>
        <v>3.2091860605856062</v>
      </c>
      <c r="AH178" s="186" cm="1">
        <f t="array" ref="AH178">IF(AH$174=-1,AI178,IF(AH$174=99,AG178,IF(AH$174=0,INDEX($F51:$N51,0,AH$172),(INDEX($F51:$N51,0,AH$174+1)-INDEX($F51:$N51,0,AH$174))/(INDEX($F$4:$N$4,0,AH$174+1)-INDEX($F$4:$N$4,0,AH$174))+AG178)))</f>
        <v>3.2900265153976198</v>
      </c>
      <c r="AI178" s="186" cm="1">
        <f t="array" ref="AI178">IF(AI$174=-1,AJ178,IF(AI$174=99,AH178,IF(AI$174=0,INDEX($F51:$N51,0,AI$172),(INDEX($F51:$N51,0,AI$174+1)-INDEX($F51:$N51,0,AI$174))/(INDEX($F$4:$N$4,0,AI$174+1)-INDEX($F$4:$N$4,0,AI$174))+AH178)))</f>
        <v>3.3708669702096334</v>
      </c>
      <c r="AJ178" s="186" cm="1">
        <f t="array" ref="AJ178">IF(AJ$174=-1,AK178,IF(AJ$174=99,AI178,IF(AJ$174=0,INDEX($F51:$N51,0,AJ$172),(INDEX($F51:$N51,0,AJ$174+1)-INDEX($F51:$N51,0,AJ$174))/(INDEX($F$4:$N$4,0,AJ$174+1)-INDEX($F$4:$N$4,0,AJ$174))+AI178)))</f>
        <v>3.4517074250216471</v>
      </c>
      <c r="AK178" s="186" cm="1">
        <f t="array" ref="AK178">IF(AK$174=-1,AL178,IF(AK$174=99,AJ178,IF(AK$174=0,INDEX($F51:$N51,0,AK$172),(INDEX($F51:$N51,0,AK$174+1)-INDEX($F51:$N51,0,AK$174))/(INDEX($F$4:$N$4,0,AK$174+1)-INDEX($F$4:$N$4,0,AK$174))+AJ178)))</f>
        <v>3.5325478798336607</v>
      </c>
      <c r="AL178" s="186" cm="1">
        <f t="array" ref="AL178">IF(AL$174=-1,AM178,IF(AL$174=99,AK178,IF(AL$174=0,INDEX($F51:$N51,0,AL$172),(INDEX($F51:$N51,0,AL$174+1)-INDEX($F51:$N51,0,AL$174))/(INDEX($F$4:$N$4,0,AL$174+1)-INDEX($F$4:$N$4,0,AL$174))+AK178)))</f>
        <v>3.6133883346456743</v>
      </c>
      <c r="AM178" s="186" cm="1">
        <f t="array" ref="AM178">IF(AM$174=-1,AN178,IF(AM$174=99,AL178,IF(AM$174=0,INDEX($F51:$N51,0,AM$172),(INDEX($F51:$N51,0,AM$174+1)-INDEX($F51:$N51,0,AM$174))/(INDEX($F$4:$N$4,0,AM$174+1)-INDEX($F$4:$N$4,0,AM$174))+AL178)))</f>
        <v>3.6942287894576897</v>
      </c>
      <c r="AN178" s="186" cm="1">
        <f t="array" ref="AN178">IF(AN$174=-1,AO178,IF(AN$174=99,AM178,IF(AN$174=0,INDEX($F51:$N51,0,AN$172),(INDEX($F51:$N51,0,AN$174+1)-INDEX($F51:$N51,0,AN$174))/(INDEX($F$4:$N$4,0,AN$174+1)-INDEX($F$4:$N$4,0,AN$174))+AM178)))</f>
        <v>3.7579974303495316</v>
      </c>
      <c r="AO178" s="186" cm="1">
        <f t="array" ref="AO178">IF(AO$174=-1,AP178,IF(AO$174=99,AN178,IF(AO$174=0,INDEX($F51:$N51,0,AO$172),(INDEX($F51:$N51,0,AO$174+1)-INDEX($F51:$N51,0,AO$174))/(INDEX($F$4:$N$4,0,AO$174+1)-INDEX($F$4:$N$4,0,AO$174))+AN178)))</f>
        <v>4.3319151983761079</v>
      </c>
      <c r="AP178" s="186" cm="1">
        <f t="array" ref="AP178">IF(AP$174=-1,AQ178,IF(AP$174=99,AO178,IF(AP$174=0,INDEX($F51:$N51,0,AP$172),(INDEX($F51:$N51,0,AP$174+1)-INDEX($F51:$N51,0,AP$174))/(INDEX($F$4:$N$4,0,AP$174+1)-INDEX($F$4:$N$4,0,AP$174))+AO178)))</f>
        <v>4.3319151983761079</v>
      </c>
      <c r="AQ178" s="186" cm="1">
        <f t="array" ref="AQ178">IF(AQ$174=-1,AR178,IF(AQ$174=99,AP178,IF(AQ$174=0,INDEX($F51:$N51,0,AQ$172),(INDEX($F51:$N51,0,AQ$174+1)-INDEX($F51:$N51,0,AQ$174))/(INDEX($F$4:$N$4,0,AQ$174+1)-INDEX($F$4:$N$4,0,AQ$174))+AP178)))</f>
        <v>4.3319151983761079</v>
      </c>
      <c r="AZ178" s="186"/>
      <c r="BA178" s="186"/>
      <c r="BB178" s="186"/>
      <c r="BC178" s="186"/>
      <c r="BD178" s="186"/>
      <c r="BE178" s="186"/>
    </row>
    <row r="179" spans="1:57">
      <c r="A179" s="185" t="s">
        <v>16</v>
      </c>
      <c r="B179" s="22" t="str">
        <f t="shared" si="248"/>
        <v/>
      </c>
      <c r="C179" s="23" t="str">
        <f t="shared" si="249"/>
        <v/>
      </c>
      <c r="D179" s="57"/>
      <c r="E179" s="23" t="str">
        <f t="shared" si="250"/>
        <v/>
      </c>
      <c r="F179" s="23" t="str">
        <f t="shared" si="250"/>
        <v/>
      </c>
      <c r="G179" s="23" t="str">
        <f t="shared" si="250"/>
        <v/>
      </c>
      <c r="H179" s="23"/>
      <c r="I179" s="23" t="str">
        <f t="shared" si="250"/>
        <v/>
      </c>
      <c r="J179" s="133" t="str">
        <f t="shared" si="252"/>
        <v>TFHCV3</v>
      </c>
      <c r="K179" s="186">
        <f t="shared" si="253"/>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15.933153476691098</v>
      </c>
      <c r="T179" s="186" cm="1">
        <f t="array" ref="T179">IF(T$174=-1,U179,IF(T$174=99,S179,IF(T$174=0,INDEX($F52:$N52,0,T$172),(INDEX($F52:$N52,0,T$174+1)-INDEX($F52:$N52,0,T$174))/(INDEX($F$4:$N$4,0,T$174+1)-INDEX($F$4:$N$4,0,T$174))+S179)))</f>
        <v>16.286347824366729</v>
      </c>
      <c r="U179" s="186" cm="1">
        <f t="array" ref="U179">IF(U$174=-1,V179,IF(U$174=99,T179,IF(U$174=0,INDEX($F52:$N52,0,U$172),(INDEX($F52:$N52,0,U$174+1)-INDEX($F52:$N52,0,U$174))/(INDEX($F$4:$N$4,0,U$174+1)-INDEX($F$4:$N$4,0,U$174))+T179)))</f>
        <v>16.622581767036806</v>
      </c>
      <c r="V179" s="186" cm="1">
        <f t="array" ref="V179">IF(V$174=-1,W179,IF(V$174=99,U179,IF(V$174=0,INDEX($F52:$N52,0,V$172),(INDEX($F52:$N52,0,V$174+1)-INDEX($F52:$N52,0,V$174))/(INDEX($F$4:$N$4,0,V$174+1)-INDEX($F$4:$N$4,0,V$174))+U179)))</f>
        <v>16.958815709706883</v>
      </c>
      <c r="W179" s="186" cm="1">
        <f t="array" ref="W179">IF(W$174=-1,X179,IF(W$174=99,V179,IF(W$174=0,INDEX($F52:$N52,0,W$172),(INDEX($F52:$N52,0,W$174+1)-INDEX($F52:$N52,0,W$174))/(INDEX($F$4:$N$4,0,W$174+1)-INDEX($F$4:$N$4,0,W$174))+V179)))</f>
        <v>17.29504965237696</v>
      </c>
      <c r="X179" s="186" cm="1">
        <f t="array" ref="X179">IF(X$174=-1,Y179,IF(X$174=99,W179,IF(X$174=0,INDEX($F52:$N52,0,X$172),(INDEX($F52:$N52,0,X$174+1)-INDEX($F52:$N52,0,X$174))/(INDEX($F$4:$N$4,0,X$174+1)-INDEX($F$4:$N$4,0,X$174))+W179)))</f>
        <v>17.631283595047037</v>
      </c>
      <c r="Y179" s="186" cm="1">
        <f t="array" ref="Y179">IF(Y$174=-1,Z179,IF(Y$174=99,X179,IF(Y$174=0,INDEX($F52:$N52,0,Y$172),(INDEX($F52:$N52,0,Y$174+1)-INDEX($F52:$N52,0,Y$174))/(INDEX($F$4:$N$4,0,Y$174+1)-INDEX($F$4:$N$4,0,Y$174))+X179)))</f>
        <v>17.967517537717114</v>
      </c>
      <c r="Z179" s="186" cm="1">
        <f t="array" ref="Z179">IF(Z$174=-1,AA179,IF(Z$174=99,Y179,IF(Z$174=0,INDEX($F52:$N52,0,Z$172),(INDEX($F52:$N52,0,Z$174+1)-INDEX($F52:$N52,0,Z$174))/(INDEX($F$4:$N$4,0,Z$174+1)-INDEX($F$4:$N$4,0,Z$174))+Y179)))</f>
        <v>18.303751480387191</v>
      </c>
      <c r="AA179" s="186" cm="1">
        <f t="array" ref="AA179">IF(AA$174=-1,AB179,IF(AA$174=99,Z179,IF(AA$174=0,INDEX($F52:$N52,0,AA$172),(INDEX($F52:$N52,0,AA$174+1)-INDEX($F52:$N52,0,AA$174))/(INDEX($F$4:$N$4,0,AA$174+1)-INDEX($F$4:$N$4,0,AA$174))+Z179)))</f>
        <v>18.639985423057269</v>
      </c>
      <c r="AB179" s="186" cm="1">
        <f t="array" ref="AB179">IF(AB$174=-1,AC179,IF(AB$174=99,AA179,IF(AB$174=0,INDEX($F52:$N52,0,AB$172),(INDEX($F52:$N52,0,AB$174+1)-INDEX($F52:$N52,0,AB$174))/(INDEX($F$4:$N$4,0,AB$174+1)-INDEX($F$4:$N$4,0,AB$174))+AA179)))</f>
        <v>18.976219365727346</v>
      </c>
      <c r="AC179" s="186" cm="1">
        <f t="array" ref="AC179">IF(AC$174=-1,AD179,IF(AC$174=99,AB179,IF(AC$174=0,INDEX($F52:$N52,0,AC$172),(INDEX($F52:$N52,0,AC$174+1)-INDEX($F52:$N52,0,AC$174))/(INDEX($F$4:$N$4,0,AC$174+1)-INDEX($F$4:$N$4,0,AC$174))+AB179)))</f>
        <v>19.31245330839743</v>
      </c>
      <c r="AD179" s="186" cm="1">
        <f t="array" ref="AD179">IF(AD$174=-1,AE179,IF(AD$174=99,AC179,IF(AD$174=0,INDEX($F52:$N52,0,AD$172),(INDEX($F52:$N52,0,AD$174+1)-INDEX($F52:$N52,0,AD$174))/(INDEX($F$4:$N$4,0,AD$174+1)-INDEX($F$4:$N$4,0,AD$174))+AC179)))</f>
        <v>19.853452128291956</v>
      </c>
      <c r="AE179" s="186" cm="1">
        <f t="array" ref="AE179">IF(AE$174=-1,AF179,IF(AE$174=99,AD179,IF(AE$174=0,INDEX($F52:$N52,0,AE$172),(INDEX($F52:$N52,0,AE$174+1)-INDEX($F52:$N52,0,AE$174))/(INDEX($F$4:$N$4,0,AE$174+1)-INDEX($F$4:$N$4,0,AE$174))+AD179)))</f>
        <v>20.394450948186481</v>
      </c>
      <c r="AF179" s="186" cm="1">
        <f t="array" ref="AF179">IF(AF$174=-1,AG179,IF(AF$174=99,AE179,IF(AF$174=0,INDEX($F52:$N52,0,AF$172),(INDEX($F52:$N52,0,AF$174+1)-INDEX($F52:$N52,0,AF$174))/(INDEX($F$4:$N$4,0,AF$174+1)-INDEX($F$4:$N$4,0,AF$174))+AE179)))</f>
        <v>20.935449768081007</v>
      </c>
      <c r="AG179" s="186" cm="1">
        <f t="array" ref="AG179">IF(AG$174=-1,AH179,IF(AG$174=99,AF179,IF(AG$174=0,INDEX($F52:$N52,0,AG$172),(INDEX($F52:$N52,0,AG$174+1)-INDEX($F52:$N52,0,AG$174))/(INDEX($F$4:$N$4,0,AG$174+1)-INDEX($F$4:$N$4,0,AG$174))+AF179)))</f>
        <v>21.476448587975533</v>
      </c>
      <c r="AH179" s="186" cm="1">
        <f t="array" ref="AH179">IF(AH$174=-1,AI179,IF(AH$174=99,AG179,IF(AH$174=0,INDEX($F52:$N52,0,AH$172),(INDEX($F52:$N52,0,AH$174+1)-INDEX($F52:$N52,0,AH$174))/(INDEX($F$4:$N$4,0,AH$174+1)-INDEX($F$4:$N$4,0,AH$174))+AG179)))</f>
        <v>22.017447407870058</v>
      </c>
      <c r="AI179" s="186" cm="1">
        <f t="array" ref="AI179">IF(AI$174=-1,AJ179,IF(AI$174=99,AH179,IF(AI$174=0,INDEX($F52:$N52,0,AI$172),(INDEX($F52:$N52,0,AI$174+1)-INDEX($F52:$N52,0,AI$174))/(INDEX($F$4:$N$4,0,AI$174+1)-INDEX($F$4:$N$4,0,AI$174))+AH179)))</f>
        <v>22.558446227764584</v>
      </c>
      <c r="AJ179" s="186" cm="1">
        <f t="array" ref="AJ179">IF(AJ$174=-1,AK179,IF(AJ$174=99,AI179,IF(AJ$174=0,INDEX($F52:$N52,0,AJ$172),(INDEX($F52:$N52,0,AJ$174+1)-INDEX($F52:$N52,0,AJ$174))/(INDEX($F$4:$N$4,0,AJ$174+1)-INDEX($F$4:$N$4,0,AJ$174))+AI179)))</f>
        <v>23.09944504765911</v>
      </c>
      <c r="AK179" s="186" cm="1">
        <f t="array" ref="AK179">IF(AK$174=-1,AL179,IF(AK$174=99,AJ179,IF(AK$174=0,INDEX($F52:$N52,0,AK$172),(INDEX($F52:$N52,0,AK$174+1)-INDEX($F52:$N52,0,AK$174))/(INDEX($F$4:$N$4,0,AK$174+1)-INDEX($F$4:$N$4,0,AK$174))+AJ179)))</f>
        <v>23.640443867553635</v>
      </c>
      <c r="AL179" s="186" cm="1">
        <f t="array" ref="AL179">IF(AL$174=-1,AM179,IF(AL$174=99,AK179,IF(AL$174=0,INDEX($F52:$N52,0,AL$172),(INDEX($F52:$N52,0,AL$174+1)-INDEX($F52:$N52,0,AL$174))/(INDEX($F$4:$N$4,0,AL$174+1)-INDEX($F$4:$N$4,0,AL$174))+AK179)))</f>
        <v>24.181442687448161</v>
      </c>
      <c r="AM179" s="186" cm="1">
        <f t="array" ref="AM179">IF(AM$174=-1,AN179,IF(AM$174=99,AL179,IF(AM$174=0,INDEX($F52:$N52,0,AM$172),(INDEX($F52:$N52,0,AM$174+1)-INDEX($F52:$N52,0,AM$174))/(INDEX($F$4:$N$4,0,AM$174+1)-INDEX($F$4:$N$4,0,AM$174))+AL179)))</f>
        <v>24.722441507342683</v>
      </c>
      <c r="AN179" s="186" cm="1">
        <f t="array" ref="AN179">IF(AN$174=-1,AO179,IF(AN$174=99,AM179,IF(AN$174=0,INDEX($F52:$N52,0,AN$172),(INDEX($F52:$N52,0,AN$174+1)-INDEX($F52:$N52,0,AN$174))/(INDEX($F$4:$N$4,0,AN$174+1)-INDEX($F$4:$N$4,0,AN$174))+AM179)))</f>
        <v>25.14919268716951</v>
      </c>
      <c r="AO179" s="186" cm="1">
        <f t="array" ref="AO179">IF(AO$174=-1,AP179,IF(AO$174=99,AN179,IF(AO$174=0,INDEX($F52:$N52,0,AO$172),(INDEX($F52:$N52,0,AO$174+1)-INDEX($F52:$N52,0,AO$174))/(INDEX($F$4:$N$4,0,AO$174+1)-INDEX($F$4:$N$4,0,AO$174))+AN179)))</f>
        <v>28.989953305610953</v>
      </c>
      <c r="AP179" s="186" cm="1">
        <f t="array" ref="AP179">IF(AP$174=-1,AQ179,IF(AP$174=99,AO179,IF(AP$174=0,INDEX($F52:$N52,0,AP$172),(INDEX($F52:$N52,0,AP$174+1)-INDEX($F52:$N52,0,AP$174))/(INDEX($F$4:$N$4,0,AP$174+1)-INDEX($F$4:$N$4,0,AP$174))+AO179)))</f>
        <v>28.989953305610953</v>
      </c>
      <c r="AQ179" s="186" cm="1">
        <f t="array" ref="AQ179">IF(AQ$174=-1,AR179,IF(AQ$174=99,AP179,IF(AQ$174=0,INDEX($F52:$N52,0,AQ$172),(INDEX($F52:$N52,0,AQ$174+1)-INDEX($F52:$N52,0,AQ$174))/(INDEX($F$4:$N$4,0,AQ$174+1)-INDEX($F$4:$N$4,0,AQ$174))+AP179)))</f>
        <v>28.989953305610953</v>
      </c>
      <c r="AZ179" s="186"/>
      <c r="BA179" s="186"/>
      <c r="BB179" s="186"/>
      <c r="BC179" s="186"/>
      <c r="BD179" s="186"/>
      <c r="BE179" s="186"/>
    </row>
    <row r="180" spans="1:57">
      <c r="A180" s="185" t="s">
        <v>16</v>
      </c>
      <c r="B180" s="22" t="str">
        <f t="shared" si="248"/>
        <v/>
      </c>
      <c r="C180" s="23" t="str">
        <f t="shared" si="249"/>
        <v/>
      </c>
      <c r="D180" s="57"/>
      <c r="E180" s="23" t="str">
        <f t="shared" si="250"/>
        <v/>
      </c>
      <c r="F180" s="23" t="str">
        <f t="shared" si="250"/>
        <v/>
      </c>
      <c r="G180" s="23" t="str">
        <f t="shared" si="250"/>
        <v/>
      </c>
      <c r="H180" s="23"/>
      <c r="I180" s="23" t="str">
        <f t="shared" si="250"/>
        <v/>
      </c>
      <c r="J180" s="133" t="str">
        <f t="shared" si="252"/>
        <v>TFHCV4</v>
      </c>
      <c r="K180" s="186">
        <f t="shared" si="253"/>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5.3141115951984714</v>
      </c>
      <c r="T180" s="186" cm="1">
        <f t="array" ref="T180">IF(T$174=-1,U180,IF(T$174=99,S180,IF(T$174=0,INDEX($F53:$N53,0,T$172),(INDEX($F53:$N53,0,T$174+1)-INDEX($F53:$N53,0,T$174))/(INDEX($F$4:$N$4,0,T$174+1)-INDEX($F$4:$N$4,0,T$174))+S180)))</f>
        <v>5.431910885909339</v>
      </c>
      <c r="U180" s="186" cm="1">
        <f t="array" ref="U180">IF(U$174=-1,V180,IF(U$174=99,T180,IF(U$174=0,INDEX($F53:$N53,0,U$172),(INDEX($F53:$N53,0,U$174+1)-INDEX($F53:$N53,0,U$174))/(INDEX($F$4:$N$4,0,U$174+1)-INDEX($F$4:$N$4,0,U$174))+T180)))</f>
        <v>5.5440534505344949</v>
      </c>
      <c r="V180" s="186" cm="1">
        <f t="array" ref="V180">IF(V$174=-1,W180,IF(V$174=99,U180,IF(V$174=0,INDEX($F53:$N53,0,V$172),(INDEX($F53:$N53,0,V$174+1)-INDEX($F53:$N53,0,V$174))/(INDEX($F$4:$N$4,0,V$174+1)-INDEX($F$4:$N$4,0,V$174))+U180)))</f>
        <v>5.6561960151596509</v>
      </c>
      <c r="W180" s="186" cm="1">
        <f t="array" ref="W180">IF(W$174=-1,X180,IF(W$174=99,V180,IF(W$174=0,INDEX($F53:$N53,0,W$172),(INDEX($F53:$N53,0,W$174+1)-INDEX($F53:$N53,0,W$174))/(INDEX($F$4:$N$4,0,W$174+1)-INDEX($F$4:$N$4,0,W$174))+V180)))</f>
        <v>5.7683385797848068</v>
      </c>
      <c r="X180" s="186" cm="1">
        <f t="array" ref="X180">IF(X$174=-1,Y180,IF(X$174=99,W180,IF(X$174=0,INDEX($F53:$N53,0,X$172),(INDEX($F53:$N53,0,X$174+1)-INDEX($F53:$N53,0,X$174))/(INDEX($F$4:$N$4,0,X$174+1)-INDEX($F$4:$N$4,0,X$174))+W180)))</f>
        <v>5.8804811444099627</v>
      </c>
      <c r="Y180" s="186" cm="1">
        <f t="array" ref="Y180">IF(Y$174=-1,Z180,IF(Y$174=99,X180,IF(Y$174=0,INDEX($F53:$N53,0,Y$172),(INDEX($F53:$N53,0,Y$174+1)-INDEX($F53:$N53,0,Y$174))/(INDEX($F$4:$N$4,0,Y$174+1)-INDEX($F$4:$N$4,0,Y$174))+X180)))</f>
        <v>5.9926237090351187</v>
      </c>
      <c r="Z180" s="186" cm="1">
        <f t="array" ref="Z180">IF(Z$174=-1,AA180,IF(Z$174=99,Y180,IF(Z$174=0,INDEX($F53:$N53,0,Z$172),(INDEX($F53:$N53,0,Z$174+1)-INDEX($F53:$N53,0,Z$174))/(INDEX($F$4:$N$4,0,Z$174+1)-INDEX($F$4:$N$4,0,Z$174))+Y180)))</f>
        <v>6.1047662736602746</v>
      </c>
      <c r="AA180" s="186" cm="1">
        <f t="array" ref="AA180">IF(AA$174=-1,AB180,IF(AA$174=99,Z180,IF(AA$174=0,INDEX($F53:$N53,0,AA$172),(INDEX($F53:$N53,0,AA$174+1)-INDEX($F53:$N53,0,AA$174))/(INDEX($F$4:$N$4,0,AA$174+1)-INDEX($F$4:$N$4,0,AA$174))+Z180)))</f>
        <v>6.2169088382854305</v>
      </c>
      <c r="AB180" s="186" cm="1">
        <f t="array" ref="AB180">IF(AB$174=-1,AC180,IF(AB$174=99,AA180,IF(AB$174=0,INDEX($F53:$N53,0,AB$172),(INDEX($F53:$N53,0,AB$174+1)-INDEX($F53:$N53,0,AB$174))/(INDEX($F$4:$N$4,0,AB$174+1)-INDEX($F$4:$N$4,0,AB$174))+AA180)))</f>
        <v>6.3290514029105864</v>
      </c>
      <c r="AC180" s="186" cm="1">
        <f t="array" ref="AC180">IF(AC$174=-1,AD180,IF(AC$174=99,AB180,IF(AC$174=0,INDEX($F53:$N53,0,AC$172),(INDEX($F53:$N53,0,AC$174+1)-INDEX($F53:$N53,0,AC$174))/(INDEX($F$4:$N$4,0,AC$174+1)-INDEX($F$4:$N$4,0,AC$174))+AB180)))</f>
        <v>6.4411939675357432</v>
      </c>
      <c r="AD180" s="186" cm="1">
        <f t="array" ref="AD180">IF(AD$174=-1,AE180,IF(AD$174=99,AC180,IF(AD$174=0,INDEX($F53:$N53,0,AD$172),(INDEX($F53:$N53,0,AD$174+1)-INDEX($F53:$N53,0,AD$174))/(INDEX($F$4:$N$4,0,AD$174+1)-INDEX($F$4:$N$4,0,AD$174))+AC180)))</f>
        <v>6.6216308224242608</v>
      </c>
      <c r="AE180" s="186" cm="1">
        <f t="array" ref="AE180">IF(AE$174=-1,AF180,IF(AE$174=99,AD180,IF(AE$174=0,INDEX($F53:$N53,0,AE$172),(INDEX($F53:$N53,0,AE$174+1)-INDEX($F53:$N53,0,AE$174))/(INDEX($F$4:$N$4,0,AE$174+1)-INDEX($F$4:$N$4,0,AE$174))+AD180)))</f>
        <v>6.8020676773127784</v>
      </c>
      <c r="AF180" s="186" cm="1">
        <f t="array" ref="AF180">IF(AF$174=-1,AG180,IF(AF$174=99,AE180,IF(AF$174=0,INDEX($F53:$N53,0,AF$172),(INDEX($F53:$N53,0,AF$174+1)-INDEX($F53:$N53,0,AF$174))/(INDEX($F$4:$N$4,0,AF$174+1)-INDEX($F$4:$N$4,0,AF$174))+AE180)))</f>
        <v>6.982504532201296</v>
      </c>
      <c r="AG180" s="186" cm="1">
        <f t="array" ref="AG180">IF(AG$174=-1,AH180,IF(AG$174=99,AF180,IF(AG$174=0,INDEX($F53:$N53,0,AG$172),(INDEX($F53:$N53,0,AG$174+1)-INDEX($F53:$N53,0,AG$174))/(INDEX($F$4:$N$4,0,AG$174+1)-INDEX($F$4:$N$4,0,AG$174))+AF180)))</f>
        <v>7.1629413870898135</v>
      </c>
      <c r="AH180" s="186" cm="1">
        <f t="array" ref="AH180">IF(AH$174=-1,AI180,IF(AH$174=99,AG180,IF(AH$174=0,INDEX($F53:$N53,0,AH$172),(INDEX($F53:$N53,0,AH$174+1)-INDEX($F53:$N53,0,AH$174))/(INDEX($F$4:$N$4,0,AH$174+1)-INDEX($F$4:$N$4,0,AH$174))+AG180)))</f>
        <v>7.3433782419783311</v>
      </c>
      <c r="AI180" s="186" cm="1">
        <f t="array" ref="AI180">IF(AI$174=-1,AJ180,IF(AI$174=99,AH180,IF(AI$174=0,INDEX($F53:$N53,0,AI$172),(INDEX($F53:$N53,0,AI$174+1)-INDEX($F53:$N53,0,AI$174))/(INDEX($F$4:$N$4,0,AI$174+1)-INDEX($F$4:$N$4,0,AI$174))+AH180)))</f>
        <v>7.5238150968668487</v>
      </c>
      <c r="AJ180" s="186" cm="1">
        <f t="array" ref="AJ180">IF(AJ$174=-1,AK180,IF(AJ$174=99,AI180,IF(AJ$174=0,INDEX($F53:$N53,0,AJ$172),(INDEX($F53:$N53,0,AJ$174+1)-INDEX($F53:$N53,0,AJ$174))/(INDEX($F$4:$N$4,0,AJ$174+1)-INDEX($F$4:$N$4,0,AJ$174))+AI180)))</f>
        <v>7.7042519517553663</v>
      </c>
      <c r="AK180" s="186" cm="1">
        <f t="array" ref="AK180">IF(AK$174=-1,AL180,IF(AK$174=99,AJ180,IF(AK$174=0,INDEX($F53:$N53,0,AK$172),(INDEX($F53:$N53,0,AK$174+1)-INDEX($F53:$N53,0,AK$174))/(INDEX($F$4:$N$4,0,AK$174+1)-INDEX($F$4:$N$4,0,AK$174))+AJ180)))</f>
        <v>7.8846888066438838</v>
      </c>
      <c r="AL180" s="186" cm="1">
        <f t="array" ref="AL180">IF(AL$174=-1,AM180,IF(AL$174=99,AK180,IF(AL$174=0,INDEX($F53:$N53,0,AL$172),(INDEX($F53:$N53,0,AL$174+1)-INDEX($F53:$N53,0,AL$174))/(INDEX($F$4:$N$4,0,AL$174+1)-INDEX($F$4:$N$4,0,AL$174))+AK180)))</f>
        <v>8.0651256615324005</v>
      </c>
      <c r="AM180" s="186" cm="1">
        <f t="array" ref="AM180">IF(AM$174=-1,AN180,IF(AM$174=99,AL180,IF(AM$174=0,INDEX($F53:$N53,0,AM$172),(INDEX($F53:$N53,0,AM$174+1)-INDEX($F53:$N53,0,AM$174))/(INDEX($F$4:$N$4,0,AM$174+1)-INDEX($F$4:$N$4,0,AM$174))+AL180)))</f>
        <v>8.2455625164209163</v>
      </c>
      <c r="AN180" s="186" cm="1">
        <f t="array" ref="AN180">IF(AN$174=-1,AO180,IF(AN$174=99,AM180,IF(AN$174=0,INDEX($F53:$N53,0,AN$172),(INDEX($F53:$N53,0,AN$174+1)-INDEX($F53:$N53,0,AN$174))/(INDEX($F$4:$N$4,0,AN$174+1)-INDEX($F$4:$N$4,0,AN$174))+AM180)))</f>
        <v>8.387894879960875</v>
      </c>
      <c r="AO180" s="186" cm="1">
        <f t="array" ref="AO180">IF(AO$174=-1,AP180,IF(AO$174=99,AN180,IF(AO$174=0,INDEX($F53:$N53,0,AO$172),(INDEX($F53:$N53,0,AO$174+1)-INDEX($F53:$N53,0,AO$174))/(INDEX($F$4:$N$4,0,AO$174+1)-INDEX($F$4:$N$4,0,AO$174))+AN180)))</f>
        <v>9.6688861518205123</v>
      </c>
      <c r="AP180" s="186" cm="1">
        <f t="array" ref="AP180">IF(AP$174=-1,AQ180,IF(AP$174=99,AO180,IF(AP$174=0,INDEX($F53:$N53,0,AP$172),(INDEX($F53:$N53,0,AP$174+1)-INDEX($F53:$N53,0,AP$174))/(INDEX($F$4:$N$4,0,AP$174+1)-INDEX($F$4:$N$4,0,AP$174))+AO180)))</f>
        <v>9.6688861518205123</v>
      </c>
      <c r="AQ180" s="186" cm="1">
        <f t="array" ref="AQ180">IF(AQ$174=-1,AR180,IF(AQ$174=99,AP180,IF(AQ$174=0,INDEX($F53:$N53,0,AQ$172),(INDEX($F53:$N53,0,AQ$174+1)-INDEX($F53:$N53,0,AQ$174))/(INDEX($F$4:$N$4,0,AQ$174+1)-INDEX($F$4:$N$4,0,AQ$174))+AP180)))</f>
        <v>9.6688861518205123</v>
      </c>
      <c r="AZ180" s="186"/>
      <c r="BA180" s="186"/>
      <c r="BB180" s="186"/>
      <c r="BC180" s="186"/>
      <c r="BD180" s="186"/>
      <c r="BE180" s="186"/>
    </row>
    <row r="181" spans="1:57">
      <c r="A181" s="185" t="s">
        <v>16</v>
      </c>
      <c r="B181" s="22" t="str">
        <f t="shared" si="248"/>
        <v/>
      </c>
      <c r="C181" s="23" t="str">
        <f t="shared" si="249"/>
        <v/>
      </c>
      <c r="D181" s="57"/>
      <c r="E181" s="23" t="str">
        <f t="shared" si="250"/>
        <v/>
      </c>
      <c r="F181" s="23" t="str">
        <f t="shared" si="250"/>
        <v/>
      </c>
      <c r="G181" s="23" t="str">
        <f t="shared" si="250"/>
        <v/>
      </c>
      <c r="H181" s="23"/>
      <c r="I181" s="23" t="str">
        <f t="shared" si="250"/>
        <v/>
      </c>
      <c r="J181" s="133" t="str">
        <f t="shared" si="252"/>
        <v>TFHCV5</v>
      </c>
      <c r="K181" s="186">
        <f t="shared" si="253"/>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3.2034631421535407</v>
      </c>
      <c r="T181" s="186" cm="1">
        <f t="array" ref="T181">IF(T$174=-1,U181,IF(T$174=99,S181,IF(T$174=0,INDEX($F54:$N54,0,T$172),(INDEX($F54:$N54,0,T$174+1)-INDEX($F54:$N54,0,T$174))/(INDEX($F$4:$N$4,0,T$174+1)-INDEX($F$4:$N$4,0,T$174))+S181)))</f>
        <v>3.2744751409051402</v>
      </c>
      <c r="U181" s="186" cm="1">
        <f t="array" ref="U181">IF(U$174=-1,V181,IF(U$174=99,T181,IF(U$174=0,INDEX($F54:$N54,0,U$172),(INDEX($F54:$N54,0,U$174+1)-INDEX($F54:$N54,0,U$174))/(INDEX($F$4:$N$4,0,U$174+1)-INDEX($F$4:$N$4,0,U$174))+T181)))</f>
        <v>3.3420771409775232</v>
      </c>
      <c r="V181" s="186" cm="1">
        <f t="array" ref="V181">IF(V$174=-1,W181,IF(V$174=99,U181,IF(V$174=0,INDEX($F54:$N54,0,V$172),(INDEX($F54:$N54,0,V$174+1)-INDEX($F54:$N54,0,V$174))/(INDEX($F$4:$N$4,0,V$174+1)-INDEX($F$4:$N$4,0,V$174))+U181)))</f>
        <v>3.4096791410499061</v>
      </c>
      <c r="W181" s="186" cm="1">
        <f t="array" ref="W181">IF(W$174=-1,X181,IF(W$174=99,V181,IF(W$174=0,INDEX($F54:$N54,0,W$172),(INDEX($F54:$N54,0,W$174+1)-INDEX($F54:$N54,0,W$174))/(INDEX($F$4:$N$4,0,W$174+1)-INDEX($F$4:$N$4,0,W$174))+V181)))</f>
        <v>3.477281141122289</v>
      </c>
      <c r="X181" s="186" cm="1">
        <f t="array" ref="X181">IF(X$174=-1,Y181,IF(X$174=99,W181,IF(X$174=0,INDEX($F54:$N54,0,X$172),(INDEX($F54:$N54,0,X$174+1)-INDEX($F54:$N54,0,X$174))/(INDEX($F$4:$N$4,0,X$174+1)-INDEX($F$4:$N$4,0,X$174))+W181)))</f>
        <v>3.544883141194672</v>
      </c>
      <c r="Y181" s="186" cm="1">
        <f t="array" ref="Y181">IF(Y$174=-1,Z181,IF(Y$174=99,X181,IF(Y$174=0,INDEX($F54:$N54,0,Y$172),(INDEX($F54:$N54,0,Y$174+1)-INDEX($F54:$N54,0,Y$174))/(INDEX($F$4:$N$4,0,Y$174+1)-INDEX($F$4:$N$4,0,Y$174))+X181)))</f>
        <v>3.6124851412670549</v>
      </c>
      <c r="Z181" s="186" cm="1">
        <f t="array" ref="Z181">IF(Z$174=-1,AA181,IF(Z$174=99,Y181,IF(Z$174=0,INDEX($F54:$N54,0,Z$172),(INDEX($F54:$N54,0,Z$174+1)-INDEX($F54:$N54,0,Z$174))/(INDEX($F$4:$N$4,0,Z$174+1)-INDEX($F$4:$N$4,0,Z$174))+Y181)))</f>
        <v>3.6800871413394378</v>
      </c>
      <c r="AA181" s="186" cm="1">
        <f t="array" ref="AA181">IF(AA$174=-1,AB181,IF(AA$174=99,Z181,IF(AA$174=0,INDEX($F54:$N54,0,AA$172),(INDEX($F54:$N54,0,AA$174+1)-INDEX($F54:$N54,0,AA$174))/(INDEX($F$4:$N$4,0,AA$174+1)-INDEX($F$4:$N$4,0,AA$174))+Z181)))</f>
        <v>3.7476891414118207</v>
      </c>
      <c r="AB181" s="186" cm="1">
        <f t="array" ref="AB181">IF(AB$174=-1,AC181,IF(AB$174=99,AA181,IF(AB$174=0,INDEX($F54:$N54,0,AB$172),(INDEX($F54:$N54,0,AB$174+1)-INDEX($F54:$N54,0,AB$174))/(INDEX($F$4:$N$4,0,AB$174+1)-INDEX($F$4:$N$4,0,AB$174))+AA181)))</f>
        <v>3.8152911414842037</v>
      </c>
      <c r="AC181" s="186" cm="1">
        <f t="array" ref="AC181">IF(AC$174=-1,AD181,IF(AC$174=99,AB181,IF(AC$174=0,INDEX($F54:$N54,0,AC$172),(INDEX($F54:$N54,0,AC$174+1)-INDEX($F54:$N54,0,AC$174))/(INDEX($F$4:$N$4,0,AC$174+1)-INDEX($F$4:$N$4,0,AC$174))+AB181)))</f>
        <v>3.8828931415565879</v>
      </c>
      <c r="AD181" s="186" cm="1">
        <f t="array" ref="AD181">IF(AD$174=-1,AE181,IF(AD$174=99,AC181,IF(AD$174=0,INDEX($F54:$N54,0,AD$172),(INDEX($F54:$N54,0,AD$174+1)-INDEX($F54:$N54,0,AD$174))/(INDEX($F$4:$N$4,0,AD$174+1)-INDEX($F$4:$N$4,0,AD$174))+AC181)))</f>
        <v>3.9916644392169043</v>
      </c>
      <c r="AE181" s="186" cm="1">
        <f t="array" ref="AE181">IF(AE$174=-1,AF181,IF(AE$174=99,AD181,IF(AE$174=0,INDEX($F54:$N54,0,AE$172),(INDEX($F54:$N54,0,AE$174+1)-INDEX($F54:$N54,0,AE$174))/(INDEX($F$4:$N$4,0,AE$174+1)-INDEX($F$4:$N$4,0,AE$174))+AD181)))</f>
        <v>4.1004357368772206</v>
      </c>
      <c r="AF181" s="186" cm="1">
        <f t="array" ref="AF181">IF(AF$174=-1,AG181,IF(AF$174=99,AE181,IF(AF$174=0,INDEX($F54:$N54,0,AF$172),(INDEX($F54:$N54,0,AF$174+1)-INDEX($F54:$N54,0,AF$174))/(INDEX($F$4:$N$4,0,AF$174+1)-INDEX($F$4:$N$4,0,AF$174))+AE181)))</f>
        <v>4.2092070345375374</v>
      </c>
      <c r="AG181" s="186" cm="1">
        <f t="array" ref="AG181">IF(AG$174=-1,AH181,IF(AG$174=99,AF181,IF(AG$174=0,INDEX($F54:$N54,0,AG$172),(INDEX($F54:$N54,0,AG$174+1)-INDEX($F54:$N54,0,AG$174))/(INDEX($F$4:$N$4,0,AG$174+1)-INDEX($F$4:$N$4,0,AG$174))+AF181)))</f>
        <v>4.3179783321978542</v>
      </c>
      <c r="AH181" s="186" cm="1">
        <f t="array" ref="AH181">IF(AH$174=-1,AI181,IF(AH$174=99,AG181,IF(AH$174=0,INDEX($F54:$N54,0,AH$172),(INDEX($F54:$N54,0,AH$174+1)-INDEX($F54:$N54,0,AH$174))/(INDEX($F$4:$N$4,0,AH$174+1)-INDEX($F$4:$N$4,0,AH$174))+AG181)))</f>
        <v>4.426749629858171</v>
      </c>
      <c r="AI181" s="186" cm="1">
        <f t="array" ref="AI181">IF(AI$174=-1,AJ181,IF(AI$174=99,AH181,IF(AI$174=0,INDEX($F54:$N54,0,AI$172),(INDEX($F54:$N54,0,AI$174+1)-INDEX($F54:$N54,0,AI$174))/(INDEX($F$4:$N$4,0,AI$174+1)-INDEX($F$4:$N$4,0,AI$174))+AH181)))</f>
        <v>4.5355209275184878</v>
      </c>
      <c r="AJ181" s="186" cm="1">
        <f t="array" ref="AJ181">IF(AJ$174=-1,AK181,IF(AJ$174=99,AI181,IF(AJ$174=0,INDEX($F54:$N54,0,AJ$172),(INDEX($F54:$N54,0,AJ$174+1)-INDEX($F54:$N54,0,AJ$174))/(INDEX($F$4:$N$4,0,AJ$174+1)-INDEX($F$4:$N$4,0,AJ$174))+AI181)))</f>
        <v>4.6442922251788046</v>
      </c>
      <c r="AK181" s="186" cm="1">
        <f t="array" ref="AK181">IF(AK$174=-1,AL181,IF(AK$174=99,AJ181,IF(AK$174=0,INDEX($F54:$N54,0,AK$172),(INDEX($F54:$N54,0,AK$174+1)-INDEX($F54:$N54,0,AK$174))/(INDEX($F$4:$N$4,0,AK$174+1)-INDEX($F$4:$N$4,0,AK$174))+AJ181)))</f>
        <v>4.7530635228391214</v>
      </c>
      <c r="AL181" s="186" cm="1">
        <f t="array" ref="AL181">IF(AL$174=-1,AM181,IF(AL$174=99,AK181,IF(AL$174=0,INDEX($F54:$N54,0,AL$172),(INDEX($F54:$N54,0,AL$174+1)-INDEX($F54:$N54,0,AL$174))/(INDEX($F$4:$N$4,0,AL$174+1)-INDEX($F$4:$N$4,0,AL$174))+AK181)))</f>
        <v>4.8618348204994382</v>
      </c>
      <c r="AM181" s="186" cm="1">
        <f t="array" ref="AM181">IF(AM$174=-1,AN181,IF(AM$174=99,AL181,IF(AM$174=0,INDEX($F54:$N54,0,AM$172),(INDEX($F54:$N54,0,AM$174+1)-INDEX($F54:$N54,0,AM$174))/(INDEX($F$4:$N$4,0,AM$174+1)-INDEX($F$4:$N$4,0,AM$174))+AL181)))</f>
        <v>4.9706061181597523</v>
      </c>
      <c r="AN181" s="186" cm="1">
        <f t="array" ref="AN181">IF(AN$174=-1,AO181,IF(AN$174=99,AM181,IF(AN$174=0,INDEX($F54:$N54,0,AN$172),(INDEX($F54:$N54,0,AN$174+1)-INDEX($F54:$N54,0,AN$174))/(INDEX($F$4:$N$4,0,AN$174+1)-INDEX($F$4:$N$4,0,AN$174))+AM181)))</f>
        <v>5.0564071918421032</v>
      </c>
      <c r="AO181" s="186" cm="1">
        <f t="array" ref="AO181">IF(AO$174=-1,AP181,IF(AO$174=99,AN181,IF(AO$174=0,INDEX($F54:$N54,0,AO$172),(INDEX($F54:$N54,0,AO$174+1)-INDEX($F54:$N54,0,AO$174))/(INDEX($F$4:$N$4,0,AO$174+1)-INDEX($F$4:$N$4,0,AO$174))+AN181)))</f>
        <v>5.8286168549832604</v>
      </c>
      <c r="AP181" s="186" cm="1">
        <f t="array" ref="AP181">IF(AP$174=-1,AQ181,IF(AP$174=99,AO181,IF(AP$174=0,INDEX($F54:$N54,0,AP$172),(INDEX($F54:$N54,0,AP$174+1)-INDEX($F54:$N54,0,AP$174))/(INDEX($F$4:$N$4,0,AP$174+1)-INDEX($F$4:$N$4,0,AP$174))+AO181)))</f>
        <v>5.8286168549832604</v>
      </c>
      <c r="AQ181" s="186" cm="1">
        <f t="array" ref="AQ181">IF(AQ$174=-1,AR181,IF(AQ$174=99,AP181,IF(AQ$174=0,INDEX($F54:$N54,0,AQ$172),(INDEX($F54:$N54,0,AQ$174+1)-INDEX($F54:$N54,0,AQ$174))/(INDEX($F$4:$N$4,0,AQ$174+1)-INDEX($F$4:$N$4,0,AQ$174))+AP181)))</f>
        <v>5.8286168549832604</v>
      </c>
      <c r="AZ181" s="186"/>
      <c r="BA181" s="186"/>
      <c r="BB181" s="186"/>
      <c r="BC181" s="186"/>
      <c r="BD181" s="186"/>
      <c r="BE181" s="186"/>
    </row>
    <row r="182" spans="1:57">
      <c r="A182" s="185" t="s">
        <v>16</v>
      </c>
      <c r="B182" s="22" t="str">
        <f t="shared" si="248"/>
        <v/>
      </c>
      <c r="C182" s="23" t="str">
        <f t="shared" si="249"/>
        <v/>
      </c>
      <c r="D182" s="57"/>
      <c r="E182" s="23" t="str">
        <f t="shared" si="250"/>
        <v/>
      </c>
      <c r="F182" s="23" t="str">
        <f t="shared" si="250"/>
        <v/>
      </c>
      <c r="G182" s="23" t="str">
        <f t="shared" si="250"/>
        <v/>
      </c>
      <c r="H182" s="23"/>
      <c r="I182" s="23" t="str">
        <f t="shared" si="250"/>
        <v/>
      </c>
      <c r="J182" s="133" t="str">
        <f t="shared" si="252"/>
        <v>TFHCV6</v>
      </c>
      <c r="K182" s="186">
        <f t="shared" si="253"/>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105.23450837130574</v>
      </c>
      <c r="T182" s="186" cm="1">
        <f t="array" ref="T182">IF(T$174=-1,U182,IF(T$174=99,S182,IF(T$174=0,INDEX($F55:$N55,0,T$172),(INDEX($F55:$N55,0,T$174+1)-INDEX($F55:$N55,0,T$174))/(INDEX($F$4:$N$4,0,T$174+1)-INDEX($F$4:$N$4,0,T$174))+S182)))</f>
        <v>107.56726902609657</v>
      </c>
      <c r="U182" s="186" cm="1">
        <f t="array" ref="U182">IF(U$174=-1,V182,IF(U$174=99,T182,IF(U$174=0,INDEX($F55:$N55,0,U$172),(INDEX($F55:$N55,0,U$174+1)-INDEX($F55:$N55,0,U$174))/(INDEX($F$4:$N$4,0,U$174+1)-INDEX($F$4:$N$4,0,U$174))+T182)))</f>
        <v>109.78801043214619</v>
      </c>
      <c r="V182" s="186" cm="1">
        <f t="array" ref="V182">IF(V$174=-1,W182,IF(V$174=99,U182,IF(V$174=0,INDEX($F55:$N55,0,V$172),(INDEX($F55:$N55,0,V$174+1)-INDEX($F55:$N55,0,V$174))/(INDEX($F$4:$N$4,0,V$174+1)-INDEX($F$4:$N$4,0,V$174))+U182)))</f>
        <v>112.00875183819582</v>
      </c>
      <c r="W182" s="186" cm="1">
        <f t="array" ref="W182">IF(W$174=-1,X182,IF(W$174=99,V182,IF(W$174=0,INDEX($F55:$N55,0,W$172),(INDEX($F55:$N55,0,W$174+1)-INDEX($F55:$N55,0,W$174))/(INDEX($F$4:$N$4,0,W$174+1)-INDEX($F$4:$N$4,0,W$174))+V182)))</f>
        <v>114.22949324424545</v>
      </c>
      <c r="X182" s="186" cm="1">
        <f t="array" ref="X182">IF(X$174=-1,Y182,IF(X$174=99,W182,IF(X$174=0,INDEX($F55:$N55,0,X$172),(INDEX($F55:$N55,0,X$174+1)-INDEX($F55:$N55,0,X$174))/(INDEX($F$4:$N$4,0,X$174+1)-INDEX($F$4:$N$4,0,X$174))+W182)))</f>
        <v>116.45023465029507</v>
      </c>
      <c r="Y182" s="186" cm="1">
        <f t="array" ref="Y182">IF(Y$174=-1,Z182,IF(Y$174=99,X182,IF(Y$174=0,INDEX($F55:$N55,0,Y$172),(INDEX($F55:$N55,0,Y$174+1)-INDEX($F55:$N55,0,Y$174))/(INDEX($F$4:$N$4,0,Y$174+1)-INDEX($F$4:$N$4,0,Y$174))+X182)))</f>
        <v>118.6709760563447</v>
      </c>
      <c r="Z182" s="186" cm="1">
        <f t="array" ref="Z182">IF(Z$174=-1,AA182,IF(Z$174=99,Y182,IF(Z$174=0,INDEX($F55:$N55,0,Z$172),(INDEX($F55:$N55,0,Z$174+1)-INDEX($F55:$N55,0,Z$174))/(INDEX($F$4:$N$4,0,Z$174+1)-INDEX($F$4:$N$4,0,Z$174))+Y182)))</f>
        <v>120.89171746239433</v>
      </c>
      <c r="AA182" s="186" cm="1">
        <f t="array" ref="AA182">IF(AA$174=-1,AB182,IF(AA$174=99,Z182,IF(AA$174=0,INDEX($F55:$N55,0,AA$172),(INDEX($F55:$N55,0,AA$174+1)-INDEX($F55:$N55,0,AA$174))/(INDEX($F$4:$N$4,0,AA$174+1)-INDEX($F$4:$N$4,0,AA$174))+Z182)))</f>
        <v>123.11245886844395</v>
      </c>
      <c r="AB182" s="186" cm="1">
        <f t="array" ref="AB182">IF(AB$174=-1,AC182,IF(AB$174=99,AA182,IF(AB$174=0,INDEX($F55:$N55,0,AB$172),(INDEX($F55:$N55,0,AB$174+1)-INDEX($F55:$N55,0,AB$174))/(INDEX($F$4:$N$4,0,AB$174+1)-INDEX($F$4:$N$4,0,AB$174))+AA182)))</f>
        <v>125.33320027449358</v>
      </c>
      <c r="AC182" s="186" cm="1">
        <f t="array" ref="AC182">IF(AC$174=-1,AD182,IF(AC$174=99,AB182,IF(AC$174=0,INDEX($F55:$N55,0,AC$172),(INDEX($F55:$N55,0,AC$174+1)-INDEX($F55:$N55,0,AC$174))/(INDEX($F$4:$N$4,0,AC$174+1)-INDEX($F$4:$N$4,0,AC$174))+AB182)))</f>
        <v>127.55394168054322</v>
      </c>
      <c r="AD182" s="186" cm="1">
        <f t="array" ref="AD182">IF(AD$174=-1,AE182,IF(AD$174=99,AC182,IF(AD$174=0,INDEX($F55:$N55,0,AD$172),(INDEX($F55:$N55,0,AD$174+1)-INDEX($F55:$N55,0,AD$174))/(INDEX($F$4:$N$4,0,AD$174+1)-INDEX($F$4:$N$4,0,AD$174))+AC182)))</f>
        <v>131.12710407581815</v>
      </c>
      <c r="AE182" s="186" cm="1">
        <f t="array" ref="AE182">IF(AE$174=-1,AF182,IF(AE$174=99,AD182,IF(AE$174=0,INDEX($F55:$N55,0,AE$172),(INDEX($F55:$N55,0,AE$174+1)-INDEX($F55:$N55,0,AE$174))/(INDEX($F$4:$N$4,0,AE$174+1)-INDEX($F$4:$N$4,0,AE$174))+AD182)))</f>
        <v>134.7002664710931</v>
      </c>
      <c r="AF182" s="186" cm="1">
        <f t="array" ref="AF182">IF(AF$174=-1,AG182,IF(AF$174=99,AE182,IF(AF$174=0,INDEX($F55:$N55,0,AF$172),(INDEX($F55:$N55,0,AF$174+1)-INDEX($F55:$N55,0,AF$174))/(INDEX($F$4:$N$4,0,AF$174+1)-INDEX($F$4:$N$4,0,AF$174))+AE182)))</f>
        <v>138.27342886636805</v>
      </c>
      <c r="AG182" s="186" cm="1">
        <f t="array" ref="AG182">IF(AG$174=-1,AH182,IF(AG$174=99,AF182,IF(AG$174=0,INDEX($F55:$N55,0,AG$172),(INDEX($F55:$N55,0,AG$174+1)-INDEX($F55:$N55,0,AG$174))/(INDEX($F$4:$N$4,0,AG$174+1)-INDEX($F$4:$N$4,0,AG$174))+AF182)))</f>
        <v>141.846591261643</v>
      </c>
      <c r="AH182" s="186" cm="1">
        <f t="array" ref="AH182">IF(AH$174=-1,AI182,IF(AH$174=99,AG182,IF(AH$174=0,INDEX($F55:$N55,0,AH$172),(INDEX($F55:$N55,0,AH$174+1)-INDEX($F55:$N55,0,AH$174))/(INDEX($F$4:$N$4,0,AH$174+1)-INDEX($F$4:$N$4,0,AH$174))+AG182)))</f>
        <v>145.41975365691795</v>
      </c>
      <c r="AI182" s="186" cm="1">
        <f t="array" ref="AI182">IF(AI$174=-1,AJ182,IF(AI$174=99,AH182,IF(AI$174=0,INDEX($F55:$N55,0,AI$172),(INDEX($F55:$N55,0,AI$174+1)-INDEX($F55:$N55,0,AI$174))/(INDEX($F$4:$N$4,0,AI$174+1)-INDEX($F$4:$N$4,0,AI$174))+AH182)))</f>
        <v>148.9929160521929</v>
      </c>
      <c r="AJ182" s="186" cm="1">
        <f t="array" ref="AJ182">IF(AJ$174=-1,AK182,IF(AJ$174=99,AI182,IF(AJ$174=0,INDEX($F55:$N55,0,AJ$172),(INDEX($F55:$N55,0,AJ$174+1)-INDEX($F55:$N55,0,AJ$174))/(INDEX($F$4:$N$4,0,AJ$174+1)-INDEX($F$4:$N$4,0,AJ$174))+AI182)))</f>
        <v>152.56607844746785</v>
      </c>
      <c r="AK182" s="186" cm="1">
        <f t="array" ref="AK182">IF(AK$174=-1,AL182,IF(AK$174=99,AJ182,IF(AK$174=0,INDEX($F55:$N55,0,AK$172),(INDEX($F55:$N55,0,AK$174+1)-INDEX($F55:$N55,0,AK$174))/(INDEX($F$4:$N$4,0,AK$174+1)-INDEX($F$4:$N$4,0,AK$174))+AJ182)))</f>
        <v>156.13924084274279</v>
      </c>
      <c r="AL182" s="186" cm="1">
        <f t="array" ref="AL182">IF(AL$174=-1,AM182,IF(AL$174=99,AK182,IF(AL$174=0,INDEX($F55:$N55,0,AL$172),(INDEX($F55:$N55,0,AL$174+1)-INDEX($F55:$N55,0,AL$174))/(INDEX($F$4:$N$4,0,AL$174+1)-INDEX($F$4:$N$4,0,AL$174))+AK182)))</f>
        <v>159.71240323801774</v>
      </c>
      <c r="AM182" s="186" cm="1">
        <f t="array" ref="AM182">IF(AM$174=-1,AN182,IF(AM$174=99,AL182,IF(AM$174=0,INDEX($F55:$N55,0,AM$172),(INDEX($F55:$N55,0,AM$174+1)-INDEX($F55:$N55,0,AM$174))/(INDEX($F$4:$N$4,0,AM$174+1)-INDEX($F$4:$N$4,0,AM$174))+AL182)))</f>
        <v>163.28556563329269</v>
      </c>
      <c r="AN182" s="186" cm="1">
        <f t="array" ref="AN182">IF(AN$174=-1,AO182,IF(AN$174=99,AM182,IF(AN$174=0,INDEX($F55:$N55,0,AN$172),(INDEX($F55:$N55,0,AN$174+1)-INDEX($F55:$N55,0,AN$174))/(INDEX($F$4:$N$4,0,AN$174+1)-INDEX($F$4:$N$4,0,AN$174))+AM182)))</f>
        <v>166.10415083500112</v>
      </c>
      <c r="AO182" s="186" cm="1">
        <f t="array" ref="AO182">IF(AO$174=-1,AP182,IF(AO$174=99,AN182,IF(AO$174=0,INDEX($F55:$N55,0,AO$172),(INDEX($F55:$N55,0,AO$174+1)-INDEX($F55:$N55,0,AO$174))/(INDEX($F$4:$N$4,0,AO$174+1)-INDEX($F$4:$N$4,0,AO$174))+AN182)))</f>
        <v>191.47141765037702</v>
      </c>
      <c r="AP182" s="186" cm="1">
        <f t="array" ref="AP182">IF(AP$174=-1,AQ182,IF(AP$174=99,AO182,IF(AP$174=0,INDEX($F55:$N55,0,AP$172),(INDEX($F55:$N55,0,AP$174+1)-INDEX($F55:$N55,0,AP$174))/(INDEX($F$4:$N$4,0,AP$174+1)-INDEX($F$4:$N$4,0,AP$174))+AO182)))</f>
        <v>191.47141765037702</v>
      </c>
      <c r="AQ182" s="186" cm="1">
        <f t="array" ref="AQ182">IF(AQ$174=-1,AR182,IF(AQ$174=99,AP182,IF(AQ$174=0,INDEX($F55:$N55,0,AQ$172),(INDEX($F55:$N55,0,AQ$174+1)-INDEX($F55:$N55,0,AQ$174))/(INDEX($F$4:$N$4,0,AQ$174+1)-INDEX($F$4:$N$4,0,AQ$174))+AP182)))</f>
        <v>191.47141765037702</v>
      </c>
      <c r="AZ182" s="186"/>
      <c r="BA182" s="186"/>
      <c r="BB182" s="186"/>
      <c r="BC182" s="186"/>
      <c r="BD182" s="186"/>
      <c r="BE182" s="186"/>
    </row>
    <row r="183" spans="1:57">
      <c r="A183" s="185" t="s">
        <v>16</v>
      </c>
      <c r="B183" s="22" t="str">
        <f t="shared" si="248"/>
        <v/>
      </c>
      <c r="C183" s="23" t="str">
        <f t="shared" si="249"/>
        <v/>
      </c>
      <c r="D183" s="57"/>
      <c r="E183" s="23" t="str">
        <f t="shared" si="250"/>
        <v/>
      </c>
      <c r="F183" s="23" t="str">
        <f t="shared" si="250"/>
        <v/>
      </c>
      <c r="G183" s="23" t="str">
        <f t="shared" si="250"/>
        <v/>
      </c>
      <c r="H183" s="23"/>
      <c r="I183" s="23" t="str">
        <f t="shared" si="250"/>
        <v/>
      </c>
      <c r="J183" s="133" t="str">
        <f t="shared" si="252"/>
        <v>TFHCV7</v>
      </c>
      <c r="K183" s="186">
        <f t="shared" si="253"/>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36.977043270484465</v>
      </c>
      <c r="T183" s="186" cm="1">
        <f t="array" ref="T183">IF(T$174=-1,U183,IF(T$174=99,S183,IF(T$174=0,INDEX($F56:$N56,0,T$172),(INDEX($F56:$N56,0,T$174+1)-INDEX($F56:$N56,0,T$174))/(INDEX($F$4:$N$4,0,T$174+1)-INDEX($F$4:$N$4,0,T$174))+S183)))</f>
        <v>37.79672298398237</v>
      </c>
      <c r="U183" s="186" cm="1">
        <f t="array" ref="U183">IF(U$174=-1,V183,IF(U$174=99,T183,IF(U$174=0,INDEX($F56:$N56,0,U$172),(INDEX($F56:$N56,0,U$174+1)-INDEX($F56:$N56,0,U$174))/(INDEX($F$4:$N$4,0,U$174+1)-INDEX($F$4:$N$4,0,U$174))+T183)))</f>
        <v>38.577041648790654</v>
      </c>
      <c r="V183" s="186" cm="1">
        <f t="array" ref="V183">IF(V$174=-1,W183,IF(V$174=99,U183,IF(V$174=0,INDEX($F56:$N56,0,V$172),(INDEX($F56:$N56,0,V$174+1)-INDEX($F56:$N56,0,V$174))/(INDEX($F$4:$N$4,0,V$174+1)-INDEX($F$4:$N$4,0,V$174))+U183)))</f>
        <v>39.357360313598939</v>
      </c>
      <c r="W183" s="186" cm="1">
        <f t="array" ref="W183">IF(W$174=-1,X183,IF(W$174=99,V183,IF(W$174=0,INDEX($F56:$N56,0,W$172),(INDEX($F56:$N56,0,W$174+1)-INDEX($F56:$N56,0,W$174))/(INDEX($F$4:$N$4,0,W$174+1)-INDEX($F$4:$N$4,0,W$174))+V183)))</f>
        <v>40.137678978407223</v>
      </c>
      <c r="X183" s="186" cm="1">
        <f t="array" ref="X183">IF(X$174=-1,Y183,IF(X$174=99,W183,IF(X$174=0,INDEX($F56:$N56,0,X$172),(INDEX($F56:$N56,0,X$174+1)-INDEX($F56:$N56,0,X$174))/(INDEX($F$4:$N$4,0,X$174+1)-INDEX($F$4:$N$4,0,X$174))+W183)))</f>
        <v>40.917997643215507</v>
      </c>
      <c r="Y183" s="186" cm="1">
        <f t="array" ref="Y183">IF(Y$174=-1,Z183,IF(Y$174=99,X183,IF(Y$174=0,INDEX($F56:$N56,0,Y$172),(INDEX($F56:$N56,0,Y$174+1)-INDEX($F56:$N56,0,Y$174))/(INDEX($F$4:$N$4,0,Y$174+1)-INDEX($F$4:$N$4,0,Y$174))+X183)))</f>
        <v>41.698316308023792</v>
      </c>
      <c r="Z183" s="186" cm="1">
        <f t="array" ref="Z183">IF(Z$174=-1,AA183,IF(Z$174=99,Y183,IF(Z$174=0,INDEX($F56:$N56,0,Z$172),(INDEX($F56:$N56,0,Z$174+1)-INDEX($F56:$N56,0,Z$174))/(INDEX($F$4:$N$4,0,Z$174+1)-INDEX($F$4:$N$4,0,Z$174))+Y183)))</f>
        <v>42.478634972832076</v>
      </c>
      <c r="AA183" s="186" cm="1">
        <f t="array" ref="AA183">IF(AA$174=-1,AB183,IF(AA$174=99,Z183,IF(AA$174=0,INDEX($F56:$N56,0,AA$172),(INDEX($F56:$N56,0,AA$174+1)-INDEX($F56:$N56,0,AA$174))/(INDEX($F$4:$N$4,0,AA$174+1)-INDEX($F$4:$N$4,0,AA$174))+Z183)))</f>
        <v>43.25895363764036</v>
      </c>
      <c r="AB183" s="186" cm="1">
        <f t="array" ref="AB183">IF(AB$174=-1,AC183,IF(AB$174=99,AA183,IF(AB$174=0,INDEX($F56:$N56,0,AB$172),(INDEX($F56:$N56,0,AB$174+1)-INDEX($F56:$N56,0,AB$174))/(INDEX($F$4:$N$4,0,AB$174+1)-INDEX($F$4:$N$4,0,AB$174))+AA183)))</f>
        <v>44.039272302448644</v>
      </c>
      <c r="AC183" s="186" cm="1">
        <f t="array" ref="AC183">IF(AC$174=-1,AD183,IF(AC$174=99,AB183,IF(AC$174=0,INDEX($F56:$N56,0,AC$172),(INDEX($F56:$N56,0,AC$174+1)-INDEX($F56:$N56,0,AC$174))/(INDEX($F$4:$N$4,0,AC$174+1)-INDEX($F$4:$N$4,0,AC$174))+AB183)))</f>
        <v>44.819590967256929</v>
      </c>
      <c r="AD183" s="186" cm="1">
        <f t="array" ref="AD183">IF(AD$174=-1,AE183,IF(AD$174=99,AC183,IF(AD$174=0,INDEX($F56:$N56,0,AD$172),(INDEX($F56:$N56,0,AD$174+1)-INDEX($F56:$N56,0,AD$174))/(INDEX($F$4:$N$4,0,AD$174+1)-INDEX($F$4:$N$4,0,AD$174))+AC183)))</f>
        <v>46.075119999961338</v>
      </c>
      <c r="AE183" s="186" cm="1">
        <f t="array" ref="AE183">IF(AE$174=-1,AF183,IF(AE$174=99,AD183,IF(AE$174=0,INDEX($F56:$N56,0,AE$172),(INDEX($F56:$N56,0,AE$174+1)-INDEX($F56:$N56,0,AE$174))/(INDEX($F$4:$N$4,0,AE$174+1)-INDEX($F$4:$N$4,0,AE$174))+AD183)))</f>
        <v>47.330649032665747</v>
      </c>
      <c r="AF183" s="186" cm="1">
        <f t="array" ref="AF183">IF(AF$174=-1,AG183,IF(AF$174=99,AE183,IF(AF$174=0,INDEX($F56:$N56,0,AF$172),(INDEX($F56:$N56,0,AF$174+1)-INDEX($F56:$N56,0,AF$174))/(INDEX($F$4:$N$4,0,AF$174+1)-INDEX($F$4:$N$4,0,AF$174))+AE183)))</f>
        <v>48.586178065370156</v>
      </c>
      <c r="AG183" s="186" cm="1">
        <f t="array" ref="AG183">IF(AG$174=-1,AH183,IF(AG$174=99,AF183,IF(AG$174=0,INDEX($F56:$N56,0,AG$172),(INDEX($F56:$N56,0,AG$174+1)-INDEX($F56:$N56,0,AG$174))/(INDEX($F$4:$N$4,0,AG$174+1)-INDEX($F$4:$N$4,0,AG$174))+AF183)))</f>
        <v>49.841707098074565</v>
      </c>
      <c r="AH183" s="186" cm="1">
        <f t="array" ref="AH183">IF(AH$174=-1,AI183,IF(AH$174=99,AG183,IF(AH$174=0,INDEX($F56:$N56,0,AH$172),(INDEX($F56:$N56,0,AH$174+1)-INDEX($F56:$N56,0,AH$174))/(INDEX($F$4:$N$4,0,AH$174+1)-INDEX($F$4:$N$4,0,AH$174))+AG183)))</f>
        <v>51.097236130778974</v>
      </c>
      <c r="AI183" s="186" cm="1">
        <f t="array" ref="AI183">IF(AI$174=-1,AJ183,IF(AI$174=99,AH183,IF(AI$174=0,INDEX($F56:$N56,0,AI$172),(INDEX($F56:$N56,0,AI$174+1)-INDEX($F56:$N56,0,AI$174))/(INDEX($F$4:$N$4,0,AI$174+1)-INDEX($F$4:$N$4,0,AI$174))+AH183)))</f>
        <v>52.352765163483383</v>
      </c>
      <c r="AJ183" s="186" cm="1">
        <f t="array" ref="AJ183">IF(AJ$174=-1,AK183,IF(AJ$174=99,AI183,IF(AJ$174=0,INDEX($F56:$N56,0,AJ$172),(INDEX($F56:$N56,0,AJ$174+1)-INDEX($F56:$N56,0,AJ$174))/(INDEX($F$4:$N$4,0,AJ$174+1)-INDEX($F$4:$N$4,0,AJ$174))+AI183)))</f>
        <v>53.608294196187792</v>
      </c>
      <c r="AK183" s="186" cm="1">
        <f t="array" ref="AK183">IF(AK$174=-1,AL183,IF(AK$174=99,AJ183,IF(AK$174=0,INDEX($F56:$N56,0,AK$172),(INDEX($F56:$N56,0,AK$174+1)-INDEX($F56:$N56,0,AK$174))/(INDEX($F$4:$N$4,0,AK$174+1)-INDEX($F$4:$N$4,0,AK$174))+AJ183)))</f>
        <v>54.863823228892201</v>
      </c>
      <c r="AL183" s="186" cm="1">
        <f t="array" ref="AL183">IF(AL$174=-1,AM183,IF(AL$174=99,AK183,IF(AL$174=0,INDEX($F56:$N56,0,AL$172),(INDEX($F56:$N56,0,AL$174+1)-INDEX($F56:$N56,0,AL$174))/(INDEX($F$4:$N$4,0,AL$174+1)-INDEX($F$4:$N$4,0,AL$174))+AK183)))</f>
        <v>56.11935226159661</v>
      </c>
      <c r="AM183" s="186" cm="1">
        <f t="array" ref="AM183">IF(AM$174=-1,AN183,IF(AM$174=99,AL183,IF(AM$174=0,INDEX($F56:$N56,0,AM$172),(INDEX($F56:$N56,0,AM$174+1)-INDEX($F56:$N56,0,AM$174))/(INDEX($F$4:$N$4,0,AM$174+1)-INDEX($F$4:$N$4,0,AM$174))+AL183)))</f>
        <v>57.374881294301034</v>
      </c>
      <c r="AN183" s="186" cm="1">
        <f t="array" ref="AN183">IF(AN$174=-1,AO183,IF(AN$174=99,AM183,IF(AN$174=0,INDEX($F56:$N56,0,AN$172),(INDEX($F56:$N56,0,AN$174+1)-INDEX($F56:$N56,0,AN$174))/(INDEX($F$4:$N$4,0,AN$174+1)-INDEX($F$4:$N$4,0,AN$174))+AM183)))</f>
        <v>58.36526884471732</v>
      </c>
      <c r="AO183" s="186" cm="1">
        <f t="array" ref="AO183">IF(AO$174=-1,AP183,IF(AO$174=99,AN183,IF(AO$174=0,INDEX($F56:$N56,0,AO$172),(INDEX($F56:$N56,0,AO$174+1)-INDEX($F56:$N56,0,AO$174))/(INDEX($F$4:$N$4,0,AO$174+1)-INDEX($F$4:$N$4,0,AO$174))+AN183)))</f>
        <v>67.278756798463917</v>
      </c>
      <c r="AP183" s="186" cm="1">
        <f t="array" ref="AP183">IF(AP$174=-1,AQ183,IF(AP$174=99,AO183,IF(AP$174=0,INDEX($F56:$N56,0,AP$172),(INDEX($F56:$N56,0,AP$174+1)-INDEX($F56:$N56,0,AP$174))/(INDEX($F$4:$N$4,0,AP$174+1)-INDEX($F$4:$N$4,0,AP$174))+AO183)))</f>
        <v>67.278756798463917</v>
      </c>
      <c r="AQ183" s="186" cm="1">
        <f t="array" ref="AQ183">IF(AQ$174=-1,AR183,IF(AQ$174=99,AP183,IF(AQ$174=0,INDEX($F56:$N56,0,AQ$172),(INDEX($F56:$N56,0,AQ$174+1)-INDEX($F56:$N56,0,AQ$174))/(INDEX($F$4:$N$4,0,AQ$174+1)-INDEX($F$4:$N$4,0,AQ$174))+AP183)))</f>
        <v>67.278756798463917</v>
      </c>
      <c r="AZ183" s="186"/>
      <c r="BA183" s="186"/>
      <c r="BB183" s="186"/>
      <c r="BC183" s="186"/>
      <c r="BD183" s="186"/>
      <c r="BE183" s="186"/>
    </row>
    <row r="184" spans="1:57">
      <c r="A184" s="185" t="s">
        <v>16</v>
      </c>
      <c r="B184" s="22" t="str">
        <f t="shared" si="248"/>
        <v/>
      </c>
      <c r="C184" s="23" t="str">
        <f t="shared" si="249"/>
        <v/>
      </c>
      <c r="D184" s="57"/>
      <c r="E184" s="23" t="str">
        <f t="shared" si="250"/>
        <v/>
      </c>
      <c r="F184" s="23" t="str">
        <f t="shared" si="250"/>
        <v/>
      </c>
      <c r="G184" s="23" t="str">
        <f t="shared" si="250"/>
        <v/>
      </c>
      <c r="H184" s="23"/>
      <c r="I184" s="23" t="str">
        <f t="shared" si="250"/>
        <v/>
      </c>
      <c r="J184" s="133" t="str">
        <f t="shared" si="252"/>
        <v>TFHCV8</v>
      </c>
      <c r="K184" s="186">
        <f t="shared" si="253"/>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1.3608767458938542</v>
      </c>
      <c r="T184" s="186" cm="1">
        <f t="array" ref="T184">IF(T$174=-1,U184,IF(T$174=99,S184,IF(T$174=0,INDEX($F57:$N57,0,T$172),(INDEX($F57:$N57,0,T$174+1)-INDEX($F57:$N57,0,T$174))/(INDEX($F$4:$N$4,0,T$174+1)-INDEX($F$4:$N$4,0,T$174))+S184)))</f>
        <v>1.3910436538594411</v>
      </c>
      <c r="U184" s="186" cm="1">
        <f t="array" ref="U184">IF(U$174=-1,V184,IF(U$174=99,T184,IF(U$174=0,INDEX($F57:$N57,0,U$172),(INDEX($F57:$N57,0,U$174+1)-INDEX($F57:$N57,0,U$174))/(INDEX($F$4:$N$4,0,U$174+1)-INDEX($F$4:$N$4,0,U$174))+T184)))</f>
        <v>1.4197619458428397</v>
      </c>
      <c r="V184" s="186" cm="1">
        <f t="array" ref="V184">IF(V$174=-1,W184,IF(V$174=99,U184,IF(V$174=0,INDEX($F57:$N57,0,V$172),(INDEX($F57:$N57,0,V$174+1)-INDEX($F57:$N57,0,V$174))/(INDEX($F$4:$N$4,0,V$174+1)-INDEX($F$4:$N$4,0,V$174))+U184)))</f>
        <v>1.4484802378262382</v>
      </c>
      <c r="W184" s="186" cm="1">
        <f t="array" ref="W184">IF(W$174=-1,X184,IF(W$174=99,V184,IF(W$174=0,INDEX($F57:$N57,0,W$172),(INDEX($F57:$N57,0,W$174+1)-INDEX($F57:$N57,0,W$174))/(INDEX($F$4:$N$4,0,W$174+1)-INDEX($F$4:$N$4,0,W$174))+V184)))</f>
        <v>1.4771985298096368</v>
      </c>
      <c r="X184" s="186" cm="1">
        <f t="array" ref="X184">IF(X$174=-1,Y184,IF(X$174=99,W184,IF(X$174=0,INDEX($F57:$N57,0,X$172),(INDEX($F57:$N57,0,X$174+1)-INDEX($F57:$N57,0,X$174))/(INDEX($F$4:$N$4,0,X$174+1)-INDEX($F$4:$N$4,0,X$174))+W184)))</f>
        <v>1.5059168217930354</v>
      </c>
      <c r="Y184" s="186" cm="1">
        <f t="array" ref="Y184">IF(Y$174=-1,Z184,IF(Y$174=99,X184,IF(Y$174=0,INDEX($F57:$N57,0,Y$172),(INDEX($F57:$N57,0,Y$174+1)-INDEX($F57:$N57,0,Y$174))/(INDEX($F$4:$N$4,0,Y$174+1)-INDEX($F$4:$N$4,0,Y$174))+X184)))</f>
        <v>1.534635113776434</v>
      </c>
      <c r="Z184" s="186" cm="1">
        <f t="array" ref="Z184">IF(Z$174=-1,AA184,IF(Z$174=99,Y184,IF(Z$174=0,INDEX($F57:$N57,0,Z$172),(INDEX($F57:$N57,0,Z$174+1)-INDEX($F57:$N57,0,Z$174))/(INDEX($F$4:$N$4,0,Z$174+1)-INDEX($F$4:$N$4,0,Z$174))+Y184)))</f>
        <v>1.5633534057598326</v>
      </c>
      <c r="AA184" s="186" cm="1">
        <f t="array" ref="AA184">IF(AA$174=-1,AB184,IF(AA$174=99,Z184,IF(AA$174=0,INDEX($F57:$N57,0,AA$172),(INDEX($F57:$N57,0,AA$174+1)-INDEX($F57:$N57,0,AA$174))/(INDEX($F$4:$N$4,0,AA$174+1)-INDEX($F$4:$N$4,0,AA$174))+Z184)))</f>
        <v>1.5920716977432312</v>
      </c>
      <c r="AB184" s="186" cm="1">
        <f t="array" ref="AB184">IF(AB$174=-1,AC184,IF(AB$174=99,AA184,IF(AB$174=0,INDEX($F57:$N57,0,AB$172),(INDEX($F57:$N57,0,AB$174+1)-INDEX($F57:$N57,0,AB$174))/(INDEX($F$4:$N$4,0,AB$174+1)-INDEX($F$4:$N$4,0,AB$174))+AA184)))</f>
        <v>1.6207899897266298</v>
      </c>
      <c r="AC184" s="186" cm="1">
        <f t="array" ref="AC184">IF(AC$174=-1,AD184,IF(AC$174=99,AB184,IF(AC$174=0,INDEX($F57:$N57,0,AC$172),(INDEX($F57:$N57,0,AC$174+1)-INDEX($F57:$N57,0,AC$174))/(INDEX($F$4:$N$4,0,AC$174+1)-INDEX($F$4:$N$4,0,AC$174))+AB184)))</f>
        <v>1.6495082817100282</v>
      </c>
      <c r="AD184" s="186" cm="1">
        <f t="array" ref="AD184">IF(AD$174=-1,AE184,IF(AD$174=99,AC184,IF(AD$174=0,INDEX($F57:$N57,0,AD$172),(INDEX($F57:$N57,0,AD$174+1)-INDEX($F57:$N57,0,AD$174))/(INDEX($F$4:$N$4,0,AD$174+1)-INDEX($F$4:$N$4,0,AD$174))+AC184)))</f>
        <v>1.6957158773769829</v>
      </c>
      <c r="AE184" s="186" cm="1">
        <f t="array" ref="AE184">IF(AE$174=-1,AF184,IF(AE$174=99,AD184,IF(AE$174=0,INDEX($F57:$N57,0,AE$172),(INDEX($F57:$N57,0,AE$174+1)-INDEX($F57:$N57,0,AE$174))/(INDEX($F$4:$N$4,0,AE$174+1)-INDEX($F$4:$N$4,0,AE$174))+AD184)))</f>
        <v>1.7419234730439377</v>
      </c>
      <c r="AF184" s="186" cm="1">
        <f t="array" ref="AF184">IF(AF$174=-1,AG184,IF(AF$174=99,AE184,IF(AF$174=0,INDEX($F57:$N57,0,AF$172),(INDEX($F57:$N57,0,AF$174+1)-INDEX($F57:$N57,0,AF$174))/(INDEX($F$4:$N$4,0,AF$174+1)-INDEX($F$4:$N$4,0,AF$174))+AE184)))</f>
        <v>1.7881310687108924</v>
      </c>
      <c r="AG184" s="186" cm="1">
        <f t="array" ref="AG184">IF(AG$174=-1,AH184,IF(AG$174=99,AF184,IF(AG$174=0,INDEX($F57:$N57,0,AG$172),(INDEX($F57:$N57,0,AG$174+1)-INDEX($F57:$N57,0,AG$174))/(INDEX($F$4:$N$4,0,AG$174+1)-INDEX($F$4:$N$4,0,AG$174))+AF184)))</f>
        <v>1.8343386643778472</v>
      </c>
      <c r="AH184" s="186" cm="1">
        <f t="array" ref="AH184">IF(AH$174=-1,AI184,IF(AH$174=99,AG184,IF(AH$174=0,INDEX($F57:$N57,0,AH$172),(INDEX($F57:$N57,0,AH$174+1)-INDEX($F57:$N57,0,AH$174))/(INDEX($F$4:$N$4,0,AH$174+1)-INDEX($F$4:$N$4,0,AH$174))+AG184)))</f>
        <v>1.880546260044802</v>
      </c>
      <c r="AI184" s="186" cm="1">
        <f t="array" ref="AI184">IF(AI$174=-1,AJ184,IF(AI$174=99,AH184,IF(AI$174=0,INDEX($F57:$N57,0,AI$172),(INDEX($F57:$N57,0,AI$174+1)-INDEX($F57:$N57,0,AI$174))/(INDEX($F$4:$N$4,0,AI$174+1)-INDEX($F$4:$N$4,0,AI$174))+AH184)))</f>
        <v>1.9267538557117567</v>
      </c>
      <c r="AJ184" s="186" cm="1">
        <f t="array" ref="AJ184">IF(AJ$174=-1,AK184,IF(AJ$174=99,AI184,IF(AJ$174=0,INDEX($F57:$N57,0,AJ$172),(INDEX($F57:$N57,0,AJ$174+1)-INDEX($F57:$N57,0,AJ$174))/(INDEX($F$4:$N$4,0,AJ$174+1)-INDEX($F$4:$N$4,0,AJ$174))+AI184)))</f>
        <v>1.9729614513787115</v>
      </c>
      <c r="AK184" s="186" cm="1">
        <f t="array" ref="AK184">IF(AK$174=-1,AL184,IF(AK$174=99,AJ184,IF(AK$174=0,INDEX($F57:$N57,0,AK$172),(INDEX($F57:$N57,0,AK$174+1)-INDEX($F57:$N57,0,AK$174))/(INDEX($F$4:$N$4,0,AK$174+1)-INDEX($F$4:$N$4,0,AK$174))+AJ184)))</f>
        <v>2.0191690470456662</v>
      </c>
      <c r="AL184" s="186" cm="1">
        <f t="array" ref="AL184">IF(AL$174=-1,AM184,IF(AL$174=99,AK184,IF(AL$174=0,INDEX($F57:$N57,0,AL$172),(INDEX($F57:$N57,0,AL$174+1)-INDEX($F57:$N57,0,AL$174))/(INDEX($F$4:$N$4,0,AL$174+1)-INDEX($F$4:$N$4,0,AL$174))+AK184)))</f>
        <v>2.065376642712621</v>
      </c>
      <c r="AM184" s="186" cm="1">
        <f t="array" ref="AM184">IF(AM$174=-1,AN184,IF(AM$174=99,AL184,IF(AM$174=0,INDEX($F57:$N57,0,AM$172),(INDEX($F57:$N57,0,AM$174+1)-INDEX($F57:$N57,0,AM$174))/(INDEX($F$4:$N$4,0,AM$174+1)-INDEX($F$4:$N$4,0,AM$174))+AL184)))</f>
        <v>2.1115842383795758</v>
      </c>
      <c r="AN184" s="186" cm="1">
        <f t="array" ref="AN184">IF(AN$174=-1,AO184,IF(AN$174=99,AM184,IF(AN$174=0,INDEX($F57:$N57,0,AN$172),(INDEX($F57:$N57,0,AN$174+1)-INDEX($F57:$N57,0,AN$174))/(INDEX($F$4:$N$4,0,AN$174+1)-INDEX($F$4:$N$4,0,AN$174))+AM184)))</f>
        <v>2.1480337559065799</v>
      </c>
      <c r="AO184" s="186" cm="1">
        <f t="array" ref="AO184">IF(AO$174=-1,AP184,IF(AO$174=99,AN184,IF(AO$174=0,INDEX($F57:$N57,0,AO$172),(INDEX($F57:$N57,0,AO$174+1)-INDEX($F57:$N57,0,AO$174))/(INDEX($F$4:$N$4,0,AO$174+1)-INDEX($F$4:$N$4,0,AO$174))+AN184)))</f>
        <v>2.4760794136496145</v>
      </c>
      <c r="AP184" s="186" cm="1">
        <f t="array" ref="AP184">IF(AP$174=-1,AQ184,IF(AP$174=99,AO184,IF(AP$174=0,INDEX($F57:$N57,0,AP$172),(INDEX($F57:$N57,0,AP$174+1)-INDEX($F57:$N57,0,AP$174))/(INDEX($F$4:$N$4,0,AP$174+1)-INDEX($F$4:$N$4,0,AP$174))+AO184)))</f>
        <v>2.4760794136496145</v>
      </c>
      <c r="AQ184" s="186" cm="1">
        <f t="array" ref="AQ184">IF(AQ$174=-1,AR184,IF(AQ$174=99,AP184,IF(AQ$174=0,INDEX($F57:$N57,0,AQ$172),(INDEX($F57:$N57,0,AQ$174+1)-INDEX($F57:$N57,0,AQ$174))/(INDEX($F$4:$N$4,0,AQ$174+1)-INDEX($F$4:$N$4,0,AQ$174))+AP184)))</f>
        <v>2.4760794136496145</v>
      </c>
      <c r="AZ184" s="186"/>
      <c r="BA184" s="186"/>
      <c r="BB184" s="186"/>
      <c r="BC184" s="186"/>
      <c r="BD184" s="186"/>
      <c r="BE184" s="186"/>
    </row>
    <row r="185" spans="1:57">
      <c r="A185" s="185" t="s">
        <v>16</v>
      </c>
      <c r="B185" s="22"/>
      <c r="C185" s="23"/>
      <c r="D185" s="57"/>
      <c r="E185" s="23"/>
      <c r="F185" s="23"/>
      <c r="G185" s="23"/>
      <c r="H185" s="23"/>
      <c r="I185" s="23"/>
      <c r="J185" s="133" t="str">
        <f t="shared" si="252"/>
        <v>TFHCV9</v>
      </c>
      <c r="K185" s="186">
        <f t="shared" si="253"/>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1.2102481579197106</v>
      </c>
      <c r="T185" s="186" cm="1">
        <f t="array" ref="T185">IF(T$174=-1,U185,IF(T$174=99,S185,IF(T$174=0,INDEX($F58:$N58,0,T$172),(INDEX($F58:$N58,0,T$174+1)-INDEX($F58:$N58,0,T$174))/(INDEX($F$4:$N$4,0,T$174+1)-INDEX($F$4:$N$4,0,T$174))+S185)))</f>
        <v>1.2370760428884591</v>
      </c>
      <c r="U185" s="186" cm="1">
        <f t="array" ref="U185">IF(U$174=-1,V185,IF(U$174=99,T185,IF(U$174=0,INDEX($F58:$N58,0,U$172),(INDEX($F58:$N58,0,U$174+1)-INDEX($F58:$N58,0,U$174))/(INDEX($F$4:$N$4,0,U$174+1)-INDEX($F$4:$N$4,0,U$174))+T185)))</f>
        <v>1.2626156518768394</v>
      </c>
      <c r="V185" s="186" cm="1">
        <f t="array" ref="V185">IF(V$174=-1,W185,IF(V$174=99,U185,IF(V$174=0,INDEX($F58:$N58,0,V$172),(INDEX($F58:$N58,0,V$174+1)-INDEX($F58:$N58,0,V$174))/(INDEX($F$4:$N$4,0,V$174+1)-INDEX($F$4:$N$4,0,V$174))+U185)))</f>
        <v>1.2881552608652198</v>
      </c>
      <c r="W185" s="186" cm="1">
        <f t="array" ref="W185">IF(W$174=-1,X185,IF(W$174=99,V185,IF(W$174=0,INDEX($F58:$N58,0,W$172),(INDEX($F58:$N58,0,W$174+1)-INDEX($F58:$N58,0,W$174))/(INDEX($F$4:$N$4,0,W$174+1)-INDEX($F$4:$N$4,0,W$174))+V185)))</f>
        <v>1.3136948698536002</v>
      </c>
      <c r="X185" s="186" cm="1">
        <f t="array" ref="X185">IF(X$174=-1,Y185,IF(X$174=99,W185,IF(X$174=0,INDEX($F58:$N58,0,X$172),(INDEX($F58:$N58,0,X$174+1)-INDEX($F58:$N58,0,X$174))/(INDEX($F$4:$N$4,0,X$174+1)-INDEX($F$4:$N$4,0,X$174))+W185)))</f>
        <v>1.3392344788419805</v>
      </c>
      <c r="Y185" s="186" cm="1">
        <f t="array" ref="Y185">IF(Y$174=-1,Z185,IF(Y$174=99,X185,IF(Y$174=0,INDEX($F58:$N58,0,Y$172),(INDEX($F58:$N58,0,Y$174+1)-INDEX($F58:$N58,0,Y$174))/(INDEX($F$4:$N$4,0,Y$174+1)-INDEX($F$4:$N$4,0,Y$174))+X185)))</f>
        <v>1.3647740878303609</v>
      </c>
      <c r="Z185" s="186" cm="1">
        <f t="array" ref="Z185">IF(Z$174=-1,AA185,IF(Z$174=99,Y185,IF(Z$174=0,INDEX($F58:$N58,0,Z$172),(INDEX($F58:$N58,0,Z$174+1)-INDEX($F58:$N58,0,Z$174))/(INDEX($F$4:$N$4,0,Z$174+1)-INDEX($F$4:$N$4,0,Z$174))+Y185)))</f>
        <v>1.3903136968187413</v>
      </c>
      <c r="AA185" s="186" cm="1">
        <f t="array" ref="AA185">IF(AA$174=-1,AB185,IF(AA$174=99,Z185,IF(AA$174=0,INDEX($F58:$N58,0,AA$172),(INDEX($F58:$N58,0,AA$174+1)-INDEX($F58:$N58,0,AA$174))/(INDEX($F$4:$N$4,0,AA$174+1)-INDEX($F$4:$N$4,0,AA$174))+Z185)))</f>
        <v>1.4158533058071217</v>
      </c>
      <c r="AB185" s="186" cm="1">
        <f t="array" ref="AB185">IF(AB$174=-1,AC185,IF(AB$174=99,AA185,IF(AB$174=0,INDEX($F58:$N58,0,AB$172),(INDEX($F58:$N58,0,AB$174+1)-INDEX($F58:$N58,0,AB$174))/(INDEX($F$4:$N$4,0,AB$174+1)-INDEX($F$4:$N$4,0,AB$174))+AA185)))</f>
        <v>1.441392914795502</v>
      </c>
      <c r="AC185" s="186" cm="1">
        <f t="array" ref="AC185">IF(AC$174=-1,AD185,IF(AC$174=99,AB185,IF(AC$174=0,INDEX($F58:$N58,0,AC$172),(INDEX($F58:$N58,0,AC$174+1)-INDEX($F58:$N58,0,AC$174))/(INDEX($F$4:$N$4,0,AC$174+1)-INDEX($F$4:$N$4,0,AC$174))+AB185)))</f>
        <v>1.4669325237838824</v>
      </c>
      <c r="AD185" s="186" cm="1">
        <f t="array" ref="AD185">IF(AD$174=-1,AE185,IF(AD$174=99,AC185,IF(AD$174=0,INDEX($F58:$N58,0,AD$172),(INDEX($F58:$N58,0,AD$174+1)-INDEX($F58:$N58,0,AD$174))/(INDEX($F$4:$N$4,0,AD$174+1)-INDEX($F$4:$N$4,0,AD$174))+AC185)))</f>
        <v>1.5080256335798761</v>
      </c>
      <c r="AE185" s="186" cm="1">
        <f t="array" ref="AE185">IF(AE$174=-1,AF185,IF(AE$174=99,AD185,IF(AE$174=0,INDEX($F58:$N58,0,AE$172),(INDEX($F58:$N58,0,AE$174+1)-INDEX($F58:$N58,0,AE$174))/(INDEX($F$4:$N$4,0,AE$174+1)-INDEX($F$4:$N$4,0,AE$174))+AD185)))</f>
        <v>1.5491187433758697</v>
      </c>
      <c r="AF185" s="186" cm="1">
        <f t="array" ref="AF185">IF(AF$174=-1,AG185,IF(AF$174=99,AE185,IF(AF$174=0,INDEX($F58:$N58,0,AF$172),(INDEX($F58:$N58,0,AF$174+1)-INDEX($F58:$N58,0,AF$174))/(INDEX($F$4:$N$4,0,AF$174+1)-INDEX($F$4:$N$4,0,AF$174))+AE185)))</f>
        <v>1.5902118531718634</v>
      </c>
      <c r="AG185" s="186" cm="1">
        <f t="array" ref="AG185">IF(AG$174=-1,AH185,IF(AG$174=99,AF185,IF(AG$174=0,INDEX($F58:$N58,0,AG$172),(INDEX($F58:$N58,0,AG$174+1)-INDEX($F58:$N58,0,AG$174))/(INDEX($F$4:$N$4,0,AG$174+1)-INDEX($F$4:$N$4,0,AG$174))+AF185)))</f>
        <v>1.6313049629678571</v>
      </c>
      <c r="AH185" s="186" cm="1">
        <f t="array" ref="AH185">IF(AH$174=-1,AI185,IF(AH$174=99,AG185,IF(AH$174=0,INDEX($F58:$N58,0,AH$172),(INDEX($F58:$N58,0,AH$174+1)-INDEX($F58:$N58,0,AH$174))/(INDEX($F$4:$N$4,0,AH$174+1)-INDEX($F$4:$N$4,0,AH$174))+AG185)))</f>
        <v>1.6723980727638508</v>
      </c>
      <c r="AI185" s="186" cm="1">
        <f t="array" ref="AI185">IF(AI$174=-1,AJ185,IF(AI$174=99,AH185,IF(AI$174=0,INDEX($F58:$N58,0,AI$172),(INDEX($F58:$N58,0,AI$174+1)-INDEX($F58:$N58,0,AI$174))/(INDEX($F$4:$N$4,0,AI$174+1)-INDEX($F$4:$N$4,0,AI$174))+AH185)))</f>
        <v>1.7134911825598445</v>
      </c>
      <c r="AJ185" s="186" cm="1">
        <f t="array" ref="AJ185">IF(AJ$174=-1,AK185,IF(AJ$174=99,AI185,IF(AJ$174=0,INDEX($F58:$N58,0,AJ$172),(INDEX($F58:$N58,0,AJ$174+1)-INDEX($F58:$N58,0,AJ$174))/(INDEX($F$4:$N$4,0,AJ$174+1)-INDEX($F$4:$N$4,0,AJ$174))+AI185)))</f>
        <v>1.7545842923558381</v>
      </c>
      <c r="AK185" s="186" cm="1">
        <f t="array" ref="AK185">IF(AK$174=-1,AL185,IF(AK$174=99,AJ185,IF(AK$174=0,INDEX($F58:$N58,0,AK$172),(INDEX($F58:$N58,0,AK$174+1)-INDEX($F58:$N58,0,AK$174))/(INDEX($F$4:$N$4,0,AK$174+1)-INDEX($F$4:$N$4,0,AK$174))+AJ185)))</f>
        <v>1.7956774021518318</v>
      </c>
      <c r="AL185" s="186" cm="1">
        <f t="array" ref="AL185">IF(AL$174=-1,AM185,IF(AL$174=99,AK185,IF(AL$174=0,INDEX($F58:$N58,0,AL$172),(INDEX($F58:$N58,0,AL$174+1)-INDEX($F58:$N58,0,AL$174))/(INDEX($F$4:$N$4,0,AL$174+1)-INDEX($F$4:$N$4,0,AL$174))+AK185)))</f>
        <v>1.8367705119478255</v>
      </c>
      <c r="AM185" s="186" cm="1">
        <f t="array" ref="AM185">IF(AM$174=-1,AN185,IF(AM$174=99,AL185,IF(AM$174=0,INDEX($F58:$N58,0,AM$172),(INDEX($F58:$N58,0,AM$174+1)-INDEX($F58:$N58,0,AM$174))/(INDEX($F$4:$N$4,0,AM$174+1)-INDEX($F$4:$N$4,0,AM$174))+AL185)))</f>
        <v>1.8778636217438198</v>
      </c>
      <c r="AN185" s="186" cm="1">
        <f t="array" ref="AN185">IF(AN$174=-1,AO185,IF(AN$174=99,AM185,IF(AN$174=0,INDEX($F58:$N58,0,AN$172),(INDEX($F58:$N58,0,AN$174+1)-INDEX($F58:$N58,0,AN$174))/(INDEX($F$4:$N$4,0,AN$174+1)-INDEX($F$4:$N$4,0,AN$174))+AM185)))</f>
        <v>1.9102787258869538</v>
      </c>
      <c r="AO185" s="186" cm="1">
        <f t="array" ref="AO185">IF(AO$174=-1,AP185,IF(AO$174=99,AN185,IF(AO$174=0,INDEX($F58:$N58,0,AO$172),(INDEX($F58:$N58,0,AO$174+1)-INDEX($F58:$N58,0,AO$174))/(INDEX($F$4:$N$4,0,AO$174+1)-INDEX($F$4:$N$4,0,AO$174))+AN185)))</f>
        <v>2.2020146631751603</v>
      </c>
      <c r="AP185" s="186" cm="1">
        <f t="array" ref="AP185">IF(AP$174=-1,AQ185,IF(AP$174=99,AO185,IF(AP$174=0,INDEX($F58:$N58,0,AP$172),(INDEX($F58:$N58,0,AP$174+1)-INDEX($F58:$N58,0,AP$174))/(INDEX($F$4:$N$4,0,AP$174+1)-INDEX($F$4:$N$4,0,AP$174))+AO185)))</f>
        <v>2.2020146631751603</v>
      </c>
      <c r="AQ185" s="186" cm="1">
        <f t="array" ref="AQ185">IF(AQ$174=-1,AR185,IF(AQ$174=99,AP185,IF(AQ$174=0,INDEX($F58:$N58,0,AQ$172),(INDEX($F58:$N58,0,AQ$174+1)-INDEX($F58:$N58,0,AQ$174))/(INDEX($F$4:$N$4,0,AQ$174+1)-INDEX($F$4:$N$4,0,AQ$174))+AP185)))</f>
        <v>2.2020146631751603</v>
      </c>
      <c r="AZ185" s="186"/>
      <c r="BA185" s="186"/>
      <c r="BB185" s="186"/>
      <c r="BC185" s="186"/>
      <c r="BD185" s="186"/>
      <c r="BE185" s="186"/>
    </row>
    <row r="186" spans="1:57">
      <c r="A186" s="185" t="s">
        <v>16</v>
      </c>
      <c r="B186" s="22"/>
      <c r="C186" s="23"/>
      <c r="D186" s="57"/>
      <c r="E186" s="23"/>
      <c r="F186" s="23"/>
      <c r="G186" s="23"/>
      <c r="H186" s="23"/>
      <c r="I186" s="23"/>
      <c r="J186" s="133" t="str">
        <f t="shared" si="252"/>
        <v>TFRCO</v>
      </c>
      <c r="K186" s="186">
        <f t="shared" ref="K186:AQ186" si="254">J147</f>
        <v>22</v>
      </c>
      <c r="L186" s="186">
        <f t="shared" si="254"/>
        <v>22.394471154794282</v>
      </c>
      <c r="M186" s="186">
        <f t="shared" si="254"/>
        <v>22.788942309588563</v>
      </c>
      <c r="N186" s="186">
        <f t="shared" si="254"/>
        <v>23.183413464382845</v>
      </c>
      <c r="O186" s="186">
        <f t="shared" si="254"/>
        <v>23.396576241140881</v>
      </c>
      <c r="P186" s="186">
        <f t="shared" si="254"/>
        <v>23.609739017898917</v>
      </c>
      <c r="Q186" s="186">
        <f t="shared" si="254"/>
        <v>23.756680417335971</v>
      </c>
      <c r="R186" s="186">
        <f t="shared" si="254"/>
        <v>23.903621816773025</v>
      </c>
      <c r="S186" s="186">
        <f t="shared" si="254"/>
        <v>23.010393182336216</v>
      </c>
      <c r="T186" s="186">
        <f t="shared" si="254"/>
        <v>23.52047053906816</v>
      </c>
      <c r="U186" s="186">
        <f t="shared" si="254"/>
        <v>24.006053963178399</v>
      </c>
      <c r="V186" s="186">
        <f t="shared" si="254"/>
        <v>24.491637387288637</v>
      </c>
      <c r="W186" s="186">
        <f t="shared" si="254"/>
        <v>24.977220811398876</v>
      </c>
      <c r="X186" s="186">
        <f t="shared" si="254"/>
        <v>25.462804235509115</v>
      </c>
      <c r="Y186" s="186">
        <f t="shared" si="254"/>
        <v>25.948387659619353</v>
      </c>
      <c r="Z186" s="186">
        <f t="shared" si="254"/>
        <v>26.433971083729592</v>
      </c>
      <c r="AA186" s="186">
        <f t="shared" si="254"/>
        <v>26.91955450783983</v>
      </c>
      <c r="AB186" s="186">
        <f t="shared" si="254"/>
        <v>27.405137931950069</v>
      </c>
      <c r="AC186" s="186">
        <f t="shared" si="254"/>
        <v>27.890721356060297</v>
      </c>
      <c r="AD186" s="186">
        <f t="shared" si="254"/>
        <v>28.672022783625419</v>
      </c>
      <c r="AE186" s="186">
        <f t="shared" si="254"/>
        <v>29.453324211190541</v>
      </c>
      <c r="AF186" s="186">
        <f t="shared" si="254"/>
        <v>30.234625638755663</v>
      </c>
      <c r="AG186" s="186">
        <f t="shared" si="254"/>
        <v>31.015927066320785</v>
      </c>
      <c r="AH186" s="186">
        <f t="shared" si="254"/>
        <v>31.797228493885907</v>
      </c>
      <c r="AI186" s="186">
        <f t="shared" si="254"/>
        <v>32.578529921451029</v>
      </c>
      <c r="AJ186" s="186">
        <f t="shared" si="254"/>
        <v>33.359831349016147</v>
      </c>
      <c r="AK186" s="186">
        <f t="shared" si="254"/>
        <v>34.141132776581266</v>
      </c>
      <c r="AL186" s="186">
        <f t="shared" si="254"/>
        <v>34.922434204146384</v>
      </c>
      <c r="AM186" s="186">
        <f t="shared" si="254"/>
        <v>35.703735631711503</v>
      </c>
      <c r="AN186" s="186">
        <f t="shared" si="254"/>
        <v>38.785270135601962</v>
      </c>
      <c r="AO186" s="186">
        <f t="shared" si="254"/>
        <v>41.866804639492415</v>
      </c>
      <c r="AP186" s="186">
        <f t="shared" si="254"/>
        <v>41.866804639492415</v>
      </c>
      <c r="AQ186" s="186">
        <f t="shared" si="254"/>
        <v>41.866804639492415</v>
      </c>
      <c r="AZ186" s="186"/>
      <c r="BA186" s="186"/>
      <c r="BB186" s="186"/>
      <c r="BC186" s="186"/>
      <c r="BD186" s="186"/>
      <c r="BE186" s="186"/>
    </row>
    <row r="187" spans="1:57">
      <c r="A187" s="185" t="s">
        <v>16</v>
      </c>
      <c r="B187" s="22"/>
      <c r="C187" s="23"/>
      <c r="D187" s="57"/>
      <c r="E187" s="23"/>
      <c r="F187" s="23"/>
      <c r="G187" s="23"/>
      <c r="H187" s="23"/>
      <c r="I187" s="23"/>
      <c r="J187" s="133" t="str">
        <f t="shared" si="252"/>
        <v>TFROT</v>
      </c>
      <c r="K187" s="186">
        <f t="shared" ref="K187:AQ187" si="255">J148</f>
        <v>25.1</v>
      </c>
      <c r="L187" s="186">
        <f t="shared" si="255"/>
        <v>25.550055726606203</v>
      </c>
      <c r="M187" s="186">
        <f t="shared" si="255"/>
        <v>26.000111453212405</v>
      </c>
      <c r="N187" s="186">
        <f t="shared" si="255"/>
        <v>26.450167179818607</v>
      </c>
      <c r="O187" s="186">
        <f t="shared" si="255"/>
        <v>26.693366529665273</v>
      </c>
      <c r="P187" s="186">
        <f t="shared" si="255"/>
        <v>26.936565879511939</v>
      </c>
      <c r="Q187" s="186">
        <f t="shared" si="255"/>
        <v>27.104212657960581</v>
      </c>
      <c r="R187" s="186">
        <f t="shared" si="255"/>
        <v>27.271859436409219</v>
      </c>
      <c r="S187" s="186">
        <f t="shared" si="255"/>
        <v>26.252766767119954</v>
      </c>
      <c r="T187" s="186">
        <f t="shared" si="255"/>
        <v>26.834718660482309</v>
      </c>
      <c r="U187" s="186">
        <f t="shared" si="255"/>
        <v>27.388725203444444</v>
      </c>
      <c r="V187" s="186">
        <f t="shared" si="255"/>
        <v>27.942731746406579</v>
      </c>
      <c r="W187" s="186">
        <f t="shared" si="255"/>
        <v>28.496738289368714</v>
      </c>
      <c r="X187" s="186">
        <f t="shared" si="255"/>
        <v>29.050744832330849</v>
      </c>
      <c r="Y187" s="186">
        <f t="shared" si="255"/>
        <v>29.604751375292985</v>
      </c>
      <c r="Z187" s="186">
        <f t="shared" si="255"/>
        <v>30.15875791825512</v>
      </c>
      <c r="AA187" s="186">
        <f t="shared" si="255"/>
        <v>30.712764461217255</v>
      </c>
      <c r="AB187" s="186">
        <f t="shared" si="255"/>
        <v>31.26677100417939</v>
      </c>
      <c r="AC187" s="186">
        <f t="shared" si="255"/>
        <v>31.820777547141518</v>
      </c>
      <c r="AD187" s="186">
        <f t="shared" si="255"/>
        <v>32.712171448590816</v>
      </c>
      <c r="AE187" s="186">
        <f t="shared" si="255"/>
        <v>33.603565350040114</v>
      </c>
      <c r="AF187" s="186">
        <f t="shared" si="255"/>
        <v>34.494959251489412</v>
      </c>
      <c r="AG187" s="186">
        <f t="shared" si="255"/>
        <v>35.38635315293871</v>
      </c>
      <c r="AH187" s="186">
        <f t="shared" si="255"/>
        <v>36.277747054388009</v>
      </c>
      <c r="AI187" s="186">
        <f t="shared" si="255"/>
        <v>37.169140955837307</v>
      </c>
      <c r="AJ187" s="186">
        <f t="shared" si="255"/>
        <v>38.060534857286605</v>
      </c>
      <c r="AK187" s="186">
        <f t="shared" si="255"/>
        <v>38.951928758735903</v>
      </c>
      <c r="AL187" s="186">
        <f t="shared" si="255"/>
        <v>39.843322660185201</v>
      </c>
      <c r="AM187" s="186">
        <f t="shared" si="255"/>
        <v>40.734716561634485</v>
      </c>
      <c r="AN187" s="186">
        <f t="shared" si="255"/>
        <v>44.25046729107315</v>
      </c>
      <c r="AO187" s="186">
        <f t="shared" si="255"/>
        <v>47.766218020511793</v>
      </c>
      <c r="AP187" s="186">
        <f t="shared" si="255"/>
        <v>47.766218020511793</v>
      </c>
      <c r="AQ187" s="186">
        <f t="shared" si="255"/>
        <v>47.766218020511793</v>
      </c>
      <c r="AZ187" s="186"/>
      <c r="BA187" s="186"/>
      <c r="BB187" s="186"/>
      <c r="BC187" s="186"/>
      <c r="BD187" s="186"/>
      <c r="BE187" s="186"/>
    </row>
    <row r="188" spans="1:57">
      <c r="A188" s="185" t="s">
        <v>16</v>
      </c>
      <c r="J188" s="133" t="str">
        <f t="shared" si="252"/>
        <v>TFREX</v>
      </c>
      <c r="K188" s="186">
        <f t="shared" ref="K188:AQ188" si="256">J149</f>
        <v>82</v>
      </c>
      <c r="L188" s="186">
        <f t="shared" si="256"/>
        <v>82</v>
      </c>
      <c r="M188" s="186">
        <f t="shared" si="256"/>
        <v>82</v>
      </c>
      <c r="N188" s="186">
        <f t="shared" si="256"/>
        <v>82</v>
      </c>
      <c r="O188" s="186">
        <f t="shared" si="256"/>
        <v>82</v>
      </c>
      <c r="P188" s="186">
        <f t="shared" si="256"/>
        <v>82</v>
      </c>
      <c r="Q188" s="186">
        <f t="shared" si="256"/>
        <v>84.018400836522261</v>
      </c>
      <c r="R188" s="186">
        <f t="shared" si="256"/>
        <v>86.036801673044508</v>
      </c>
      <c r="S188" s="186">
        <f t="shared" si="256"/>
        <v>79.266714881385326</v>
      </c>
      <c r="T188" s="186">
        <f t="shared" si="256"/>
        <v>84.862097424278346</v>
      </c>
      <c r="U188" s="186">
        <f t="shared" si="256"/>
        <v>85.569361981081954</v>
      </c>
      <c r="V188" s="186">
        <f t="shared" si="256"/>
        <v>86.276626537885562</v>
      </c>
      <c r="W188" s="186">
        <f t="shared" si="256"/>
        <v>86.98389109468917</v>
      </c>
      <c r="X188" s="186">
        <f t="shared" si="256"/>
        <v>87.691155651492778</v>
      </c>
      <c r="Y188" s="186">
        <f t="shared" si="256"/>
        <v>88.398420208296386</v>
      </c>
      <c r="Z188" s="186">
        <f t="shared" si="256"/>
        <v>89.105684765099994</v>
      </c>
      <c r="AA188" s="186">
        <f t="shared" si="256"/>
        <v>89.812949321903602</v>
      </c>
      <c r="AB188" s="186">
        <f t="shared" si="256"/>
        <v>90.52021387870721</v>
      </c>
      <c r="AC188" s="186">
        <f t="shared" si="256"/>
        <v>91.22747843551079</v>
      </c>
      <c r="AD188" s="186">
        <f t="shared" si="256"/>
        <v>92.287730218036216</v>
      </c>
      <c r="AE188" s="186">
        <f t="shared" si="256"/>
        <v>93.347982000561643</v>
      </c>
      <c r="AF188" s="186">
        <f t="shared" si="256"/>
        <v>94.40823378308707</v>
      </c>
      <c r="AG188" s="186">
        <f t="shared" si="256"/>
        <v>95.468485565612497</v>
      </c>
      <c r="AH188" s="186">
        <f t="shared" si="256"/>
        <v>96.528737348137923</v>
      </c>
      <c r="AI188" s="186">
        <f t="shared" si="256"/>
        <v>97.58898913066335</v>
      </c>
      <c r="AJ188" s="186">
        <f t="shared" si="256"/>
        <v>98.649240913188777</v>
      </c>
      <c r="AK188" s="186">
        <f t="shared" si="256"/>
        <v>99.709492695714204</v>
      </c>
      <c r="AL188" s="186">
        <f t="shared" si="256"/>
        <v>100.76974447823963</v>
      </c>
      <c r="AM188" s="186">
        <f t="shared" si="256"/>
        <v>101.82999626076513</v>
      </c>
      <c r="AN188" s="186">
        <f t="shared" si="256"/>
        <v>102.40704423462124</v>
      </c>
      <c r="AO188" s="186">
        <f t="shared" si="256"/>
        <v>102.98409220847734</v>
      </c>
      <c r="AP188" s="186">
        <f t="shared" si="256"/>
        <v>102.98409220847734</v>
      </c>
      <c r="AQ188" s="186">
        <f t="shared" si="256"/>
        <v>102.98409220847734</v>
      </c>
      <c r="AZ188" s="186"/>
      <c r="BA188" s="186"/>
      <c r="BB188" s="186"/>
      <c r="BC188" s="186"/>
      <c r="BD188" s="186"/>
      <c r="BE188" s="186"/>
    </row>
    <row r="189" spans="1:57">
      <c r="A189" s="185" t="s">
        <v>16</v>
      </c>
    </row>
    <row r="221" spans="1:37">
      <c r="A221" s="185" t="s">
        <v>16</v>
      </c>
      <c r="J221" s="185" t="s">
        <v>688</v>
      </c>
    </row>
    <row r="222" spans="1:37">
      <c r="A222" s="347" t="s">
        <v>16</v>
      </c>
      <c r="J222" s="75" t="s">
        <v>662</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7" t="s">
        <v>16</v>
      </c>
      <c r="J223" s="75" t="s">
        <v>663</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7" t="s">
        <v>16</v>
      </c>
      <c r="J224" s="75" t="s">
        <v>664</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7" t="s">
        <v>16</v>
      </c>
      <c r="J225" s="75" t="s">
        <v>665</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7" t="s">
        <v>16</v>
      </c>
      <c r="J226" s="75" t="s">
        <v>666</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7" t="s">
        <v>16</v>
      </c>
      <c r="J227" s="75" t="s">
        <v>667</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7" t="s">
        <v>16</v>
      </c>
      <c r="J228" s="75" t="s">
        <v>668</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7" t="s">
        <v>16</v>
      </c>
      <c r="I229" s="186" t="s">
        <v>412</v>
      </c>
      <c r="J229" s="75" t="s">
        <v>669</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7" t="s">
        <v>16</v>
      </c>
      <c r="I230" s="186" t="s">
        <v>412</v>
      </c>
      <c r="J230" s="75" t="s">
        <v>670</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7" t="s">
        <v>16</v>
      </c>
      <c r="I231" s="186" t="s">
        <v>413</v>
      </c>
      <c r="J231" s="75" t="s">
        <v>671</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7" t="s">
        <v>16</v>
      </c>
      <c r="I232" s="186" t="s">
        <v>414</v>
      </c>
      <c r="J232" s="75" t="s">
        <v>672</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7" t="s">
        <v>16</v>
      </c>
      <c r="I233" s="186" t="s">
        <v>415</v>
      </c>
      <c r="J233" s="75" t="s">
        <v>673</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7" t="s">
        <v>16</v>
      </c>
      <c r="I234" s="186" t="s">
        <v>416</v>
      </c>
      <c r="J234" s="75" t="s">
        <v>674</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7" t="s">
        <v>16</v>
      </c>
      <c r="I235" s="186" t="s">
        <v>417</v>
      </c>
      <c r="J235" s="75" t="s">
        <v>675</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7" t="s">
        <v>16</v>
      </c>
      <c r="I236" s="186" t="s">
        <v>418</v>
      </c>
      <c r="J236" s="75" t="s">
        <v>676</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7" t="s">
        <v>16</v>
      </c>
      <c r="I237" s="186" t="s">
        <v>419</v>
      </c>
      <c r="J237" s="75" t="s">
        <v>677</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7" t="s">
        <v>16</v>
      </c>
      <c r="I238" s="186" t="s">
        <v>420</v>
      </c>
      <c r="J238" s="75" t="s">
        <v>678</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7" t="s">
        <v>16</v>
      </c>
      <c r="I239" s="186" t="s">
        <v>151</v>
      </c>
      <c r="J239" s="75" t="s">
        <v>679</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7" t="s">
        <v>16</v>
      </c>
      <c r="I240" s="186" t="s">
        <v>151</v>
      </c>
      <c r="J240" s="75" t="s">
        <v>680</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7" t="s">
        <v>16</v>
      </c>
      <c r="J241" s="75" t="s">
        <v>681</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7" t="s">
        <v>16</v>
      </c>
      <c r="J242" s="75" t="s">
        <v>682</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7" t="s">
        <v>16</v>
      </c>
      <c r="J243" s="75" t="s">
        <v>683</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7" t="s">
        <v>16</v>
      </c>
      <c r="J244" s="75" t="s">
        <v>684</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7" t="s">
        <v>16</v>
      </c>
      <c r="J245" s="75" t="s">
        <v>685</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7" t="s">
        <v>16</v>
      </c>
      <c r="J246" s="75" t="s">
        <v>686</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7" t="s">
        <v>16</v>
      </c>
      <c r="J247" s="75" t="s">
        <v>687</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5" t="s">
        <v>618</v>
      </c>
      <c r="BJ1" s="285"/>
      <c r="BK1" s="285"/>
      <c r="BL1" s="192"/>
    </row>
    <row r="2" spans="1:64" ht="15.75" thickBot="1">
      <c r="A2" s="185" t="s">
        <v>16</v>
      </c>
      <c r="B2" s="373" t="s">
        <v>296</v>
      </c>
      <c r="C2" s="373"/>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615</v>
      </c>
      <c r="BJ2" s="192" t="s">
        <v>616</v>
      </c>
      <c r="BK2" s="192" t="s">
        <v>617</v>
      </c>
      <c r="BL2" s="192"/>
    </row>
    <row r="3" spans="1:64">
      <c r="A3" s="185" t="s">
        <v>16</v>
      </c>
      <c r="B3" s="227"/>
      <c r="C3" s="192" t="str">
        <f>INDEX($BC$4:$BC$7,MATCH($D$3,$BB$4:$BB$7,0))</f>
        <v>NDC-PAMS-reference</v>
      </c>
      <c r="D3" s="196">
        <f>DriversGams!C164</f>
        <v>-1</v>
      </c>
      <c r="L3" s="185"/>
      <c r="N3" s="39"/>
      <c r="BB3" s="192"/>
      <c r="BC3" s="192"/>
      <c r="BD3" s="192"/>
      <c r="BE3" s="192" t="s">
        <v>541</v>
      </c>
      <c r="BF3" s="192" t="s">
        <v>542</v>
      </c>
      <c r="BG3" s="192" t="s">
        <v>644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6"/>
      <c r="W4" s="236"/>
      <c r="X4" s="236"/>
      <c r="AA4" s="236"/>
      <c r="AC4" s="236"/>
      <c r="AD4" s="236"/>
      <c r="AE4" s="236"/>
      <c r="AF4" s="236"/>
      <c r="AG4" s="236"/>
      <c r="AH4" s="236"/>
      <c r="AI4" s="236"/>
      <c r="AJ4" s="236"/>
      <c r="AK4" s="236"/>
      <c r="AL4" s="236"/>
      <c r="AM4" s="236"/>
      <c r="AN4" s="236"/>
      <c r="AO4" s="236"/>
      <c r="AP4" s="236"/>
      <c r="AQ4" s="236"/>
      <c r="AR4" s="236"/>
      <c r="AS4" s="236"/>
      <c r="BB4" s="192">
        <v>-1</v>
      </c>
      <c r="BC4" s="192" t="s">
        <v>621</v>
      </c>
      <c r="BD4" s="192">
        <v>0</v>
      </c>
      <c r="BE4" s="183">
        <v>0.97499999999999998</v>
      </c>
      <c r="BF4" s="184">
        <v>0.95</v>
      </c>
      <c r="BG4" s="184">
        <v>0.95</v>
      </c>
      <c r="BH4" s="200">
        <v>1</v>
      </c>
      <c r="BI4" s="184">
        <v>0</v>
      </c>
      <c r="BJ4" s="181">
        <v>0</v>
      </c>
      <c r="BK4" s="184">
        <v>0</v>
      </c>
      <c r="BL4" s="192"/>
    </row>
    <row r="5" spans="1:64" ht="15.75" thickBot="1">
      <c r="A5" s="185" t="s">
        <v>16</v>
      </c>
      <c r="B5" s="226"/>
      <c r="C5" s="226"/>
      <c r="L5" s="185"/>
      <c r="M5" s="121"/>
      <c r="BB5" s="192">
        <v>1</v>
      </c>
      <c r="BC5" s="192" t="s">
        <v>622</v>
      </c>
      <c r="BD5" s="192">
        <v>1</v>
      </c>
      <c r="BE5" s="183">
        <v>0.97499999999999998</v>
      </c>
      <c r="BF5" s="184">
        <v>0.95</v>
      </c>
      <c r="BG5" s="184">
        <v>0.95</v>
      </c>
      <c r="BH5" s="200">
        <v>1</v>
      </c>
      <c r="BI5" s="184">
        <v>0</v>
      </c>
      <c r="BJ5" s="181">
        <v>0</v>
      </c>
      <c r="BK5" s="184">
        <v>0</v>
      </c>
      <c r="BL5" s="192"/>
    </row>
    <row r="6" spans="1:64">
      <c r="A6" s="185" t="s">
        <v>16</v>
      </c>
      <c r="E6" s="186"/>
      <c r="F6" s="186"/>
      <c r="G6" s="186"/>
      <c r="I6" s="186"/>
      <c r="K6" s="186"/>
      <c r="L6" s="186"/>
      <c r="M6" s="146"/>
      <c r="N6" s="237"/>
      <c r="R6" s="237"/>
      <c r="T6" s="237"/>
      <c r="U6" s="237"/>
      <c r="V6" s="237"/>
      <c r="W6" s="237"/>
      <c r="X6" s="237"/>
      <c r="AA6" s="237"/>
      <c r="AC6" s="237"/>
      <c r="AD6" s="237"/>
      <c r="AE6" s="237"/>
      <c r="AF6" s="237"/>
      <c r="AG6" s="237"/>
      <c r="AH6" s="237"/>
      <c r="AI6" s="237"/>
      <c r="AJ6" s="237"/>
      <c r="AK6" s="237"/>
      <c r="AL6" s="237"/>
      <c r="AM6" s="237"/>
      <c r="AN6" s="237"/>
      <c r="AO6" s="237"/>
      <c r="AP6" s="237"/>
      <c r="AQ6" s="237"/>
      <c r="AR6" s="237"/>
      <c r="AS6" s="237"/>
      <c r="AT6" s="237"/>
      <c r="AU6" s="237"/>
      <c r="BB6" s="192">
        <v>2</v>
      </c>
      <c r="BC6" s="192" t="s">
        <v>613</v>
      </c>
      <c r="BD6" s="192">
        <v>1</v>
      </c>
      <c r="BE6" s="183">
        <v>0.97499999999999998</v>
      </c>
      <c r="BF6" s="184">
        <v>0.95</v>
      </c>
      <c r="BG6" s="184">
        <v>0.95</v>
      </c>
      <c r="BH6" s="201">
        <v>1</v>
      </c>
      <c r="BI6" s="184">
        <v>0</v>
      </c>
      <c r="BJ6" s="251">
        <v>0</v>
      </c>
      <c r="BK6" s="184">
        <v>0</v>
      </c>
      <c r="BL6" s="192"/>
    </row>
    <row r="7" spans="1:64">
      <c r="A7" s="185" t="s">
        <v>16</v>
      </c>
      <c r="L7" s="185"/>
      <c r="N7" s="40"/>
      <c r="BB7" s="192">
        <v>3</v>
      </c>
      <c r="BC7" s="192" t="s">
        <v>623</v>
      </c>
      <c r="BD7" s="192">
        <v>1</v>
      </c>
      <c r="BE7" s="183">
        <v>0.97499999999999998</v>
      </c>
      <c r="BF7" s="184">
        <v>0.95</v>
      </c>
      <c r="BG7" s="184">
        <v>0.95</v>
      </c>
      <c r="BH7" s="201">
        <v>1</v>
      </c>
      <c r="BI7" s="183">
        <v>0.05</v>
      </c>
      <c r="BJ7" s="183">
        <v>2.5000000000000001E-2</v>
      </c>
      <c r="BK7" s="183">
        <v>0.2</v>
      </c>
      <c r="BL7" s="192"/>
    </row>
    <row r="8" spans="1:64">
      <c r="A8" s="185" t="s">
        <v>16</v>
      </c>
      <c r="L8" s="185"/>
      <c r="N8" s="40"/>
    </row>
    <row r="9" spans="1:64">
      <c r="A9" s="185" t="s">
        <v>16</v>
      </c>
      <c r="L9" s="185"/>
      <c r="N9" s="40"/>
    </row>
    <row r="10" spans="1:64">
      <c r="A10" s="185" t="s">
        <v>16</v>
      </c>
      <c r="B10" s="227"/>
      <c r="C10" s="227"/>
      <c r="L10" s="185"/>
      <c r="N10" s="40"/>
      <c r="O10" s="237"/>
    </row>
    <row r="11" spans="1:64" ht="15.75" thickBot="1">
      <c r="A11" s="185" t="s">
        <v>16</v>
      </c>
      <c r="B11" s="226" t="s">
        <v>56</v>
      </c>
      <c r="E11" s="185">
        <f>MATCH(E12,Drivers!$C$5:$AG$5,0)</f>
        <v>1</v>
      </c>
      <c r="F11" s="185">
        <f>MATCH(F12,Drivers!$C$5:$AG$5,0)</f>
        <v>4</v>
      </c>
      <c r="G11" s="185">
        <f>MATCH(G12,Drivers!$C$5:$AG$5,0)</f>
        <v>6</v>
      </c>
      <c r="H11" s="280">
        <f>MATCH(H12,Drivers!$C$5:$AG$5,0)</f>
        <v>8</v>
      </c>
      <c r="I11" s="280">
        <f>MATCH(I12,Drivers!$C$5:$AG$5,0)</f>
        <v>9</v>
      </c>
      <c r="J11" s="280">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6"/>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31.348640701200811</v>
      </c>
      <c r="K13" s="186" cm="1">
        <f t="array" ref="K13">INDEX(Drivers!$C$34:$AG$36,1,K$11)</f>
        <v>30.737021546671016</v>
      </c>
      <c r="L13" s="186" cm="1">
        <f t="array" ref="L13">INDEX(Drivers!$C$34:$AG$36,1,L$11)</f>
        <v>27.124924751485992</v>
      </c>
      <c r="M13" s="186" cm="1">
        <f t="array" ref="M13">INDEX(Drivers!$C$34:$AG$36,1,M$11)</f>
        <v>23.994770747586841</v>
      </c>
      <c r="N13" s="40"/>
      <c r="O13" s="186">
        <f>F13</f>
        <v>25.676476665132281</v>
      </c>
      <c r="P13" s="186">
        <f t="shared" si="1"/>
        <v>25.755361891142741</v>
      </c>
      <c r="Q13" s="186">
        <f t="shared" si="1"/>
        <v>25.946710085536886</v>
      </c>
      <c r="R13" s="186">
        <f t="shared" si="1"/>
        <v>26.998265626975765</v>
      </c>
      <c r="S13" s="186">
        <f t="shared" si="1"/>
        <v>31.348640701200811</v>
      </c>
      <c r="T13" s="186">
        <f t="shared" ref="T13:V15" si="3">K13</f>
        <v>30.737021546671016</v>
      </c>
      <c r="U13" s="186">
        <f t="shared" si="3"/>
        <v>27.124924751485992</v>
      </c>
      <c r="V13" s="186">
        <f t="shared" si="3"/>
        <v>23.994770747586841</v>
      </c>
      <c r="X13" s="186">
        <f>F13</f>
        <v>25.676476665132281</v>
      </c>
      <c r="Y13" s="186">
        <f t="shared" ref="Y13:AE15" si="4">G13</f>
        <v>25.755361891142741</v>
      </c>
      <c r="Z13" s="186">
        <f t="shared" si="4"/>
        <v>25.946710085536886</v>
      </c>
      <c r="AA13" s="186">
        <f t="shared" si="4"/>
        <v>26.998265626975765</v>
      </c>
      <c r="AB13" s="186">
        <f t="shared" si="4"/>
        <v>31.348640701200811</v>
      </c>
      <c r="AC13" s="7">
        <f>T13</f>
        <v>30.737021546671016</v>
      </c>
      <c r="AD13" s="186">
        <f t="shared" si="4"/>
        <v>27.124924751485992</v>
      </c>
      <c r="AE13" s="186">
        <f t="shared" si="4"/>
        <v>23.994770747586841</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16.7874678611037</v>
      </c>
      <c r="K14" s="186" cm="1">
        <f t="array" ref="K14">INDEX(Drivers!$C$34:$AG$36,2,K$11)</f>
        <v>21.632291333514569</v>
      </c>
      <c r="L14" s="186" cm="1">
        <f t="array" ref="L14">INDEX(Drivers!$C$34:$AG$36,2,L$11)</f>
        <v>25.764900669238781</v>
      </c>
      <c r="M14" s="186" cm="1">
        <f t="array" ref="M14">INDEX(Drivers!$C$34:$AG$36,2,M$11)</f>
        <v>29.101765872917813</v>
      </c>
      <c r="N14" s="40"/>
      <c r="O14" s="186">
        <f t="shared" ref="O14:O15" si="5">F14</f>
        <v>16.65350655721161</v>
      </c>
      <c r="P14" s="186">
        <f t="shared" si="1"/>
        <v>17.422744808714206</v>
      </c>
      <c r="Q14" s="186">
        <f t="shared" si="1"/>
        <v>18.376375848815535</v>
      </c>
      <c r="R14" s="186">
        <f t="shared" si="1"/>
        <v>19.311259441517389</v>
      </c>
      <c r="S14" s="186">
        <f t="shared" si="1"/>
        <v>16.7874678611037</v>
      </c>
      <c r="T14" s="186">
        <f t="shared" si="3"/>
        <v>21.632291333514569</v>
      </c>
      <c r="U14" s="186">
        <f t="shared" si="3"/>
        <v>25.764900669238781</v>
      </c>
      <c r="V14" s="186">
        <f t="shared" si="3"/>
        <v>29.101765872917813</v>
      </c>
      <c r="X14" s="186">
        <f t="shared" ref="X14:X15" si="6">F14</f>
        <v>16.65350655721161</v>
      </c>
      <c r="Y14" s="186">
        <f t="shared" si="4"/>
        <v>17.422744808714206</v>
      </c>
      <c r="Z14" s="186">
        <f t="shared" si="4"/>
        <v>18.376375848815535</v>
      </c>
      <c r="AA14" s="186">
        <f t="shared" si="4"/>
        <v>19.311259441517389</v>
      </c>
      <c r="AB14" s="186">
        <f t="shared" si="4"/>
        <v>16.7874678611037</v>
      </c>
      <c r="AC14" s="7">
        <f>T14</f>
        <v>21.632291333514569</v>
      </c>
      <c r="AD14" s="186">
        <f t="shared" si="4"/>
        <v>25.764900669238781</v>
      </c>
      <c r="AE14" s="186">
        <f t="shared" si="4"/>
        <v>29.101765872917813</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11.858701524628284</v>
      </c>
      <c r="J15" s="186" cm="1">
        <f t="array" ref="J15">INDEX(Drivers!$C$34:$AG$36,3,J$11)</f>
        <v>12.034027140576129</v>
      </c>
      <c r="K15" s="186" cm="1">
        <f t="array" ref="K15">INDEX(Drivers!$C$34:$AG$36,3,K$11)</f>
        <v>16.155761881991893</v>
      </c>
      <c r="L15" s="186" cm="1">
        <f t="array" ref="L15">INDEX(Drivers!$C$34:$AG$36,3,L$11)</f>
        <v>22.591511143995298</v>
      </c>
      <c r="M15" s="186" cm="1">
        <f t="array" ref="M15">INDEX(Drivers!$C$34:$AG$36,3,M$11)</f>
        <v>27.966878067288725</v>
      </c>
      <c r="N15" s="40"/>
      <c r="O15" s="186">
        <f t="shared" si="5"/>
        <v>12.420508234977223</v>
      </c>
      <c r="P15" s="186">
        <f t="shared" si="1"/>
        <v>13.343841341791148</v>
      </c>
      <c r="Q15" s="186">
        <f t="shared" si="1"/>
        <v>14.041748987467024</v>
      </c>
      <c r="R15" s="186">
        <f t="shared" si="1"/>
        <v>11.858701524628284</v>
      </c>
      <c r="S15" s="186">
        <f t="shared" si="1"/>
        <v>12.034027140576129</v>
      </c>
      <c r="T15" s="186">
        <f t="shared" si="3"/>
        <v>16.155761881991893</v>
      </c>
      <c r="U15" s="186">
        <f t="shared" si="3"/>
        <v>22.591511143995298</v>
      </c>
      <c r="V15" s="186">
        <f t="shared" si="3"/>
        <v>27.966878067288725</v>
      </c>
      <c r="X15" s="186">
        <f t="shared" si="6"/>
        <v>12.420508234977223</v>
      </c>
      <c r="Y15" s="186">
        <f t="shared" si="4"/>
        <v>13.343841341791148</v>
      </c>
      <c r="Z15" s="186">
        <f t="shared" si="4"/>
        <v>14.041748987467024</v>
      </c>
      <c r="AA15" s="186">
        <f t="shared" si="4"/>
        <v>11.858701524628284</v>
      </c>
      <c r="AB15" s="186">
        <f t="shared" si="4"/>
        <v>12.034027140576129</v>
      </c>
      <c r="AC15" s="7">
        <f>T15</f>
        <v>16.155761881991893</v>
      </c>
      <c r="AD15" s="186">
        <f t="shared" si="4"/>
        <v>22.591511143995298</v>
      </c>
      <c r="AE15" s="186">
        <f t="shared" si="4"/>
        <v>27.966878067288725</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60.170135702880643</v>
      </c>
      <c r="K16" s="3">
        <f t="shared" si="7"/>
        <v>68.525074762177482</v>
      </c>
      <c r="L16" s="3">
        <f>SUM(L13:L15)</f>
        <v>75.481336564720067</v>
      </c>
      <c r="M16" s="3">
        <f>SUM(M13:M15)</f>
        <v>81.063414687793369</v>
      </c>
      <c r="N16" s="40"/>
      <c r="O16" s="3">
        <f>SUM(O13:O15)</f>
        <v>54.750491457321118</v>
      </c>
      <c r="P16" s="3">
        <f t="shared" ref="P16:V16" si="8">SUM(P13:P15)</f>
        <v>56.521948041648095</v>
      </c>
      <c r="Q16" s="3">
        <f t="shared" si="8"/>
        <v>58.364834921819444</v>
      </c>
      <c r="R16" s="3">
        <f t="shared" si="8"/>
        <v>58.168226593121446</v>
      </c>
      <c r="S16" s="3">
        <f t="shared" si="8"/>
        <v>60.170135702880643</v>
      </c>
      <c r="T16" s="3">
        <f t="shared" si="8"/>
        <v>68.525074762177482</v>
      </c>
      <c r="U16" s="3">
        <f t="shared" si="8"/>
        <v>75.481336564720067</v>
      </c>
      <c r="V16" s="3">
        <f t="shared" si="8"/>
        <v>81.063414687793369</v>
      </c>
      <c r="X16" s="47">
        <f>SUM(X13:X15)</f>
        <v>54.750491457321118</v>
      </c>
      <c r="Y16" s="47">
        <f t="shared" ref="Y16:AE16" si="9">SUM(Y13:Y15)</f>
        <v>56.521948041648095</v>
      </c>
      <c r="Z16" s="47">
        <f t="shared" si="9"/>
        <v>58.364834921819444</v>
      </c>
      <c r="AA16" s="47">
        <f t="shared" si="9"/>
        <v>58.168226593121446</v>
      </c>
      <c r="AB16" s="47">
        <f t="shared" si="9"/>
        <v>60.170135702880643</v>
      </c>
      <c r="AC16" s="7">
        <f>T16</f>
        <v>68.525074762177482</v>
      </c>
      <c r="AD16" s="47">
        <f t="shared" si="9"/>
        <v>75.481336564720067</v>
      </c>
      <c r="AE16" s="47">
        <f t="shared" si="9"/>
        <v>81.063414687793369</v>
      </c>
      <c r="BE16" s="30"/>
    </row>
    <row r="17" spans="1:57">
      <c r="A17" s="185" t="s">
        <v>16</v>
      </c>
      <c r="B17" s="227"/>
      <c r="L17" s="185"/>
      <c r="N17" s="40"/>
      <c r="BE17" s="30"/>
    </row>
    <row r="18" spans="1:57" ht="15.75" thickBot="1">
      <c r="A18" s="185" t="s">
        <v>16</v>
      </c>
      <c r="B18" s="28"/>
      <c r="C18" s="226" t="s">
        <v>58</v>
      </c>
      <c r="D18" s="226"/>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7"/>
      <c r="C19" s="185" t="s">
        <v>7</v>
      </c>
      <c r="D19" s="35" t="s">
        <v>512</v>
      </c>
      <c r="E19" s="10">
        <f>RES!E43</f>
        <v>1</v>
      </c>
      <c r="F19" s="10">
        <f>RES!E43</f>
        <v>1</v>
      </c>
      <c r="G19" s="203">
        <f>AVERAGE(F19,I19)</f>
        <v>1</v>
      </c>
      <c r="H19" s="203">
        <f>AVERAGE(F19,I19)</f>
        <v>1</v>
      </c>
      <c r="I19" s="10">
        <f>RES!F43</f>
        <v>1</v>
      </c>
      <c r="J19" s="203">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7"/>
      <c r="C20" s="227" t="s">
        <v>8</v>
      </c>
      <c r="D20" s="35" t="s">
        <v>512</v>
      </c>
      <c r="E20" s="10">
        <f>RES!E44</f>
        <v>1</v>
      </c>
      <c r="F20" s="10">
        <f>RES!E44</f>
        <v>1</v>
      </c>
      <c r="G20" s="203">
        <f>AVERAGE(F20,I20)</f>
        <v>1</v>
      </c>
      <c r="H20" s="203">
        <f t="shared" ref="H20:H21" si="13">AVERAGE(F20,I20)</f>
        <v>1</v>
      </c>
      <c r="I20" s="10">
        <f>RES!F44</f>
        <v>1</v>
      </c>
      <c r="J20" s="203">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7" t="s">
        <v>406</v>
      </c>
      <c r="D21" s="35" t="s">
        <v>512</v>
      </c>
      <c r="E21" s="186">
        <f>RES!E45</f>
        <v>1</v>
      </c>
      <c r="F21" s="186">
        <f>RES!E45</f>
        <v>1</v>
      </c>
      <c r="G21" s="203">
        <f>AVERAGE(F21,I21)</f>
        <v>0.99960548365786217</v>
      </c>
      <c r="H21" s="203">
        <f t="shared" si="13"/>
        <v>0.99960548365786217</v>
      </c>
      <c r="I21" s="186">
        <f>RES!F45</f>
        <v>0.99921096731572434</v>
      </c>
      <c r="J21" s="203">
        <f t="shared" si="14"/>
        <v>1.175971971767775</v>
      </c>
      <c r="K21" s="10">
        <f>RES!G45</f>
        <v>1.3527329762198257</v>
      </c>
      <c r="L21" s="10">
        <f>RES!H45</f>
        <v>1.6186049002716711</v>
      </c>
      <c r="M21" s="10">
        <f>RES!I45</f>
        <v>2.0626986635231042</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7"/>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7"/>
      <c r="C23" s="227"/>
      <c r="L23" s="185"/>
      <c r="N23" s="40"/>
      <c r="X23" s="185" t="s">
        <v>199</v>
      </c>
    </row>
    <row r="24" spans="1:57" ht="15.75" thickBot="1">
      <c r="A24" s="185" t="s">
        <v>16</v>
      </c>
      <c r="B24" s="226" t="s">
        <v>160</v>
      </c>
      <c r="D24" s="226"/>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1">
        <f>X$12</f>
        <v>2015</v>
      </c>
      <c r="Y24" s="301">
        <f t="shared" ref="Y24:AE24" si="17">Y$12</f>
        <v>2017</v>
      </c>
      <c r="Z24" s="301">
        <f t="shared" si="17"/>
        <v>2019</v>
      </c>
      <c r="AA24" s="301">
        <f t="shared" si="17"/>
        <v>2020</v>
      </c>
      <c r="AB24" s="301">
        <f t="shared" si="17"/>
        <v>2021</v>
      </c>
      <c r="AC24" s="301">
        <f t="shared" si="17"/>
        <v>2030</v>
      </c>
      <c r="AD24" s="301">
        <f t="shared" si="17"/>
        <v>2040</v>
      </c>
      <c r="AE24" s="301">
        <f t="shared" si="17"/>
        <v>2050</v>
      </c>
    </row>
    <row r="25" spans="1:57">
      <c r="A25" s="185" t="s">
        <v>16</v>
      </c>
      <c r="B25" s="193">
        <f>INDEX($BG$4:$BG$7,MATCH($D$3,$BB$4:$BB$7,0))</f>
        <v>0.95</v>
      </c>
      <c r="C25" s="227" t="str">
        <f>C19</f>
        <v>Low Income</v>
      </c>
      <c r="D25" s="185" t="s">
        <v>48</v>
      </c>
      <c r="E25" s="229">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8"/>
      <c r="O25" s="62">
        <f>E25</f>
        <v>0.02</v>
      </c>
      <c r="P25" s="62">
        <f>O25</f>
        <v>0.02</v>
      </c>
      <c r="Q25" s="62">
        <f>P25</f>
        <v>0.02</v>
      </c>
      <c r="R25" s="62">
        <f t="shared" ref="R25:V25" si="19">Q25</f>
        <v>0.02</v>
      </c>
      <c r="S25" s="62">
        <f t="shared" si="19"/>
        <v>0.02</v>
      </c>
      <c r="T25" s="34">
        <f t="shared" si="19"/>
        <v>0.02</v>
      </c>
      <c r="U25" s="34">
        <f t="shared" si="19"/>
        <v>0.02</v>
      </c>
      <c r="V25" s="34">
        <f t="shared" si="19"/>
        <v>0.02</v>
      </c>
      <c r="W25" s="239"/>
      <c r="X25" s="62">
        <f>O25</f>
        <v>0.02</v>
      </c>
      <c r="Y25" s="62">
        <f t="shared" ref="Y25:AB25" si="20">P25</f>
        <v>0.02</v>
      </c>
      <c r="Z25" s="62">
        <f t="shared" si="20"/>
        <v>0.02</v>
      </c>
      <c r="AA25" s="62">
        <f t="shared" si="20"/>
        <v>0.02</v>
      </c>
      <c r="AB25" s="62">
        <f t="shared" si="20"/>
        <v>0.02</v>
      </c>
      <c r="AC25" s="70">
        <v>0.05</v>
      </c>
      <c r="AD25" s="70">
        <v>0.04</v>
      </c>
      <c r="AE25" s="70">
        <v>0.04</v>
      </c>
      <c r="AF25" s="239"/>
      <c r="AG25" s="239"/>
      <c r="AH25" s="239"/>
      <c r="AI25" s="239"/>
      <c r="AJ25" s="239"/>
      <c r="AK25" s="239"/>
      <c r="AL25" s="239"/>
      <c r="AM25" s="239"/>
      <c r="AN25" s="239"/>
      <c r="AO25" s="239"/>
      <c r="AP25" s="239"/>
      <c r="AQ25" s="239"/>
      <c r="AR25" s="239"/>
      <c r="AS25" s="239"/>
      <c r="AT25" s="239"/>
      <c r="AU25" s="239"/>
    </row>
    <row r="26" spans="1:57">
      <c r="A26" s="185" t="s">
        <v>16</v>
      </c>
      <c r="B26" s="193">
        <f>INDEX($BF$4:$BF$7,MATCH($D$3,$BB$4:$BB$7,0))</f>
        <v>0.95</v>
      </c>
      <c r="C26" s="227" t="str">
        <f>C20</f>
        <v>Middle Income</v>
      </c>
      <c r="D26" s="185" t="s">
        <v>48</v>
      </c>
      <c r="E26" s="229">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8"/>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39"/>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39"/>
      <c r="AG26" s="239"/>
      <c r="AH26" s="239"/>
      <c r="AI26" s="239"/>
      <c r="AJ26" s="239"/>
      <c r="AK26" s="239"/>
      <c r="AL26" s="239"/>
      <c r="AM26" s="239"/>
      <c r="AN26" s="239"/>
      <c r="AO26" s="239"/>
      <c r="AP26" s="239"/>
      <c r="AQ26" s="239"/>
      <c r="AR26" s="239"/>
      <c r="AS26" s="239"/>
      <c r="AT26" s="239"/>
      <c r="AU26" s="239"/>
    </row>
    <row r="27" spans="1:57">
      <c r="A27" s="185" t="s">
        <v>16</v>
      </c>
      <c r="B27" s="193">
        <f>INDEX($BE$4:$BE$7,MATCH($D$3,$BB$4:$BB$7,0))</f>
        <v>0.97499999999999998</v>
      </c>
      <c r="C27" s="227" t="str">
        <f>C21</f>
        <v>High Income</v>
      </c>
      <c r="D27" s="185" t="s">
        <v>48</v>
      </c>
      <c r="E27" s="277">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8"/>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39"/>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39"/>
      <c r="AG27" s="239"/>
      <c r="AH27" s="239"/>
      <c r="AI27" s="239"/>
      <c r="AJ27" s="239"/>
      <c r="AK27" s="239"/>
      <c r="AL27" s="239"/>
      <c r="AM27" s="239"/>
      <c r="AN27" s="239"/>
      <c r="AO27" s="239"/>
      <c r="AP27" s="239"/>
      <c r="AQ27" s="239"/>
      <c r="AR27" s="239"/>
      <c r="AS27" s="239"/>
      <c r="AT27" s="239"/>
      <c r="AU27" s="239"/>
    </row>
    <row r="28" spans="1:57">
      <c r="A28" s="185" t="s">
        <v>16</v>
      </c>
      <c r="B28" s="227"/>
      <c r="C28" s="227"/>
      <c r="F28" s="190">
        <f>SUMPRODUCT(F25:F27,F$13:F$15)/F$16</f>
        <v>0.34484039482004897</v>
      </c>
      <c r="G28" s="190">
        <f t="shared" ref="G28" si="37">SUMPRODUCT(G25:G27,G13:G15)/G16</f>
        <v>0.35382139871830592</v>
      </c>
      <c r="H28" s="190">
        <f>SUMPRODUCT(H25:H27,H13:H15)/H16</f>
        <v>0.36055948207621846</v>
      </c>
      <c r="I28" s="190">
        <f t="shared" ref="I28:M28" si="38">SUMPRODUCT(I25:I27,I13:I15)/I16</f>
        <v>0.34183090621497481</v>
      </c>
      <c r="J28" s="190">
        <f t="shared" si="38"/>
        <v>0.31191162162162162</v>
      </c>
      <c r="K28" s="190">
        <f t="shared" si="38"/>
        <v>0.35737613737613733</v>
      </c>
      <c r="L28" s="190">
        <f t="shared" si="38"/>
        <v>0.41799231664096531</v>
      </c>
      <c r="M28" s="190">
        <f t="shared" si="38"/>
        <v>0.46118729729729735</v>
      </c>
      <c r="N28" s="40"/>
      <c r="X28" s="185" t="s">
        <v>200</v>
      </c>
      <c r="AA28" s="190"/>
      <c r="AC28" s="190"/>
      <c r="AD28" s="33"/>
    </row>
    <row r="29" spans="1:57" ht="15.75" thickBot="1">
      <c r="A29" s="185" t="s">
        <v>16</v>
      </c>
      <c r="B29" s="226" t="s">
        <v>188</v>
      </c>
      <c r="D29" s="226"/>
      <c r="E29" s="7">
        <v>2012</v>
      </c>
      <c r="F29" s="7">
        <f>F4</f>
        <v>2015</v>
      </c>
      <c r="G29" s="7">
        <f>G4</f>
        <v>2017</v>
      </c>
      <c r="H29" s="7">
        <f t="shared" ref="H29:J29" si="39">H4</f>
        <v>2019</v>
      </c>
      <c r="I29" s="7">
        <f t="shared" si="39"/>
        <v>2020</v>
      </c>
      <c r="J29" s="7">
        <f t="shared" si="39"/>
        <v>2021</v>
      </c>
      <c r="K29" s="7">
        <v>2030</v>
      </c>
      <c r="L29" s="7">
        <v>2040</v>
      </c>
      <c r="M29" s="7">
        <v>2050</v>
      </c>
      <c r="N29" s="40"/>
      <c r="O29" s="7">
        <f>O24</f>
        <v>2015</v>
      </c>
      <c r="P29" s="7">
        <f t="shared" ref="P29:V29" si="40">P24</f>
        <v>2017</v>
      </c>
      <c r="Q29" s="7">
        <f t="shared" si="40"/>
        <v>2019</v>
      </c>
      <c r="R29" s="7">
        <f t="shared" si="40"/>
        <v>2020</v>
      </c>
      <c r="S29" s="7">
        <f t="shared" si="40"/>
        <v>2021</v>
      </c>
      <c r="T29" s="7">
        <f t="shared" si="40"/>
        <v>2030</v>
      </c>
      <c r="U29" s="7">
        <f t="shared" si="40"/>
        <v>2040</v>
      </c>
      <c r="V29" s="7">
        <f t="shared" si="40"/>
        <v>2050</v>
      </c>
      <c r="X29" s="7">
        <f>F29</f>
        <v>2015</v>
      </c>
      <c r="Y29" s="7">
        <f t="shared" ref="Y29:Z29" si="41">G29</f>
        <v>2017</v>
      </c>
      <c r="Z29" s="7">
        <f t="shared" si="41"/>
        <v>2019</v>
      </c>
      <c r="AA29" s="7">
        <f>I29</f>
        <v>2020</v>
      </c>
      <c r="AB29" s="7">
        <f>J29</f>
        <v>2021</v>
      </c>
      <c r="AC29" s="7">
        <f>K29</f>
        <v>2030</v>
      </c>
      <c r="AD29" s="7">
        <f>L29</f>
        <v>2040</v>
      </c>
      <c r="AE29" s="7">
        <f>M29</f>
        <v>2050</v>
      </c>
    </row>
    <row r="30" spans="1:57">
      <c r="A30" s="185" t="s">
        <v>16</v>
      </c>
      <c r="C30" s="227" t="str">
        <f>C25</f>
        <v>Low Income</v>
      </c>
      <c r="D30" s="185" t="s">
        <v>48</v>
      </c>
      <c r="E30" s="49">
        <f>[2]Calib_1011!$H$93</f>
        <v>0.25</v>
      </c>
      <c r="F30" s="61">
        <f>IF($D$4,X30,O30)</f>
        <v>0.25</v>
      </c>
      <c r="G30" s="61">
        <f t="shared" ref="G30:M32" si="42">IF($D$4,Y30,P30)</f>
        <v>0.25</v>
      </c>
      <c r="H30" s="61">
        <f t="shared" si="42"/>
        <v>0.25</v>
      </c>
      <c r="I30" s="61">
        <f t="shared" si="42"/>
        <v>0.25</v>
      </c>
      <c r="J30" s="61">
        <f t="shared" si="42"/>
        <v>0.25</v>
      </c>
      <c r="K30" s="61">
        <f t="shared" si="42"/>
        <v>0.25</v>
      </c>
      <c r="L30" s="61">
        <f t="shared" si="42"/>
        <v>0.25</v>
      </c>
      <c r="M30" s="61">
        <f t="shared" si="42"/>
        <v>0.25</v>
      </c>
      <c r="N30" s="42"/>
      <c r="O30" s="61">
        <f>E30</f>
        <v>0.25</v>
      </c>
      <c r="P30" s="61">
        <f>O30</f>
        <v>0.25</v>
      </c>
      <c r="Q30" s="61">
        <f>P30</f>
        <v>0.25</v>
      </c>
      <c r="R30" s="61">
        <f>Q30</f>
        <v>0.25</v>
      </c>
      <c r="S30" s="61">
        <f>R30</f>
        <v>0.25</v>
      </c>
      <c r="T30" s="46">
        <f t="shared" ref="T30:V30" si="43">S30</f>
        <v>0.25</v>
      </c>
      <c r="U30" s="46">
        <f t="shared" si="43"/>
        <v>0.25</v>
      </c>
      <c r="V30" s="46">
        <f t="shared" si="43"/>
        <v>0.25</v>
      </c>
      <c r="W30" s="228"/>
      <c r="X30" s="62">
        <f>O30</f>
        <v>0.25</v>
      </c>
      <c r="Y30" s="62">
        <f t="shared" ref="Y30:AB30" si="44">P30</f>
        <v>0.25</v>
      </c>
      <c r="Z30" s="62">
        <f t="shared" si="44"/>
        <v>0.25</v>
      </c>
      <c r="AA30" s="62">
        <f t="shared" si="44"/>
        <v>0.25</v>
      </c>
      <c r="AB30" s="62">
        <f t="shared" si="44"/>
        <v>0.25</v>
      </c>
      <c r="AC30" s="71">
        <f>AA30*$B25</f>
        <v>0.23749999999999999</v>
      </c>
      <c r="AD30" s="71">
        <f>AC30*0.95</f>
        <v>0.22562499999999999</v>
      </c>
      <c r="AE30" s="71">
        <f>AD30*0.95</f>
        <v>0.21434374999999997</v>
      </c>
      <c r="AF30" s="228"/>
      <c r="AG30" s="228"/>
      <c r="AH30" s="228"/>
      <c r="AI30" s="228"/>
      <c r="AJ30" s="228"/>
      <c r="AK30" s="228"/>
      <c r="AL30" s="228"/>
      <c r="AM30" s="228"/>
      <c r="AN30" s="228"/>
      <c r="AO30" s="228"/>
      <c r="AP30" s="228"/>
      <c r="AQ30" s="228"/>
      <c r="AR30" s="228"/>
      <c r="AS30" s="228"/>
      <c r="AT30" s="228"/>
      <c r="AU30" s="228"/>
    </row>
    <row r="31" spans="1:57">
      <c r="A31" s="185" t="s">
        <v>16</v>
      </c>
      <c r="C31" s="227" t="str">
        <f>C26</f>
        <v>Middle Income</v>
      </c>
      <c r="D31" s="185" t="s">
        <v>48</v>
      </c>
      <c r="E31" s="49">
        <f>[2]Calib_1011!$I$93</f>
        <v>0.31311637080867849</v>
      </c>
      <c r="F31" s="61">
        <f t="shared" ref="F31:F32" si="45">IF($D$4,X31,O31)</f>
        <v>0.31311637080867849</v>
      </c>
      <c r="G31" s="61">
        <f t="shared" si="42"/>
        <v>0.31311637080867849</v>
      </c>
      <c r="H31" s="61">
        <f t="shared" si="42"/>
        <v>0.31311637080867849</v>
      </c>
      <c r="I31" s="61">
        <f t="shared" si="42"/>
        <v>0.31311637080867849</v>
      </c>
      <c r="J31" s="61">
        <f t="shared" si="42"/>
        <v>0.31311637080867849</v>
      </c>
      <c r="K31" s="61">
        <f t="shared" si="42"/>
        <v>0.31311637080867849</v>
      </c>
      <c r="L31" s="61">
        <f t="shared" si="42"/>
        <v>0.31311637080867849</v>
      </c>
      <c r="M31" s="61">
        <f t="shared" si="42"/>
        <v>0.31311637080867849</v>
      </c>
      <c r="N31" s="42"/>
      <c r="O31" s="61">
        <f t="shared" ref="O31:O32" si="46">E31</f>
        <v>0.31311637080867849</v>
      </c>
      <c r="P31" s="61">
        <f t="shared" ref="P31:Q32" si="47">O31</f>
        <v>0.31311637080867849</v>
      </c>
      <c r="Q31" s="61">
        <f t="shared" si="47"/>
        <v>0.31311637080867849</v>
      </c>
      <c r="R31" s="61">
        <f>Q31</f>
        <v>0.31311637080867849</v>
      </c>
      <c r="S31" s="61">
        <f>R31</f>
        <v>0.31311637080867849</v>
      </c>
      <c r="T31" s="46">
        <f t="shared" ref="T31:V31" si="48">S31</f>
        <v>0.31311637080867849</v>
      </c>
      <c r="U31" s="46">
        <f t="shared" si="48"/>
        <v>0.31311637080867849</v>
      </c>
      <c r="V31" s="46">
        <f t="shared" si="48"/>
        <v>0.31311637080867849</v>
      </c>
      <c r="W31" s="228"/>
      <c r="X31" s="62">
        <f t="shared" ref="X31:X32" si="49">O31</f>
        <v>0.31311637080867849</v>
      </c>
      <c r="Y31" s="62">
        <f t="shared" ref="Y31:Y32" si="50">P31</f>
        <v>0.31311637080867849</v>
      </c>
      <c r="Z31" s="62">
        <f t="shared" ref="Z31:Z32" si="51">Q31</f>
        <v>0.31311637080867849</v>
      </c>
      <c r="AA31" s="62">
        <f t="shared" ref="AA31:AA32" si="52">R31</f>
        <v>0.31311637080867849</v>
      </c>
      <c r="AB31" s="62">
        <f t="shared" ref="AB31:AB32" si="53">S31</f>
        <v>0.31311637080867849</v>
      </c>
      <c r="AC31" s="70">
        <f>IF(INDEX($BH$4:$BH$7,MATCH($D$3,$BB$4:$BB$7,0)),AA31*$B$26,AA31)</f>
        <v>0.29746055226824453</v>
      </c>
      <c r="AD31" s="70">
        <f t="shared" ref="AD31" si="54">IF(INDEX($BH$4:$BH$7,MATCH($D$3,$BB$4:$BB$7,0)),AB31*$B$26,AB31)</f>
        <v>0.29746055226824453</v>
      </c>
      <c r="AE31" s="70">
        <f>IF(INDEX($BH$4:$BH$7,MATCH($D$3,$BB$4:$BB$7,0)),AC31*$B$26,AC31)</f>
        <v>0.28258752465483228</v>
      </c>
      <c r="AF31" s="228"/>
      <c r="AG31" s="228"/>
      <c r="AH31" s="228"/>
      <c r="AI31" s="228"/>
      <c r="AJ31" s="228"/>
      <c r="AK31" s="228"/>
      <c r="AL31" s="228"/>
      <c r="AM31" s="228"/>
      <c r="AN31" s="228"/>
      <c r="AO31" s="228"/>
      <c r="AP31" s="228"/>
      <c r="AQ31" s="228"/>
      <c r="AR31" s="228"/>
      <c r="AS31" s="228"/>
      <c r="AT31" s="228"/>
      <c r="AU31" s="228"/>
    </row>
    <row r="32" spans="1:57">
      <c r="A32" s="185" t="s">
        <v>16</v>
      </c>
      <c r="C32" s="227" t="str">
        <f>C27</f>
        <v>High Income</v>
      </c>
      <c r="D32" s="185" t="s">
        <v>48</v>
      </c>
      <c r="E32" s="49">
        <f>[2]Calib_1011!$J$93</f>
        <v>0.41283463855351005</v>
      </c>
      <c r="F32" s="61">
        <f t="shared" si="45"/>
        <v>0.41283463855351005</v>
      </c>
      <c r="G32" s="61">
        <f t="shared" si="42"/>
        <v>0.41283463855351005</v>
      </c>
      <c r="H32" s="61">
        <f t="shared" si="42"/>
        <v>0.41283463855351005</v>
      </c>
      <c r="I32" s="61">
        <f t="shared" si="42"/>
        <v>0.41275320354775508</v>
      </c>
      <c r="J32" s="61">
        <f t="shared" si="42"/>
        <v>0.43095934440931061</v>
      </c>
      <c r="K32" s="61">
        <f t="shared" si="42"/>
        <v>0.44715377940108908</v>
      </c>
      <c r="L32" s="61">
        <f t="shared" si="42"/>
        <v>0.46912515841053787</v>
      </c>
      <c r="M32" s="61">
        <f t="shared" si="42"/>
        <v>0.50130341837371561</v>
      </c>
      <c r="N32" s="42"/>
      <c r="O32" s="61">
        <f t="shared" si="46"/>
        <v>0.41283463855351005</v>
      </c>
      <c r="P32" s="61">
        <f t="shared" si="47"/>
        <v>0.41283463855351005</v>
      </c>
      <c r="Q32" s="61">
        <f t="shared" si="47"/>
        <v>0.41283463855351005</v>
      </c>
      <c r="R32" s="61">
        <f>Q32*(1+R21*(I21/F21-1))</f>
        <v>0.41275320354775508</v>
      </c>
      <c r="S32" s="61">
        <f>R32*(1+S21*(J21/G21-1))</f>
        <v>0.43095934440931061</v>
      </c>
      <c r="T32" s="46">
        <f>S32*(1+T21*(K21/J21-1))</f>
        <v>0.44715377940108908</v>
      </c>
      <c r="U32" s="46">
        <f t="shared" ref="U32:V32" si="55">T32*(1+U21*(L21/K21-1))</f>
        <v>0.46912515841053787</v>
      </c>
      <c r="V32" s="46">
        <f t="shared" si="55"/>
        <v>0.50130341837371561</v>
      </c>
      <c r="W32" s="228"/>
      <c r="X32" s="62">
        <f t="shared" si="49"/>
        <v>0.41283463855351005</v>
      </c>
      <c r="Y32" s="62">
        <f t="shared" si="50"/>
        <v>0.41283463855351005</v>
      </c>
      <c r="Z32" s="62">
        <f t="shared" si="51"/>
        <v>0.41283463855351005</v>
      </c>
      <c r="AA32" s="62">
        <f t="shared" si="52"/>
        <v>0.41275320354775508</v>
      </c>
      <c r="AB32" s="62">
        <f t="shared" si="53"/>
        <v>0.43095934440931061</v>
      </c>
      <c r="AC32" s="70">
        <f>IF(INDEX($BH$4:$BH$7,MATCH($D$3,$BB$4:$BB$7,0)),AA32*$B$27,AA32)</f>
        <v>0.40243437345906119</v>
      </c>
      <c r="AD32" s="70">
        <f>IF(INDEX($BH$4:$BH$7,MATCH($D$3,$BB$4:$BB$7,0)),AC32*$B$27,AC32)</f>
        <v>0.39237351412258464</v>
      </c>
      <c r="AE32" s="70">
        <f>IF(INDEX($BH$4:$BH$7,MATCH($D$3,$BB$4:$BB$7,0)),AD32*$B$27,AD32)</f>
        <v>0.38256417626952</v>
      </c>
      <c r="AF32" s="228"/>
      <c r="AG32" s="228"/>
      <c r="AH32" s="228"/>
      <c r="AI32" s="228"/>
      <c r="AJ32" s="228"/>
      <c r="AK32" s="228"/>
      <c r="AL32" s="228"/>
      <c r="AM32" s="228"/>
      <c r="AN32" s="228"/>
      <c r="AO32" s="228"/>
      <c r="AP32" s="228"/>
      <c r="AQ32" s="228"/>
      <c r="AR32" s="228"/>
      <c r="AS32" s="228"/>
      <c r="AT32" s="228"/>
      <c r="AU32" s="228"/>
    </row>
    <row r="33" spans="1:47">
      <c r="A33" s="185" t="s">
        <v>16</v>
      </c>
      <c r="C33" s="227"/>
      <c r="F33" s="369">
        <f>SUMPRODUCT(F30:F32,F$13:F$15)/F$16</f>
        <v>0.3061382698567931</v>
      </c>
      <c r="G33" s="369">
        <f t="shared" ref="G33:M33" si="56">SUMPRODUCT(G30:G32,G$13:G$15)/G$16</f>
        <v>0.3078978629902564</v>
      </c>
      <c r="H33" s="369">
        <f t="shared" si="56"/>
        <v>0.30904811138150579</v>
      </c>
      <c r="I33" s="369">
        <f t="shared" si="56"/>
        <v>0.30413433517183536</v>
      </c>
      <c r="J33" s="369">
        <f t="shared" si="56"/>
        <v>0.30380133633748341</v>
      </c>
      <c r="K33" s="369">
        <f t="shared" si="56"/>
        <v>0.31640665845574367</v>
      </c>
      <c r="L33" s="369">
        <f t="shared" si="56"/>
        <v>0.33712823304355377</v>
      </c>
      <c r="M33" s="369">
        <f t="shared" si="56"/>
        <v>0.35935845645924752</v>
      </c>
      <c r="N33" s="42"/>
      <c r="O33" s="186"/>
      <c r="W33" s="228"/>
      <c r="X33" s="185" t="s">
        <v>201</v>
      </c>
      <c r="AF33" s="228"/>
      <c r="AG33" s="228"/>
      <c r="AH33" s="228"/>
      <c r="AI33" s="228"/>
      <c r="AJ33" s="228"/>
      <c r="AK33" s="228"/>
      <c r="AL33" s="228"/>
      <c r="AM33" s="228"/>
      <c r="AN33" s="228"/>
      <c r="AO33" s="228"/>
      <c r="AP33" s="228"/>
      <c r="AQ33" s="228"/>
      <c r="AR33" s="228"/>
      <c r="AS33" s="228"/>
      <c r="AT33" s="228"/>
      <c r="AU33" s="228"/>
    </row>
    <row r="34" spans="1:47" ht="15.75" thickBot="1">
      <c r="A34" s="185" t="s">
        <v>16</v>
      </c>
      <c r="B34" s="226" t="s">
        <v>189</v>
      </c>
      <c r="D34" s="252">
        <f>INDEX($BJ$4:$BJ$7,MATCH($D$3,$BB$4:$BB$7,0))</f>
        <v>0</v>
      </c>
      <c r="E34" s="7">
        <v>2012</v>
      </c>
      <c r="F34" s="7">
        <f>F4</f>
        <v>2015</v>
      </c>
      <c r="G34" s="7">
        <f>G4</f>
        <v>2017</v>
      </c>
      <c r="H34" s="7">
        <f t="shared" ref="H34:J34" si="57">H4</f>
        <v>2019</v>
      </c>
      <c r="I34" s="7">
        <f t="shared" si="57"/>
        <v>2020</v>
      </c>
      <c r="J34" s="7">
        <f t="shared" si="57"/>
        <v>2021</v>
      </c>
      <c r="K34" s="7">
        <v>2030</v>
      </c>
      <c r="L34" s="7">
        <v>2040</v>
      </c>
      <c r="M34" s="7">
        <v>2050</v>
      </c>
      <c r="N34" s="40"/>
      <c r="O34" s="7">
        <f>O29</f>
        <v>2015</v>
      </c>
      <c r="P34" s="7">
        <f t="shared" ref="P34:T34" si="58">P29</f>
        <v>2017</v>
      </c>
      <c r="Q34" s="7">
        <f t="shared" si="58"/>
        <v>2019</v>
      </c>
      <c r="R34" s="7">
        <f t="shared" si="58"/>
        <v>2020</v>
      </c>
      <c r="S34" s="7">
        <f t="shared" si="58"/>
        <v>2021</v>
      </c>
      <c r="T34" s="7">
        <f t="shared" si="58"/>
        <v>2030</v>
      </c>
      <c r="U34" s="7">
        <f>L34</f>
        <v>2040</v>
      </c>
      <c r="V34" s="7">
        <f>M34</f>
        <v>2050</v>
      </c>
      <c r="W34" s="228"/>
      <c r="X34" s="7">
        <f>F34</f>
        <v>2015</v>
      </c>
      <c r="Y34" s="7">
        <f t="shared" ref="Y34:Z34" si="59">G34</f>
        <v>2017</v>
      </c>
      <c r="Z34" s="7">
        <f t="shared" si="59"/>
        <v>2019</v>
      </c>
      <c r="AA34" s="7">
        <f>I34</f>
        <v>2020</v>
      </c>
      <c r="AB34" s="7">
        <f>J34</f>
        <v>2021</v>
      </c>
      <c r="AC34" s="7">
        <f>K34</f>
        <v>2030</v>
      </c>
      <c r="AD34" s="7">
        <f>L34</f>
        <v>2040</v>
      </c>
      <c r="AE34" s="7">
        <f>M34</f>
        <v>2050</v>
      </c>
    </row>
    <row r="35" spans="1:47">
      <c r="A35" s="185" t="s">
        <v>16</v>
      </c>
      <c r="C35" s="227" t="str">
        <f>C30</f>
        <v>Low Income</v>
      </c>
      <c r="D35" s="185" t="s">
        <v>96</v>
      </c>
      <c r="E35" s="49">
        <f>[2]Calib_1011!$H$113</f>
        <v>1.4</v>
      </c>
      <c r="F35" s="61">
        <f>IF($D$4,X35,O35)</f>
        <v>1.4</v>
      </c>
      <c r="G35" s="61">
        <f t="shared" ref="G35:M38" si="60">IF($D$4,Y35,P35)</f>
        <v>1.4</v>
      </c>
      <c r="H35" s="61">
        <f t="shared" si="60"/>
        <v>1.4</v>
      </c>
      <c r="I35" s="61">
        <f t="shared" si="60"/>
        <v>1.4</v>
      </c>
      <c r="J35" s="61">
        <f t="shared" si="60"/>
        <v>1.4</v>
      </c>
      <c r="K35" s="61">
        <f t="shared" si="60"/>
        <v>1.4</v>
      </c>
      <c r="L35" s="61">
        <f t="shared" si="60"/>
        <v>1.4</v>
      </c>
      <c r="M35" s="61">
        <f t="shared" si="60"/>
        <v>1.4</v>
      </c>
      <c r="N35" s="42"/>
      <c r="O35" s="61">
        <f>E35</f>
        <v>1.4</v>
      </c>
      <c r="P35" s="61">
        <f>O35</f>
        <v>1.4</v>
      </c>
      <c r="Q35" s="61">
        <f t="shared" ref="Q35:V35" si="61">P35</f>
        <v>1.4</v>
      </c>
      <c r="R35" s="61">
        <f t="shared" si="61"/>
        <v>1.4</v>
      </c>
      <c r="S35" s="61">
        <f t="shared" ref="S35" si="62">R35</f>
        <v>1.4</v>
      </c>
      <c r="T35" s="46">
        <f t="shared" si="61"/>
        <v>1.4</v>
      </c>
      <c r="U35" s="46">
        <f t="shared" si="61"/>
        <v>1.4</v>
      </c>
      <c r="V35" s="46">
        <f t="shared" si="61"/>
        <v>1.4</v>
      </c>
      <c r="W35" s="228"/>
      <c r="X35" s="61">
        <f>O35</f>
        <v>1.4</v>
      </c>
      <c r="Y35" s="61">
        <f t="shared" ref="Y35:AB35" si="63">P35</f>
        <v>1.4</v>
      </c>
      <c r="Z35" s="61">
        <f t="shared" si="63"/>
        <v>1.4</v>
      </c>
      <c r="AA35" s="61">
        <f t="shared" si="63"/>
        <v>1.4</v>
      </c>
      <c r="AB35" s="61">
        <f t="shared" si="63"/>
        <v>1.4</v>
      </c>
      <c r="AC35" s="71">
        <f>AA35*(1+$D$34)</f>
        <v>1.4</v>
      </c>
      <c r="AD35" s="71">
        <f t="shared" ref="AD35:AE38" si="64">AC35*(1+$D$34)</f>
        <v>1.4</v>
      </c>
      <c r="AE35" s="71">
        <f t="shared" si="64"/>
        <v>1.4</v>
      </c>
      <c r="AF35" s="228"/>
      <c r="AG35" s="228"/>
      <c r="AH35" s="228"/>
      <c r="AI35" s="228"/>
      <c r="AJ35" s="228"/>
      <c r="AK35" s="228"/>
      <c r="AL35" s="228"/>
      <c r="AM35" s="228"/>
      <c r="AN35" s="228"/>
      <c r="AO35" s="228"/>
      <c r="AP35" s="228"/>
      <c r="AQ35" s="228"/>
      <c r="AR35" s="228"/>
      <c r="AS35" s="228"/>
      <c r="AT35" s="228"/>
      <c r="AU35" s="228"/>
    </row>
    <row r="36" spans="1:47">
      <c r="A36" s="185" t="s">
        <v>16</v>
      </c>
      <c r="C36" s="227" t="str">
        <f>C31</f>
        <v>Middle Income</v>
      </c>
      <c r="D36" s="185" t="s">
        <v>96</v>
      </c>
      <c r="E36" s="49">
        <f>[2]Calib_1011!$I$113</f>
        <v>1.4</v>
      </c>
      <c r="F36" s="61">
        <f t="shared" ref="F36:F38" si="65">IF($D$4,X36,O36)</f>
        <v>1.4</v>
      </c>
      <c r="G36" s="61">
        <f t="shared" si="60"/>
        <v>1.4</v>
      </c>
      <c r="H36" s="61">
        <f t="shared" si="60"/>
        <v>1.4</v>
      </c>
      <c r="I36" s="61">
        <f t="shared" si="60"/>
        <v>1.4</v>
      </c>
      <c r="J36" s="61">
        <f t="shared" si="60"/>
        <v>1.4</v>
      </c>
      <c r="K36" s="61">
        <f t="shared" si="60"/>
        <v>1.4</v>
      </c>
      <c r="L36" s="61">
        <f t="shared" si="60"/>
        <v>1.4</v>
      </c>
      <c r="M36" s="61">
        <f t="shared" si="60"/>
        <v>1.4</v>
      </c>
      <c r="N36" s="42"/>
      <c r="O36" s="61">
        <f>E36</f>
        <v>1.4</v>
      </c>
      <c r="P36" s="61">
        <f t="shared" ref="P36:V38" si="66">O36</f>
        <v>1.4</v>
      </c>
      <c r="Q36" s="61">
        <f t="shared" si="66"/>
        <v>1.4</v>
      </c>
      <c r="R36" s="61">
        <f t="shared" si="66"/>
        <v>1.4</v>
      </c>
      <c r="S36" s="61">
        <f t="shared" ref="S36" si="67">R36</f>
        <v>1.4</v>
      </c>
      <c r="T36" s="46">
        <f t="shared" si="66"/>
        <v>1.4</v>
      </c>
      <c r="U36" s="46">
        <f t="shared" si="66"/>
        <v>1.4</v>
      </c>
      <c r="V36" s="46">
        <f t="shared" si="66"/>
        <v>1.4</v>
      </c>
      <c r="W36" s="228"/>
      <c r="X36" s="61">
        <f t="shared" ref="X36:X38" si="68">O36</f>
        <v>1.4</v>
      </c>
      <c r="Y36" s="61">
        <f t="shared" ref="Y36:Y38" si="69">P36</f>
        <v>1.4</v>
      </c>
      <c r="Z36" s="61">
        <f t="shared" ref="Z36:Z38" si="70">Q36</f>
        <v>1.4</v>
      </c>
      <c r="AA36" s="61">
        <f t="shared" ref="AA36:AA38" si="71">R36</f>
        <v>1.4</v>
      </c>
      <c r="AB36" s="61">
        <f t="shared" ref="AB36:AB38" si="72">S36</f>
        <v>1.4</v>
      </c>
      <c r="AC36" s="71">
        <f>AA36*(1+$D$34)</f>
        <v>1.4</v>
      </c>
      <c r="AD36" s="71">
        <f t="shared" si="64"/>
        <v>1.4</v>
      </c>
      <c r="AE36" s="71">
        <f t="shared" si="64"/>
        <v>1.4</v>
      </c>
      <c r="AF36" s="228"/>
      <c r="AG36" s="228"/>
      <c r="AH36" s="228"/>
      <c r="AI36" s="228"/>
      <c r="AJ36" s="228"/>
      <c r="AK36" s="228"/>
      <c r="AL36" s="228"/>
      <c r="AM36" s="228"/>
      <c r="AN36" s="228"/>
      <c r="AO36" s="228"/>
      <c r="AP36" s="228"/>
      <c r="AQ36" s="228"/>
      <c r="AR36" s="228"/>
      <c r="AS36" s="228"/>
      <c r="AT36" s="228"/>
      <c r="AU36" s="228"/>
    </row>
    <row r="37" spans="1:47">
      <c r="A37" s="185" t="s">
        <v>16</v>
      </c>
      <c r="C37" s="227" t="str">
        <f>C32</f>
        <v>High Income</v>
      </c>
      <c r="D37" s="185" t="s">
        <v>96</v>
      </c>
      <c r="E37" s="49">
        <f>[2]Calib_1011!$J$113</f>
        <v>1.4</v>
      </c>
      <c r="F37" s="61">
        <f t="shared" si="65"/>
        <v>1.4</v>
      </c>
      <c r="G37" s="61">
        <f t="shared" si="60"/>
        <v>1.4</v>
      </c>
      <c r="H37" s="61">
        <f t="shared" si="60"/>
        <v>1.4</v>
      </c>
      <c r="I37" s="61">
        <f t="shared" si="60"/>
        <v>1.4</v>
      </c>
      <c r="J37" s="61">
        <f t="shared" si="60"/>
        <v>1.4</v>
      </c>
      <c r="K37" s="61">
        <f t="shared" si="60"/>
        <v>1.4</v>
      </c>
      <c r="L37" s="61">
        <f t="shared" si="60"/>
        <v>1.4</v>
      </c>
      <c r="M37" s="61">
        <f t="shared" si="60"/>
        <v>1.4</v>
      </c>
      <c r="N37" s="42"/>
      <c r="O37" s="61">
        <f>E37</f>
        <v>1.4</v>
      </c>
      <c r="P37" s="61">
        <f t="shared" si="66"/>
        <v>1.4</v>
      </c>
      <c r="Q37" s="61">
        <f t="shared" si="66"/>
        <v>1.4</v>
      </c>
      <c r="R37" s="61">
        <f t="shared" si="66"/>
        <v>1.4</v>
      </c>
      <c r="S37" s="61">
        <f t="shared" ref="S37" si="73">R37</f>
        <v>1.4</v>
      </c>
      <c r="T37" s="46">
        <f t="shared" si="66"/>
        <v>1.4</v>
      </c>
      <c r="U37" s="46">
        <f t="shared" si="66"/>
        <v>1.4</v>
      </c>
      <c r="V37" s="46">
        <f t="shared" si="66"/>
        <v>1.4</v>
      </c>
      <c r="W37" s="228"/>
      <c r="X37" s="61">
        <f t="shared" si="68"/>
        <v>1.4</v>
      </c>
      <c r="Y37" s="61">
        <f t="shared" si="69"/>
        <v>1.4</v>
      </c>
      <c r="Z37" s="61">
        <f t="shared" si="70"/>
        <v>1.4</v>
      </c>
      <c r="AA37" s="61">
        <f t="shared" si="71"/>
        <v>1.4</v>
      </c>
      <c r="AB37" s="61">
        <f t="shared" si="72"/>
        <v>1.4</v>
      </c>
      <c r="AC37" s="71">
        <f>AA37*(1+$D$34)</f>
        <v>1.4</v>
      </c>
      <c r="AD37" s="71">
        <f t="shared" si="64"/>
        <v>1.4</v>
      </c>
      <c r="AE37" s="71">
        <f t="shared" si="64"/>
        <v>1.4</v>
      </c>
      <c r="AF37" s="228"/>
      <c r="AG37" s="228"/>
      <c r="AH37" s="228"/>
      <c r="AI37" s="228"/>
      <c r="AJ37" s="228"/>
      <c r="AK37" s="228"/>
      <c r="AL37" s="228"/>
      <c r="AM37" s="228"/>
      <c r="AN37" s="228"/>
      <c r="AO37" s="228"/>
      <c r="AP37" s="228"/>
      <c r="AQ37" s="228"/>
      <c r="AR37" s="228"/>
      <c r="AS37" s="228"/>
      <c r="AT37" s="228"/>
      <c r="AU37" s="228"/>
    </row>
    <row r="38" spans="1:47">
      <c r="A38" s="185" t="s">
        <v>16</v>
      </c>
      <c r="C38" s="227" t="s">
        <v>195</v>
      </c>
      <c r="D38" s="185" t="s">
        <v>96</v>
      </c>
      <c r="E38" s="49">
        <f>[2]Calib_1011!K113</f>
        <v>1.4</v>
      </c>
      <c r="F38" s="61">
        <f t="shared" si="65"/>
        <v>1.4</v>
      </c>
      <c r="G38" s="61">
        <f t="shared" si="60"/>
        <v>1.4</v>
      </c>
      <c r="H38" s="61">
        <f t="shared" si="60"/>
        <v>1.4</v>
      </c>
      <c r="I38" s="61">
        <f t="shared" si="60"/>
        <v>1.4</v>
      </c>
      <c r="J38" s="61">
        <f t="shared" si="60"/>
        <v>1.4</v>
      </c>
      <c r="K38" s="61">
        <f t="shared" si="60"/>
        <v>1.4</v>
      </c>
      <c r="L38" s="61">
        <f t="shared" si="60"/>
        <v>1.4</v>
      </c>
      <c r="M38" s="61">
        <f t="shared" si="60"/>
        <v>1.4</v>
      </c>
      <c r="N38" s="40"/>
      <c r="O38" s="61">
        <f>E38</f>
        <v>1.4</v>
      </c>
      <c r="P38" s="61">
        <f t="shared" si="66"/>
        <v>1.4</v>
      </c>
      <c r="Q38" s="61">
        <f t="shared" si="66"/>
        <v>1.4</v>
      </c>
      <c r="R38" s="61">
        <f t="shared" si="66"/>
        <v>1.4</v>
      </c>
      <c r="S38" s="61">
        <f t="shared" ref="S38" si="74">R38</f>
        <v>1.4</v>
      </c>
      <c r="T38" s="46">
        <f t="shared" si="66"/>
        <v>1.4</v>
      </c>
      <c r="U38" s="46">
        <f t="shared" si="66"/>
        <v>1.4</v>
      </c>
      <c r="V38" s="46">
        <f t="shared" si="66"/>
        <v>1.4</v>
      </c>
      <c r="X38" s="61">
        <f t="shared" si="68"/>
        <v>1.4</v>
      </c>
      <c r="Y38" s="61">
        <f t="shared" si="69"/>
        <v>1.4</v>
      </c>
      <c r="Z38" s="61">
        <f t="shared" si="70"/>
        <v>1.4</v>
      </c>
      <c r="AA38" s="61">
        <f t="shared" si="71"/>
        <v>1.4</v>
      </c>
      <c r="AB38" s="61">
        <f t="shared" si="72"/>
        <v>1.4</v>
      </c>
      <c r="AC38" s="71">
        <f>AA38*(1+$D$34)</f>
        <v>1.4</v>
      </c>
      <c r="AD38" s="71">
        <f t="shared" si="64"/>
        <v>1.4</v>
      </c>
      <c r="AE38" s="71">
        <f t="shared" si="64"/>
        <v>1.4</v>
      </c>
    </row>
    <row r="39" spans="1:47">
      <c r="A39" s="185" t="s">
        <v>16</v>
      </c>
      <c r="C39" s="227"/>
      <c r="L39" s="185"/>
      <c r="N39" s="42"/>
      <c r="O39" s="186">
        <v>0.92</v>
      </c>
      <c r="P39" s="186">
        <v>1</v>
      </c>
      <c r="Q39" s="186"/>
      <c r="R39" s="186"/>
      <c r="S39" s="186"/>
      <c r="T39" s="186"/>
      <c r="W39" s="228"/>
      <c r="X39" s="185" t="s">
        <v>202</v>
      </c>
      <c r="AF39" s="228"/>
      <c r="AG39" s="228"/>
      <c r="AH39" s="228"/>
      <c r="AI39" s="228"/>
      <c r="AJ39" s="228"/>
      <c r="AK39" s="228"/>
      <c r="AL39" s="228"/>
      <c r="AM39" s="228"/>
      <c r="AN39" s="228"/>
      <c r="AO39" s="228"/>
      <c r="AP39" s="228"/>
      <c r="AQ39" s="228"/>
      <c r="AR39" s="228"/>
      <c r="AS39" s="228"/>
      <c r="AT39" s="228"/>
      <c r="AU39" s="228"/>
    </row>
    <row r="40" spans="1:47" ht="15.75" thickBot="1">
      <c r="A40" s="185" t="s">
        <v>16</v>
      </c>
      <c r="B40" s="226" t="s">
        <v>190</v>
      </c>
      <c r="D40" s="226"/>
      <c r="E40" s="7">
        <v>2012</v>
      </c>
      <c r="F40" s="7">
        <f>F4</f>
        <v>2015</v>
      </c>
      <c r="G40" s="7">
        <f>G4</f>
        <v>2017</v>
      </c>
      <c r="H40" s="7">
        <f t="shared" ref="H40:J40" si="75">H4</f>
        <v>2019</v>
      </c>
      <c r="I40" s="7">
        <f t="shared" si="75"/>
        <v>2020</v>
      </c>
      <c r="J40" s="7">
        <f t="shared" si="75"/>
        <v>2021</v>
      </c>
      <c r="K40" s="7">
        <v>2030</v>
      </c>
      <c r="L40" s="7">
        <v>2040</v>
      </c>
      <c r="M40" s="7">
        <v>2050</v>
      </c>
      <c r="N40" s="299" t="s">
        <v>645</v>
      </c>
      <c r="O40" s="7">
        <f>O34</f>
        <v>2015</v>
      </c>
      <c r="P40" s="7">
        <f t="shared" ref="P40:V40" si="76">P34</f>
        <v>2017</v>
      </c>
      <c r="Q40" s="7">
        <f t="shared" si="76"/>
        <v>2019</v>
      </c>
      <c r="R40" s="7">
        <f t="shared" si="76"/>
        <v>2020</v>
      </c>
      <c r="S40" s="7">
        <f t="shared" si="76"/>
        <v>2021</v>
      </c>
      <c r="T40" s="7">
        <f t="shared" si="76"/>
        <v>2030</v>
      </c>
      <c r="U40" s="7">
        <f t="shared" si="76"/>
        <v>2040</v>
      </c>
      <c r="V40" s="7">
        <f t="shared" si="76"/>
        <v>2050</v>
      </c>
      <c r="X40" s="7">
        <f>F40</f>
        <v>2015</v>
      </c>
      <c r="Y40" s="7">
        <f t="shared" ref="Y40:Z40" si="77">G40</f>
        <v>2017</v>
      </c>
      <c r="Z40" s="7">
        <f t="shared" si="77"/>
        <v>2019</v>
      </c>
      <c r="AA40" s="7">
        <f>I40</f>
        <v>2020</v>
      </c>
      <c r="AB40" s="7">
        <f>J40</f>
        <v>2021</v>
      </c>
      <c r="AC40" s="7">
        <f>K40</f>
        <v>2030</v>
      </c>
      <c r="AD40" s="7">
        <f>L40</f>
        <v>2040</v>
      </c>
      <c r="AE40" s="7">
        <f>M40</f>
        <v>2050</v>
      </c>
    </row>
    <row r="41" spans="1:47">
      <c r="A41" s="185" t="s">
        <v>16</v>
      </c>
      <c r="B41" s="193">
        <f>INDEX($BG$4:$BG$7,MATCH($D$3,$BB$4:$BB$7,0))</f>
        <v>0.95</v>
      </c>
      <c r="C41" s="227" t="str">
        <f>C35</f>
        <v>Low Income</v>
      </c>
      <c r="D41" s="35" t="s">
        <v>171</v>
      </c>
      <c r="E41" s="49">
        <f>[2]Calib_1011!$H$118</f>
        <v>8.0274119837508469</v>
      </c>
      <c r="F41" s="61">
        <f>IF($D$4,X41,O41)</f>
        <v>7.3852190250507794</v>
      </c>
      <c r="G41" s="61">
        <f t="shared" ref="G41:M44" si="78">IF($D$4,Y41,P41)</f>
        <v>7.3852190250507794</v>
      </c>
      <c r="H41" s="61">
        <f t="shared" si="78"/>
        <v>7.3852190250507794</v>
      </c>
      <c r="I41" s="61">
        <f t="shared" si="78"/>
        <v>7.3852190250507794</v>
      </c>
      <c r="J41" s="61">
        <f t="shared" si="78"/>
        <v>7.3852190250507794</v>
      </c>
      <c r="K41" s="61">
        <f t="shared" si="78"/>
        <v>7.3852190250507794</v>
      </c>
      <c r="L41" s="61">
        <f t="shared" si="78"/>
        <v>7.3852190250507794</v>
      </c>
      <c r="M41" s="61">
        <f t="shared" si="78"/>
        <v>7.3852190250507794</v>
      </c>
      <c r="N41" s="300">
        <v>1</v>
      </c>
      <c r="O41" s="329">
        <f>E41*O$39</f>
        <v>7.3852190250507794</v>
      </c>
      <c r="P41" s="214">
        <f>O41*P$39</f>
        <v>7.3852190250507794</v>
      </c>
      <c r="Q41" s="185">
        <f t="shared" ref="Q41:V41" si="79">P41</f>
        <v>7.3852190250507794</v>
      </c>
      <c r="R41" s="61">
        <f>Q41*$N41</f>
        <v>7.3852190250507794</v>
      </c>
      <c r="S41" s="61">
        <f>Q41</f>
        <v>7.3852190250507794</v>
      </c>
      <c r="T41" s="46">
        <f t="shared" si="79"/>
        <v>7.3852190250507794</v>
      </c>
      <c r="U41" s="46">
        <f t="shared" si="79"/>
        <v>7.3852190250507794</v>
      </c>
      <c r="V41" s="46">
        <f t="shared" si="79"/>
        <v>7.3852190250507794</v>
      </c>
      <c r="X41" s="61">
        <f>O41</f>
        <v>7.3852190250507794</v>
      </c>
      <c r="Y41" s="61">
        <f t="shared" ref="Y41:AB41" si="80">P41</f>
        <v>7.3852190250507794</v>
      </c>
      <c r="Z41" s="61">
        <f t="shared" si="80"/>
        <v>7.3852190250507794</v>
      </c>
      <c r="AA41" s="61">
        <f t="shared" si="80"/>
        <v>7.3852190250507794</v>
      </c>
      <c r="AB41" s="61">
        <f t="shared" si="80"/>
        <v>7.3852190250507794</v>
      </c>
      <c r="AC41" s="71">
        <f t="shared" ref="AC41:AE43" si="81">AB41*$B41</f>
        <v>7.0159580737982399</v>
      </c>
      <c r="AD41" s="71">
        <f t="shared" si="81"/>
        <v>6.6651601701083276</v>
      </c>
      <c r="AE41" s="71">
        <f t="shared" si="81"/>
        <v>6.331902161602911</v>
      </c>
      <c r="AF41" s="228"/>
      <c r="AG41" s="228"/>
      <c r="AH41" s="228"/>
      <c r="AI41" s="228"/>
      <c r="AJ41" s="228"/>
      <c r="AK41" s="228"/>
      <c r="AL41" s="228"/>
      <c r="AM41" s="228"/>
      <c r="AN41" s="228"/>
      <c r="AO41" s="228"/>
      <c r="AP41" s="228"/>
      <c r="AQ41" s="228"/>
      <c r="AR41" s="228"/>
      <c r="AS41" s="228"/>
      <c r="AT41" s="228"/>
      <c r="AU41" s="228"/>
    </row>
    <row r="42" spans="1:47">
      <c r="A42" s="185" t="s">
        <v>16</v>
      </c>
      <c r="B42" s="193">
        <f>INDEX($BF$4:$BF$7,MATCH($D$3,$BB$4:$BB$7,0))</f>
        <v>0.95</v>
      </c>
      <c r="C42" s="227" t="str">
        <f>C36</f>
        <v>Middle Income</v>
      </c>
      <c r="D42" s="35" t="s">
        <v>171</v>
      </c>
      <c r="E42" s="49">
        <f>[2]Calib_1011!$I$118</f>
        <v>13.418073439870216</v>
      </c>
      <c r="F42" s="61">
        <f>IF($D$4,X42,O42)</f>
        <v>12.3446275646806</v>
      </c>
      <c r="G42" s="61">
        <f t="shared" si="78"/>
        <v>12.3446275646806</v>
      </c>
      <c r="H42" s="61">
        <f t="shared" si="78"/>
        <v>12.3446275646806</v>
      </c>
      <c r="I42" s="61">
        <f t="shared" si="78"/>
        <v>12.3446275646806</v>
      </c>
      <c r="J42" s="61">
        <f t="shared" si="78"/>
        <v>12.3446275646806</v>
      </c>
      <c r="K42" s="61">
        <f t="shared" si="78"/>
        <v>12.3446275646806</v>
      </c>
      <c r="L42" s="61">
        <f t="shared" si="78"/>
        <v>12.3446275646806</v>
      </c>
      <c r="M42" s="61">
        <f t="shared" si="78"/>
        <v>12.3446275646806</v>
      </c>
      <c r="N42" s="300">
        <v>1</v>
      </c>
      <c r="O42" s="329">
        <f t="shared" ref="O42:O43" si="82">E42*O$39</f>
        <v>12.3446275646806</v>
      </c>
      <c r="P42" s="214">
        <f t="shared" ref="P42:P43" si="83">O42*P$39</f>
        <v>12.3446275646806</v>
      </c>
      <c r="Q42" s="185">
        <f t="shared" ref="P42:V44" si="84">P42</f>
        <v>12.3446275646806</v>
      </c>
      <c r="R42" s="61">
        <f t="shared" ref="R42:R44" si="85">Q42*$N42</f>
        <v>12.3446275646806</v>
      </c>
      <c r="S42" s="61">
        <f t="shared" ref="S42:S44" si="86">Q42</f>
        <v>12.3446275646806</v>
      </c>
      <c r="T42" s="180">
        <f>S42</f>
        <v>12.3446275646806</v>
      </c>
      <c r="U42" s="180">
        <f t="shared" si="84"/>
        <v>12.3446275646806</v>
      </c>
      <c r="V42" s="180">
        <f t="shared" si="84"/>
        <v>12.3446275646806</v>
      </c>
      <c r="X42" s="61">
        <f t="shared" ref="X42:X44" si="87">O42</f>
        <v>12.3446275646806</v>
      </c>
      <c r="Y42" s="61">
        <f t="shared" ref="Y42:Y44" si="88">P42</f>
        <v>12.3446275646806</v>
      </c>
      <c r="Z42" s="61">
        <f t="shared" ref="Z42:Z44" si="89">Q42</f>
        <v>12.3446275646806</v>
      </c>
      <c r="AA42" s="61">
        <f t="shared" ref="AA42:AA44" si="90">R42</f>
        <v>12.3446275646806</v>
      </c>
      <c r="AB42" s="61">
        <f t="shared" ref="AB42:AB44" si="91">S42</f>
        <v>12.3446275646806</v>
      </c>
      <c r="AC42" s="71">
        <f t="shared" si="81"/>
        <v>11.727396186446569</v>
      </c>
      <c r="AD42" s="71">
        <f t="shared" si="81"/>
        <v>11.141026377124239</v>
      </c>
      <c r="AE42" s="71">
        <f t="shared" si="81"/>
        <v>10.583975058268027</v>
      </c>
      <c r="AF42" s="228"/>
      <c r="AG42" s="228"/>
      <c r="AH42" s="228"/>
      <c r="AI42" s="228"/>
      <c r="AJ42" s="228"/>
      <c r="AK42" s="228"/>
      <c r="AL42" s="228"/>
      <c r="AM42" s="228"/>
      <c r="AN42" s="228"/>
      <c r="AO42" s="228"/>
      <c r="AP42" s="228"/>
      <c r="AQ42" s="228"/>
      <c r="AR42" s="228"/>
      <c r="AS42" s="228"/>
      <c r="AT42" s="228"/>
      <c r="AU42" s="228"/>
    </row>
    <row r="43" spans="1:47">
      <c r="A43" s="185" t="s">
        <v>16</v>
      </c>
      <c r="B43" s="193">
        <f>INDEX($BE$4:$BE$7,MATCH($D$3,$BB$4:$BB$7,0))</f>
        <v>0.97499999999999998</v>
      </c>
      <c r="C43" s="227" t="str">
        <f>C37</f>
        <v>High Income</v>
      </c>
      <c r="D43" s="35" t="s">
        <v>171</v>
      </c>
      <c r="E43" s="328">
        <f>[2]Calib_1011!$J$118*0.925</f>
        <v>14.489168827787489</v>
      </c>
      <c r="F43" s="61">
        <f>IF($D$4,X43,O43)</f>
        <v>13.330035321564491</v>
      </c>
      <c r="G43" s="61">
        <f t="shared" si="78"/>
        <v>13.330035321564491</v>
      </c>
      <c r="H43" s="61">
        <f t="shared" si="78"/>
        <v>13.330035321564491</v>
      </c>
      <c r="I43" s="61">
        <f t="shared" si="78"/>
        <v>13.330035321564491</v>
      </c>
      <c r="J43" s="61">
        <f t="shared" si="78"/>
        <v>13.330035321564491</v>
      </c>
      <c r="K43" s="61">
        <f t="shared" si="78"/>
        <v>13.330035321564491</v>
      </c>
      <c r="L43" s="61">
        <f t="shared" si="78"/>
        <v>13.330035321564491</v>
      </c>
      <c r="M43" s="61">
        <f t="shared" si="78"/>
        <v>13.330035321564491</v>
      </c>
      <c r="N43" s="300">
        <v>1</v>
      </c>
      <c r="O43" s="329">
        <f t="shared" si="82"/>
        <v>13.330035321564491</v>
      </c>
      <c r="P43" s="214">
        <f t="shared" si="83"/>
        <v>13.330035321564491</v>
      </c>
      <c r="Q43" s="185">
        <f t="shared" si="84"/>
        <v>13.330035321564491</v>
      </c>
      <c r="R43" s="61">
        <f t="shared" si="85"/>
        <v>13.330035321564491</v>
      </c>
      <c r="S43" s="61">
        <f t="shared" si="86"/>
        <v>13.330035321564491</v>
      </c>
      <c r="T43" s="46">
        <f t="shared" si="84"/>
        <v>13.330035321564491</v>
      </c>
      <c r="U43" s="46">
        <f t="shared" si="84"/>
        <v>13.330035321564491</v>
      </c>
      <c r="V43" s="46">
        <f t="shared" si="84"/>
        <v>13.330035321564491</v>
      </c>
      <c r="X43" s="61">
        <f t="shared" si="87"/>
        <v>13.330035321564491</v>
      </c>
      <c r="Y43" s="61">
        <f t="shared" si="88"/>
        <v>13.330035321564491</v>
      </c>
      <c r="Z43" s="61">
        <f t="shared" si="89"/>
        <v>13.330035321564491</v>
      </c>
      <c r="AA43" s="61">
        <f t="shared" si="90"/>
        <v>13.330035321564491</v>
      </c>
      <c r="AB43" s="61">
        <f t="shared" si="91"/>
        <v>13.330035321564491</v>
      </c>
      <c r="AC43" s="71">
        <f t="shared" si="81"/>
        <v>12.996784438525378</v>
      </c>
      <c r="AD43" s="71">
        <f t="shared" si="81"/>
        <v>12.671864827562242</v>
      </c>
      <c r="AE43" s="71">
        <f t="shared" si="81"/>
        <v>12.355068206873186</v>
      </c>
      <c r="AF43" s="228"/>
      <c r="AG43" s="228"/>
      <c r="AH43" s="228"/>
      <c r="AI43" s="228"/>
      <c r="AJ43" s="228"/>
      <c r="AK43" s="228"/>
      <c r="AL43" s="228"/>
      <c r="AM43" s="228"/>
      <c r="AN43" s="228"/>
      <c r="AO43" s="228"/>
      <c r="AP43" s="228"/>
      <c r="AQ43" s="228"/>
      <c r="AR43" s="228"/>
      <c r="AS43" s="228"/>
      <c r="AT43" s="228"/>
      <c r="AU43" s="228"/>
    </row>
    <row r="44" spans="1:47">
      <c r="A44" s="185" t="s">
        <v>16</v>
      </c>
      <c r="B44" s="193">
        <v>0.95</v>
      </c>
      <c r="C44" s="227" t="s">
        <v>195</v>
      </c>
      <c r="D44" s="35" t="s">
        <v>171</v>
      </c>
      <c r="E44" s="49">
        <f>[2]Calib_1011!$K$118</f>
        <v>13.5</v>
      </c>
      <c r="F44" s="61">
        <f>IF($D$4,X44,O44)</f>
        <v>13.5</v>
      </c>
      <c r="G44" s="61">
        <f t="shared" si="78"/>
        <v>13.5</v>
      </c>
      <c r="H44" s="61">
        <f t="shared" si="78"/>
        <v>13.5</v>
      </c>
      <c r="I44" s="61">
        <f t="shared" si="78"/>
        <v>13.5</v>
      </c>
      <c r="J44" s="61">
        <f t="shared" si="78"/>
        <v>13.5</v>
      </c>
      <c r="K44" s="61">
        <f t="shared" si="78"/>
        <v>13.5</v>
      </c>
      <c r="L44" s="61">
        <f t="shared" si="78"/>
        <v>13.5</v>
      </c>
      <c r="M44" s="61">
        <f t="shared" si="78"/>
        <v>13.5</v>
      </c>
      <c r="N44" s="300">
        <v>1</v>
      </c>
      <c r="O44" s="61">
        <f t="shared" ref="O44" si="92">E44</f>
        <v>13.5</v>
      </c>
      <c r="P44" s="186">
        <f t="shared" si="84"/>
        <v>13.5</v>
      </c>
      <c r="Q44" s="185">
        <f t="shared" si="84"/>
        <v>13.5</v>
      </c>
      <c r="R44" s="61">
        <f t="shared" si="85"/>
        <v>13.5</v>
      </c>
      <c r="S44" s="61">
        <f t="shared" si="86"/>
        <v>13.5</v>
      </c>
      <c r="T44" s="46">
        <f>S44</f>
        <v>13.5</v>
      </c>
      <c r="U44" s="46">
        <f t="shared" si="84"/>
        <v>13.5</v>
      </c>
      <c r="V44" s="46">
        <f t="shared" si="84"/>
        <v>13.5</v>
      </c>
      <c r="X44" s="61">
        <f t="shared" si="87"/>
        <v>13.5</v>
      </c>
      <c r="Y44" s="61">
        <f t="shared" si="88"/>
        <v>13.5</v>
      </c>
      <c r="Z44" s="61">
        <f t="shared" si="89"/>
        <v>13.5</v>
      </c>
      <c r="AA44" s="61">
        <f t="shared" si="90"/>
        <v>13.5</v>
      </c>
      <c r="AB44" s="61">
        <f t="shared" si="91"/>
        <v>13.5</v>
      </c>
      <c r="AC44" s="71">
        <f>AB44*$B44</f>
        <v>12.824999999999999</v>
      </c>
      <c r="AD44" s="71">
        <f t="shared" ref="AD44:AE44" si="93">AC44*$B44</f>
        <v>12.183749999999998</v>
      </c>
      <c r="AE44" s="71">
        <f t="shared" si="93"/>
        <v>11.574562499999997</v>
      </c>
      <c r="AF44" s="228"/>
      <c r="AG44" s="228"/>
      <c r="AH44" s="228"/>
      <c r="AI44" s="228"/>
      <c r="AJ44" s="228"/>
      <c r="AK44" s="228"/>
      <c r="AL44" s="228"/>
      <c r="AM44" s="228"/>
      <c r="AN44" s="228"/>
      <c r="AO44" s="228"/>
      <c r="AP44" s="228"/>
      <c r="AQ44" s="228"/>
      <c r="AR44" s="228"/>
      <c r="AS44" s="228"/>
      <c r="AT44" s="228"/>
      <c r="AU44" s="228"/>
    </row>
    <row r="45" spans="1:47">
      <c r="A45" s="185" t="s">
        <v>16</v>
      </c>
      <c r="C45" s="227" t="s">
        <v>6</v>
      </c>
      <c r="D45" s="35" t="s">
        <v>171</v>
      </c>
      <c r="E45" s="186">
        <f t="shared" ref="E45" si="94">SUMPRODUCT(E41:E44,E54:E57)/SUM(E54:E57)</f>
        <v>13.858705512449847</v>
      </c>
      <c r="F45" s="186">
        <f>SUMPRODUCT(F41:F44,F54:F57)/SUM(F54:F57)</f>
        <v>12.868004059439311</v>
      </c>
      <c r="G45" s="186">
        <f t="shared" ref="G45:L45" si="95">SUMPRODUCT(G41:G44,G54:G57)/SUM(G54:G57)</f>
        <v>12.877014618381118</v>
      </c>
      <c r="H45" s="186">
        <f t="shared" si="95"/>
        <v>12.878645358068882</v>
      </c>
      <c r="I45" s="186">
        <f t="shared" si="95"/>
        <v>12.821923048962782</v>
      </c>
      <c r="J45" s="186">
        <f t="shared" si="95"/>
        <v>12.848793571705293</v>
      </c>
      <c r="K45" s="186">
        <f t="shared" si="95"/>
        <v>12.889810646377791</v>
      </c>
      <c r="L45" s="186">
        <f t="shared" si="95"/>
        <v>12.960109537750386</v>
      </c>
      <c r="M45" s="186">
        <f>SUMPRODUCT(M41:M44,M54:M57)/SUM(M54:M57)</f>
        <v>13.006193417988412</v>
      </c>
      <c r="N45" s="42"/>
      <c r="O45" s="186"/>
      <c r="W45" s="228"/>
      <c r="X45" s="228"/>
      <c r="AA45" s="228"/>
      <c r="AC45" s="228"/>
      <c r="AD45" s="228"/>
      <c r="AE45" s="228"/>
      <c r="AF45" s="228"/>
      <c r="AG45" s="228"/>
      <c r="AH45" s="228"/>
      <c r="AI45" s="228"/>
      <c r="AJ45" s="228"/>
      <c r="AK45" s="228"/>
      <c r="AL45" s="228"/>
      <c r="AM45" s="228"/>
      <c r="AN45" s="228"/>
      <c r="AO45" s="228"/>
      <c r="AP45" s="228"/>
      <c r="AQ45" s="228"/>
      <c r="AR45" s="228"/>
      <c r="AS45" s="228"/>
      <c r="AT45" s="228"/>
      <c r="AU45" s="228"/>
    </row>
    <row r="46" spans="1:47" ht="15.75" thickBot="1">
      <c r="A46" s="185" t="s">
        <v>16</v>
      </c>
      <c r="C46" s="226" t="s">
        <v>161</v>
      </c>
      <c r="D46" s="226"/>
      <c r="E46" s="7"/>
      <c r="F46" s="7"/>
      <c r="G46" s="7"/>
      <c r="H46" s="7"/>
      <c r="I46" s="7"/>
      <c r="J46" s="7"/>
      <c r="K46" s="7"/>
      <c r="L46" s="7"/>
      <c r="M46" s="7"/>
      <c r="N46" s="42"/>
      <c r="O46" s="7"/>
      <c r="P46" s="7"/>
      <c r="Q46" s="7"/>
      <c r="R46" s="7"/>
      <c r="S46" s="7"/>
      <c r="T46" s="7"/>
      <c r="U46" s="7"/>
      <c r="V46" s="7"/>
      <c r="X46" s="7"/>
      <c r="AA46" s="7"/>
      <c r="AC46" s="7"/>
      <c r="AD46" s="7"/>
      <c r="AE46" s="7"/>
      <c r="AF46" s="228"/>
      <c r="AG46" s="228"/>
      <c r="AH46" s="228"/>
      <c r="AI46" s="228"/>
      <c r="AJ46" s="228"/>
      <c r="AK46" s="228"/>
      <c r="AL46" s="228"/>
      <c r="AM46" s="228"/>
      <c r="AN46" s="228"/>
      <c r="AO46" s="228"/>
      <c r="AP46" s="228"/>
      <c r="AQ46" s="228"/>
      <c r="AR46" s="228"/>
      <c r="AS46" s="228"/>
      <c r="AT46" s="228"/>
      <c r="AU46" s="228"/>
    </row>
    <row r="47" spans="1:47">
      <c r="A47" s="185" t="s">
        <v>16</v>
      </c>
      <c r="C47" s="185" t="s">
        <v>13</v>
      </c>
      <c r="E47" s="49">
        <f>FTRA!F7</f>
        <v>234.64829421512601</v>
      </c>
      <c r="F47" s="73">
        <f>IF($D$4,X47,O47)</f>
        <v>250.49509082227485</v>
      </c>
      <c r="G47" s="73">
        <f t="shared" ref="G47:M51" si="96">IF($D$4,Y47,P47)</f>
        <v>256.25966914032193</v>
      </c>
      <c r="H47" s="73">
        <f t="shared" si="96"/>
        <v>260.25</v>
      </c>
      <c r="I47" s="73">
        <f t="shared" si="96"/>
        <v>248.16</v>
      </c>
      <c r="J47" s="73">
        <f t="shared" si="96"/>
        <v>255.04895104895104</v>
      </c>
      <c r="K47" s="73">
        <f t="shared" si="96"/>
        <v>315.42981818181812</v>
      </c>
      <c r="L47" s="73">
        <f t="shared" si="96"/>
        <v>429.10276923076901</v>
      </c>
      <c r="M47" s="73">
        <f t="shared" si="96"/>
        <v>523.40251748251717</v>
      </c>
      <c r="N47" s="42"/>
      <c r="O47" s="304">
        <f>FTRA!G7</f>
        <v>250.49509082227485</v>
      </c>
      <c r="P47" s="304">
        <f>FTRA!H7</f>
        <v>256.25966914032193</v>
      </c>
      <c r="Q47" s="304">
        <f>FTRA!I7</f>
        <v>260.25</v>
      </c>
      <c r="R47" s="304">
        <f>FTRA!J7</f>
        <v>248.16</v>
      </c>
      <c r="S47" s="304">
        <f>FTRA!K7</f>
        <v>255.04895104895104</v>
      </c>
      <c r="T47" s="286">
        <f>FTRA!L7</f>
        <v>315.42981818181812</v>
      </c>
      <c r="U47" s="286">
        <f>FTRA!M7</f>
        <v>429.10276923076901</v>
      </c>
      <c r="V47" s="286">
        <f>FTRA!N7</f>
        <v>523.40251748251717</v>
      </c>
      <c r="W47" s="228"/>
      <c r="X47" s="186">
        <f>FTRA!G7</f>
        <v>250.49509082227485</v>
      </c>
      <c r="Y47" s="186">
        <f>FTRA!H7</f>
        <v>256.25966914032193</v>
      </c>
      <c r="Z47" s="186">
        <f>FTRA!I7</f>
        <v>260.25</v>
      </c>
      <c r="AA47" s="186">
        <f>FTRA!J7</f>
        <v>248.16</v>
      </c>
      <c r="AB47" s="186">
        <f>FTRA!K7</f>
        <v>255.04895104895104</v>
      </c>
      <c r="AC47" s="186">
        <f>FTRA!L7</f>
        <v>315.42981818181812</v>
      </c>
      <c r="AD47" s="186">
        <f>FTRA!M7</f>
        <v>429.10276923076901</v>
      </c>
      <c r="AE47" s="186">
        <f>FTRA!N7</f>
        <v>523.40251748251717</v>
      </c>
      <c r="AF47" s="228"/>
      <c r="AG47" s="228"/>
      <c r="AH47" s="228"/>
      <c r="AI47" s="228"/>
      <c r="AJ47" s="228"/>
      <c r="AK47" s="228"/>
      <c r="AL47" s="228"/>
      <c r="AM47" s="228"/>
      <c r="AN47" s="228"/>
      <c r="AO47" s="228"/>
      <c r="AP47" s="228"/>
      <c r="AQ47" s="228"/>
      <c r="AR47" s="228"/>
      <c r="AS47" s="228"/>
      <c r="AT47" s="228"/>
      <c r="AU47" s="228"/>
    </row>
    <row r="48" spans="1:47">
      <c r="A48" s="185" t="s">
        <v>16</v>
      </c>
      <c r="C48" s="185" t="s">
        <v>163</v>
      </c>
      <c r="E48" s="49">
        <v>0.5</v>
      </c>
      <c r="F48" s="73">
        <f>IF($D$4,X48,O48)</f>
        <v>0.5</v>
      </c>
      <c r="G48" s="73">
        <f t="shared" si="96"/>
        <v>0.5</v>
      </c>
      <c r="H48" s="73">
        <f t="shared" si="96"/>
        <v>0.5</v>
      </c>
      <c r="I48" s="73">
        <f t="shared" si="96"/>
        <v>0.5</v>
      </c>
      <c r="J48" s="73">
        <f t="shared" si="96"/>
        <v>0.5</v>
      </c>
      <c r="K48" s="73">
        <f t="shared" si="96"/>
        <v>0.5</v>
      </c>
      <c r="L48" s="73">
        <f t="shared" si="96"/>
        <v>0.5</v>
      </c>
      <c r="M48" s="73">
        <f t="shared" si="96"/>
        <v>0.5</v>
      </c>
      <c r="N48" s="42"/>
      <c r="O48" s="73">
        <f>E48</f>
        <v>0.5</v>
      </c>
      <c r="P48" s="73">
        <f t="shared" ref="P48:V48" si="97">F48</f>
        <v>0.5</v>
      </c>
      <c r="Q48" s="73">
        <f t="shared" si="97"/>
        <v>0.5</v>
      </c>
      <c r="R48" s="73">
        <f t="shared" si="97"/>
        <v>0.5</v>
      </c>
      <c r="S48" s="73">
        <f t="shared" si="97"/>
        <v>0.5</v>
      </c>
      <c r="T48" s="46">
        <f t="shared" si="97"/>
        <v>0.5</v>
      </c>
      <c r="U48" s="46">
        <f t="shared" si="97"/>
        <v>0.5</v>
      </c>
      <c r="V48" s="46">
        <f t="shared" si="97"/>
        <v>0.5</v>
      </c>
      <c r="W48" s="228"/>
      <c r="X48" s="73">
        <f>O48</f>
        <v>0.5</v>
      </c>
      <c r="Y48" s="73">
        <f t="shared" ref="Y48:AB48" si="98">P48</f>
        <v>0.5</v>
      </c>
      <c r="Z48" s="73">
        <f t="shared" si="98"/>
        <v>0.5</v>
      </c>
      <c r="AA48" s="73">
        <f t="shared" si="98"/>
        <v>0.5</v>
      </c>
      <c r="AB48" s="73">
        <f t="shared" si="98"/>
        <v>0.5</v>
      </c>
      <c r="AC48" s="46">
        <f>AB48</f>
        <v>0.5</v>
      </c>
      <c r="AD48" s="46">
        <v>0.4</v>
      </c>
      <c r="AE48" s="46">
        <v>0.3</v>
      </c>
      <c r="AF48" s="228"/>
      <c r="AG48" s="228"/>
      <c r="AH48" s="228"/>
      <c r="AI48" s="228"/>
      <c r="AJ48" s="228"/>
      <c r="AK48" s="228"/>
      <c r="AL48" s="228"/>
      <c r="AM48" s="228"/>
      <c r="AN48" s="228"/>
      <c r="AO48" s="228"/>
      <c r="AP48" s="228"/>
      <c r="AQ48" s="228"/>
      <c r="AR48" s="228"/>
      <c r="AS48" s="228"/>
      <c r="AT48" s="228"/>
      <c r="AU48" s="228"/>
    </row>
    <row r="49" spans="1:47">
      <c r="A49" s="185" t="s">
        <v>16</v>
      </c>
      <c r="C49" s="227" t="s">
        <v>162</v>
      </c>
      <c r="D49" s="185" t="s">
        <v>164</v>
      </c>
      <c r="E49" s="49">
        <f>[2]Calib_1011!$K$116</f>
        <v>0.50601376355767247</v>
      </c>
      <c r="F49" s="73">
        <f t="shared" ref="F49:F51" si="99">IF($D$4,X49,O49)</f>
        <v>0.52310039361040328</v>
      </c>
      <c r="G49" s="73">
        <f t="shared" si="96"/>
        <v>0.52911938020465121</v>
      </c>
      <c r="H49" s="73">
        <f t="shared" si="96"/>
        <v>0.53323895430378154</v>
      </c>
      <c r="I49" s="73">
        <f t="shared" si="96"/>
        <v>0.52085305813176863</v>
      </c>
      <c r="J49" s="73">
        <f t="shared" si="96"/>
        <v>0.52808252948324785</v>
      </c>
      <c r="K49" s="73">
        <f t="shared" si="96"/>
        <v>0.59059225735465659</v>
      </c>
      <c r="L49" s="73">
        <f t="shared" si="96"/>
        <v>0.69700953449595104</v>
      </c>
      <c r="M49" s="73">
        <f t="shared" si="96"/>
        <v>0.77359704260020234</v>
      </c>
      <c r="N49" s="42"/>
      <c r="O49" s="24">
        <f>E49*(1+(O48*(O47/E47-1)))</f>
        <v>0.52310039361040328</v>
      </c>
      <c r="P49" s="24">
        <f t="shared" ref="P49:V49" si="100">F49*(1+(P48*(P47/F47-1)))</f>
        <v>0.52911938020465121</v>
      </c>
      <c r="Q49" s="24">
        <f t="shared" si="100"/>
        <v>0.53323895430378154</v>
      </c>
      <c r="R49" s="73">
        <f t="shared" si="100"/>
        <v>0.52085305813176863</v>
      </c>
      <c r="S49" s="73">
        <f t="shared" si="100"/>
        <v>0.52808252948324785</v>
      </c>
      <c r="T49" s="46">
        <f t="shared" si="100"/>
        <v>0.59059225735465659</v>
      </c>
      <c r="U49" s="46">
        <f t="shared" si="100"/>
        <v>0.69700953449595104</v>
      </c>
      <c r="V49" s="46">
        <f t="shared" si="100"/>
        <v>0.77359704260020234</v>
      </c>
      <c r="W49" s="228"/>
      <c r="X49" s="73">
        <f t="shared" ref="X49:X51" si="101">O49</f>
        <v>0.52310039361040328</v>
      </c>
      <c r="Y49" s="73">
        <f t="shared" ref="Y49:Y51" si="102">P49</f>
        <v>0.52911938020465121</v>
      </c>
      <c r="Z49" s="73">
        <f t="shared" ref="Z49:Z51" si="103">Q49</f>
        <v>0.53323895430378154</v>
      </c>
      <c r="AA49" s="73">
        <f t="shared" ref="AA49:AA51" si="104">R49</f>
        <v>0.52085305813176863</v>
      </c>
      <c r="AB49" s="73">
        <f t="shared" ref="AB49:AB51" si="105">S49</f>
        <v>0.52808252948324785</v>
      </c>
      <c r="AC49" s="46">
        <f>AA49*(1+(AC48*(AC47/AA47-1)))</f>
        <v>0.59144801807690084</v>
      </c>
      <c r="AD49" s="46">
        <f>AC49*(1+(AD48*(AD47/AC47-1)))</f>
        <v>0.67670519762243297</v>
      </c>
      <c r="AE49" s="46">
        <f>AD49*(1+(AE48*(AE47/AD47-1)))</f>
        <v>0.72131907640781545</v>
      </c>
      <c r="AF49" s="228"/>
      <c r="AG49" s="228"/>
      <c r="AH49" s="228"/>
      <c r="AI49" s="228"/>
      <c r="AJ49" s="228"/>
      <c r="AK49" s="228"/>
      <c r="AL49" s="228"/>
      <c r="AM49" s="228"/>
      <c r="AN49" s="228"/>
      <c r="AO49" s="228"/>
      <c r="AP49" s="228"/>
      <c r="AQ49" s="228"/>
      <c r="AR49" s="228"/>
      <c r="AS49" s="228"/>
      <c r="AT49" s="228"/>
      <c r="AU49" s="228"/>
    </row>
    <row r="50" spans="1:47">
      <c r="A50" s="185" t="s">
        <v>16</v>
      </c>
      <c r="C50" s="227" t="s">
        <v>172</v>
      </c>
      <c r="D50" s="185" t="s">
        <v>173</v>
      </c>
      <c r="E50" s="49">
        <f t="shared" ref="E50" si="106">E49*E44</f>
        <v>6.8311858080285788</v>
      </c>
      <c r="F50" s="73">
        <f t="shared" si="99"/>
        <v>7.0618553137404447</v>
      </c>
      <c r="G50" s="73">
        <f t="shared" si="96"/>
        <v>7.1431116327627917</v>
      </c>
      <c r="H50" s="73">
        <f t="shared" si="96"/>
        <v>7.1987258831010505</v>
      </c>
      <c r="I50" s="73">
        <f t="shared" si="96"/>
        <v>7.0315162847788768</v>
      </c>
      <c r="J50" s="73">
        <f t="shared" si="96"/>
        <v>7.129114148023846</v>
      </c>
      <c r="K50" s="73">
        <f t="shared" si="96"/>
        <v>7.9729954742878641</v>
      </c>
      <c r="L50" s="73">
        <f t="shared" si="96"/>
        <v>9.4096287156953391</v>
      </c>
      <c r="M50" s="73">
        <f t="shared" si="96"/>
        <v>10.443560075102731</v>
      </c>
      <c r="N50" s="42"/>
      <c r="O50" s="186">
        <f>O49*O44</f>
        <v>7.0618553137404447</v>
      </c>
      <c r="P50" s="186">
        <f t="shared" ref="P50:V50" si="107">P49*P44</f>
        <v>7.1431116327627917</v>
      </c>
      <c r="Q50" s="186">
        <f t="shared" si="107"/>
        <v>7.1987258831010505</v>
      </c>
      <c r="R50" s="73">
        <f t="shared" si="107"/>
        <v>7.0315162847788768</v>
      </c>
      <c r="S50" s="73">
        <f t="shared" si="107"/>
        <v>7.129114148023846</v>
      </c>
      <c r="T50" s="46">
        <f t="shared" si="107"/>
        <v>7.9729954742878641</v>
      </c>
      <c r="U50" s="46">
        <f t="shared" si="107"/>
        <v>9.4096287156953391</v>
      </c>
      <c r="V50" s="46">
        <f t="shared" si="107"/>
        <v>10.443560075102731</v>
      </c>
      <c r="W50" s="228"/>
      <c r="X50" s="73">
        <f t="shared" si="101"/>
        <v>7.0618553137404447</v>
      </c>
      <c r="Y50" s="73">
        <f t="shared" si="102"/>
        <v>7.1431116327627917</v>
      </c>
      <c r="Z50" s="73">
        <f t="shared" si="103"/>
        <v>7.1987258831010505</v>
      </c>
      <c r="AA50" s="73">
        <f t="shared" si="104"/>
        <v>7.0315162847788768</v>
      </c>
      <c r="AB50" s="73">
        <f t="shared" si="105"/>
        <v>7.129114148023846</v>
      </c>
      <c r="AC50" s="46">
        <f>AC49*AC44</f>
        <v>7.5853208318362526</v>
      </c>
      <c r="AD50" s="46">
        <f>AD49*AD44</f>
        <v>8.2448069515323166</v>
      </c>
      <c r="AE50" s="46">
        <f>AE49*AE44</f>
        <v>8.3489527323245341</v>
      </c>
      <c r="AF50" s="228"/>
      <c r="AG50" s="228"/>
      <c r="AH50" s="228"/>
      <c r="AI50" s="228"/>
      <c r="AJ50" s="228"/>
      <c r="AK50" s="228"/>
      <c r="AL50" s="228"/>
      <c r="AM50" s="228"/>
      <c r="AN50" s="228"/>
      <c r="AO50" s="228"/>
      <c r="AP50" s="228"/>
      <c r="AQ50" s="228"/>
      <c r="AR50" s="228"/>
      <c r="AS50" s="228"/>
      <c r="AT50" s="228"/>
      <c r="AU50" s="228"/>
    </row>
    <row r="51" spans="1:47">
      <c r="A51" s="185" t="s">
        <v>16</v>
      </c>
      <c r="C51" s="227" t="s">
        <v>174</v>
      </c>
      <c r="D51" s="185" t="s">
        <v>136</v>
      </c>
      <c r="E51" s="49">
        <f t="shared" ref="E51" si="108">E50*E38</f>
        <v>9.5636601312400096</v>
      </c>
      <c r="F51" s="73">
        <f t="shared" si="99"/>
        <v>9.8865974392366223</v>
      </c>
      <c r="G51" s="73">
        <f t="shared" si="96"/>
        <v>10.000356285867907</v>
      </c>
      <c r="H51" s="73">
        <f t="shared" si="96"/>
        <v>10.07821623634147</v>
      </c>
      <c r="I51" s="73">
        <f t="shared" si="96"/>
        <v>9.8441227986904263</v>
      </c>
      <c r="J51" s="73">
        <f t="shared" si="96"/>
        <v>9.9807598072333832</v>
      </c>
      <c r="K51" s="73">
        <f t="shared" si="96"/>
        <v>11.162193664003009</v>
      </c>
      <c r="L51" s="73">
        <f t="shared" si="96"/>
        <v>13.173480201973474</v>
      </c>
      <c r="M51" s="73">
        <f t="shared" si="96"/>
        <v>14.620984105143823</v>
      </c>
      <c r="N51" s="42"/>
      <c r="O51" s="186">
        <f>O50*O38</f>
        <v>9.8865974392366223</v>
      </c>
      <c r="P51" s="186">
        <f t="shared" ref="P51:V51" si="109">P50*P38</f>
        <v>10.000356285867907</v>
      </c>
      <c r="Q51" s="186">
        <f t="shared" si="109"/>
        <v>10.07821623634147</v>
      </c>
      <c r="R51" s="73">
        <f>R50*R38</f>
        <v>9.8441227986904263</v>
      </c>
      <c r="S51" s="73">
        <f t="shared" si="109"/>
        <v>9.9807598072333832</v>
      </c>
      <c r="T51" s="46">
        <f t="shared" si="109"/>
        <v>11.162193664003009</v>
      </c>
      <c r="U51" s="46">
        <f t="shared" si="109"/>
        <v>13.173480201973474</v>
      </c>
      <c r="V51" s="46">
        <f t="shared" si="109"/>
        <v>14.620984105143823</v>
      </c>
      <c r="W51" s="228"/>
      <c r="X51" s="73">
        <f t="shared" si="101"/>
        <v>9.8865974392366223</v>
      </c>
      <c r="Y51" s="73">
        <f t="shared" si="102"/>
        <v>10.000356285867907</v>
      </c>
      <c r="Z51" s="73">
        <f t="shared" si="103"/>
        <v>10.07821623634147</v>
      </c>
      <c r="AA51" s="73">
        <f t="shared" si="104"/>
        <v>9.8441227986904263</v>
      </c>
      <c r="AB51" s="73">
        <f t="shared" si="105"/>
        <v>9.9807598072333832</v>
      </c>
      <c r="AC51" s="46">
        <f>AC50*AC38</f>
        <v>10.619449164570753</v>
      </c>
      <c r="AD51" s="46">
        <f>AD50*AD38</f>
        <v>11.542729732145242</v>
      </c>
      <c r="AE51" s="46">
        <f>AE50*AE38</f>
        <v>11.688533825254346</v>
      </c>
      <c r="AF51" s="228"/>
      <c r="AG51" s="228"/>
      <c r="AH51" s="228"/>
      <c r="AI51" s="228"/>
      <c r="AJ51" s="228"/>
      <c r="AK51" s="228"/>
      <c r="AL51" s="228"/>
      <c r="AM51" s="228"/>
      <c r="AN51" s="228"/>
      <c r="AO51" s="228"/>
      <c r="AP51" s="228"/>
      <c r="AQ51" s="228"/>
      <c r="AR51" s="228"/>
      <c r="AS51" s="228"/>
      <c r="AT51" s="228"/>
      <c r="AU51" s="228"/>
    </row>
    <row r="52" spans="1:47">
      <c r="A52" s="185" t="s">
        <v>16</v>
      </c>
      <c r="C52" s="227"/>
      <c r="E52" s="30"/>
      <c r="L52" s="185"/>
      <c r="N52" s="40"/>
    </row>
    <row r="53" spans="1:47" ht="15.75" thickBot="1">
      <c r="A53" s="185" t="s">
        <v>16</v>
      </c>
      <c r="B53" s="226" t="s">
        <v>84</v>
      </c>
      <c r="D53" s="226"/>
      <c r="E53" s="7">
        <f>E40</f>
        <v>2012</v>
      </c>
      <c r="F53" s="7">
        <f t="shared" ref="F53:M53" si="110">F40</f>
        <v>2015</v>
      </c>
      <c r="G53" s="7">
        <f t="shared" si="110"/>
        <v>2017</v>
      </c>
      <c r="H53" s="7">
        <f t="shared" si="110"/>
        <v>2019</v>
      </c>
      <c r="I53" s="7">
        <f t="shared" si="110"/>
        <v>2020</v>
      </c>
      <c r="J53" s="7">
        <f t="shared" si="110"/>
        <v>2021</v>
      </c>
      <c r="K53" s="7">
        <f t="shared" si="110"/>
        <v>2030</v>
      </c>
      <c r="L53" s="7">
        <f t="shared" si="110"/>
        <v>2040</v>
      </c>
      <c r="M53" s="7">
        <f t="shared" si="110"/>
        <v>2050</v>
      </c>
      <c r="N53" s="40"/>
      <c r="O53" s="7">
        <f>O40</f>
        <v>2015</v>
      </c>
      <c r="P53" s="7">
        <f t="shared" ref="P53:V53" si="111">P40</f>
        <v>2017</v>
      </c>
      <c r="Q53" s="7">
        <f t="shared" si="111"/>
        <v>2019</v>
      </c>
      <c r="R53" s="7">
        <f t="shared" si="111"/>
        <v>2020</v>
      </c>
      <c r="S53" s="7">
        <f t="shared" si="111"/>
        <v>2021</v>
      </c>
      <c r="T53" s="7">
        <f t="shared" si="111"/>
        <v>2030</v>
      </c>
      <c r="U53" s="7">
        <f t="shared" si="111"/>
        <v>2040</v>
      </c>
      <c r="V53" s="7">
        <f t="shared" si="111"/>
        <v>2050</v>
      </c>
      <c r="X53" s="301">
        <f>X$12</f>
        <v>2015</v>
      </c>
      <c r="Y53" s="301">
        <f t="shared" ref="Y53:AE53" si="112">Y$12</f>
        <v>2017</v>
      </c>
      <c r="Z53" s="301">
        <f t="shared" si="112"/>
        <v>2019</v>
      </c>
      <c r="AA53" s="301">
        <f t="shared" si="112"/>
        <v>2020</v>
      </c>
      <c r="AB53" s="301">
        <f t="shared" si="112"/>
        <v>2021</v>
      </c>
      <c r="AC53" s="301">
        <f t="shared" si="112"/>
        <v>2030</v>
      </c>
      <c r="AD53" s="301">
        <f t="shared" si="112"/>
        <v>2040</v>
      </c>
      <c r="AE53" s="301">
        <f t="shared" si="112"/>
        <v>2050</v>
      </c>
    </row>
    <row r="54" spans="1:47">
      <c r="A54" s="185" t="s">
        <v>16</v>
      </c>
      <c r="C54" s="227" t="str">
        <f>C30</f>
        <v>Low Income</v>
      </c>
      <c r="D54" s="185" t="s">
        <v>67</v>
      </c>
      <c r="E54" s="186">
        <f>E30*E25*E13</f>
        <v>0.13081358220517519</v>
      </c>
      <c r="F54" s="61">
        <f t="shared" ref="F54:F61" si="113">IF($D$4,X54,O54)</f>
        <v>0.1283823833256614</v>
      </c>
      <c r="G54" s="61">
        <f t="shared" ref="G54:G59" si="114">IF($D$4,Y54,P54)</f>
        <v>0.12877680945571371</v>
      </c>
      <c r="H54" s="61">
        <f t="shared" ref="H54:H59" si="115">IF($D$4,Z54,Q54)</f>
        <v>0.12973355042768442</v>
      </c>
      <c r="I54" s="61">
        <f t="shared" ref="I54:I59" si="116">IF($D$4,AA54,R54)</f>
        <v>0.13499132813487882</v>
      </c>
      <c r="J54" s="61">
        <f t="shared" ref="J54:J59" si="117">IF($D$4,AB54,S54)</f>
        <v>0.15674320350600407</v>
      </c>
      <c r="K54" s="61">
        <f t="shared" ref="K54:K59" si="118">IF($D$4,AC54,T54)</f>
        <v>0.15368510773335509</v>
      </c>
      <c r="L54" s="61">
        <f t="shared" ref="L54:L59" si="119">IF($D$4,AD54,U54)</f>
        <v>0.13562462375742995</v>
      </c>
      <c r="M54" s="61">
        <f t="shared" ref="M54:M58" si="120">IF($D$4,AE54,V54)</f>
        <v>0.11997385373793421</v>
      </c>
      <c r="N54" s="42"/>
      <c r="O54" s="186">
        <f t="shared" ref="O54:R56" si="121">O30*O25*O13</f>
        <v>0.1283823833256614</v>
      </c>
      <c r="P54" s="186">
        <f t="shared" si="121"/>
        <v>0.12877680945571371</v>
      </c>
      <c r="Q54" s="186">
        <f t="shared" si="121"/>
        <v>0.12973355042768442</v>
      </c>
      <c r="R54" s="186">
        <f t="shared" si="121"/>
        <v>0.13499132813487882</v>
      </c>
      <c r="S54" s="186">
        <f t="shared" ref="S54:V54" si="122">S30*S25*S13</f>
        <v>0.15674320350600407</v>
      </c>
      <c r="T54" s="46">
        <f t="shared" si="122"/>
        <v>0.15368510773335509</v>
      </c>
      <c r="U54" s="46">
        <f t="shared" si="122"/>
        <v>0.13562462375742995</v>
      </c>
      <c r="V54" s="46">
        <f t="shared" si="122"/>
        <v>0.11997385373793421</v>
      </c>
      <c r="W54" s="228"/>
      <c r="X54" s="186">
        <f t="shared" ref="X54:AB56" si="123">X30*X25*X13</f>
        <v>0.1283823833256614</v>
      </c>
      <c r="Y54" s="186">
        <f t="shared" si="123"/>
        <v>0.12877680945571371</v>
      </c>
      <c r="Z54" s="186">
        <f t="shared" si="123"/>
        <v>0.12973355042768442</v>
      </c>
      <c r="AA54" s="186">
        <f t="shared" si="123"/>
        <v>0.13499132813487882</v>
      </c>
      <c r="AB54" s="186">
        <f t="shared" si="123"/>
        <v>0.15674320350600407</v>
      </c>
      <c r="AC54" s="46">
        <f t="shared" ref="AC54" si="124">AC30*AC25*AC13</f>
        <v>0.36500213086671834</v>
      </c>
      <c r="AD54" s="46">
        <f t="shared" ref="AD54:AE56" si="125">AD30*AD25*AD13</f>
        <v>0.24480244588216107</v>
      </c>
      <c r="AE54" s="46">
        <f t="shared" si="125"/>
        <v>0.20572516569712268</v>
      </c>
      <c r="AF54" s="228"/>
      <c r="AG54" s="228"/>
      <c r="AH54" s="228"/>
      <c r="AI54" s="228"/>
      <c r="AJ54" s="228"/>
      <c r="AK54" s="228"/>
      <c r="AL54" s="228"/>
      <c r="AM54" s="228"/>
      <c r="AN54" s="228"/>
      <c r="AO54" s="228"/>
      <c r="AP54" s="228"/>
      <c r="AQ54" s="228"/>
      <c r="AR54" s="228"/>
      <c r="AS54" s="228"/>
      <c r="AT54" s="228"/>
      <c r="AU54" s="228"/>
    </row>
    <row r="55" spans="1:47">
      <c r="A55" s="185" t="s">
        <v>16</v>
      </c>
      <c r="C55" s="227" t="str">
        <f>C31</f>
        <v>Middle Income</v>
      </c>
      <c r="D55" s="185" t="s">
        <v>67</v>
      </c>
      <c r="E55" s="186">
        <f>E31*E26*E14</f>
        <v>2.605047993559273</v>
      </c>
      <c r="F55" s="61">
        <f t="shared" si="113"/>
        <v>2.7636773332492934</v>
      </c>
      <c r="G55" s="61">
        <f t="shared" si="114"/>
        <v>2.8913337107360779</v>
      </c>
      <c r="H55" s="61">
        <f t="shared" si="115"/>
        <v>3.0495903806306055</v>
      </c>
      <c r="I55" s="61">
        <f t="shared" si="116"/>
        <v>3.2047358801985588</v>
      </c>
      <c r="J55" s="61">
        <f t="shared" si="117"/>
        <v>2.7859084362201432</v>
      </c>
      <c r="K55" s="61">
        <f t="shared" si="118"/>
        <v>3.5899150139518383</v>
      </c>
      <c r="L55" s="61">
        <f t="shared" si="119"/>
        <v>4.2757284616530136</v>
      </c>
      <c r="M55" s="61">
        <f t="shared" si="120"/>
        <v>4.829486836553496</v>
      </c>
      <c r="N55" s="42"/>
      <c r="O55" s="186">
        <f t="shared" si="121"/>
        <v>2.7636773332492934</v>
      </c>
      <c r="P55" s="186">
        <f t="shared" si="121"/>
        <v>2.8913337107360779</v>
      </c>
      <c r="Q55" s="186">
        <f t="shared" si="121"/>
        <v>3.0495903806306055</v>
      </c>
      <c r="R55" s="186">
        <f>R31*R26*R14</f>
        <v>3.2047358801985588</v>
      </c>
      <c r="S55" s="186">
        <f t="shared" ref="S55:V55" si="126">S31*S26*S14</f>
        <v>2.7859084362201432</v>
      </c>
      <c r="T55" s="46">
        <f t="shared" si="126"/>
        <v>3.5899150139518383</v>
      </c>
      <c r="U55" s="46">
        <f t="shared" si="126"/>
        <v>4.2757284616530136</v>
      </c>
      <c r="V55" s="46">
        <f t="shared" si="126"/>
        <v>4.829486836553496</v>
      </c>
      <c r="W55" s="228"/>
      <c r="X55" s="186">
        <f t="shared" si="123"/>
        <v>2.7636773332492934</v>
      </c>
      <c r="Y55" s="186">
        <f t="shared" si="123"/>
        <v>2.8913337107360779</v>
      </c>
      <c r="Z55" s="186">
        <f t="shared" si="123"/>
        <v>3.0495903806306055</v>
      </c>
      <c r="AA55" s="186">
        <f t="shared" si="123"/>
        <v>3.2047358801985588</v>
      </c>
      <c r="AB55" s="186">
        <f t="shared" si="123"/>
        <v>2.7859084362201432</v>
      </c>
      <c r="AC55" s="46">
        <f t="shared" ref="AC55" si="127">AC31*AC26*AC14</f>
        <v>3.2398983000915336</v>
      </c>
      <c r="AD55" s="46">
        <f t="shared" si="125"/>
        <v>3.6659026898097515</v>
      </c>
      <c r="AE55" s="46">
        <f t="shared" si="125"/>
        <v>3.7369648520322718</v>
      </c>
      <c r="AF55" s="228"/>
      <c r="AG55" s="228"/>
      <c r="AH55" s="228"/>
      <c r="AI55" s="228"/>
      <c r="AJ55" s="228"/>
      <c r="AK55" s="228"/>
      <c r="AL55" s="228"/>
      <c r="AM55" s="228"/>
      <c r="AN55" s="228"/>
      <c r="AO55" s="228"/>
      <c r="AP55" s="228"/>
      <c r="AQ55" s="228"/>
      <c r="AR55" s="228"/>
      <c r="AS55" s="228"/>
      <c r="AT55" s="228"/>
      <c r="AU55" s="228"/>
    </row>
    <row r="56" spans="1:47">
      <c r="A56" s="185" t="s">
        <v>16</v>
      </c>
      <c r="C56" s="227" t="str">
        <f>C32</f>
        <v>High Income</v>
      </c>
      <c r="D56" s="185" t="s">
        <v>67</v>
      </c>
      <c r="E56" s="186">
        <f>E32*E27*E15</f>
        <v>3.3184960447596774</v>
      </c>
      <c r="F56" s="61">
        <f t="shared" si="113"/>
        <v>3.9385634462472403</v>
      </c>
      <c r="G56" s="61">
        <f t="shared" si="114"/>
        <v>4.2313538823878662</v>
      </c>
      <c r="H56" s="61">
        <f t="shared" si="115"/>
        <v>4.4526615366410756</v>
      </c>
      <c r="I56" s="61">
        <f t="shared" si="116"/>
        <v>3.7596718485503273</v>
      </c>
      <c r="J56" s="61">
        <f t="shared" si="117"/>
        <v>3.9835441791018331</v>
      </c>
      <c r="K56" s="61">
        <f t="shared" si="118"/>
        <v>5.5488974530642095</v>
      </c>
      <c r="L56" s="61">
        <f t="shared" si="119"/>
        <v>8.1405988718657731</v>
      </c>
      <c r="M56" s="61">
        <f t="shared" si="120"/>
        <v>10.768792394608459</v>
      </c>
      <c r="N56" s="42"/>
      <c r="O56" s="186">
        <f t="shared" si="121"/>
        <v>3.9385634462472403</v>
      </c>
      <c r="P56" s="186">
        <f t="shared" si="121"/>
        <v>4.2313538823878662</v>
      </c>
      <c r="Q56" s="186">
        <f t="shared" si="121"/>
        <v>4.4526615366410756</v>
      </c>
      <c r="R56" s="186">
        <f t="shared" si="121"/>
        <v>3.7596718485503273</v>
      </c>
      <c r="S56" s="186">
        <f t="shared" ref="S56:V56" si="128">S32*S27*S15</f>
        <v>3.9835441791018331</v>
      </c>
      <c r="T56" s="46">
        <f t="shared" si="128"/>
        <v>5.5488974530642095</v>
      </c>
      <c r="U56" s="46">
        <f t="shared" si="128"/>
        <v>8.1405988718657731</v>
      </c>
      <c r="V56" s="46">
        <f t="shared" si="128"/>
        <v>10.768792394608459</v>
      </c>
      <c r="W56" s="228"/>
      <c r="X56" s="186">
        <f t="shared" si="123"/>
        <v>3.9385634462472403</v>
      </c>
      <c r="Y56" s="186">
        <f t="shared" si="123"/>
        <v>4.2313538823878662</v>
      </c>
      <c r="Z56" s="186">
        <f t="shared" si="123"/>
        <v>4.4526615366410756</v>
      </c>
      <c r="AA56" s="186">
        <f t="shared" si="123"/>
        <v>3.7596718485503273</v>
      </c>
      <c r="AB56" s="186">
        <f t="shared" si="123"/>
        <v>3.9835441791018331</v>
      </c>
      <c r="AC56" s="46">
        <f t="shared" ref="AC56" si="129">AC32*AC27*AC15</f>
        <v>4.8691087797151713</v>
      </c>
      <c r="AD56" s="46">
        <f t="shared" si="125"/>
        <v>6.4725668827907565</v>
      </c>
      <c r="AE56" s="46">
        <f t="shared" si="125"/>
        <v>7.6170092911179559</v>
      </c>
      <c r="AF56" s="228"/>
      <c r="AG56" s="228"/>
      <c r="AH56" s="228"/>
      <c r="AI56" s="228"/>
      <c r="AJ56" s="228"/>
      <c r="AK56" s="228"/>
      <c r="AL56" s="228"/>
      <c r="AM56" s="228"/>
      <c r="AN56" s="228"/>
      <c r="AO56" s="228"/>
      <c r="AP56" s="228"/>
      <c r="AQ56" s="228"/>
      <c r="AR56" s="228"/>
      <c r="AS56" s="228"/>
      <c r="AT56" s="228"/>
      <c r="AU56" s="228"/>
    </row>
    <row r="57" spans="1:47">
      <c r="A57" s="185" t="s">
        <v>16</v>
      </c>
      <c r="C57" s="227" t="s">
        <v>165</v>
      </c>
      <c r="D57" s="185" t="s">
        <v>67</v>
      </c>
      <c r="E57" s="186">
        <f>E49</f>
        <v>0.50601376355767247</v>
      </c>
      <c r="F57" s="61">
        <f t="shared" si="113"/>
        <v>0.52310039361040328</v>
      </c>
      <c r="G57" s="61">
        <f t="shared" si="114"/>
        <v>0.52911938020465121</v>
      </c>
      <c r="H57" s="61">
        <f t="shared" si="115"/>
        <v>0.53323895430378154</v>
      </c>
      <c r="I57" s="61">
        <f t="shared" si="116"/>
        <v>0.52085305813176863</v>
      </c>
      <c r="J57" s="61">
        <f t="shared" si="117"/>
        <v>0.52808252948324785</v>
      </c>
      <c r="K57" s="61">
        <f t="shared" si="118"/>
        <v>0.59059225735465659</v>
      </c>
      <c r="L57" s="61">
        <f t="shared" si="119"/>
        <v>0.69700953449595104</v>
      </c>
      <c r="M57" s="61">
        <f t="shared" si="120"/>
        <v>0.77359704260020234</v>
      </c>
      <c r="N57" s="42"/>
      <c r="O57" s="186">
        <f>O49</f>
        <v>0.52310039361040328</v>
      </c>
      <c r="P57" s="186">
        <f t="shared" ref="P57:R57" si="130">P49</f>
        <v>0.52911938020465121</v>
      </c>
      <c r="Q57" s="186">
        <f t="shared" si="130"/>
        <v>0.53323895430378154</v>
      </c>
      <c r="R57" s="186">
        <f t="shared" si="130"/>
        <v>0.52085305813176863</v>
      </c>
      <c r="S57" s="186">
        <f>S49</f>
        <v>0.52808252948324785</v>
      </c>
      <c r="T57" s="46">
        <f t="shared" ref="T57:V57" si="131">T49</f>
        <v>0.59059225735465659</v>
      </c>
      <c r="U57" s="46">
        <f t="shared" si="131"/>
        <v>0.69700953449595104</v>
      </c>
      <c r="V57" s="46">
        <f t="shared" si="131"/>
        <v>0.77359704260020234</v>
      </c>
      <c r="W57" s="228"/>
      <c r="X57" s="186">
        <f>X49</f>
        <v>0.52310039361040328</v>
      </c>
      <c r="Y57" s="186">
        <f t="shared" ref="Y57:AB57" si="132">Y49</f>
        <v>0.52911938020465121</v>
      </c>
      <c r="Z57" s="186">
        <f t="shared" si="132"/>
        <v>0.53323895430378154</v>
      </c>
      <c r="AA57" s="186">
        <f t="shared" si="132"/>
        <v>0.52085305813176863</v>
      </c>
      <c r="AB57" s="186">
        <f t="shared" si="132"/>
        <v>0.52808252948324785</v>
      </c>
      <c r="AC57" s="46">
        <f t="shared" ref="AC57" si="133">AC49</f>
        <v>0.59144801807690084</v>
      </c>
      <c r="AD57" s="46">
        <f>AD49</f>
        <v>0.67670519762243297</v>
      </c>
      <c r="AE57" s="46">
        <f>AE49</f>
        <v>0.72131907640781545</v>
      </c>
      <c r="AF57" s="228"/>
      <c r="AG57" s="228"/>
      <c r="AH57" s="228"/>
      <c r="AI57" s="228"/>
      <c r="AJ57" s="228"/>
      <c r="AK57" s="228"/>
      <c r="AL57" s="228"/>
      <c r="AM57" s="228"/>
      <c r="AN57" s="228"/>
      <c r="AO57" s="228"/>
      <c r="AP57" s="228"/>
      <c r="AQ57" s="228"/>
      <c r="AR57" s="228"/>
      <c r="AS57" s="228"/>
      <c r="AT57" s="228"/>
      <c r="AU57" s="228"/>
    </row>
    <row r="58" spans="1:47">
      <c r="A58" s="185" t="s">
        <v>16</v>
      </c>
      <c r="C58" s="227" t="s">
        <v>64</v>
      </c>
      <c r="D58" s="185" t="s">
        <v>67</v>
      </c>
      <c r="E58" s="186">
        <f>SUM(E54:E57)</f>
        <v>6.5603713840817983</v>
      </c>
      <c r="F58" s="61">
        <f t="shared" si="113"/>
        <v>7.3537235564325982</v>
      </c>
      <c r="G58" s="61">
        <f t="shared" si="114"/>
        <v>7.7805837827843094</v>
      </c>
      <c r="H58" s="61">
        <f t="shared" si="115"/>
        <v>8.1652244220031474</v>
      </c>
      <c r="I58" s="61">
        <f t="shared" si="116"/>
        <v>7.6202521150155338</v>
      </c>
      <c r="J58" s="61">
        <f t="shared" si="117"/>
        <v>7.4542783483112283</v>
      </c>
      <c r="K58" s="61">
        <f t="shared" si="118"/>
        <v>9.8830898321040586</v>
      </c>
      <c r="L58" s="61">
        <f t="shared" si="119"/>
        <v>13.248961491772167</v>
      </c>
      <c r="M58" s="61">
        <f t="shared" si="120"/>
        <v>16.49185012750009</v>
      </c>
      <c r="N58" s="42"/>
      <c r="O58" s="186">
        <f>SUM(O54:O57)</f>
        <v>7.3537235564325982</v>
      </c>
      <c r="P58" s="186">
        <f t="shared" ref="P58:R58" si="134">SUM(P54:P57)</f>
        <v>7.7805837827843094</v>
      </c>
      <c r="Q58" s="186">
        <f t="shared" si="134"/>
        <v>8.1652244220031474</v>
      </c>
      <c r="R58" s="186">
        <f t="shared" si="134"/>
        <v>7.6202521150155338</v>
      </c>
      <c r="S58" s="186">
        <f>SUM(S54:S57)</f>
        <v>7.4542783483112283</v>
      </c>
      <c r="T58" s="46">
        <f t="shared" ref="T58" si="135">SUM(T54:T57)</f>
        <v>9.8830898321040586</v>
      </c>
      <c r="U58" s="46">
        <f t="shared" ref="U58" si="136">SUM(U54:U57)</f>
        <v>13.248961491772167</v>
      </c>
      <c r="V58" s="46">
        <f>SUM(V54:V57)</f>
        <v>16.49185012750009</v>
      </c>
      <c r="W58" s="228"/>
      <c r="X58" s="186">
        <f>SUM(X54:X57)</f>
        <v>7.3537235564325982</v>
      </c>
      <c r="Y58" s="186">
        <f t="shared" ref="Y58:AC58" si="137">SUM(Y54:Y57)</f>
        <v>7.7805837827843094</v>
      </c>
      <c r="Z58" s="186">
        <f t="shared" si="137"/>
        <v>8.1652244220031474</v>
      </c>
      <c r="AA58" s="186">
        <f t="shared" si="137"/>
        <v>7.6202521150155338</v>
      </c>
      <c r="AB58" s="186">
        <f t="shared" si="137"/>
        <v>7.4542783483112283</v>
      </c>
      <c r="AC58" s="46">
        <f t="shared" si="137"/>
        <v>9.0654572287503239</v>
      </c>
      <c r="AD58" s="46">
        <f>SUM(AD54:AD57)</f>
        <v>11.059977216105102</v>
      </c>
      <c r="AE58" s="46">
        <f>SUM(AE54:AE57)</f>
        <v>12.281018385255166</v>
      </c>
      <c r="AF58" s="228"/>
      <c r="AG58" s="228"/>
      <c r="AH58" s="228"/>
      <c r="AI58" s="228"/>
      <c r="AJ58" s="228"/>
      <c r="AK58" s="228"/>
      <c r="AL58" s="228"/>
      <c r="AM58" s="228"/>
      <c r="AN58" s="228"/>
      <c r="AO58" s="228"/>
      <c r="AP58" s="228"/>
      <c r="AQ58" s="228"/>
      <c r="AR58" s="228"/>
      <c r="AS58" s="228"/>
      <c r="AT58" s="228"/>
      <c r="AU58" s="228"/>
    </row>
    <row r="59" spans="1:47">
      <c r="A59" s="185" t="s">
        <v>16</v>
      </c>
      <c r="C59" s="227" t="s">
        <v>65</v>
      </c>
      <c r="D59" s="185" t="s">
        <v>66</v>
      </c>
      <c r="E59" s="47">
        <f>E16/E58</f>
        <v>7.9759863914158036</v>
      </c>
      <c r="F59" s="61">
        <f t="shared" si="113"/>
        <v>7.4452746336145115</v>
      </c>
      <c r="G59" s="61">
        <f t="shared" si="114"/>
        <v>7.2644867814046616</v>
      </c>
      <c r="H59" s="61">
        <f t="shared" si="115"/>
        <v>7.1479768228465907</v>
      </c>
      <c r="I59" s="61">
        <f t="shared" si="116"/>
        <v>7.6333729796816403</v>
      </c>
      <c r="J59" s="61">
        <f t="shared" si="117"/>
        <v>8.0718927965055425</v>
      </c>
      <c r="K59" s="61">
        <f t="shared" si="118"/>
        <v>6.9335679353618556</v>
      </c>
      <c r="L59" s="61">
        <f t="shared" si="119"/>
        <v>5.6971511775919401</v>
      </c>
      <c r="M59" s="61">
        <f>IF($D$4,AE59,V59)</f>
        <v>4.9153620764853105</v>
      </c>
      <c r="N59" s="42"/>
      <c r="O59" s="47">
        <f>F16/O58</f>
        <v>7.4452746336145115</v>
      </c>
      <c r="P59" s="47">
        <f t="shared" ref="P59:R59" si="138">G16/P58</f>
        <v>7.2644867814046616</v>
      </c>
      <c r="Q59" s="47">
        <f t="shared" si="138"/>
        <v>7.1479768228465907</v>
      </c>
      <c r="R59" s="186">
        <f t="shared" si="138"/>
        <v>7.6333729796816403</v>
      </c>
      <c r="S59" s="186">
        <f>J16/S58</f>
        <v>8.0718927965055425</v>
      </c>
      <c r="T59" s="46">
        <f t="shared" ref="T59" si="139">K16/T58</f>
        <v>6.9335679353618556</v>
      </c>
      <c r="U59" s="46">
        <f t="shared" ref="U59" si="140">L16/U58</f>
        <v>5.6971511775919401</v>
      </c>
      <c r="V59" s="46">
        <f t="shared" ref="V59" si="141">M16/V58</f>
        <v>4.9153620764853105</v>
      </c>
      <c r="W59" s="228"/>
      <c r="X59" s="47">
        <f>X16/X58</f>
        <v>7.4452746336145115</v>
      </c>
      <c r="Y59" s="47">
        <f t="shared" ref="Y59:AC59" si="142">Y16/Y58</f>
        <v>7.2644867814046616</v>
      </c>
      <c r="Z59" s="47">
        <f t="shared" si="142"/>
        <v>7.1479768228465907</v>
      </c>
      <c r="AA59" s="47">
        <f t="shared" si="142"/>
        <v>7.6333729796816403</v>
      </c>
      <c r="AB59" s="47">
        <f t="shared" si="142"/>
        <v>8.0718927965055425</v>
      </c>
      <c r="AC59" s="46">
        <f t="shared" si="142"/>
        <v>7.5589209714493002</v>
      </c>
      <c r="AD59" s="46">
        <f>AD16/AD58</f>
        <v>6.8247280342320353</v>
      </c>
      <c r="AE59" s="46">
        <f>AE16/AE58</f>
        <v>6.6007078684223544</v>
      </c>
      <c r="AF59" s="228"/>
      <c r="AG59" s="228"/>
      <c r="AH59" s="228"/>
      <c r="AI59" s="228"/>
      <c r="AJ59" s="228"/>
      <c r="AK59" s="228"/>
      <c r="AL59" s="228"/>
      <c r="AM59" s="228"/>
      <c r="AN59" s="228"/>
      <c r="AO59" s="228"/>
      <c r="AP59" s="228"/>
      <c r="AQ59" s="228"/>
      <c r="AR59" s="228"/>
      <c r="AS59" s="228"/>
      <c r="AT59" s="228"/>
      <c r="AU59" s="228"/>
    </row>
    <row r="60" spans="1:47">
      <c r="A60" s="185" t="s">
        <v>16</v>
      </c>
      <c r="C60" s="227" t="s">
        <v>166</v>
      </c>
      <c r="D60" s="185" t="s">
        <v>144</v>
      </c>
      <c r="E60" s="186">
        <f>1000/E59</f>
        <v>125.37634230121746</v>
      </c>
      <c r="F60" s="186">
        <f t="shared" ref="F60:M60" si="143">1000/F59</f>
        <v>134.31337985641542</v>
      </c>
      <c r="G60" s="186">
        <f t="shared" si="143"/>
        <v>137.65597351760064</v>
      </c>
      <c r="H60" s="186">
        <f t="shared" si="143"/>
        <v>139.89972614401438</v>
      </c>
      <c r="I60" s="186">
        <f t="shared" si="143"/>
        <v>131.0036863994174</v>
      </c>
      <c r="J60" s="186">
        <f t="shared" si="143"/>
        <v>123.88668001548741</v>
      </c>
      <c r="K60" s="186">
        <f t="shared" si="143"/>
        <v>144.22588908372916</v>
      </c>
      <c r="L60" s="186">
        <f t="shared" si="143"/>
        <v>175.52632339004876</v>
      </c>
      <c r="M60" s="186">
        <f t="shared" si="143"/>
        <v>203.44381236611602</v>
      </c>
      <c r="N60" s="40"/>
      <c r="O60" s="186">
        <f>1000/O59</f>
        <v>134.31337985641542</v>
      </c>
      <c r="P60" s="186">
        <f t="shared" ref="P60:R60" si="144">1000/P59</f>
        <v>137.65597351760064</v>
      </c>
      <c r="Q60" s="186">
        <f t="shared" si="144"/>
        <v>139.89972614401438</v>
      </c>
      <c r="R60" s="186">
        <f t="shared" si="144"/>
        <v>131.0036863994174</v>
      </c>
      <c r="S60" s="186">
        <f>1000/S59</f>
        <v>123.88668001548741</v>
      </c>
      <c r="T60" s="186">
        <f t="shared" ref="T60" si="145">1000/T59</f>
        <v>144.22588908372916</v>
      </c>
      <c r="U60" s="186">
        <f t="shared" ref="U60" si="146">1000/U59</f>
        <v>175.52632339004876</v>
      </c>
      <c r="V60" s="186">
        <f t="shared" ref="V60" si="147">1000/V59</f>
        <v>203.44381236611602</v>
      </c>
      <c r="X60" s="186">
        <f>1000/X59</f>
        <v>134.31337985641542</v>
      </c>
      <c r="Y60" s="186">
        <f t="shared" ref="Y60:AC60" si="148">1000/Y59</f>
        <v>137.65597351760064</v>
      </c>
      <c r="Z60" s="186">
        <f t="shared" si="148"/>
        <v>139.89972614401438</v>
      </c>
      <c r="AA60" s="186">
        <f t="shared" si="148"/>
        <v>131.0036863994174</v>
      </c>
      <c r="AB60" s="186">
        <f t="shared" si="148"/>
        <v>123.88668001548741</v>
      </c>
      <c r="AC60" s="186">
        <f t="shared" si="148"/>
        <v>132.29401442045588</v>
      </c>
      <c r="AD60" s="186">
        <f>1000/AD59</f>
        <v>146.52598535562404</v>
      </c>
      <c r="AE60" s="186">
        <f>1000/AE59</f>
        <v>151.49890283494875</v>
      </c>
    </row>
    <row r="61" spans="1:47">
      <c r="A61" s="185" t="s">
        <v>16</v>
      </c>
      <c r="C61" s="227" t="s">
        <v>167</v>
      </c>
      <c r="E61" s="231">
        <f>E57/E58</f>
        <v>7.7131877744829089E-2</v>
      </c>
      <c r="F61" s="231">
        <f t="shared" si="113"/>
        <v>7.1134084603007172E-2</v>
      </c>
      <c r="G61" s="231">
        <f t="shared" ref="G61" si="149">IF($D$4,AA61,R61)</f>
        <v>6.8351158238641407E-2</v>
      </c>
      <c r="H61" s="231">
        <f t="shared" ref="H61:J61" si="150">IF($D$4,AC61,T61)</f>
        <v>5.9757855831299528E-2</v>
      </c>
      <c r="I61" s="231">
        <f t="shared" si="150"/>
        <v>5.2608616526571228E-2</v>
      </c>
      <c r="J61" s="231">
        <f t="shared" si="150"/>
        <v>4.6907838515354475E-2</v>
      </c>
      <c r="K61" s="231">
        <f t="shared" ref="K61:M61" si="151">IF($D$4,AC61,T61)</f>
        <v>5.9757855831299528E-2</v>
      </c>
      <c r="L61" s="231">
        <f t="shared" si="151"/>
        <v>5.2608616526571228E-2</v>
      </c>
      <c r="M61" s="231">
        <f t="shared" si="151"/>
        <v>4.6907838515354475E-2</v>
      </c>
      <c r="N61" s="40"/>
      <c r="O61" s="231">
        <f>O57/O58</f>
        <v>7.1134084603007172E-2</v>
      </c>
      <c r="P61" s="231">
        <f t="shared" ref="P61:R61" si="152">P57/P58</f>
        <v>6.8005100256796402E-2</v>
      </c>
      <c r="Q61" s="231">
        <f>Q57/Q58</f>
        <v>6.5306098980799823E-2</v>
      </c>
      <c r="R61" s="231">
        <f t="shared" si="152"/>
        <v>6.8351158238641407E-2</v>
      </c>
      <c r="S61" s="231">
        <f>S57/S58</f>
        <v>7.0842877715035321E-2</v>
      </c>
      <c r="T61" s="231">
        <f t="shared" ref="T61:V61" si="153">T57/T58</f>
        <v>5.9757855831299528E-2</v>
      </c>
      <c r="U61" s="231">
        <f t="shared" si="153"/>
        <v>5.2608616526571228E-2</v>
      </c>
      <c r="V61" s="231">
        <f t="shared" si="153"/>
        <v>4.6907838515354475E-2</v>
      </c>
      <c r="W61" s="280"/>
      <c r="X61" s="231">
        <f>X57/X58</f>
        <v>7.1134084603007172E-2</v>
      </c>
      <c r="Y61" s="231">
        <f t="shared" ref="Y61:AB61" si="154">Y57/Y58</f>
        <v>6.8005100256796402E-2</v>
      </c>
      <c r="Z61" s="231">
        <f t="shared" si="154"/>
        <v>6.5306098980799823E-2</v>
      </c>
      <c r="AA61" s="231">
        <f t="shared" si="154"/>
        <v>6.8351158238641407E-2</v>
      </c>
      <c r="AB61" s="231">
        <f t="shared" si="154"/>
        <v>7.0842877715035321E-2</v>
      </c>
      <c r="AC61" s="231">
        <f t="shared" ref="AC61" si="155">AC57/AC58</f>
        <v>6.5241940163941636E-2</v>
      </c>
      <c r="AD61" s="231">
        <f>AD57/AD58</f>
        <v>6.1185044453531207E-2</v>
      </c>
      <c r="AE61" s="231">
        <f>AE57/AE58</f>
        <v>5.8734467597072036E-2</v>
      </c>
    </row>
    <row r="62" spans="1:47">
      <c r="A62" s="185" t="s">
        <v>16</v>
      </c>
      <c r="C62" s="227"/>
      <c r="E62" s="231"/>
      <c r="F62" s="231"/>
      <c r="G62" s="231"/>
      <c r="I62" s="231"/>
      <c r="K62" s="231"/>
      <c r="L62" s="231"/>
      <c r="M62" s="231"/>
      <c r="N62" s="40"/>
      <c r="W62" s="280"/>
    </row>
    <row r="63" spans="1:47" ht="15.75" thickBot="1">
      <c r="A63" s="185" t="s">
        <v>16</v>
      </c>
      <c r="C63" s="226" t="s">
        <v>80</v>
      </c>
      <c r="E63" s="7">
        <f t="shared" ref="E63:M63" si="156">E53</f>
        <v>2012</v>
      </c>
      <c r="F63" s="7">
        <f t="shared" si="156"/>
        <v>2015</v>
      </c>
      <c r="G63" s="7">
        <f t="shared" si="156"/>
        <v>2017</v>
      </c>
      <c r="H63" s="7">
        <f t="shared" si="156"/>
        <v>2019</v>
      </c>
      <c r="I63" s="7">
        <f t="shared" si="156"/>
        <v>2020</v>
      </c>
      <c r="J63" s="7">
        <f t="shared" si="156"/>
        <v>2021</v>
      </c>
      <c r="K63" s="7">
        <f t="shared" si="156"/>
        <v>2030</v>
      </c>
      <c r="L63" s="7">
        <f t="shared" si="156"/>
        <v>2040</v>
      </c>
      <c r="M63" s="7">
        <f t="shared" si="156"/>
        <v>2050</v>
      </c>
      <c r="N63" s="40"/>
      <c r="O63" s="287">
        <f>O53</f>
        <v>2015</v>
      </c>
      <c r="P63" s="287">
        <f t="shared" ref="P63:V63" si="157">P53</f>
        <v>2017</v>
      </c>
      <c r="Q63" s="287">
        <f t="shared" si="157"/>
        <v>2019</v>
      </c>
      <c r="R63" s="287">
        <f t="shared" si="157"/>
        <v>2020</v>
      </c>
      <c r="S63" s="287">
        <f t="shared" si="157"/>
        <v>2021</v>
      </c>
      <c r="T63" s="287">
        <f t="shared" si="157"/>
        <v>2030</v>
      </c>
      <c r="U63" s="287">
        <f t="shared" si="157"/>
        <v>2040</v>
      </c>
      <c r="V63" s="287">
        <f t="shared" si="157"/>
        <v>2050</v>
      </c>
      <c r="W63" s="280"/>
      <c r="X63" s="301">
        <f>X$12</f>
        <v>2015</v>
      </c>
      <c r="Y63" s="301">
        <f t="shared" ref="Y63:AE63" si="158">Y$12</f>
        <v>2017</v>
      </c>
      <c r="Z63" s="301">
        <f t="shared" si="158"/>
        <v>2019</v>
      </c>
      <c r="AA63" s="301">
        <f t="shared" si="158"/>
        <v>2020</v>
      </c>
      <c r="AB63" s="301">
        <f t="shared" si="158"/>
        <v>2021</v>
      </c>
      <c r="AC63" s="301">
        <f t="shared" si="158"/>
        <v>2030</v>
      </c>
      <c r="AD63" s="301">
        <f t="shared" si="158"/>
        <v>2040</v>
      </c>
      <c r="AE63" s="301">
        <f t="shared" si="158"/>
        <v>2050</v>
      </c>
    </row>
    <row r="64" spans="1:47">
      <c r="A64" s="185" t="s">
        <v>16</v>
      </c>
      <c r="C64" s="227" t="s">
        <v>168</v>
      </c>
      <c r="D64" s="185" t="s">
        <v>169</v>
      </c>
      <c r="E64" s="66">
        <f>[2]Calib_1011!$H$96*[2]Calib_1011!$H$97</f>
        <v>330</v>
      </c>
      <c r="F64" s="61">
        <f>IF($D$4,X64,O64)</f>
        <v>330</v>
      </c>
      <c r="G64" s="61">
        <f t="shared" ref="G64:M64" si="159">IF($D$4,Y64,P64)</f>
        <v>330</v>
      </c>
      <c r="H64" s="61">
        <f t="shared" si="159"/>
        <v>330</v>
      </c>
      <c r="I64" s="61">
        <f t="shared" si="159"/>
        <v>330</v>
      </c>
      <c r="J64" s="61">
        <f t="shared" si="159"/>
        <v>330</v>
      </c>
      <c r="K64" s="61">
        <f t="shared" si="159"/>
        <v>330</v>
      </c>
      <c r="L64" s="61">
        <f t="shared" si="159"/>
        <v>330</v>
      </c>
      <c r="M64" s="61">
        <f t="shared" si="159"/>
        <v>330</v>
      </c>
      <c r="N64" s="40"/>
      <c r="O64" s="74">
        <f>E64</f>
        <v>330</v>
      </c>
      <c r="P64" s="74">
        <f>O64</f>
        <v>330</v>
      </c>
      <c r="Q64" s="74">
        <f>P64</f>
        <v>330</v>
      </c>
      <c r="R64" s="186">
        <f t="shared" ref="R64:V64" si="160">Q64</f>
        <v>330</v>
      </c>
      <c r="S64" s="186">
        <f t="shared" si="160"/>
        <v>330</v>
      </c>
      <c r="T64" s="60">
        <f t="shared" si="160"/>
        <v>330</v>
      </c>
      <c r="U64" s="60">
        <f t="shared" si="160"/>
        <v>330</v>
      </c>
      <c r="V64" s="60">
        <f t="shared" si="160"/>
        <v>330</v>
      </c>
      <c r="W64" s="280"/>
      <c r="X64" s="74">
        <f>O64</f>
        <v>330</v>
      </c>
      <c r="Y64" s="74">
        <f t="shared" ref="Y64:AB64" si="161">P64</f>
        <v>330</v>
      </c>
      <c r="Z64" s="74">
        <f t="shared" si="161"/>
        <v>330</v>
      </c>
      <c r="AA64" s="74">
        <f t="shared" si="161"/>
        <v>330</v>
      </c>
      <c r="AB64" s="74">
        <f t="shared" si="161"/>
        <v>330</v>
      </c>
      <c r="AC64" s="60">
        <f>AA64</f>
        <v>330</v>
      </c>
      <c r="AD64" s="60">
        <f>AC64</f>
        <v>330</v>
      </c>
      <c r="AE64" s="60">
        <f>AD64</f>
        <v>330</v>
      </c>
    </row>
    <row r="65" spans="1:47">
      <c r="A65" s="185" t="s">
        <v>16</v>
      </c>
      <c r="C65" s="227"/>
      <c r="L65" s="185"/>
      <c r="N65" s="40"/>
      <c r="O65" s="8"/>
      <c r="P65" s="8"/>
      <c r="Q65" s="8"/>
      <c r="S65" s="280"/>
    </row>
    <row r="66" spans="1:47" ht="15.75" thickBot="1">
      <c r="A66" s="185" t="s">
        <v>16</v>
      </c>
      <c r="C66" s="226" t="s">
        <v>178</v>
      </c>
      <c r="L66" s="185"/>
      <c r="N66" s="40"/>
      <c r="O66" s="185">
        <f t="shared" ref="O66:V66" si="162">O53</f>
        <v>2015</v>
      </c>
      <c r="P66" s="280">
        <f t="shared" si="162"/>
        <v>2017</v>
      </c>
      <c r="Q66" s="280">
        <f t="shared" si="162"/>
        <v>2019</v>
      </c>
      <c r="R66" s="280">
        <f t="shared" si="162"/>
        <v>2020</v>
      </c>
      <c r="S66" s="280">
        <f t="shared" si="162"/>
        <v>2021</v>
      </c>
      <c r="T66" s="280">
        <f t="shared" si="162"/>
        <v>2030</v>
      </c>
      <c r="U66" s="280">
        <f t="shared" si="162"/>
        <v>2040</v>
      </c>
      <c r="V66" s="280">
        <f t="shared" si="162"/>
        <v>2050</v>
      </c>
    </row>
    <row r="67" spans="1:47">
      <c r="A67" s="185" t="s">
        <v>16</v>
      </c>
      <c r="C67" s="227" t="s">
        <v>179</v>
      </c>
      <c r="D67" s="185" t="s">
        <v>170</v>
      </c>
      <c r="E67" s="199">
        <f>[2]Calib_1011!$H$102</f>
        <v>33.5</v>
      </c>
      <c r="F67" s="74">
        <f t="shared" ref="F67:F70" si="163">IF($D$4,X67,O67)</f>
        <v>33.5</v>
      </c>
      <c r="G67" s="74">
        <f t="shared" ref="G67:G70" si="164">IF($D$4,Y67,P67)</f>
        <v>33.5</v>
      </c>
      <c r="H67" s="74">
        <f t="shared" ref="H67:H70" si="165">IF($D$4,Z67,Q67)</f>
        <v>33.5</v>
      </c>
      <c r="I67" s="74">
        <f t="shared" ref="I67:I70" si="166">IF($D$4,AA67,R67)</f>
        <v>33.5</v>
      </c>
      <c r="J67" s="74">
        <f t="shared" ref="J67:J70" si="167">IF($D$4,AB67,S67)</f>
        <v>33.5</v>
      </c>
      <c r="K67" s="74">
        <f t="shared" ref="K67:K70" si="168">IF($D$4,AC67,T67)</f>
        <v>33.5</v>
      </c>
      <c r="L67" s="74">
        <f t="shared" ref="L67:L70" si="169">IF($D$4,AD67,U67)</f>
        <v>33.5</v>
      </c>
      <c r="M67" s="74">
        <f t="shared" ref="M67:M70" si="170">IF($D$4,AE67,V67)</f>
        <v>33.5</v>
      </c>
      <c r="N67" s="40"/>
      <c r="O67" s="74">
        <f>E67</f>
        <v>33.5</v>
      </c>
      <c r="P67" s="73">
        <f>O67</f>
        <v>33.5</v>
      </c>
      <c r="Q67" s="74">
        <f t="shared" ref="Q67:V67" si="171">P67</f>
        <v>33.5</v>
      </c>
      <c r="R67" s="186">
        <f t="shared" si="171"/>
        <v>33.5</v>
      </c>
      <c r="S67" s="186">
        <f t="shared" si="171"/>
        <v>33.5</v>
      </c>
      <c r="T67" s="60">
        <f t="shared" si="171"/>
        <v>33.5</v>
      </c>
      <c r="U67" s="60">
        <f t="shared" si="171"/>
        <v>33.5</v>
      </c>
      <c r="V67" s="60">
        <f t="shared" si="171"/>
        <v>33.5</v>
      </c>
      <c r="X67" s="74">
        <f>O67</f>
        <v>33.5</v>
      </c>
      <c r="Y67" s="74">
        <f t="shared" ref="Y67:AB67" si="172">P67</f>
        <v>33.5</v>
      </c>
      <c r="Z67" s="74">
        <f t="shared" si="172"/>
        <v>33.5</v>
      </c>
      <c r="AA67" s="74">
        <f t="shared" si="172"/>
        <v>33.5</v>
      </c>
      <c r="AB67" s="74">
        <f t="shared" si="172"/>
        <v>33.5</v>
      </c>
      <c r="AC67" s="60">
        <f>AA67</f>
        <v>33.5</v>
      </c>
      <c r="AD67" s="60">
        <f>AC67</f>
        <v>33.5</v>
      </c>
      <c r="AE67" s="60">
        <f>AD67</f>
        <v>33.5</v>
      </c>
    </row>
    <row r="68" spans="1:47">
      <c r="A68" s="185" t="s">
        <v>16</v>
      </c>
      <c r="C68" s="227" t="s">
        <v>63</v>
      </c>
      <c r="D68" s="185" t="s">
        <v>170</v>
      </c>
      <c r="E68" s="60">
        <f>E70*1.5</f>
        <v>32.25</v>
      </c>
      <c r="F68" s="74">
        <f t="shared" si="163"/>
        <v>32.25</v>
      </c>
      <c r="G68" s="74">
        <f t="shared" si="164"/>
        <v>32.25</v>
      </c>
      <c r="H68" s="74">
        <f t="shared" si="165"/>
        <v>32.25</v>
      </c>
      <c r="I68" s="74">
        <f t="shared" si="166"/>
        <v>32.25</v>
      </c>
      <c r="J68" s="74">
        <f t="shared" si="167"/>
        <v>32.25</v>
      </c>
      <c r="K68" s="74">
        <f t="shared" si="168"/>
        <v>32.25</v>
      </c>
      <c r="L68" s="74">
        <f t="shared" si="169"/>
        <v>32.25</v>
      </c>
      <c r="M68" s="74">
        <f t="shared" si="170"/>
        <v>32.25</v>
      </c>
      <c r="N68" s="40"/>
      <c r="O68" s="74">
        <f t="shared" ref="O68:O69" si="173">E68</f>
        <v>32.25</v>
      </c>
      <c r="P68" s="74">
        <f t="shared" ref="P68:V68" si="174">O68</f>
        <v>32.25</v>
      </c>
      <c r="Q68" s="74">
        <f t="shared" si="174"/>
        <v>32.25</v>
      </c>
      <c r="R68" s="186">
        <f t="shared" si="174"/>
        <v>32.25</v>
      </c>
      <c r="S68" s="186">
        <f t="shared" si="174"/>
        <v>32.25</v>
      </c>
      <c r="T68" s="60">
        <f t="shared" si="174"/>
        <v>32.25</v>
      </c>
      <c r="U68" s="60">
        <f t="shared" si="174"/>
        <v>32.25</v>
      </c>
      <c r="V68" s="60">
        <f t="shared" si="174"/>
        <v>32.25</v>
      </c>
      <c r="X68" s="74">
        <f t="shared" ref="X68:X70" si="175">O68</f>
        <v>32.25</v>
      </c>
      <c r="Y68" s="74">
        <f t="shared" ref="Y68:Y70" si="176">P68</f>
        <v>32.25</v>
      </c>
      <c r="Z68" s="74">
        <f t="shared" ref="Z68:Z70" si="177">Q68</f>
        <v>32.25</v>
      </c>
      <c r="AA68" s="74">
        <f t="shared" ref="AA68:AA70" si="178">R68</f>
        <v>32.25</v>
      </c>
      <c r="AB68" s="74">
        <f t="shared" ref="AB68:AB70" si="179">S68</f>
        <v>32.25</v>
      </c>
      <c r="AC68" s="60">
        <f>AC70*1.5</f>
        <v>28.5</v>
      </c>
      <c r="AD68" s="60">
        <f>AD70*1.5</f>
        <v>28.5</v>
      </c>
      <c r="AE68" s="60">
        <f>AE70*1.5</f>
        <v>28.5</v>
      </c>
    </row>
    <row r="69" spans="1:47">
      <c r="A69" s="185" t="s">
        <v>16</v>
      </c>
      <c r="C69" s="227" t="s">
        <v>82</v>
      </c>
      <c r="D69" s="185" t="s">
        <v>170</v>
      </c>
      <c r="E69" s="60">
        <f>E70*2</f>
        <v>43</v>
      </c>
      <c r="F69" s="74">
        <f t="shared" si="163"/>
        <v>43</v>
      </c>
      <c r="G69" s="74">
        <f t="shared" si="164"/>
        <v>43</v>
      </c>
      <c r="H69" s="74">
        <f t="shared" si="165"/>
        <v>43</v>
      </c>
      <c r="I69" s="74">
        <f t="shared" si="166"/>
        <v>43</v>
      </c>
      <c r="J69" s="74">
        <f t="shared" si="167"/>
        <v>43</v>
      </c>
      <c r="K69" s="74">
        <f t="shared" si="168"/>
        <v>43</v>
      </c>
      <c r="L69" s="74">
        <f t="shared" si="169"/>
        <v>43</v>
      </c>
      <c r="M69" s="74">
        <f t="shared" si="170"/>
        <v>43</v>
      </c>
      <c r="N69" s="40"/>
      <c r="O69" s="74">
        <f t="shared" si="173"/>
        <v>43</v>
      </c>
      <c r="P69" s="74">
        <f t="shared" ref="P69:V69" si="180">O69</f>
        <v>43</v>
      </c>
      <c r="Q69" s="74">
        <f t="shared" si="180"/>
        <v>43</v>
      </c>
      <c r="R69" s="186">
        <f t="shared" si="180"/>
        <v>43</v>
      </c>
      <c r="S69" s="186">
        <f t="shared" si="180"/>
        <v>43</v>
      </c>
      <c r="T69" s="60">
        <f t="shared" si="180"/>
        <v>43</v>
      </c>
      <c r="U69" s="60">
        <f t="shared" si="180"/>
        <v>43</v>
      </c>
      <c r="V69" s="60">
        <f t="shared" si="180"/>
        <v>43</v>
      </c>
      <c r="X69" s="74">
        <f t="shared" si="175"/>
        <v>43</v>
      </c>
      <c r="Y69" s="74">
        <f t="shared" si="176"/>
        <v>43</v>
      </c>
      <c r="Z69" s="74">
        <f t="shared" si="177"/>
        <v>43</v>
      </c>
      <c r="AA69" s="74">
        <f t="shared" si="178"/>
        <v>43</v>
      </c>
      <c r="AB69" s="74">
        <f t="shared" si="179"/>
        <v>43</v>
      </c>
      <c r="AC69" s="60">
        <f>AC70*2</f>
        <v>38</v>
      </c>
      <c r="AD69" s="60">
        <f>AD70*2</f>
        <v>38</v>
      </c>
      <c r="AE69" s="60">
        <f>AE70*2</f>
        <v>38</v>
      </c>
    </row>
    <row r="70" spans="1:47">
      <c r="A70" s="185" t="s">
        <v>16</v>
      </c>
      <c r="C70" s="227" t="s">
        <v>180</v>
      </c>
      <c r="D70" s="185" t="s">
        <v>170</v>
      </c>
      <c r="E70" s="199">
        <f>[2]Calib_1011!$H$101</f>
        <v>21.5</v>
      </c>
      <c r="F70" s="74">
        <f t="shared" si="163"/>
        <v>21</v>
      </c>
      <c r="G70" s="74">
        <f t="shared" si="164"/>
        <v>19</v>
      </c>
      <c r="H70" s="74">
        <f t="shared" si="165"/>
        <v>19</v>
      </c>
      <c r="I70" s="74">
        <f t="shared" si="166"/>
        <v>19</v>
      </c>
      <c r="J70" s="74">
        <f t="shared" si="167"/>
        <v>19</v>
      </c>
      <c r="K70" s="74">
        <f t="shared" si="168"/>
        <v>19</v>
      </c>
      <c r="L70" s="74">
        <f t="shared" si="169"/>
        <v>19</v>
      </c>
      <c r="M70" s="74">
        <f t="shared" si="170"/>
        <v>19</v>
      </c>
      <c r="N70" s="40"/>
      <c r="O70" s="73">
        <v>21</v>
      </c>
      <c r="P70" s="326">
        <v>19</v>
      </c>
      <c r="Q70" s="73">
        <f t="shared" ref="Q70:V70" si="181">P70</f>
        <v>19</v>
      </c>
      <c r="R70" s="186">
        <f t="shared" si="181"/>
        <v>19</v>
      </c>
      <c r="S70" s="186">
        <f t="shared" si="181"/>
        <v>19</v>
      </c>
      <c r="T70" s="325">
        <f t="shared" si="181"/>
        <v>19</v>
      </c>
      <c r="U70" s="325">
        <f t="shared" si="181"/>
        <v>19</v>
      </c>
      <c r="V70" s="325">
        <f t="shared" si="181"/>
        <v>19</v>
      </c>
      <c r="X70" s="74">
        <f t="shared" si="175"/>
        <v>21</v>
      </c>
      <c r="Y70" s="73">
        <f t="shared" si="176"/>
        <v>19</v>
      </c>
      <c r="Z70" s="74">
        <f t="shared" si="177"/>
        <v>19</v>
      </c>
      <c r="AA70" s="74">
        <f t="shared" si="178"/>
        <v>19</v>
      </c>
      <c r="AB70" s="74">
        <f t="shared" si="179"/>
        <v>19</v>
      </c>
      <c r="AC70" s="60">
        <f>AA70</f>
        <v>19</v>
      </c>
      <c r="AD70" s="60">
        <f>AC70</f>
        <v>19</v>
      </c>
      <c r="AE70" s="60">
        <f>AD70</f>
        <v>19</v>
      </c>
    </row>
    <row r="71" spans="1:47">
      <c r="A71" s="185" t="s">
        <v>16</v>
      </c>
      <c r="C71" s="261" t="s">
        <v>628</v>
      </c>
      <c r="L71" s="185"/>
      <c r="N71" s="40"/>
    </row>
    <row r="72" spans="1:47" ht="15.75" thickBot="1">
      <c r="A72" s="185" t="s">
        <v>16</v>
      </c>
      <c r="C72" s="226" t="s">
        <v>177</v>
      </c>
      <c r="K72" s="284"/>
      <c r="L72" s="284"/>
      <c r="N72" s="40"/>
      <c r="O72" s="295">
        <f>O$12</f>
        <v>2015</v>
      </c>
      <c r="P72" s="295">
        <f t="shared" ref="P72:V113" si="182">P$12</f>
        <v>2017</v>
      </c>
      <c r="Q72" s="295">
        <f t="shared" si="182"/>
        <v>2019</v>
      </c>
      <c r="R72" s="295">
        <f t="shared" si="182"/>
        <v>2020</v>
      </c>
      <c r="S72" s="295">
        <f t="shared" si="182"/>
        <v>2021</v>
      </c>
      <c r="T72" s="295">
        <f t="shared" si="182"/>
        <v>2030</v>
      </c>
      <c r="U72" s="295">
        <f t="shared" si="182"/>
        <v>2040</v>
      </c>
      <c r="V72" s="295">
        <f t="shared" si="182"/>
        <v>2050</v>
      </c>
    </row>
    <row r="73" spans="1:47">
      <c r="A73" s="185" t="s">
        <v>16</v>
      </c>
      <c r="C73" s="227" t="s">
        <v>181</v>
      </c>
      <c r="E73" s="229">
        <f>[2]Calib_1011!$H$100</f>
        <v>0.55000000000000004</v>
      </c>
      <c r="F73" s="61">
        <f>IF($D$4,X73,O73)</f>
        <v>0.55000000000000004</v>
      </c>
      <c r="G73" s="61">
        <f t="shared" ref="G73:M73" si="183">IF($D$4,Y73,P73)</f>
        <v>0.55000000000000004</v>
      </c>
      <c r="H73" s="61">
        <f t="shared" si="183"/>
        <v>0.55000000000000004</v>
      </c>
      <c r="I73" s="61">
        <f t="shared" si="183"/>
        <v>0.55000000000000004</v>
      </c>
      <c r="J73" s="61">
        <f t="shared" si="183"/>
        <v>0.55000000000000004</v>
      </c>
      <c r="K73" s="61">
        <f t="shared" si="183"/>
        <v>0.55000000000000004</v>
      </c>
      <c r="L73" s="61">
        <f t="shared" si="183"/>
        <v>0.55000000000000004</v>
      </c>
      <c r="M73" s="61">
        <f t="shared" si="183"/>
        <v>0.55000000000000004</v>
      </c>
      <c r="N73" s="40"/>
      <c r="O73" s="230">
        <f>E73</f>
        <v>0.55000000000000004</v>
      </c>
      <c r="P73" s="230">
        <f t="shared" ref="P73:R73" si="184">F73</f>
        <v>0.55000000000000004</v>
      </c>
      <c r="Q73" s="230">
        <f t="shared" si="184"/>
        <v>0.55000000000000004</v>
      </c>
      <c r="R73" s="186">
        <f t="shared" si="184"/>
        <v>0.55000000000000004</v>
      </c>
      <c r="S73" s="186">
        <f t="shared" ref="S73" si="185">I73</f>
        <v>0.55000000000000004</v>
      </c>
      <c r="T73" s="34">
        <f t="shared" ref="T73:U73" si="186">J73</f>
        <v>0.55000000000000004</v>
      </c>
      <c r="U73" s="34">
        <f t="shared" si="186"/>
        <v>0.55000000000000004</v>
      </c>
      <c r="V73" s="34">
        <f t="shared" ref="V73" si="187">L73</f>
        <v>0.55000000000000004</v>
      </c>
      <c r="X73" s="230">
        <f>O73</f>
        <v>0.55000000000000004</v>
      </c>
      <c r="Y73" s="230">
        <f t="shared" ref="Y73:AB73" si="188">P73</f>
        <v>0.55000000000000004</v>
      </c>
      <c r="Z73" s="230">
        <f t="shared" si="188"/>
        <v>0.55000000000000004</v>
      </c>
      <c r="AA73" s="230">
        <f t="shared" si="188"/>
        <v>0.55000000000000004</v>
      </c>
      <c r="AB73" s="230">
        <f t="shared" si="188"/>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9">IF($D$4,Y75,P75)</f>
        <v>0.51510723782285484</v>
      </c>
      <c r="H75" s="61">
        <f t="shared" si="189"/>
        <v>0.51893420171073767</v>
      </c>
      <c r="I75" s="61">
        <f t="shared" si="189"/>
        <v>0.5399653125395153</v>
      </c>
      <c r="J75" s="61">
        <f t="shared" si="189"/>
        <v>0.62697281402401628</v>
      </c>
      <c r="K75" s="61">
        <f t="shared" si="189"/>
        <v>0.61474043093342035</v>
      </c>
      <c r="L75" s="61">
        <f t="shared" si="189"/>
        <v>0.54249849502971981</v>
      </c>
      <c r="M75" s="61">
        <f t="shared" si="189"/>
        <v>0.47989541495173682</v>
      </c>
      <c r="N75" s="40"/>
      <c r="O75" s="186">
        <f t="shared" ref="O75:V75" si="190">O25*O13</f>
        <v>0.51352953330264561</v>
      </c>
      <c r="P75" s="186">
        <f t="shared" si="190"/>
        <v>0.51510723782285484</v>
      </c>
      <c r="Q75" s="186">
        <f>Q25*Q13</f>
        <v>0.51893420171073767</v>
      </c>
      <c r="R75" s="186">
        <f t="shared" si="190"/>
        <v>0.5399653125395153</v>
      </c>
      <c r="S75" s="186">
        <f t="shared" si="190"/>
        <v>0.62697281402401628</v>
      </c>
      <c r="T75" s="186">
        <f t="shared" si="190"/>
        <v>0.61474043093342035</v>
      </c>
      <c r="U75" s="186">
        <f t="shared" si="190"/>
        <v>0.54249849502971981</v>
      </c>
      <c r="V75" s="186">
        <f t="shared" si="190"/>
        <v>0.47989541495173682</v>
      </c>
      <c r="X75" s="186">
        <f>O75</f>
        <v>0.51352953330264561</v>
      </c>
      <c r="Y75" s="186">
        <f t="shared" ref="Y75:AB75" si="191">P75</f>
        <v>0.51510723782285484</v>
      </c>
      <c r="Z75" s="186">
        <f t="shared" si="191"/>
        <v>0.51893420171073767</v>
      </c>
      <c r="AA75" s="186">
        <f t="shared" si="191"/>
        <v>0.5399653125395153</v>
      </c>
      <c r="AB75" s="186">
        <f t="shared" si="191"/>
        <v>0.62697281402401628</v>
      </c>
      <c r="AC75" s="186">
        <f>AC25*AC13</f>
        <v>1.5368510773335509</v>
      </c>
      <c r="AD75" s="186">
        <f>AD25*AD13</f>
        <v>1.0849969900594396</v>
      </c>
      <c r="AE75" s="186">
        <f>AE25*AE13</f>
        <v>0.95979082990347364</v>
      </c>
    </row>
    <row r="76" spans="1:47">
      <c r="A76" s="185" t="s">
        <v>16</v>
      </c>
      <c r="C76" s="38"/>
      <c r="E76" s="186"/>
      <c r="F76" s="186"/>
      <c r="G76" s="186"/>
      <c r="I76" s="186"/>
      <c r="K76" s="186"/>
      <c r="L76" s="186"/>
      <c r="M76" s="186"/>
      <c r="N76" s="40"/>
      <c r="O76" s="301">
        <f>O$12</f>
        <v>2015</v>
      </c>
      <c r="P76" s="301">
        <f t="shared" ref="P76:V76" si="192">P$12</f>
        <v>2017</v>
      </c>
      <c r="Q76" s="301">
        <f t="shared" si="192"/>
        <v>2019</v>
      </c>
      <c r="R76" s="301">
        <f t="shared" si="192"/>
        <v>2020</v>
      </c>
      <c r="S76" s="301">
        <f t="shared" si="192"/>
        <v>2021</v>
      </c>
      <c r="T76" s="301">
        <f t="shared" si="192"/>
        <v>2030</v>
      </c>
      <c r="U76" s="301">
        <f t="shared" si="192"/>
        <v>2040</v>
      </c>
      <c r="V76" s="301">
        <f t="shared" si="192"/>
        <v>2050</v>
      </c>
      <c r="X76" s="301">
        <f>X$12</f>
        <v>2015</v>
      </c>
      <c r="Y76" s="301">
        <f t="shared" ref="Y76:AE76" si="193">Y$12</f>
        <v>2017</v>
      </c>
      <c r="Z76" s="301">
        <f t="shared" si="193"/>
        <v>2019</v>
      </c>
      <c r="AA76" s="301">
        <f t="shared" si="193"/>
        <v>2020</v>
      </c>
      <c r="AB76" s="301">
        <f t="shared" si="193"/>
        <v>2021</v>
      </c>
      <c r="AC76" s="301">
        <f t="shared" si="193"/>
        <v>2030</v>
      </c>
      <c r="AD76" s="301">
        <f t="shared" si="193"/>
        <v>2040</v>
      </c>
      <c r="AE76" s="301">
        <f t="shared" si="193"/>
        <v>2050</v>
      </c>
    </row>
    <row r="77" spans="1:47">
      <c r="A77" s="185" t="s">
        <v>16</v>
      </c>
      <c r="C77" s="185" t="s">
        <v>83</v>
      </c>
      <c r="D77" s="185" t="s">
        <v>48</v>
      </c>
      <c r="E77" s="229">
        <f>[2]Calib_1011!$H$92</f>
        <v>2.035E-2</v>
      </c>
      <c r="F77" s="62">
        <f t="shared" ref="F77:F89" si="194">IF($D$4,X77,O77)</f>
        <v>0.23381516587677725</v>
      </c>
      <c r="G77" s="62">
        <f t="shared" ref="G77:G79" si="195">IF($D$4,Y77,P77)</f>
        <v>0.23381516587677725</v>
      </c>
      <c r="H77" s="62">
        <f t="shared" ref="H77:H79" si="196">IF($D$4,Z77,Q77)</f>
        <v>0.23381516587677725</v>
      </c>
      <c r="I77" s="62">
        <f t="shared" ref="I77:I79" si="197">IF($D$4,AA77,R77)</f>
        <v>0.23381516587677725</v>
      </c>
      <c r="J77" s="62">
        <f t="shared" ref="J77:J79" si="198">IF($D$4,AB77,S77)</f>
        <v>0.23381516587677725</v>
      </c>
      <c r="K77" s="62">
        <f t="shared" ref="K77:K79" si="199">IF($D$4,AC77,T77)</f>
        <v>0.23381516587677725</v>
      </c>
      <c r="L77" s="62">
        <f t="shared" ref="L77:L79" si="200">IF($D$4,AD77,U77)</f>
        <v>0.23381516587677725</v>
      </c>
      <c r="M77" s="62">
        <f t="shared" ref="M77:M79" si="201">IF($D$4,AE77,V77)</f>
        <v>0.23381516587677725</v>
      </c>
      <c r="N77" s="240"/>
      <c r="O77" s="62">
        <f>O$41*1000*O$35*O$30/O$67/O$64</f>
        <v>0.23381516587677725</v>
      </c>
      <c r="P77" s="62">
        <f t="shared" ref="P77:V77" si="202">P$41*1000*P$35*P$30/P$67/P$64</f>
        <v>0.23381516587677725</v>
      </c>
      <c r="Q77" s="62">
        <f t="shared" si="202"/>
        <v>0.23381516587677725</v>
      </c>
      <c r="R77" s="186">
        <f t="shared" si="202"/>
        <v>0.23381516587677725</v>
      </c>
      <c r="S77" s="186">
        <f t="shared" si="202"/>
        <v>0.23381516587677725</v>
      </c>
      <c r="T77" s="288">
        <f t="shared" si="202"/>
        <v>0.23381516587677725</v>
      </c>
      <c r="U77" s="288">
        <f t="shared" si="202"/>
        <v>0.23381516587677725</v>
      </c>
      <c r="V77" s="288">
        <f t="shared" si="202"/>
        <v>0.23381516587677725</v>
      </c>
      <c r="W77" s="239"/>
      <c r="X77" s="62">
        <f>O77</f>
        <v>0.23381516587677725</v>
      </c>
      <c r="Y77" s="62">
        <f t="shared" ref="Y77:AB77" si="203">P77</f>
        <v>0.23381516587677725</v>
      </c>
      <c r="Z77" s="62">
        <f t="shared" si="203"/>
        <v>0.23381516587677725</v>
      </c>
      <c r="AA77" s="62">
        <f t="shared" si="203"/>
        <v>0.23381516587677725</v>
      </c>
      <c r="AB77" s="62">
        <f t="shared" si="203"/>
        <v>0.23381516587677725</v>
      </c>
      <c r="AC77" s="62">
        <f>AC$41*1000*AC$35*AC$30/AC$67/AC$64</f>
        <v>0.21101818720379142</v>
      </c>
      <c r="AD77" s="62">
        <f>AD$41*1000*AD$35*AD$30/AD$67/AD$64</f>
        <v>0.19044391395142174</v>
      </c>
      <c r="AE77" s="62">
        <f>AE$41*1000*AE$35*AE$30/AE$67/AE$64</f>
        <v>0.17187563234115816</v>
      </c>
      <c r="AF77" s="239"/>
      <c r="AG77" s="239"/>
      <c r="AH77" s="239"/>
      <c r="AI77" s="239"/>
      <c r="AJ77" s="239"/>
      <c r="AK77" s="239"/>
      <c r="AL77" s="239"/>
      <c r="AM77" s="239"/>
      <c r="AN77" s="239"/>
      <c r="AO77" s="239"/>
      <c r="AP77" s="239"/>
      <c r="AQ77" s="239"/>
      <c r="AR77" s="239"/>
      <c r="AS77" s="239"/>
      <c r="AT77" s="239"/>
      <c r="AU77" s="239"/>
    </row>
    <row r="78" spans="1:47">
      <c r="A78" s="185" t="s">
        <v>16</v>
      </c>
      <c r="C78" s="185" t="s">
        <v>63</v>
      </c>
      <c r="D78" s="185" t="s">
        <v>48</v>
      </c>
      <c r="E78" s="291">
        <v>5.0000000000000001E-3</v>
      </c>
      <c r="F78" s="62">
        <f t="shared" si="194"/>
        <v>5.0000000000000001E-3</v>
      </c>
      <c r="G78" s="62">
        <f t="shared" si="195"/>
        <v>5.0000000000000001E-3</v>
      </c>
      <c r="H78" s="62">
        <f t="shared" si="196"/>
        <v>5.0000000000000001E-3</v>
      </c>
      <c r="I78" s="62">
        <f t="shared" si="197"/>
        <v>5.0000000000000001E-3</v>
      </c>
      <c r="J78" s="62">
        <f t="shared" si="198"/>
        <v>2.75E-2</v>
      </c>
      <c r="K78" s="62">
        <f t="shared" si="199"/>
        <v>0.05</v>
      </c>
      <c r="L78" s="62">
        <f t="shared" si="200"/>
        <v>0.1</v>
      </c>
      <c r="M78" s="62">
        <f t="shared" si="201"/>
        <v>0.15</v>
      </c>
      <c r="N78" s="240"/>
      <c r="O78" s="230">
        <f>E78</f>
        <v>5.0000000000000001E-3</v>
      </c>
      <c r="P78" s="230">
        <f>O78</f>
        <v>5.0000000000000001E-3</v>
      </c>
      <c r="Q78" s="230">
        <f>P78</f>
        <v>5.0000000000000001E-3</v>
      </c>
      <c r="R78" s="186">
        <f>Q78</f>
        <v>5.0000000000000001E-3</v>
      </c>
      <c r="S78" s="24">
        <f>AVERAGE(R78,T78)</f>
        <v>2.75E-2</v>
      </c>
      <c r="T78" s="289">
        <v>0.05</v>
      </c>
      <c r="U78" s="34">
        <v>0.1</v>
      </c>
      <c r="V78" s="34">
        <v>0.15</v>
      </c>
      <c r="W78" s="239"/>
      <c r="X78" s="62">
        <f t="shared" ref="X78:X90" si="204">O78</f>
        <v>5.0000000000000001E-3</v>
      </c>
      <c r="Y78" s="62">
        <f t="shared" ref="Y78:Y90" si="205">P78</f>
        <v>5.0000000000000001E-3</v>
      </c>
      <c r="Z78" s="62">
        <f t="shared" ref="Z78:Z90" si="206">Q78</f>
        <v>5.0000000000000001E-3</v>
      </c>
      <c r="AA78" s="62">
        <f t="shared" ref="AA78:AA90" si="207">R78</f>
        <v>5.0000000000000001E-3</v>
      </c>
      <c r="AB78" s="136">
        <f t="shared" ref="AB78:AB90" si="208">S78</f>
        <v>2.75E-2</v>
      </c>
      <c r="AC78" s="70">
        <v>7.0000000000000007E-2</v>
      </c>
      <c r="AD78" s="70">
        <v>0.15</v>
      </c>
      <c r="AE78" s="70">
        <v>0.25</v>
      </c>
      <c r="AF78" s="239"/>
      <c r="AG78" s="239"/>
      <c r="AH78" s="239"/>
      <c r="AI78" s="239"/>
      <c r="AJ78" s="239"/>
      <c r="AK78" s="239"/>
      <c r="AL78" s="239"/>
      <c r="AM78" s="239"/>
      <c r="AN78" s="239"/>
      <c r="AO78" s="239"/>
      <c r="AP78" s="239"/>
      <c r="AQ78" s="239"/>
      <c r="AR78" s="239"/>
      <c r="AS78" s="239"/>
      <c r="AT78" s="239"/>
      <c r="AU78" s="239"/>
    </row>
    <row r="79" spans="1:47">
      <c r="A79" s="185" t="s">
        <v>16</v>
      </c>
      <c r="C79" s="185" t="s">
        <v>82</v>
      </c>
      <c r="D79" s="185" t="s">
        <v>48</v>
      </c>
      <c r="E79" s="291">
        <v>0</v>
      </c>
      <c r="F79" s="62">
        <f t="shared" si="194"/>
        <v>0</v>
      </c>
      <c r="G79" s="62">
        <f t="shared" si="195"/>
        <v>0</v>
      </c>
      <c r="H79" s="62">
        <f t="shared" si="196"/>
        <v>5.0000000000000001E-3</v>
      </c>
      <c r="I79" s="62">
        <f t="shared" si="197"/>
        <v>5.0000000000000001E-3</v>
      </c>
      <c r="J79" s="62">
        <f t="shared" si="198"/>
        <v>5.0000000000000001E-3</v>
      </c>
      <c r="K79" s="62">
        <f t="shared" si="199"/>
        <v>5.0000000000000001E-3</v>
      </c>
      <c r="L79" s="62">
        <f t="shared" si="200"/>
        <v>5.0000000000000001E-3</v>
      </c>
      <c r="M79" s="62">
        <f t="shared" si="201"/>
        <v>5.0000000000000001E-3</v>
      </c>
      <c r="N79" s="240"/>
      <c r="O79" s="230">
        <f>E79</f>
        <v>0</v>
      </c>
      <c r="P79" s="230">
        <f>O79</f>
        <v>0</v>
      </c>
      <c r="Q79" s="230">
        <v>5.0000000000000001E-3</v>
      </c>
      <c r="R79" s="186">
        <v>5.0000000000000001E-3</v>
      </c>
      <c r="S79" s="186">
        <v>5.0000000000000001E-3</v>
      </c>
      <c r="T79" s="289">
        <v>5.0000000000000001E-3</v>
      </c>
      <c r="U79" s="289">
        <v>5.0000000000000001E-3</v>
      </c>
      <c r="V79" s="289">
        <v>5.0000000000000001E-3</v>
      </c>
      <c r="W79" s="239"/>
      <c r="X79" s="62">
        <f t="shared" si="204"/>
        <v>0</v>
      </c>
      <c r="Y79" s="62">
        <f t="shared" si="205"/>
        <v>0</v>
      </c>
      <c r="Z79" s="62">
        <f t="shared" si="206"/>
        <v>5.0000000000000001E-3</v>
      </c>
      <c r="AA79" s="62">
        <f t="shared" si="207"/>
        <v>5.0000000000000001E-3</v>
      </c>
      <c r="AB79" s="62">
        <f t="shared" si="208"/>
        <v>5.0000000000000001E-3</v>
      </c>
      <c r="AC79" s="34">
        <v>0</v>
      </c>
      <c r="AD79" s="34">
        <v>0</v>
      </c>
      <c r="AE79" s="34">
        <v>0</v>
      </c>
      <c r="AF79" s="239"/>
      <c r="AG79" s="239"/>
      <c r="AH79" s="239"/>
      <c r="AI79" s="239"/>
      <c r="AJ79" s="239"/>
      <c r="AK79" s="239"/>
      <c r="AL79" s="239"/>
      <c r="AM79" s="239"/>
      <c r="AN79" s="239"/>
      <c r="AO79" s="239"/>
      <c r="AP79" s="239"/>
      <c r="AQ79" s="239"/>
      <c r="AR79" s="239"/>
      <c r="AS79" s="239"/>
      <c r="AT79" s="239"/>
      <c r="AU79" s="239"/>
    </row>
    <row r="80" spans="1:47">
      <c r="A80" s="185" t="s">
        <v>16</v>
      </c>
      <c r="C80" s="185" t="s">
        <v>81</v>
      </c>
      <c r="D80" s="185" t="s">
        <v>48</v>
      </c>
      <c r="E80" s="33">
        <f>1-SUM(E77:E79)</f>
        <v>0.97465000000000002</v>
      </c>
      <c r="F80" s="33">
        <f t="shared" ref="F80:M80" si="209">1-SUM(F77:F79)</f>
        <v>0.7611848341232228</v>
      </c>
      <c r="G80" s="33">
        <f t="shared" si="209"/>
        <v>0.7611848341232228</v>
      </c>
      <c r="H80" s="33">
        <f t="shared" si="209"/>
        <v>0.75618483412322268</v>
      </c>
      <c r="I80" s="33">
        <f t="shared" si="209"/>
        <v>0.75618483412322268</v>
      </c>
      <c r="J80" s="33">
        <f t="shared" si="209"/>
        <v>0.73368483412322272</v>
      </c>
      <c r="K80" s="33">
        <f t="shared" si="209"/>
        <v>0.71118483412322275</v>
      </c>
      <c r="L80" s="33">
        <f t="shared" si="209"/>
        <v>0.66118483412322271</v>
      </c>
      <c r="M80" s="33">
        <f t="shared" si="209"/>
        <v>0.61118483412322278</v>
      </c>
      <c r="N80" s="240"/>
      <c r="O80" s="33">
        <f>1-SUM(O77:O79)</f>
        <v>0.7611848341232228</v>
      </c>
      <c r="P80" s="33">
        <f t="shared" ref="P80:R80" si="210">1-SUM(P77:P79)</f>
        <v>0.7611848341232228</v>
      </c>
      <c r="Q80" s="33">
        <f t="shared" si="210"/>
        <v>0.75618483412322268</v>
      </c>
      <c r="R80" s="33">
        <f t="shared" si="210"/>
        <v>0.75618483412322268</v>
      </c>
      <c r="S80" s="33">
        <f t="shared" ref="S80" si="211">1-SUM(S77:S79)</f>
        <v>0.73368483412322272</v>
      </c>
      <c r="T80" s="33">
        <f t="shared" ref="T80:U80" si="212">1-SUM(T77:T79)</f>
        <v>0.71118483412322275</v>
      </c>
      <c r="U80" s="33">
        <f t="shared" si="212"/>
        <v>0.66118483412322271</v>
      </c>
      <c r="V80" s="33">
        <f t="shared" ref="V80" si="213">1-SUM(V77:V79)</f>
        <v>0.61118483412322278</v>
      </c>
      <c r="W80" s="239"/>
      <c r="X80" s="62">
        <f t="shared" si="204"/>
        <v>0.7611848341232228</v>
      </c>
      <c r="Y80" s="62">
        <f t="shared" si="205"/>
        <v>0.7611848341232228</v>
      </c>
      <c r="Z80" s="62">
        <f t="shared" si="206"/>
        <v>0.75618483412322268</v>
      </c>
      <c r="AA80" s="62">
        <f t="shared" si="207"/>
        <v>0.75618483412322268</v>
      </c>
      <c r="AB80" s="62">
        <f t="shared" si="208"/>
        <v>0.73368483412322272</v>
      </c>
      <c r="AC80" s="33">
        <f>1-SUM(AC77:AC79)</f>
        <v>0.71898181279620854</v>
      </c>
      <c r="AD80" s="33">
        <f>1-SUM(AD77:AD79)</f>
        <v>0.65955608604857829</v>
      </c>
      <c r="AE80" s="33">
        <f>1-SUM(AE77:AE79)</f>
        <v>0.5781243676588419</v>
      </c>
      <c r="AF80" s="239"/>
      <c r="AG80" s="239"/>
      <c r="AH80" s="239"/>
      <c r="AI80" s="239"/>
      <c r="AJ80" s="239"/>
      <c r="AK80" s="239"/>
      <c r="AL80" s="239"/>
      <c r="AM80" s="239"/>
      <c r="AN80" s="239"/>
      <c r="AO80" s="239"/>
      <c r="AP80" s="239"/>
      <c r="AQ80" s="239"/>
      <c r="AR80" s="239"/>
      <c r="AS80" s="239"/>
      <c r="AT80" s="239"/>
      <c r="AU80" s="239"/>
    </row>
    <row r="81" spans="1:47">
      <c r="A81" s="185" t="s">
        <v>16</v>
      </c>
      <c r="C81" s="38" t="str">
        <f>C55</f>
        <v>Middle Income</v>
      </c>
      <c r="D81" s="185" t="s">
        <v>191</v>
      </c>
      <c r="E81" s="186">
        <f t="shared" ref="E81" si="214">E$26*E$14</f>
        <v>8.3197438282491429</v>
      </c>
      <c r="F81" s="186">
        <f t="shared" si="194"/>
        <v>8.826358475322154</v>
      </c>
      <c r="G81" s="186">
        <f t="shared" ref="G81:G84" si="215">IF($D$4,Y81,P81)</f>
        <v>9.2340547486185294</v>
      </c>
      <c r="H81" s="186">
        <f t="shared" ref="H81:H84" si="216">IF($D$4,Z81,Q81)</f>
        <v>9.7394791998722337</v>
      </c>
      <c r="I81" s="186">
        <f t="shared" ref="I81:I84" si="217">IF($D$4,AA81,R81)</f>
        <v>10.234967504004217</v>
      </c>
      <c r="J81" s="186">
        <f t="shared" ref="J81:J84" si="218">IF($D$4,AB81,S81)</f>
        <v>8.8973579663849609</v>
      </c>
      <c r="K81" s="186">
        <f t="shared" ref="K81:K84" si="219">IF($D$4,AC81,T81)</f>
        <v>11.465114406762723</v>
      </c>
      <c r="L81" s="186">
        <f t="shared" ref="L81:L84" si="220">IF($D$4,AD81,U81)</f>
        <v>13.655397354696554</v>
      </c>
      <c r="M81" s="186">
        <f t="shared" ref="M81:M84" si="221">IF($D$4,AE81,V81)</f>
        <v>15.423935912646442</v>
      </c>
      <c r="N81" s="40"/>
      <c r="O81" s="186">
        <f>O$26*O$14</f>
        <v>8.826358475322154</v>
      </c>
      <c r="P81" s="186">
        <f t="shared" ref="P81:V81" si="222">P$26*P$14</f>
        <v>9.2340547486185294</v>
      </c>
      <c r="Q81" s="186">
        <f t="shared" si="222"/>
        <v>9.7394791998722337</v>
      </c>
      <c r="R81" s="186">
        <f t="shared" si="222"/>
        <v>10.234967504004217</v>
      </c>
      <c r="S81" s="186">
        <f t="shared" si="222"/>
        <v>8.8973579663849609</v>
      </c>
      <c r="T81" s="290">
        <f t="shared" si="222"/>
        <v>11.465114406762723</v>
      </c>
      <c r="U81" s="290">
        <f t="shared" si="222"/>
        <v>13.655397354696554</v>
      </c>
      <c r="V81" s="290">
        <f t="shared" si="222"/>
        <v>15.423935912646442</v>
      </c>
      <c r="X81" s="62">
        <f t="shared" si="204"/>
        <v>8.826358475322154</v>
      </c>
      <c r="Y81" s="62">
        <f t="shared" si="205"/>
        <v>9.2340547486185294</v>
      </c>
      <c r="Z81" s="62">
        <f t="shared" si="206"/>
        <v>9.7394791998722337</v>
      </c>
      <c r="AA81" s="62">
        <f t="shared" si="207"/>
        <v>10.234967504004217</v>
      </c>
      <c r="AB81" s="62">
        <f t="shared" si="208"/>
        <v>8.8973579663849609</v>
      </c>
      <c r="AC81" s="186">
        <f>AC$26*AC$14</f>
        <v>10.891858686424584</v>
      </c>
      <c r="AD81" s="186">
        <f>AD$26*AD$14</f>
        <v>12.323996112613639</v>
      </c>
      <c r="AE81" s="186">
        <f>AE$26*AE$14</f>
        <v>13.22409705310524</v>
      </c>
    </row>
    <row r="82" spans="1:47">
      <c r="A82" s="185" t="s">
        <v>16</v>
      </c>
      <c r="C82" s="185" t="str">
        <f>C77</f>
        <v>Priv.veh.</v>
      </c>
      <c r="D82" s="185" t="s">
        <v>48</v>
      </c>
      <c r="E82" s="62">
        <f t="shared" ref="E82" si="223">E$42*1000*E$36*E$31/E$67/E$64</f>
        <v>0.53206565737051803</v>
      </c>
      <c r="F82" s="62">
        <f t="shared" si="194"/>
        <v>0.48950040478087659</v>
      </c>
      <c r="G82" s="62">
        <f t="shared" si="215"/>
        <v>0.48950040478087659</v>
      </c>
      <c r="H82" s="62">
        <f t="shared" si="216"/>
        <v>0.48950040478087659</v>
      </c>
      <c r="I82" s="62">
        <f t="shared" si="217"/>
        <v>0.48950040478087659</v>
      </c>
      <c r="J82" s="62">
        <f t="shared" si="218"/>
        <v>0.48950040478087659</v>
      </c>
      <c r="K82" s="62">
        <f t="shared" si="219"/>
        <v>0.48950040478087659</v>
      </c>
      <c r="L82" s="62">
        <f t="shared" si="220"/>
        <v>0.48950040478087659</v>
      </c>
      <c r="M82" s="62">
        <f t="shared" si="221"/>
        <v>0.48950040478087659</v>
      </c>
      <c r="N82" s="240"/>
      <c r="O82" s="62">
        <f>O$42*1000*O$36*O$31/O$67/O$64</f>
        <v>0.48950040478087659</v>
      </c>
      <c r="P82" s="62">
        <f t="shared" ref="P82:V82" si="224">P$42*1000*P$36*P$31/P$67/P$64</f>
        <v>0.48950040478087659</v>
      </c>
      <c r="Q82" s="62">
        <f t="shared" si="224"/>
        <v>0.48950040478087659</v>
      </c>
      <c r="R82" s="186">
        <f t="shared" si="224"/>
        <v>0.48950040478087659</v>
      </c>
      <c r="S82" s="186">
        <f t="shared" si="224"/>
        <v>0.48950040478087659</v>
      </c>
      <c r="T82" s="288">
        <f t="shared" si="224"/>
        <v>0.48950040478087659</v>
      </c>
      <c r="U82" s="288">
        <f t="shared" si="224"/>
        <v>0.48950040478087659</v>
      </c>
      <c r="V82" s="288">
        <f t="shared" si="224"/>
        <v>0.48950040478087659</v>
      </c>
      <c r="W82" s="239"/>
      <c r="X82" s="62">
        <f t="shared" si="204"/>
        <v>0.48950040478087659</v>
      </c>
      <c r="Y82" s="62">
        <f t="shared" si="205"/>
        <v>0.48950040478087659</v>
      </c>
      <c r="Z82" s="62">
        <f t="shared" si="206"/>
        <v>0.48950040478087659</v>
      </c>
      <c r="AA82" s="62">
        <f t="shared" si="207"/>
        <v>0.48950040478087659</v>
      </c>
      <c r="AB82" s="62">
        <f t="shared" si="208"/>
        <v>0.48950040478087659</v>
      </c>
      <c r="AC82" s="62">
        <f>AC$42*1000*AC$36*AC$31/AC$67/AC$64</f>
        <v>0.44177411531474098</v>
      </c>
      <c r="AD82" s="62">
        <f>AD$42*1000*AD$36*AD$31/AD$67/AD$64</f>
        <v>0.4196854095490038</v>
      </c>
      <c r="AE82" s="62">
        <f>AE$42*1000*AE$36*AE$31/AE$67/AE$64</f>
        <v>0.37876608211797597</v>
      </c>
      <c r="AF82" s="239"/>
      <c r="AG82" s="239"/>
      <c r="AH82" s="239"/>
      <c r="AI82" s="239"/>
      <c r="AJ82" s="239"/>
      <c r="AK82" s="239"/>
      <c r="AL82" s="239"/>
      <c r="AM82" s="239"/>
      <c r="AN82" s="239"/>
      <c r="AO82" s="239"/>
      <c r="AP82" s="239"/>
      <c r="AQ82" s="239"/>
      <c r="AR82" s="239"/>
      <c r="AS82" s="239"/>
      <c r="AT82" s="239"/>
      <c r="AU82" s="239"/>
    </row>
    <row r="83" spans="1:47">
      <c r="A83" s="185" t="s">
        <v>16</v>
      </c>
      <c r="C83" s="185" t="str">
        <f>C78</f>
        <v>BRT</v>
      </c>
      <c r="D83" s="185" t="s">
        <v>48</v>
      </c>
      <c r="E83" s="291">
        <v>0.01</v>
      </c>
      <c r="F83" s="62">
        <f t="shared" si="194"/>
        <v>0.01</v>
      </c>
      <c r="G83" s="62">
        <f t="shared" si="215"/>
        <v>0.01</v>
      </c>
      <c r="H83" s="62">
        <f t="shared" si="216"/>
        <v>0.01</v>
      </c>
      <c r="I83" s="62">
        <f t="shared" si="217"/>
        <v>0.01</v>
      </c>
      <c r="J83" s="62">
        <f t="shared" si="218"/>
        <v>3.0000000000000002E-2</v>
      </c>
      <c r="K83" s="62">
        <f t="shared" si="219"/>
        <v>0.05</v>
      </c>
      <c r="L83" s="62">
        <f t="shared" si="220"/>
        <v>0.1</v>
      </c>
      <c r="M83" s="62">
        <f t="shared" si="221"/>
        <v>0.15</v>
      </c>
      <c r="N83" s="240"/>
      <c r="O83" s="241">
        <f>E83</f>
        <v>0.01</v>
      </c>
      <c r="P83" s="241">
        <f>O83</f>
        <v>0.01</v>
      </c>
      <c r="Q83" s="241">
        <f t="shared" ref="Q83:U84" si="225">P83</f>
        <v>0.01</v>
      </c>
      <c r="R83" s="186">
        <f>Q83</f>
        <v>0.01</v>
      </c>
      <c r="S83" s="186">
        <f>AVERAGE(R83,T83)</f>
        <v>3.0000000000000002E-2</v>
      </c>
      <c r="T83" s="289">
        <v>0.05</v>
      </c>
      <c r="U83" s="34">
        <v>0.1</v>
      </c>
      <c r="V83" s="34">
        <v>0.15</v>
      </c>
      <c r="W83" s="239"/>
      <c r="X83" s="62">
        <f t="shared" si="204"/>
        <v>0.01</v>
      </c>
      <c r="Y83" s="62">
        <f t="shared" si="205"/>
        <v>0.01</v>
      </c>
      <c r="Z83" s="62">
        <f t="shared" si="206"/>
        <v>0.01</v>
      </c>
      <c r="AA83" s="62">
        <f t="shared" si="207"/>
        <v>0.01</v>
      </c>
      <c r="AB83" s="62">
        <f t="shared" si="208"/>
        <v>3.0000000000000002E-2</v>
      </c>
      <c r="AC83" s="70">
        <v>7.0000000000000007E-2</v>
      </c>
      <c r="AD83" s="70">
        <v>0.15</v>
      </c>
      <c r="AE83" s="70">
        <v>0.25</v>
      </c>
      <c r="AF83" s="239"/>
      <c r="AG83" s="239"/>
      <c r="AH83" s="239"/>
      <c r="AI83" s="239"/>
      <c r="AJ83" s="239"/>
      <c r="AK83" s="239"/>
      <c r="AL83" s="239"/>
      <c r="AM83" s="239"/>
      <c r="AN83" s="239"/>
      <c r="AO83" s="239"/>
      <c r="AP83" s="239"/>
      <c r="AQ83" s="239"/>
      <c r="AR83" s="239"/>
      <c r="AS83" s="239"/>
      <c r="AT83" s="239"/>
      <c r="AU83" s="239"/>
    </row>
    <row r="84" spans="1:47">
      <c r="A84" s="185" t="s">
        <v>16</v>
      </c>
      <c r="C84" s="185" t="str">
        <f>C79</f>
        <v>Gautrain</v>
      </c>
      <c r="D84" s="185" t="s">
        <v>48</v>
      </c>
      <c r="E84" s="291">
        <v>2E-3</v>
      </c>
      <c r="F84" s="137">
        <f t="shared" si="194"/>
        <v>2E-3</v>
      </c>
      <c r="G84" s="137">
        <f t="shared" si="215"/>
        <v>2E-3</v>
      </c>
      <c r="H84" s="137">
        <f t="shared" si="216"/>
        <v>2E-3</v>
      </c>
      <c r="I84" s="137">
        <f t="shared" si="217"/>
        <v>2E-3</v>
      </c>
      <c r="J84" s="137">
        <f t="shared" si="218"/>
        <v>2E-3</v>
      </c>
      <c r="K84" s="137">
        <f t="shared" si="219"/>
        <v>2E-3</v>
      </c>
      <c r="L84" s="137">
        <f t="shared" si="220"/>
        <v>2E-3</v>
      </c>
      <c r="M84" s="137">
        <f t="shared" si="221"/>
        <v>2E-3</v>
      </c>
      <c r="N84" s="240"/>
      <c r="O84" s="292">
        <f>E84</f>
        <v>2E-3</v>
      </c>
      <c r="P84" s="292">
        <f>O84</f>
        <v>2E-3</v>
      </c>
      <c r="Q84" s="292">
        <f t="shared" si="225"/>
        <v>2E-3</v>
      </c>
      <c r="R84" s="186">
        <f t="shared" si="225"/>
        <v>2E-3</v>
      </c>
      <c r="S84" s="186">
        <f t="shared" si="225"/>
        <v>2E-3</v>
      </c>
      <c r="T84" s="293">
        <f t="shared" si="225"/>
        <v>2E-3</v>
      </c>
      <c r="U84" s="293">
        <f t="shared" si="225"/>
        <v>2E-3</v>
      </c>
      <c r="V84" s="293">
        <f>U84</f>
        <v>2E-3</v>
      </c>
      <c r="W84" s="239"/>
      <c r="X84" s="62">
        <f t="shared" si="204"/>
        <v>2E-3</v>
      </c>
      <c r="Y84" s="62">
        <f t="shared" si="205"/>
        <v>2E-3</v>
      </c>
      <c r="Z84" s="62">
        <f t="shared" si="206"/>
        <v>2E-3</v>
      </c>
      <c r="AA84" s="62">
        <f t="shared" si="207"/>
        <v>2E-3</v>
      </c>
      <c r="AB84" s="62">
        <f t="shared" si="208"/>
        <v>2E-3</v>
      </c>
      <c r="AC84" s="72">
        <v>0.01</v>
      </c>
      <c r="AD84" s="72">
        <v>0.02</v>
      </c>
      <c r="AE84" s="72">
        <v>0.03</v>
      </c>
      <c r="AF84" s="239"/>
      <c r="AG84" s="239"/>
      <c r="AH84" s="239"/>
      <c r="AI84" s="239"/>
      <c r="AJ84" s="239"/>
      <c r="AK84" s="239"/>
      <c r="AL84" s="239"/>
      <c r="AM84" s="239"/>
      <c r="AN84" s="239"/>
      <c r="AO84" s="239"/>
      <c r="AP84" s="239"/>
      <c r="AQ84" s="239"/>
      <c r="AR84" s="239"/>
      <c r="AS84" s="239"/>
      <c r="AT84" s="239"/>
      <c r="AU84" s="239"/>
    </row>
    <row r="85" spans="1:47">
      <c r="A85" s="185" t="s">
        <v>16</v>
      </c>
      <c r="C85" s="185" t="str">
        <f>C80</f>
        <v>Bus, minibus, metro rail</v>
      </c>
      <c r="D85" s="185" t="s">
        <v>48</v>
      </c>
      <c r="E85" s="33">
        <f t="shared" ref="E85" si="226">1-SUM(E82:E84)</f>
        <v>0.45593434262948196</v>
      </c>
      <c r="F85" s="33">
        <f>1-SUM(F82:F84)</f>
        <v>0.49849959521912346</v>
      </c>
      <c r="G85" s="33">
        <f t="shared" ref="G85:M85" si="227">1-SUM(G82:G84)</f>
        <v>0.49849959521912346</v>
      </c>
      <c r="H85" s="33">
        <f t="shared" si="227"/>
        <v>0.49849959521912346</v>
      </c>
      <c r="I85" s="33">
        <f t="shared" si="227"/>
        <v>0.49849959521912346</v>
      </c>
      <c r="J85" s="33">
        <f t="shared" si="227"/>
        <v>0.47849959521912344</v>
      </c>
      <c r="K85" s="33">
        <f t="shared" si="227"/>
        <v>0.45849959521912342</v>
      </c>
      <c r="L85" s="33">
        <f t="shared" si="227"/>
        <v>0.40849959521912338</v>
      </c>
      <c r="M85" s="33">
        <f t="shared" si="227"/>
        <v>0.35849959521912345</v>
      </c>
      <c r="N85" s="240"/>
      <c r="O85" s="33">
        <f>1-SUM(O82:O84)</f>
        <v>0.49849959521912346</v>
      </c>
      <c r="P85" s="33">
        <f t="shared" ref="P85:R85" si="228">1-SUM(P82:P84)</f>
        <v>0.49849959521912346</v>
      </c>
      <c r="Q85" s="33">
        <f t="shared" si="228"/>
        <v>0.49849959521912346</v>
      </c>
      <c r="R85" s="33">
        <f t="shared" si="228"/>
        <v>0.49849959521912346</v>
      </c>
      <c r="S85" s="33">
        <f t="shared" ref="S85" si="229">1-SUM(S82:S84)</f>
        <v>0.47849959521912344</v>
      </c>
      <c r="T85" s="33">
        <f t="shared" ref="T85:U85" si="230">1-SUM(T82:T84)</f>
        <v>0.45849959521912342</v>
      </c>
      <c r="U85" s="33">
        <f t="shared" si="230"/>
        <v>0.40849959521912338</v>
      </c>
      <c r="V85" s="33">
        <f t="shared" ref="V85" si="231">1-SUM(V82:V84)</f>
        <v>0.35849959521912345</v>
      </c>
      <c r="W85" s="239"/>
      <c r="X85" s="62">
        <f t="shared" si="204"/>
        <v>0.49849959521912346</v>
      </c>
      <c r="Y85" s="62">
        <f t="shared" si="205"/>
        <v>0.49849959521912346</v>
      </c>
      <c r="Z85" s="62">
        <f t="shared" si="206"/>
        <v>0.49849959521912346</v>
      </c>
      <c r="AA85" s="62">
        <f t="shared" si="207"/>
        <v>0.49849959521912346</v>
      </c>
      <c r="AB85" s="62">
        <f t="shared" si="208"/>
        <v>0.47849959521912344</v>
      </c>
      <c r="AC85" s="33">
        <f>1-SUM(AC82:AC84)</f>
        <v>0.47822588468525895</v>
      </c>
      <c r="AD85" s="33">
        <f>1-SUM(AD82:AD84)</f>
        <v>0.41031459045099616</v>
      </c>
      <c r="AE85" s="33">
        <f>1-SUM(AE82:AE84)</f>
        <v>0.34123391788202406</v>
      </c>
      <c r="AF85" s="239"/>
      <c r="AG85" s="239"/>
      <c r="AH85" s="239"/>
      <c r="AI85" s="239"/>
      <c r="AJ85" s="239"/>
      <c r="AK85" s="239"/>
      <c r="AL85" s="239"/>
      <c r="AM85" s="239"/>
      <c r="AN85" s="239"/>
      <c r="AO85" s="239"/>
      <c r="AP85" s="239"/>
      <c r="AQ85" s="239"/>
      <c r="AR85" s="239"/>
      <c r="AS85" s="239"/>
      <c r="AT85" s="239"/>
      <c r="AU85" s="239"/>
    </row>
    <row r="86" spans="1:47">
      <c r="A86" s="185" t="s">
        <v>16</v>
      </c>
      <c r="C86" s="38" t="str">
        <f>C56</f>
        <v>High Income</v>
      </c>
      <c r="D86" s="185" t="s">
        <v>191</v>
      </c>
      <c r="E86" s="186">
        <f t="shared" ref="E86" si="232">E$27*E$15</f>
        <v>8.0383178513969256</v>
      </c>
      <c r="F86" s="186">
        <f t="shared" si="194"/>
        <v>9.5402930821095318</v>
      </c>
      <c r="G86" s="186">
        <f t="shared" ref="G86:G89" si="233">IF($D$4,Y86,P86)</f>
        <v>10.249512727937956</v>
      </c>
      <c r="H86" s="186">
        <f t="shared" ref="H86:H89" si="234">IF($D$4,Z86,Q86)</f>
        <v>10.785581249292237</v>
      </c>
      <c r="I86" s="186">
        <f t="shared" ref="I86:I89" si="235">IF($D$4,AA86,R86)</f>
        <v>9.108764792700967</v>
      </c>
      <c r="J86" s="186">
        <f t="shared" ref="J86:J89" si="236">IF($D$4,AB86,S86)</f>
        <v>9.2434338198695549</v>
      </c>
      <c r="K86" s="186">
        <f t="shared" ref="K86:K89" si="237">IF($D$4,AC86,T86)</f>
        <v>12.40937169422188</v>
      </c>
      <c r="L86" s="186">
        <f t="shared" ref="L86:L89" si="238">IF($D$4,AD86,U86)</f>
        <v>17.352722884117469</v>
      </c>
      <c r="M86" s="186">
        <f t="shared" ref="M86:M89" si="239">IF($D$4,AE86,V86)</f>
        <v>21.481585801955283</v>
      </c>
      <c r="N86" s="40"/>
      <c r="O86" s="186">
        <f>O$27*O$15</f>
        <v>9.5402930821095318</v>
      </c>
      <c r="P86" s="186">
        <f t="shared" ref="P86:V86" si="240">P$27*P$15</f>
        <v>10.249512727937956</v>
      </c>
      <c r="Q86" s="186">
        <f t="shared" si="240"/>
        <v>10.785581249292237</v>
      </c>
      <c r="R86" s="186">
        <f t="shared" si="240"/>
        <v>9.108764792700967</v>
      </c>
      <c r="S86" s="186">
        <f t="shared" si="240"/>
        <v>9.2434338198695549</v>
      </c>
      <c r="T86" s="290">
        <f t="shared" si="240"/>
        <v>12.40937169422188</v>
      </c>
      <c r="U86" s="290">
        <f t="shared" si="240"/>
        <v>17.352722884117469</v>
      </c>
      <c r="V86" s="290">
        <f t="shared" si="240"/>
        <v>21.481585801955283</v>
      </c>
      <c r="X86" s="62">
        <f t="shared" si="204"/>
        <v>9.5402930821095318</v>
      </c>
      <c r="Y86" s="62">
        <f t="shared" si="205"/>
        <v>10.249512727937956</v>
      </c>
      <c r="Z86" s="62">
        <f t="shared" si="206"/>
        <v>10.785581249292237</v>
      </c>
      <c r="AA86" s="62">
        <f t="shared" si="207"/>
        <v>9.108764792700967</v>
      </c>
      <c r="AB86" s="62">
        <f t="shared" si="208"/>
        <v>9.2434338198695549</v>
      </c>
      <c r="AC86" s="186">
        <f>AC$27*AC$15</f>
        <v>12.099137401866333</v>
      </c>
      <c r="AD86" s="186">
        <f>AD$27*AD$15</f>
        <v>16.495932191714164</v>
      </c>
      <c r="AE86" s="186">
        <f>AE$27*AE$15</f>
        <v>19.910409190409148</v>
      </c>
    </row>
    <row r="87" spans="1:47">
      <c r="A87" s="185" t="s">
        <v>16</v>
      </c>
      <c r="C87" s="185" t="str">
        <f>C82</f>
        <v>Priv.veh.</v>
      </c>
      <c r="D87" s="185" t="s">
        <v>48</v>
      </c>
      <c r="E87" s="291">
        <f t="shared" ref="E87" si="241">E$43*1000*E$37*E$32/E$67/E$64</f>
        <v>0.75751090785568587</v>
      </c>
      <c r="F87" s="62">
        <f t="shared" si="194"/>
        <v>0.69691003522723105</v>
      </c>
      <c r="G87" s="62">
        <f t="shared" si="233"/>
        <v>0.69691003522723105</v>
      </c>
      <c r="H87" s="62">
        <f t="shared" si="234"/>
        <v>0.69691003522723105</v>
      </c>
      <c r="I87" s="62">
        <f t="shared" si="235"/>
        <v>0.69677256402828247</v>
      </c>
      <c r="J87" s="62">
        <f t="shared" si="236"/>
        <v>0.72750652160905838</v>
      </c>
      <c r="K87" s="62">
        <f t="shared" si="237"/>
        <v>0.754844499594989</v>
      </c>
      <c r="L87" s="62">
        <f t="shared" si="238"/>
        <v>0.79193459109776665</v>
      </c>
      <c r="M87" s="62">
        <f t="shared" si="239"/>
        <v>0.84625501431385886</v>
      </c>
      <c r="N87" s="240"/>
      <c r="O87" s="62">
        <f>O$43*1000*O$37*O$32/O$67/O$64</f>
        <v>0.69691003522723105</v>
      </c>
      <c r="P87" s="62">
        <f t="shared" ref="P87:U87" si="242">P$43*1000*P$37*P$32/P$67/P$64</f>
        <v>0.69691003522723105</v>
      </c>
      <c r="Q87" s="62">
        <f t="shared" si="242"/>
        <v>0.69691003522723105</v>
      </c>
      <c r="R87" s="186">
        <f t="shared" si="242"/>
        <v>0.69677256402828247</v>
      </c>
      <c r="S87" s="186">
        <f t="shared" si="242"/>
        <v>0.72750652160905838</v>
      </c>
      <c r="T87" s="288">
        <f t="shared" si="242"/>
        <v>0.754844499594989</v>
      </c>
      <c r="U87" s="288">
        <f t="shared" si="242"/>
        <v>0.79193459109776665</v>
      </c>
      <c r="V87" s="288">
        <f>V$43*1000*V$37*V$32/V$67/V$64</f>
        <v>0.84625501431385886</v>
      </c>
      <c r="W87" s="239"/>
      <c r="X87" s="62">
        <f t="shared" si="204"/>
        <v>0.69691003522723105</v>
      </c>
      <c r="Y87" s="62">
        <f t="shared" si="205"/>
        <v>0.69691003522723105</v>
      </c>
      <c r="Z87" s="62">
        <f t="shared" si="206"/>
        <v>0.69691003522723105</v>
      </c>
      <c r="AA87" s="62">
        <f t="shared" si="207"/>
        <v>0.69677256402828247</v>
      </c>
      <c r="AB87" s="62">
        <f t="shared" si="208"/>
        <v>0.72750652160905838</v>
      </c>
      <c r="AC87" s="62">
        <f>AC$43*1000*AC$37*AC$32/AC$67/AC$64</f>
        <v>0.66236941867938581</v>
      </c>
      <c r="AD87" s="62">
        <f>AD$43*1000*AD$37*AD$32/AD$67/AD$64</f>
        <v>0.62966492863209111</v>
      </c>
      <c r="AE87" s="62">
        <f>AE$43*1000*AE$37*AE$32/AE$67/AE$64</f>
        <v>0.5985752227808816</v>
      </c>
      <c r="AF87" s="239"/>
      <c r="AG87" s="239"/>
      <c r="AH87" s="239"/>
      <c r="AI87" s="239"/>
      <c r="AJ87" s="239"/>
      <c r="AK87" s="239"/>
      <c r="AL87" s="239"/>
      <c r="AM87" s="239"/>
      <c r="AN87" s="239"/>
      <c r="AO87" s="239"/>
      <c r="AP87" s="239"/>
      <c r="AQ87" s="239"/>
      <c r="AR87" s="239"/>
      <c r="AS87" s="239"/>
      <c r="AT87" s="239"/>
      <c r="AU87" s="239"/>
    </row>
    <row r="88" spans="1:47">
      <c r="A88" s="185" t="s">
        <v>16</v>
      </c>
      <c r="C88" s="185" t="str">
        <f>C83</f>
        <v>BRT</v>
      </c>
      <c r="D88" s="185" t="s">
        <v>48</v>
      </c>
      <c r="E88" s="291">
        <v>0</v>
      </c>
      <c r="F88" s="62">
        <f t="shared" si="194"/>
        <v>5.0000000000000001E-3</v>
      </c>
      <c r="G88" s="62">
        <f t="shared" si="233"/>
        <v>5.0000000000000001E-3</v>
      </c>
      <c r="H88" s="62">
        <f t="shared" si="234"/>
        <v>5.0000000000000001E-3</v>
      </c>
      <c r="I88" s="62">
        <f t="shared" si="235"/>
        <v>5.0000000000000001E-3</v>
      </c>
      <c r="J88" s="62">
        <f t="shared" si="236"/>
        <v>5.0000000000000001E-3</v>
      </c>
      <c r="K88" s="62">
        <f t="shared" si="237"/>
        <v>0.03</v>
      </c>
      <c r="L88" s="62">
        <f t="shared" si="238"/>
        <v>3.5000000000000003E-2</v>
      </c>
      <c r="M88" s="62">
        <f t="shared" si="239"/>
        <v>0.04</v>
      </c>
      <c r="N88" s="240"/>
      <c r="O88" s="230">
        <f>E89</f>
        <v>5.0000000000000001E-3</v>
      </c>
      <c r="P88" s="230">
        <f>O88</f>
        <v>5.0000000000000001E-3</v>
      </c>
      <c r="Q88" s="230">
        <v>5.0000000000000001E-3</v>
      </c>
      <c r="R88" s="186">
        <v>5.0000000000000001E-3</v>
      </c>
      <c r="S88" s="186">
        <v>5.0000000000000001E-3</v>
      </c>
      <c r="T88" s="34">
        <v>0.03</v>
      </c>
      <c r="U88" s="34">
        <v>3.5000000000000003E-2</v>
      </c>
      <c r="V88" s="34">
        <v>0.04</v>
      </c>
      <c r="W88" s="239"/>
      <c r="X88" s="62">
        <f t="shared" si="204"/>
        <v>5.0000000000000001E-3</v>
      </c>
      <c r="Y88" s="62">
        <f t="shared" si="205"/>
        <v>5.0000000000000001E-3</v>
      </c>
      <c r="Z88" s="62">
        <f t="shared" si="206"/>
        <v>5.0000000000000001E-3</v>
      </c>
      <c r="AA88" s="62">
        <f t="shared" si="207"/>
        <v>5.0000000000000001E-3</v>
      </c>
      <c r="AB88" s="62">
        <f t="shared" si="208"/>
        <v>5.0000000000000001E-3</v>
      </c>
      <c r="AC88" s="70">
        <v>0.03</v>
      </c>
      <c r="AD88" s="70">
        <v>0.05</v>
      </c>
      <c r="AE88" s="70">
        <v>0.1</v>
      </c>
      <c r="AF88" s="239"/>
      <c r="AG88" s="239"/>
      <c r="AH88" s="239"/>
      <c r="AI88" s="239"/>
      <c r="AJ88" s="239"/>
      <c r="AK88" s="239"/>
      <c r="AL88" s="239"/>
      <c r="AM88" s="239"/>
      <c r="AN88" s="239"/>
      <c r="AO88" s="239"/>
      <c r="AP88" s="239"/>
      <c r="AQ88" s="239"/>
      <c r="AR88" s="239"/>
      <c r="AS88" s="239"/>
      <c r="AT88" s="239"/>
      <c r="AU88" s="239"/>
    </row>
    <row r="89" spans="1:47">
      <c r="A89" s="185" t="s">
        <v>16</v>
      </c>
      <c r="C89" s="185" t="str">
        <f>C84</f>
        <v>Gautrain</v>
      </c>
      <c r="D89" s="185" t="s">
        <v>48</v>
      </c>
      <c r="E89" s="291">
        <v>5.0000000000000001E-3</v>
      </c>
      <c r="F89" s="62">
        <f t="shared" si="194"/>
        <v>5.0000000000000001E-3</v>
      </c>
      <c r="G89" s="62">
        <f t="shared" si="233"/>
        <v>5.0000000000000001E-3</v>
      </c>
      <c r="H89" s="62">
        <f t="shared" si="234"/>
        <v>5.0000000000000001E-3</v>
      </c>
      <c r="I89" s="62">
        <f t="shared" si="235"/>
        <v>5.0000000000000001E-3</v>
      </c>
      <c r="J89" s="62">
        <f t="shared" si="236"/>
        <v>5.0000000000000001E-3</v>
      </c>
      <c r="K89" s="62">
        <f t="shared" si="237"/>
        <v>5.0000000000000001E-3</v>
      </c>
      <c r="L89" s="62">
        <f t="shared" si="238"/>
        <v>5.0000000000000001E-3</v>
      </c>
      <c r="M89" s="62">
        <f t="shared" si="239"/>
        <v>5.0000000000000001E-3</v>
      </c>
      <c r="N89" s="240"/>
      <c r="O89" s="230">
        <f>E89</f>
        <v>5.0000000000000001E-3</v>
      </c>
      <c r="P89" s="230">
        <f>O89</f>
        <v>5.0000000000000001E-3</v>
      </c>
      <c r="Q89" s="230">
        <v>5.0000000000000001E-3</v>
      </c>
      <c r="R89" s="186">
        <v>5.0000000000000001E-3</v>
      </c>
      <c r="S89" s="186">
        <v>5.0000000000000001E-3</v>
      </c>
      <c r="T89" s="294">
        <v>5.0000000000000001E-3</v>
      </c>
      <c r="U89" s="294">
        <v>5.0000000000000001E-3</v>
      </c>
      <c r="V89" s="294">
        <v>5.0000000000000001E-3</v>
      </c>
      <c r="W89" s="239"/>
      <c r="X89" s="62">
        <f t="shared" si="204"/>
        <v>5.0000000000000001E-3</v>
      </c>
      <c r="Y89" s="62">
        <f t="shared" si="205"/>
        <v>5.0000000000000001E-3</v>
      </c>
      <c r="Z89" s="62">
        <f t="shared" si="206"/>
        <v>5.0000000000000001E-3</v>
      </c>
      <c r="AA89" s="62">
        <f t="shared" si="207"/>
        <v>5.0000000000000001E-3</v>
      </c>
      <c r="AB89" s="62">
        <f t="shared" si="208"/>
        <v>5.0000000000000001E-3</v>
      </c>
      <c r="AC89" s="72">
        <v>0.01</v>
      </c>
      <c r="AD89" s="72">
        <v>0.03</v>
      </c>
      <c r="AE89" s="72">
        <v>0.05</v>
      </c>
      <c r="AF89" s="239"/>
      <c r="AG89" s="239"/>
      <c r="AH89" s="239"/>
      <c r="AI89" s="239"/>
      <c r="AJ89" s="239"/>
      <c r="AK89" s="239"/>
      <c r="AL89" s="239"/>
      <c r="AM89" s="239"/>
      <c r="AN89" s="239"/>
      <c r="AO89" s="239"/>
      <c r="AP89" s="239"/>
      <c r="AQ89" s="239"/>
      <c r="AR89" s="239"/>
      <c r="AS89" s="239"/>
      <c r="AT89" s="239"/>
      <c r="AU89" s="239"/>
    </row>
    <row r="90" spans="1:47">
      <c r="A90" s="185" t="s">
        <v>16</v>
      </c>
      <c r="C90" s="185" t="str">
        <f>C85</f>
        <v>Bus, minibus, metro rail</v>
      </c>
      <c r="D90" s="185" t="s">
        <v>48</v>
      </c>
      <c r="E90" s="33">
        <f>1-SUM(E87:E89)</f>
        <v>0.23748909214431413</v>
      </c>
      <c r="F90" s="33">
        <f>1-SUM(F87:F89)</f>
        <v>0.29308996477276894</v>
      </c>
      <c r="G90" s="33">
        <f t="shared" ref="G90:M90" si="243">1-SUM(G87:G89)</f>
        <v>0.29308996477276894</v>
      </c>
      <c r="H90" s="33">
        <f t="shared" si="243"/>
        <v>0.29308996477276894</v>
      </c>
      <c r="I90" s="33">
        <f t="shared" si="243"/>
        <v>0.29322743597171752</v>
      </c>
      <c r="J90" s="33">
        <f t="shared" si="243"/>
        <v>0.26249347839094161</v>
      </c>
      <c r="K90" s="33">
        <f t="shared" si="243"/>
        <v>0.21015550040501096</v>
      </c>
      <c r="L90" s="33">
        <f t="shared" si="243"/>
        <v>0.16806540890223332</v>
      </c>
      <c r="M90" s="33">
        <f t="shared" si="243"/>
        <v>0.1087449856861411</v>
      </c>
      <c r="N90" s="240"/>
      <c r="O90" s="33">
        <f t="shared" ref="O90:V90" si="244">1-SUM(O87:O89)</f>
        <v>0.29308996477276894</v>
      </c>
      <c r="P90" s="33">
        <f t="shared" si="244"/>
        <v>0.29308996477276894</v>
      </c>
      <c r="Q90" s="33">
        <f t="shared" si="244"/>
        <v>0.29308996477276894</v>
      </c>
      <c r="R90" s="33">
        <f t="shared" si="244"/>
        <v>0.29322743597171752</v>
      </c>
      <c r="S90" s="33">
        <f t="shared" si="244"/>
        <v>0.26249347839094161</v>
      </c>
      <c r="T90" s="33">
        <f t="shared" si="244"/>
        <v>0.21015550040501096</v>
      </c>
      <c r="U90" s="33">
        <f t="shared" si="244"/>
        <v>0.16806540890223332</v>
      </c>
      <c r="V90" s="33">
        <f t="shared" si="244"/>
        <v>0.1087449856861411</v>
      </c>
      <c r="W90" s="239"/>
      <c r="X90" s="62">
        <f t="shared" si="204"/>
        <v>0.29308996477276894</v>
      </c>
      <c r="Y90" s="62">
        <f t="shared" si="205"/>
        <v>0.29308996477276894</v>
      </c>
      <c r="Z90" s="62">
        <f t="shared" si="206"/>
        <v>0.29308996477276894</v>
      </c>
      <c r="AA90" s="62">
        <f t="shared" si="207"/>
        <v>0.29322743597171752</v>
      </c>
      <c r="AB90" s="62">
        <f t="shared" si="208"/>
        <v>0.26249347839094161</v>
      </c>
      <c r="AC90" s="33">
        <f>1-SUM(AC87:AC89)</f>
        <v>0.29763058132061415</v>
      </c>
      <c r="AD90" s="33">
        <f>1-SUM(AD87:AD89)</f>
        <v>0.29033507136790881</v>
      </c>
      <c r="AE90" s="33">
        <f>1-SUM(AE87:AE89)</f>
        <v>0.25142477721911838</v>
      </c>
      <c r="AF90" s="239"/>
      <c r="AG90" s="239"/>
      <c r="AH90" s="239"/>
      <c r="AI90" s="239"/>
      <c r="AJ90" s="239"/>
      <c r="AK90" s="239"/>
      <c r="AL90" s="239"/>
      <c r="AM90" s="239"/>
      <c r="AN90" s="239"/>
      <c r="AO90" s="239"/>
      <c r="AP90" s="239"/>
      <c r="AQ90" s="239"/>
      <c r="AR90" s="239"/>
      <c r="AS90" s="239"/>
      <c r="AT90" s="239"/>
      <c r="AU90" s="239"/>
    </row>
    <row r="91" spans="1:47">
      <c r="A91" s="185" t="s">
        <v>16</v>
      </c>
      <c r="C91" s="227"/>
      <c r="E91" s="231"/>
      <c r="F91" s="231"/>
      <c r="G91" s="231"/>
      <c r="I91" s="231"/>
      <c r="K91" s="231"/>
      <c r="L91" s="231"/>
      <c r="M91" s="231"/>
      <c r="N91" s="40"/>
      <c r="R91" s="231"/>
      <c r="T91" s="231"/>
      <c r="U91" s="231"/>
      <c r="V91" s="231"/>
      <c r="AA91" s="231"/>
      <c r="AC91" s="231"/>
      <c r="AD91" s="231"/>
      <c r="AE91" s="231"/>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5">(1-E$25)*E$13</f>
        <v>25.639462112214339</v>
      </c>
      <c r="F93" s="186">
        <f t="shared" ref="F93:F103" si="246">IF($D$4,X93,O93)</f>
        <v>25.162947131829636</v>
      </c>
      <c r="G93" s="186">
        <f t="shared" ref="G93:G95" si="247">IF($D$4,Y93,P93)</f>
        <v>25.240254653319884</v>
      </c>
      <c r="H93" s="186">
        <f t="shared" ref="H93:H95" si="248">IF($D$4,Z93,Q93)</f>
        <v>25.427775883826147</v>
      </c>
      <c r="I93" s="186">
        <f t="shared" ref="I93:I95" si="249">IF($D$4,AA93,R93)</f>
        <v>26.458300314436251</v>
      </c>
      <c r="J93" s="186">
        <f t="shared" ref="J93:J95" si="250">IF($D$4,AB93,S93)</f>
        <v>30.721667887176793</v>
      </c>
      <c r="K93" s="186">
        <f t="shared" ref="K93:K95" si="251">IF($D$4,AC93,T93)</f>
        <v>30.122281115737596</v>
      </c>
      <c r="L93" s="186">
        <f t="shared" ref="L93:L95" si="252">IF($D$4,AD93,U93)</f>
        <v>26.582426256456273</v>
      </c>
      <c r="M93" s="186">
        <f t="shared" ref="M93:M95" si="253">IF($D$4,AE93,V93)</f>
        <v>23.514875332635103</v>
      </c>
      <c r="N93" s="40"/>
      <c r="O93" s="186">
        <f>(1-O$25)*O$13</f>
        <v>25.162947131829636</v>
      </c>
      <c r="P93" s="186">
        <f>(1-P$25)*P$13</f>
        <v>25.240254653319884</v>
      </c>
      <c r="Q93" s="186">
        <f t="shared" ref="Q93:V93" si="254">(1-Q$25)*Q$13</f>
        <v>25.427775883826147</v>
      </c>
      <c r="R93" s="186">
        <f t="shared" si="254"/>
        <v>26.458300314436251</v>
      </c>
      <c r="S93" s="186">
        <f t="shared" si="254"/>
        <v>30.721667887176793</v>
      </c>
      <c r="T93" s="186">
        <f t="shared" si="254"/>
        <v>30.122281115737596</v>
      </c>
      <c r="U93" s="186">
        <f t="shared" si="254"/>
        <v>26.582426256456273</v>
      </c>
      <c r="V93" s="186">
        <f t="shared" si="254"/>
        <v>23.514875332635103</v>
      </c>
      <c r="X93" s="186">
        <f>O93</f>
        <v>25.162947131829636</v>
      </c>
      <c r="Y93" s="186">
        <f t="shared" ref="Y93:AB93" si="255">P93</f>
        <v>25.240254653319884</v>
      </c>
      <c r="Z93" s="186">
        <f t="shared" si="255"/>
        <v>25.427775883826147</v>
      </c>
      <c r="AA93" s="186">
        <f t="shared" si="255"/>
        <v>26.458300314436251</v>
      </c>
      <c r="AB93" s="186">
        <f t="shared" si="255"/>
        <v>30.721667887176793</v>
      </c>
      <c r="AC93" s="186">
        <f>(1-AC$25)*AC$13</f>
        <v>29.200170469337465</v>
      </c>
      <c r="AD93" s="186">
        <f>(1-AD$25)*AD$13</f>
        <v>26.039927761426551</v>
      </c>
      <c r="AE93" s="186">
        <f>(1-AE$25)*AE$13</f>
        <v>23.034979917683366</v>
      </c>
    </row>
    <row r="94" spans="1:47">
      <c r="A94" s="185" t="s">
        <v>16</v>
      </c>
      <c r="C94" s="185" t="s">
        <v>63</v>
      </c>
      <c r="D94" s="185" t="s">
        <v>48</v>
      </c>
      <c r="E94" s="291">
        <v>0</v>
      </c>
      <c r="F94" s="62">
        <f t="shared" si="246"/>
        <v>0</v>
      </c>
      <c r="G94" s="62">
        <f t="shared" si="247"/>
        <v>5.0000000000000001E-3</v>
      </c>
      <c r="H94" s="62">
        <f t="shared" si="248"/>
        <v>0.01</v>
      </c>
      <c r="I94" s="62">
        <f t="shared" si="249"/>
        <v>0.01</v>
      </c>
      <c r="J94" s="62">
        <f t="shared" si="250"/>
        <v>3.0000000000000002E-2</v>
      </c>
      <c r="K94" s="62">
        <f t="shared" si="251"/>
        <v>0.05</v>
      </c>
      <c r="L94" s="62">
        <f t="shared" si="252"/>
        <v>0.1</v>
      </c>
      <c r="M94" s="62">
        <f t="shared" si="253"/>
        <v>0.15</v>
      </c>
      <c r="N94" s="240"/>
      <c r="O94" s="230">
        <f>E94</f>
        <v>0</v>
      </c>
      <c r="P94" s="230">
        <v>5.0000000000000001E-3</v>
      </c>
      <c r="Q94" s="230">
        <v>0.01</v>
      </c>
      <c r="R94" s="230">
        <f>Q94</f>
        <v>0.01</v>
      </c>
      <c r="S94" s="230">
        <f>AVERAGE(R94,T94)</f>
        <v>3.0000000000000002E-2</v>
      </c>
      <c r="T94" s="34">
        <v>0.05</v>
      </c>
      <c r="U94" s="34">
        <v>0.1</v>
      </c>
      <c r="V94" s="34">
        <v>0.15</v>
      </c>
      <c r="W94" s="239"/>
      <c r="X94" s="186">
        <f t="shared" ref="X94:X103" si="256">O94</f>
        <v>0</v>
      </c>
      <c r="Y94" s="186">
        <f t="shared" ref="Y94:Y103" si="257">P94</f>
        <v>5.0000000000000001E-3</v>
      </c>
      <c r="Z94" s="186">
        <f t="shared" ref="Z94:Z103" si="258">Q94</f>
        <v>0.01</v>
      </c>
      <c r="AA94" s="186">
        <f t="shared" ref="AA94:AA103" si="259">R94</f>
        <v>0.01</v>
      </c>
      <c r="AB94" s="186">
        <f t="shared" ref="AB94:AB103" si="260">S94</f>
        <v>3.0000000000000002E-2</v>
      </c>
      <c r="AC94" s="70">
        <f>AC78</f>
        <v>7.0000000000000007E-2</v>
      </c>
      <c r="AD94" s="70">
        <v>0.2</v>
      </c>
      <c r="AE94" s="70">
        <v>0.4</v>
      </c>
      <c r="AF94" s="239"/>
      <c r="AG94" s="239"/>
      <c r="AH94" s="239"/>
      <c r="AI94" s="239"/>
      <c r="AJ94" s="239"/>
      <c r="AK94" s="239"/>
      <c r="AL94" s="239"/>
      <c r="AM94" s="239"/>
      <c r="AN94" s="239"/>
      <c r="AO94" s="239"/>
      <c r="AP94" s="239"/>
      <c r="AQ94" s="239"/>
      <c r="AR94" s="239"/>
      <c r="AS94" s="239"/>
      <c r="AT94" s="239"/>
      <c r="AU94" s="239"/>
    </row>
    <row r="95" spans="1:47">
      <c r="A95" s="185" t="s">
        <v>16</v>
      </c>
      <c r="C95" s="185" t="s">
        <v>82</v>
      </c>
      <c r="D95" s="185" t="s">
        <v>48</v>
      </c>
      <c r="E95" s="291">
        <v>0</v>
      </c>
      <c r="F95" s="62">
        <f t="shared" si="246"/>
        <v>0</v>
      </c>
      <c r="G95" s="62">
        <f t="shared" si="247"/>
        <v>0</v>
      </c>
      <c r="H95" s="62">
        <f t="shared" si="248"/>
        <v>0</v>
      </c>
      <c r="I95" s="62">
        <f t="shared" si="249"/>
        <v>0</v>
      </c>
      <c r="J95" s="62">
        <f t="shared" si="250"/>
        <v>0</v>
      </c>
      <c r="K95" s="62">
        <f t="shared" si="251"/>
        <v>0</v>
      </c>
      <c r="L95" s="62">
        <f t="shared" si="252"/>
        <v>0</v>
      </c>
      <c r="M95" s="62">
        <f t="shared" si="253"/>
        <v>0</v>
      </c>
      <c r="N95" s="240"/>
      <c r="O95" s="230">
        <f>E95</f>
        <v>0</v>
      </c>
      <c r="P95" s="230">
        <f>O95</f>
        <v>0</v>
      </c>
      <c r="Q95" s="230">
        <f>P95</f>
        <v>0</v>
      </c>
      <c r="R95" s="230">
        <f>Q95</f>
        <v>0</v>
      </c>
      <c r="S95" s="230">
        <f t="shared" ref="S95:V95" si="261">R95</f>
        <v>0</v>
      </c>
      <c r="T95" s="34">
        <f t="shared" si="261"/>
        <v>0</v>
      </c>
      <c r="U95" s="34">
        <f t="shared" si="261"/>
        <v>0</v>
      </c>
      <c r="V95" s="34">
        <f t="shared" si="261"/>
        <v>0</v>
      </c>
      <c r="W95" s="239"/>
      <c r="X95" s="186">
        <f t="shared" si="256"/>
        <v>0</v>
      </c>
      <c r="Y95" s="186">
        <f t="shared" si="257"/>
        <v>0</v>
      </c>
      <c r="Z95" s="186">
        <f t="shared" si="258"/>
        <v>0</v>
      </c>
      <c r="AA95" s="186">
        <f t="shared" si="259"/>
        <v>0</v>
      </c>
      <c r="AB95" s="186">
        <f t="shared" si="260"/>
        <v>0</v>
      </c>
      <c r="AC95" s="34">
        <v>0</v>
      </c>
      <c r="AD95" s="34">
        <v>0</v>
      </c>
      <c r="AE95" s="34">
        <v>0</v>
      </c>
      <c r="AF95" s="239"/>
      <c r="AG95" s="239"/>
      <c r="AH95" s="239"/>
      <c r="AI95" s="239"/>
      <c r="AJ95" s="239"/>
      <c r="AK95" s="239"/>
      <c r="AL95" s="239"/>
      <c r="AM95" s="239"/>
      <c r="AN95" s="239"/>
      <c r="AO95" s="239"/>
      <c r="AP95" s="239"/>
      <c r="AQ95" s="239"/>
      <c r="AR95" s="239"/>
      <c r="AS95" s="239"/>
      <c r="AT95" s="239"/>
      <c r="AU95" s="239"/>
    </row>
    <row r="96" spans="1:47">
      <c r="A96" s="185" t="s">
        <v>16</v>
      </c>
      <c r="C96" s="185" t="s">
        <v>81</v>
      </c>
      <c r="D96" s="185" t="s">
        <v>48</v>
      </c>
      <c r="E96" s="33">
        <f>1-SUM(E94:E95)</f>
        <v>1</v>
      </c>
      <c r="F96" s="33">
        <f>1-SUM(F94:F95)</f>
        <v>1</v>
      </c>
      <c r="G96" s="33">
        <f t="shared" ref="G96:M96" si="262">1-SUM(G94:G95)</f>
        <v>0.995</v>
      </c>
      <c r="H96" s="33">
        <f t="shared" si="262"/>
        <v>0.99</v>
      </c>
      <c r="I96" s="33">
        <f t="shared" si="262"/>
        <v>0.99</v>
      </c>
      <c r="J96" s="33">
        <f t="shared" si="262"/>
        <v>0.97</v>
      </c>
      <c r="K96" s="33">
        <f t="shared" si="262"/>
        <v>0.95</v>
      </c>
      <c r="L96" s="33">
        <f t="shared" si="262"/>
        <v>0.9</v>
      </c>
      <c r="M96" s="33">
        <f t="shared" si="262"/>
        <v>0.85</v>
      </c>
      <c r="N96" s="240"/>
      <c r="O96" s="33">
        <f>1-SUM(O94:O95)</f>
        <v>1</v>
      </c>
      <c r="P96" s="33">
        <f t="shared" ref="P96:V96" si="263">1-SUM(P94:P95)</f>
        <v>0.995</v>
      </c>
      <c r="Q96" s="33">
        <f t="shared" si="263"/>
        <v>0.99</v>
      </c>
      <c r="R96" s="33">
        <f t="shared" si="263"/>
        <v>0.99</v>
      </c>
      <c r="S96" s="33">
        <f t="shared" si="263"/>
        <v>0.97</v>
      </c>
      <c r="T96" s="33">
        <f t="shared" si="263"/>
        <v>0.95</v>
      </c>
      <c r="U96" s="33">
        <f t="shared" si="263"/>
        <v>0.9</v>
      </c>
      <c r="V96" s="33">
        <f t="shared" si="263"/>
        <v>0.85</v>
      </c>
      <c r="W96" s="239"/>
      <c r="X96" s="186">
        <f>O96</f>
        <v>1</v>
      </c>
      <c r="Y96" s="186">
        <f t="shared" si="257"/>
        <v>0.995</v>
      </c>
      <c r="Z96" s="186">
        <f t="shared" si="258"/>
        <v>0.99</v>
      </c>
      <c r="AA96" s="186">
        <f t="shared" si="259"/>
        <v>0.99</v>
      </c>
      <c r="AB96" s="186">
        <f t="shared" si="260"/>
        <v>0.97</v>
      </c>
      <c r="AC96" s="33">
        <f>1-SUM(AC94:AC95)</f>
        <v>0.92999999999999994</v>
      </c>
      <c r="AD96" s="33">
        <f>1-SUM(AD94:AD95)</f>
        <v>0.8</v>
      </c>
      <c r="AE96" s="33">
        <f>1-SUM(AE94:AE95)</f>
        <v>0.6</v>
      </c>
      <c r="AF96" s="239"/>
      <c r="AG96" s="239"/>
      <c r="AH96" s="239"/>
      <c r="AI96" s="239"/>
      <c r="AJ96" s="239"/>
      <c r="AK96" s="239"/>
      <c r="AL96" s="239"/>
      <c r="AM96" s="239"/>
      <c r="AN96" s="239"/>
      <c r="AO96" s="239"/>
      <c r="AP96" s="239"/>
      <c r="AQ96" s="239"/>
      <c r="AR96" s="239"/>
      <c r="AS96" s="239"/>
      <c r="AT96" s="239"/>
      <c r="AU96" s="239"/>
    </row>
    <row r="97" spans="1:47">
      <c r="A97" s="185" t="s">
        <v>16</v>
      </c>
      <c r="C97" s="38" t="str">
        <f>C81</f>
        <v>Middle Income</v>
      </c>
      <c r="D97" s="185" t="s">
        <v>191</v>
      </c>
      <c r="E97" s="186">
        <f t="shared" ref="E97" si="264">(1-E$26)*E$14</f>
        <v>7.3778860363718808</v>
      </c>
      <c r="F97" s="186">
        <f t="shared" si="246"/>
        <v>7.8271480818894563</v>
      </c>
      <c r="G97" s="186">
        <f t="shared" ref="G97:G99" si="265">IF($D$4,Y97,P97)</f>
        <v>8.1886900600956771</v>
      </c>
      <c r="H97" s="186">
        <f t="shared" ref="H97:H99" si="266">IF($D$4,Z97,Q97)</f>
        <v>8.636896648943301</v>
      </c>
      <c r="I97" s="186">
        <f t="shared" ref="I97:I99" si="267">IF($D$4,AA97,R97)</f>
        <v>9.0762919375131723</v>
      </c>
      <c r="J97" s="186">
        <f t="shared" ref="J97:J99" si="268">IF($D$4,AB97,S97)</f>
        <v>7.890109894718738</v>
      </c>
      <c r="K97" s="186">
        <f t="shared" ref="K97:K99" si="269">IF($D$4,AC97,T97)</f>
        <v>10.167176926751846</v>
      </c>
      <c r="L97" s="186">
        <f t="shared" ref="L97:L99" si="270">IF($D$4,AD97,U97)</f>
        <v>12.109503314542227</v>
      </c>
      <c r="M97" s="186">
        <f t="shared" ref="M97:M99" si="271">IF($D$4,AE97,V97)</f>
        <v>13.677829960271371</v>
      </c>
      <c r="N97" s="40"/>
      <c r="O97" s="186">
        <f>(1-O$26)*O$14</f>
        <v>7.8271480818894563</v>
      </c>
      <c r="P97" s="186">
        <f t="shared" ref="P97:V97" si="272">(1-P$26)*P$14</f>
        <v>8.1886900600956771</v>
      </c>
      <c r="Q97" s="186">
        <f t="shared" si="272"/>
        <v>8.636896648943301</v>
      </c>
      <c r="R97" s="186">
        <f t="shared" si="272"/>
        <v>9.0762919375131723</v>
      </c>
      <c r="S97" s="186">
        <f t="shared" si="272"/>
        <v>7.890109894718738</v>
      </c>
      <c r="T97" s="186">
        <f t="shared" si="272"/>
        <v>10.167176926751846</v>
      </c>
      <c r="U97" s="186">
        <f t="shared" si="272"/>
        <v>12.109503314542227</v>
      </c>
      <c r="V97" s="186">
        <f t="shared" si="272"/>
        <v>13.677829960271371</v>
      </c>
      <c r="X97" s="186">
        <f t="shared" si="256"/>
        <v>7.8271480818894563</v>
      </c>
      <c r="Y97" s="186">
        <f t="shared" si="257"/>
        <v>8.1886900600956771</v>
      </c>
      <c r="Z97" s="186">
        <f t="shared" si="258"/>
        <v>8.636896648943301</v>
      </c>
      <c r="AA97" s="186">
        <f t="shared" si="259"/>
        <v>9.0762919375131723</v>
      </c>
      <c r="AB97" s="186">
        <f t="shared" si="260"/>
        <v>7.890109894718738</v>
      </c>
      <c r="AC97" s="186">
        <f>(1-AC$26)*AC$14</f>
        <v>10.740432647089985</v>
      </c>
      <c r="AD97" s="186">
        <f>(1-AD$26)*AD$14</f>
        <v>13.440904556625144</v>
      </c>
      <c r="AE97" s="186">
        <f>(1-AE$26)*AE$14</f>
        <v>15.877668819812573</v>
      </c>
    </row>
    <row r="98" spans="1:47">
      <c r="A98" s="185" t="s">
        <v>16</v>
      </c>
      <c r="C98" s="185" t="str">
        <f>C94</f>
        <v>BRT</v>
      </c>
      <c r="D98" s="185" t="s">
        <v>48</v>
      </c>
      <c r="E98" s="291">
        <v>0</v>
      </c>
      <c r="F98" s="62">
        <f t="shared" si="246"/>
        <v>0</v>
      </c>
      <c r="G98" s="62">
        <f t="shared" si="265"/>
        <v>5.0000000000000001E-3</v>
      </c>
      <c r="H98" s="62">
        <f t="shared" si="266"/>
        <v>0.01</v>
      </c>
      <c r="I98" s="62">
        <f t="shared" si="267"/>
        <v>0.01</v>
      </c>
      <c r="J98" s="62">
        <f t="shared" si="268"/>
        <v>3.0000000000000002E-2</v>
      </c>
      <c r="K98" s="62">
        <f t="shared" si="269"/>
        <v>0.05</v>
      </c>
      <c r="L98" s="62">
        <f t="shared" si="270"/>
        <v>0.1</v>
      </c>
      <c r="M98" s="62">
        <f t="shared" si="271"/>
        <v>0.15</v>
      </c>
      <c r="N98" s="240"/>
      <c r="O98" s="230">
        <f>E98</f>
        <v>0</v>
      </c>
      <c r="P98" s="230">
        <v>5.0000000000000001E-3</v>
      </c>
      <c r="Q98" s="230">
        <v>0.01</v>
      </c>
      <c r="R98" s="230">
        <f>Q98</f>
        <v>0.01</v>
      </c>
      <c r="S98" s="230">
        <f>AVERAGE(R98,T98)</f>
        <v>3.0000000000000002E-2</v>
      </c>
      <c r="T98" s="34">
        <v>0.05</v>
      </c>
      <c r="U98" s="34">
        <v>0.1</v>
      </c>
      <c r="V98" s="34">
        <v>0.15</v>
      </c>
      <c r="W98" s="239"/>
      <c r="X98" s="186">
        <f t="shared" si="256"/>
        <v>0</v>
      </c>
      <c r="Y98" s="186">
        <f t="shared" si="257"/>
        <v>5.0000000000000001E-3</v>
      </c>
      <c r="Z98" s="186">
        <f t="shared" si="258"/>
        <v>0.01</v>
      </c>
      <c r="AA98" s="186">
        <f t="shared" si="259"/>
        <v>0.01</v>
      </c>
      <c r="AB98" s="186">
        <f t="shared" si="260"/>
        <v>3.0000000000000002E-2</v>
      </c>
      <c r="AC98" s="70">
        <f>AC83</f>
        <v>7.0000000000000007E-2</v>
      </c>
      <c r="AD98" s="70">
        <v>0.2</v>
      </c>
      <c r="AE98" s="70">
        <v>0.4</v>
      </c>
      <c r="AF98" s="239"/>
      <c r="AG98" s="239"/>
      <c r="AH98" s="239"/>
      <c r="AI98" s="239"/>
      <c r="AJ98" s="239"/>
      <c r="AK98" s="239"/>
      <c r="AL98" s="239"/>
      <c r="AM98" s="239"/>
      <c r="AN98" s="239"/>
      <c r="AO98" s="239"/>
      <c r="AP98" s="239"/>
      <c r="AQ98" s="239"/>
      <c r="AR98" s="239"/>
      <c r="AS98" s="239"/>
      <c r="AT98" s="239"/>
      <c r="AU98" s="239"/>
    </row>
    <row r="99" spans="1:47">
      <c r="A99" s="185" t="s">
        <v>16</v>
      </c>
      <c r="C99" s="185" t="str">
        <f>C95</f>
        <v>Gautrain</v>
      </c>
      <c r="D99" s="185" t="s">
        <v>48</v>
      </c>
      <c r="E99" s="291">
        <v>2E-3</v>
      </c>
      <c r="F99" s="62">
        <f t="shared" si="246"/>
        <v>2E-3</v>
      </c>
      <c r="G99" s="62">
        <f t="shared" si="265"/>
        <v>2E-3</v>
      </c>
      <c r="H99" s="62">
        <f t="shared" si="266"/>
        <v>2E-3</v>
      </c>
      <c r="I99" s="62">
        <f t="shared" si="267"/>
        <v>2E-3</v>
      </c>
      <c r="J99" s="62">
        <f t="shared" si="268"/>
        <v>2E-3</v>
      </c>
      <c r="K99" s="62">
        <f t="shared" si="269"/>
        <v>2E-3</v>
      </c>
      <c r="L99" s="62">
        <f t="shared" si="270"/>
        <v>2E-3</v>
      </c>
      <c r="M99" s="62">
        <f t="shared" si="271"/>
        <v>2E-3</v>
      </c>
      <c r="N99" s="240"/>
      <c r="O99" s="230">
        <f>E99</f>
        <v>2E-3</v>
      </c>
      <c r="P99" s="230">
        <f>O99</f>
        <v>2E-3</v>
      </c>
      <c r="Q99" s="230">
        <f>P99</f>
        <v>2E-3</v>
      </c>
      <c r="R99" s="230">
        <f>Q99</f>
        <v>2E-3</v>
      </c>
      <c r="S99" s="230">
        <f t="shared" ref="S99:V99" si="273">R99</f>
        <v>2E-3</v>
      </c>
      <c r="T99" s="48">
        <f t="shared" si="273"/>
        <v>2E-3</v>
      </c>
      <c r="U99" s="48">
        <f t="shared" si="273"/>
        <v>2E-3</v>
      </c>
      <c r="V99" s="48">
        <f t="shared" si="273"/>
        <v>2E-3</v>
      </c>
      <c r="W99" s="239"/>
      <c r="X99" s="186">
        <f t="shared" si="256"/>
        <v>2E-3</v>
      </c>
      <c r="Y99" s="186">
        <f t="shared" si="257"/>
        <v>2E-3</v>
      </c>
      <c r="Z99" s="186">
        <f t="shared" si="258"/>
        <v>2E-3</v>
      </c>
      <c r="AA99" s="186">
        <f t="shared" si="259"/>
        <v>2E-3</v>
      </c>
      <c r="AB99" s="186">
        <f t="shared" si="260"/>
        <v>2E-3</v>
      </c>
      <c r="AC99" s="70">
        <f>AC84</f>
        <v>0.01</v>
      </c>
      <c r="AD99" s="70">
        <f>AD84</f>
        <v>0.02</v>
      </c>
      <c r="AE99" s="70">
        <f>AE84</f>
        <v>0.03</v>
      </c>
      <c r="AF99" s="239"/>
      <c r="AG99" s="239"/>
      <c r="AH99" s="239"/>
      <c r="AI99" s="239"/>
      <c r="AJ99" s="239"/>
      <c r="AK99" s="239"/>
      <c r="AL99" s="239"/>
      <c r="AM99" s="239"/>
      <c r="AN99" s="239"/>
      <c r="AO99" s="239"/>
      <c r="AP99" s="239"/>
      <c r="AQ99" s="239"/>
      <c r="AR99" s="239"/>
      <c r="AS99" s="239"/>
      <c r="AT99" s="239"/>
      <c r="AU99" s="239"/>
    </row>
    <row r="100" spans="1:47">
      <c r="A100" s="185" t="s">
        <v>16</v>
      </c>
      <c r="C100" s="185" t="str">
        <f>C96</f>
        <v>Bus, minibus, metro rail</v>
      </c>
      <c r="D100" s="185" t="s">
        <v>48</v>
      </c>
      <c r="E100" s="33">
        <f t="shared" ref="E100" si="274">1-SUM(E98:E99)</f>
        <v>0.998</v>
      </c>
      <c r="F100" s="33">
        <f>1-SUM(F98:F99)</f>
        <v>0.998</v>
      </c>
      <c r="G100" s="33">
        <f t="shared" ref="G100:M100" si="275">1-SUM(G98:G99)</f>
        <v>0.99299999999999999</v>
      </c>
      <c r="H100" s="33">
        <f t="shared" si="275"/>
        <v>0.98799999999999999</v>
      </c>
      <c r="I100" s="33">
        <f t="shared" si="275"/>
        <v>0.98799999999999999</v>
      </c>
      <c r="J100" s="33">
        <f t="shared" si="275"/>
        <v>0.96799999999999997</v>
      </c>
      <c r="K100" s="33">
        <f t="shared" si="275"/>
        <v>0.94799999999999995</v>
      </c>
      <c r="L100" s="33">
        <f t="shared" si="275"/>
        <v>0.89800000000000002</v>
      </c>
      <c r="M100" s="33">
        <f t="shared" si="275"/>
        <v>0.84799999999999998</v>
      </c>
      <c r="N100" s="240"/>
      <c r="O100" s="33">
        <f>1-SUM(O98:O99)</f>
        <v>0.998</v>
      </c>
      <c r="P100" s="33">
        <f t="shared" ref="P100:V100" si="276">1-SUM(P98:P99)</f>
        <v>0.99299999999999999</v>
      </c>
      <c r="Q100" s="33">
        <f t="shared" si="276"/>
        <v>0.98799999999999999</v>
      </c>
      <c r="R100" s="33">
        <f t="shared" si="276"/>
        <v>0.98799999999999999</v>
      </c>
      <c r="S100" s="33">
        <f t="shared" si="276"/>
        <v>0.96799999999999997</v>
      </c>
      <c r="T100" s="33">
        <f t="shared" si="276"/>
        <v>0.94799999999999995</v>
      </c>
      <c r="U100" s="33">
        <f t="shared" si="276"/>
        <v>0.89800000000000002</v>
      </c>
      <c r="V100" s="33">
        <f t="shared" si="276"/>
        <v>0.84799999999999998</v>
      </c>
      <c r="W100" s="239"/>
      <c r="X100" s="186">
        <f t="shared" si="256"/>
        <v>0.998</v>
      </c>
      <c r="Y100" s="186">
        <f t="shared" si="257"/>
        <v>0.99299999999999999</v>
      </c>
      <c r="Z100" s="186">
        <f t="shared" si="258"/>
        <v>0.98799999999999999</v>
      </c>
      <c r="AA100" s="186">
        <f t="shared" si="259"/>
        <v>0.98799999999999999</v>
      </c>
      <c r="AB100" s="186">
        <f t="shared" si="260"/>
        <v>0.96799999999999997</v>
      </c>
      <c r="AC100" s="33">
        <f>1-SUM(AC98:AC99)</f>
        <v>0.92</v>
      </c>
      <c r="AD100" s="33">
        <f>1-SUM(AD98:AD99)</f>
        <v>0.78</v>
      </c>
      <c r="AE100" s="33">
        <f>1-SUM(AE98:AE99)</f>
        <v>0.56999999999999995</v>
      </c>
      <c r="AF100" s="239"/>
      <c r="AG100" s="239"/>
      <c r="AH100" s="239"/>
      <c r="AI100" s="239"/>
      <c r="AJ100" s="239"/>
      <c r="AK100" s="239"/>
      <c r="AL100" s="239"/>
      <c r="AM100" s="239"/>
      <c r="AN100" s="239"/>
      <c r="AO100" s="239"/>
      <c r="AP100" s="239"/>
      <c r="AQ100" s="239"/>
      <c r="AR100" s="239"/>
      <c r="AS100" s="239"/>
      <c r="AT100" s="239"/>
      <c r="AU100" s="239"/>
    </row>
    <row r="101" spans="1:47">
      <c r="A101" s="185" t="s">
        <v>16</v>
      </c>
      <c r="C101" s="38" t="str">
        <f>C86</f>
        <v>High Income</v>
      </c>
      <c r="D101" s="185" t="s">
        <v>191</v>
      </c>
      <c r="E101" s="186">
        <f t="shared" ref="E101" si="277">(1-E$27)*E$15</f>
        <v>2.4267687250170886</v>
      </c>
      <c r="F101" s="186">
        <f t="shared" si="246"/>
        <v>2.880215152867692</v>
      </c>
      <c r="G101" s="186">
        <f t="shared" ref="G101:G103" si="278">IF($D$4,Y101,P101)</f>
        <v>3.0943286138531914</v>
      </c>
      <c r="H101" s="186">
        <f t="shared" ref="H101:H103" si="279">IF($D$4,Z101,Q101)</f>
        <v>3.2561677381747867</v>
      </c>
      <c r="I101" s="186">
        <f t="shared" ref="I101:I103" si="280">IF($D$4,AA101,R101)</f>
        <v>2.7499367319273165</v>
      </c>
      <c r="J101" s="186">
        <f t="shared" ref="J101:J103" si="281">IF($D$4,AB101,S101)</f>
        <v>2.7905933207065736</v>
      </c>
      <c r="K101" s="186">
        <f t="shared" ref="K101:K103" si="282">IF($D$4,AC101,T101)</f>
        <v>3.7463901877700132</v>
      </c>
      <c r="L101" s="186">
        <f t="shared" ref="L101:L103" si="283">IF($D$4,AD101,U101)</f>
        <v>5.2387882598778299</v>
      </c>
      <c r="M101" s="186">
        <f t="shared" ref="M101:M103" si="284">IF($D$4,AE101,V101)</f>
        <v>6.4852922653334417</v>
      </c>
      <c r="N101" s="40"/>
      <c r="O101" s="186">
        <f>(1-O$27)*O$15</f>
        <v>2.880215152867692</v>
      </c>
      <c r="P101" s="186">
        <f t="shared" ref="P101:V101" si="285">(1-P$27)*P$15</f>
        <v>3.0943286138531914</v>
      </c>
      <c r="Q101" s="186">
        <f t="shared" si="285"/>
        <v>3.2561677381747867</v>
      </c>
      <c r="R101" s="186">
        <f t="shared" si="285"/>
        <v>2.7499367319273165</v>
      </c>
      <c r="S101" s="186">
        <f t="shared" si="285"/>
        <v>2.7905933207065736</v>
      </c>
      <c r="T101" s="186">
        <f t="shared" si="285"/>
        <v>3.7463901877700132</v>
      </c>
      <c r="U101" s="186">
        <f t="shared" si="285"/>
        <v>5.2387882598778299</v>
      </c>
      <c r="V101" s="186">
        <f t="shared" si="285"/>
        <v>6.4852922653334417</v>
      </c>
      <c r="X101" s="186">
        <f t="shared" si="256"/>
        <v>2.880215152867692</v>
      </c>
      <c r="Y101" s="186">
        <f t="shared" si="257"/>
        <v>3.0943286138531914</v>
      </c>
      <c r="Z101" s="186">
        <f t="shared" si="258"/>
        <v>3.2561677381747867</v>
      </c>
      <c r="AA101" s="186">
        <f t="shared" si="259"/>
        <v>2.7499367319273165</v>
      </c>
      <c r="AB101" s="186">
        <f t="shared" si="260"/>
        <v>2.7905933207065736</v>
      </c>
      <c r="AC101" s="186">
        <f>(1-AC$27)*AC$15</f>
        <v>4.0566244801255609</v>
      </c>
      <c r="AD101" s="186">
        <f>(1-AD$27)*AD$15</f>
        <v>6.0955789522811319</v>
      </c>
      <c r="AE101" s="186">
        <f>(1-AE$27)*AE$15</f>
        <v>8.0564688768795794</v>
      </c>
    </row>
    <row r="102" spans="1:47">
      <c r="A102" s="185" t="s">
        <v>16</v>
      </c>
      <c r="C102" s="185" t="str">
        <f>C98</f>
        <v>BRT</v>
      </c>
      <c r="D102" s="185" t="s">
        <v>48</v>
      </c>
      <c r="E102" s="291">
        <v>0.01</v>
      </c>
      <c r="F102" s="62">
        <f t="shared" si="246"/>
        <v>0.01</v>
      </c>
      <c r="G102" s="62">
        <f t="shared" si="278"/>
        <v>5.0000000000000001E-3</v>
      </c>
      <c r="H102" s="62">
        <f t="shared" si="279"/>
        <v>0.01</v>
      </c>
      <c r="I102" s="62">
        <f t="shared" si="280"/>
        <v>0.01</v>
      </c>
      <c r="J102" s="62">
        <f t="shared" si="281"/>
        <v>0.02</v>
      </c>
      <c r="K102" s="62">
        <f t="shared" si="282"/>
        <v>0.03</v>
      </c>
      <c r="L102" s="62">
        <f t="shared" si="283"/>
        <v>0.03</v>
      </c>
      <c r="M102" s="62">
        <f t="shared" si="284"/>
        <v>0.03</v>
      </c>
      <c r="N102" s="240"/>
      <c r="O102" s="230">
        <f>E102</f>
        <v>0.01</v>
      </c>
      <c r="P102" s="230">
        <v>5.0000000000000001E-3</v>
      </c>
      <c r="Q102" s="230">
        <v>0.01</v>
      </c>
      <c r="R102" s="230">
        <f>Q102</f>
        <v>0.01</v>
      </c>
      <c r="S102" s="230">
        <f>AVERAGE(R102,T102)</f>
        <v>0.02</v>
      </c>
      <c r="T102" s="34">
        <v>0.03</v>
      </c>
      <c r="U102" s="34">
        <v>0.03</v>
      </c>
      <c r="V102" s="34">
        <v>0.03</v>
      </c>
      <c r="W102" s="239"/>
      <c r="X102" s="186">
        <f t="shared" si="256"/>
        <v>0.01</v>
      </c>
      <c r="Y102" s="186">
        <f t="shared" si="257"/>
        <v>5.0000000000000001E-3</v>
      </c>
      <c r="Z102" s="186">
        <f t="shared" si="258"/>
        <v>0.01</v>
      </c>
      <c r="AA102" s="186">
        <f t="shared" si="259"/>
        <v>0.01</v>
      </c>
      <c r="AB102" s="186">
        <f t="shared" si="260"/>
        <v>0.02</v>
      </c>
      <c r="AC102" s="70">
        <v>7.0000000000000007E-2</v>
      </c>
      <c r="AD102" s="70">
        <v>0.2</v>
      </c>
      <c r="AE102" s="70">
        <v>0.4</v>
      </c>
      <c r="AF102" s="239"/>
      <c r="AG102" s="239"/>
      <c r="AH102" s="239"/>
      <c r="AI102" s="239"/>
      <c r="AJ102" s="239"/>
      <c r="AK102" s="239"/>
      <c r="AL102" s="239"/>
      <c r="AM102" s="239"/>
      <c r="AN102" s="239"/>
      <c r="AO102" s="239"/>
      <c r="AP102" s="239"/>
      <c r="AQ102" s="239"/>
      <c r="AR102" s="239"/>
      <c r="AS102" s="239"/>
      <c r="AT102" s="239"/>
      <c r="AU102" s="239"/>
    </row>
    <row r="103" spans="1:47">
      <c r="A103" s="185" t="s">
        <v>16</v>
      </c>
      <c r="C103" s="185" t="str">
        <f>C99</f>
        <v>Gautrain</v>
      </c>
      <c r="D103" s="185" t="s">
        <v>48</v>
      </c>
      <c r="E103" s="291">
        <v>5.0000000000000001E-3</v>
      </c>
      <c r="F103" s="136">
        <f t="shared" si="246"/>
        <v>5.0000000000000001E-3</v>
      </c>
      <c r="G103" s="136">
        <f t="shared" si="278"/>
        <v>5.0000000000000001E-3</v>
      </c>
      <c r="H103" s="136">
        <f t="shared" si="279"/>
        <v>5.0000000000000001E-3</v>
      </c>
      <c r="I103" s="136">
        <f t="shared" si="280"/>
        <v>5.0000000000000001E-3</v>
      </c>
      <c r="J103" s="136">
        <f t="shared" si="281"/>
        <v>5.0000000000000001E-3</v>
      </c>
      <c r="K103" s="136">
        <f t="shared" si="282"/>
        <v>5.0000000000000001E-3</v>
      </c>
      <c r="L103" s="136">
        <f t="shared" si="283"/>
        <v>5.0000000000000001E-3</v>
      </c>
      <c r="M103" s="136">
        <f t="shared" si="284"/>
        <v>5.0000000000000001E-3</v>
      </c>
      <c r="N103" s="240"/>
      <c r="O103" s="230">
        <f>E103</f>
        <v>5.0000000000000001E-3</v>
      </c>
      <c r="P103" s="230">
        <f>O103</f>
        <v>5.0000000000000001E-3</v>
      </c>
      <c r="Q103" s="230">
        <f>P103</f>
        <v>5.0000000000000001E-3</v>
      </c>
      <c r="R103" s="230">
        <v>5.0000000000000001E-3</v>
      </c>
      <c r="S103" s="230">
        <f>AVERAGE(R103,T103)</f>
        <v>5.0000000000000001E-3</v>
      </c>
      <c r="T103" s="48">
        <f>R103</f>
        <v>5.0000000000000001E-3</v>
      </c>
      <c r="U103" s="48">
        <f>T103</f>
        <v>5.0000000000000001E-3</v>
      </c>
      <c r="V103" s="48">
        <f>U103</f>
        <v>5.0000000000000001E-3</v>
      </c>
      <c r="W103" s="239"/>
      <c r="X103" s="186">
        <f t="shared" si="256"/>
        <v>5.0000000000000001E-3</v>
      </c>
      <c r="Y103" s="186">
        <f t="shared" si="257"/>
        <v>5.0000000000000001E-3</v>
      </c>
      <c r="Z103" s="186">
        <f t="shared" si="258"/>
        <v>5.0000000000000001E-3</v>
      </c>
      <c r="AA103" s="186">
        <f t="shared" si="259"/>
        <v>5.0000000000000001E-3</v>
      </c>
      <c r="AB103" s="186">
        <f t="shared" si="260"/>
        <v>5.0000000000000001E-3</v>
      </c>
      <c r="AC103" s="70">
        <f>AC89</f>
        <v>0.01</v>
      </c>
      <c r="AD103" s="70">
        <f>AD89</f>
        <v>0.03</v>
      </c>
      <c r="AE103" s="70">
        <f>AE89</f>
        <v>0.05</v>
      </c>
      <c r="AF103" s="239"/>
      <c r="AG103" s="239"/>
      <c r="AH103" s="239"/>
      <c r="AI103" s="239"/>
      <c r="AJ103" s="239"/>
      <c r="AK103" s="239"/>
      <c r="AL103" s="239"/>
      <c r="AM103" s="239"/>
      <c r="AN103" s="239"/>
      <c r="AO103" s="239"/>
      <c r="AP103" s="239"/>
      <c r="AQ103" s="239"/>
      <c r="AR103" s="239"/>
      <c r="AS103" s="239"/>
      <c r="AT103" s="239"/>
      <c r="AU103" s="239"/>
    </row>
    <row r="104" spans="1:47">
      <c r="A104" s="185" t="s">
        <v>16</v>
      </c>
      <c r="C104" s="185" t="str">
        <f>C100</f>
        <v>Bus, minibus, metro rail</v>
      </c>
      <c r="D104" s="185" t="s">
        <v>48</v>
      </c>
      <c r="E104" s="33">
        <f t="shared" ref="E104" si="286">1-SUM(E102:E103)</f>
        <v>0.98499999999999999</v>
      </c>
      <c r="F104" s="33">
        <f>1-SUM(F102:F103)</f>
        <v>0.98499999999999999</v>
      </c>
      <c r="G104" s="33">
        <f t="shared" ref="G104:M104" si="287">1-SUM(G102:G103)</f>
        <v>0.99</v>
      </c>
      <c r="H104" s="33">
        <f t="shared" si="287"/>
        <v>0.98499999999999999</v>
      </c>
      <c r="I104" s="33">
        <f t="shared" si="287"/>
        <v>0.98499999999999999</v>
      </c>
      <c r="J104" s="33">
        <f t="shared" si="287"/>
        <v>0.97499999999999998</v>
      </c>
      <c r="K104" s="33">
        <f t="shared" si="287"/>
        <v>0.96499999999999997</v>
      </c>
      <c r="L104" s="33">
        <f t="shared" si="287"/>
        <v>0.96499999999999997</v>
      </c>
      <c r="M104" s="33">
        <f t="shared" si="287"/>
        <v>0.96499999999999997</v>
      </c>
      <c r="N104" s="240"/>
      <c r="O104" s="33">
        <f>1-SUM(O102:O103)</f>
        <v>0.98499999999999999</v>
      </c>
      <c r="P104" s="33">
        <f t="shared" ref="P104:V104" si="288">1-SUM(P102:P103)</f>
        <v>0.99</v>
      </c>
      <c r="Q104" s="33">
        <f t="shared" si="288"/>
        <v>0.98499999999999999</v>
      </c>
      <c r="R104" s="33">
        <f t="shared" si="288"/>
        <v>0.98499999999999999</v>
      </c>
      <c r="S104" s="33">
        <f t="shared" si="288"/>
        <v>0.97499999999999998</v>
      </c>
      <c r="T104" s="33">
        <f t="shared" si="288"/>
        <v>0.96499999999999997</v>
      </c>
      <c r="U104" s="33">
        <f t="shared" si="288"/>
        <v>0.96499999999999997</v>
      </c>
      <c r="V104" s="33">
        <f t="shared" si="288"/>
        <v>0.96499999999999997</v>
      </c>
      <c r="W104" s="239"/>
      <c r="X104" s="33">
        <f>1-SUM(X102:X103)</f>
        <v>0.98499999999999999</v>
      </c>
      <c r="Y104" s="33">
        <f t="shared" ref="Y104:AB104" si="289">1-SUM(Y102:Y103)</f>
        <v>0.99</v>
      </c>
      <c r="Z104" s="33">
        <f t="shared" si="289"/>
        <v>0.98499999999999999</v>
      </c>
      <c r="AA104" s="33">
        <f t="shared" si="289"/>
        <v>0.98499999999999999</v>
      </c>
      <c r="AB104" s="33">
        <f t="shared" si="289"/>
        <v>0.97499999999999998</v>
      </c>
      <c r="AC104" s="33">
        <f>1-SUM(AC102:AC103)</f>
        <v>0.92</v>
      </c>
      <c r="AD104" s="33">
        <f>1-SUM(AD102:AD103)</f>
        <v>0.77</v>
      </c>
      <c r="AE104" s="33">
        <f>1-SUM(AE102:AE103)</f>
        <v>0.55000000000000004</v>
      </c>
      <c r="AF104" s="239"/>
      <c r="AG104" s="239"/>
      <c r="AH104" s="239"/>
      <c r="AI104" s="239"/>
      <c r="AJ104" s="239"/>
      <c r="AK104" s="239"/>
      <c r="AL104" s="239"/>
      <c r="AM104" s="239"/>
      <c r="AN104" s="239"/>
      <c r="AO104" s="239"/>
      <c r="AP104" s="239"/>
      <c r="AQ104" s="239"/>
      <c r="AR104" s="239"/>
      <c r="AS104" s="239"/>
      <c r="AT104" s="239"/>
      <c r="AU104" s="239"/>
    </row>
    <row r="105" spans="1:47">
      <c r="A105" s="185" t="s">
        <v>16</v>
      </c>
      <c r="C105" s="227"/>
      <c r="E105" s="231"/>
      <c r="F105" s="231"/>
      <c r="G105" s="231"/>
      <c r="I105" s="231"/>
      <c r="K105" s="231"/>
      <c r="L105" s="231"/>
      <c r="M105" s="231"/>
      <c r="N105" s="40"/>
    </row>
    <row r="106" spans="1:47" ht="15.75" thickBot="1">
      <c r="A106" s="185" t="s">
        <v>16</v>
      </c>
      <c r="C106" s="226" t="s">
        <v>194</v>
      </c>
      <c r="F106" s="231"/>
      <c r="G106" s="231"/>
      <c r="I106" s="231"/>
      <c r="K106" s="231"/>
      <c r="L106" s="231"/>
      <c r="M106" s="231"/>
      <c r="N106" s="40"/>
    </row>
    <row r="107" spans="1:47">
      <c r="A107" s="185" t="s">
        <v>16</v>
      </c>
      <c r="C107" s="227" t="str">
        <f>C54</f>
        <v>Low Income</v>
      </c>
      <c r="D107" s="185" t="s">
        <v>173</v>
      </c>
      <c r="E107" s="186">
        <f t="shared" ref="E107" si="290">E25*E13*E30*E41</f>
        <v>1.0500945174312</v>
      </c>
      <c r="F107" s="186">
        <f t="shared" ref="F107:F108" si="291">IF($D$4,X107,O107)</f>
        <v>0.94813201981803652</v>
      </c>
      <c r="G107" s="186">
        <f t="shared" ref="G107:G108" si="292">IF($D$4,Y107,P107)</f>
        <v>0.95104494317767596</v>
      </c>
      <c r="H107" s="186">
        <f t="shared" ref="H107:H108" si="293">IF($D$4,Z107,Q107)</f>
        <v>0.95811068480591965</v>
      </c>
      <c r="I107" s="186">
        <f t="shared" ref="I107:I108" si="294">IF($D$4,AA107,R107)</f>
        <v>0.99694052475857964</v>
      </c>
      <c r="J107" s="186">
        <f t="shared" ref="J107:J108" si="295">IF($D$4,AB107,S107)</f>
        <v>1.1575828885799473</v>
      </c>
      <c r="K107" s="186">
        <f t="shared" ref="K107:K108" si="296">IF($D$4,AC107,T107)</f>
        <v>1.1349981814993526</v>
      </c>
      <c r="L107" s="186">
        <f t="shared" ref="L107:L108" si="297">IF($D$4,AD107,U107)</f>
        <v>1.0016175516387256</v>
      </c>
      <c r="M107" s="186">
        <f t="shared" ref="M107:M108" si="298">IF($D$4,AE107,V107)</f>
        <v>0.88603318713405121</v>
      </c>
      <c r="N107" s="40"/>
      <c r="O107" s="186">
        <f t="shared" ref="O107:V109" si="299">O25*O13*O30*O41</f>
        <v>0.94813201981803652</v>
      </c>
      <c r="P107" s="186">
        <f t="shared" si="299"/>
        <v>0.95104494317767596</v>
      </c>
      <c r="Q107" s="186">
        <f t="shared" si="299"/>
        <v>0.95811068480591965</v>
      </c>
      <c r="R107" s="186">
        <f t="shared" si="299"/>
        <v>0.99694052475857964</v>
      </c>
      <c r="S107" s="186">
        <f t="shared" si="299"/>
        <v>1.1575828885799473</v>
      </c>
      <c r="T107" s="302">
        <f t="shared" si="299"/>
        <v>1.1349981814993526</v>
      </c>
      <c r="U107" s="302">
        <f t="shared" si="299"/>
        <v>1.0016175516387256</v>
      </c>
      <c r="V107" s="302">
        <f t="shared" si="299"/>
        <v>0.88603318713405121</v>
      </c>
      <c r="X107" s="186">
        <f>O107</f>
        <v>0.94813201981803652</v>
      </c>
      <c r="Y107" s="186">
        <f t="shared" ref="Y107:AB107" si="300">P107</f>
        <v>0.95104494317767596</v>
      </c>
      <c r="Z107" s="186">
        <f t="shared" si="300"/>
        <v>0.95811068480591965</v>
      </c>
      <c r="AA107" s="186">
        <f t="shared" si="300"/>
        <v>0.99694052475857964</v>
      </c>
      <c r="AB107" s="186">
        <f t="shared" si="300"/>
        <v>1.1575828885799473</v>
      </c>
      <c r="AC107" s="302">
        <f t="shared" ref="AC107:AE109" si="301">AC25*AC13*AC30*AC41</f>
        <v>2.560839647007914</v>
      </c>
      <c r="AD107" s="302">
        <f t="shared" si="301"/>
        <v>1.6316475118388791</v>
      </c>
      <c r="AE107" s="302">
        <f t="shared" si="301"/>
        <v>1.3026316213737279</v>
      </c>
    </row>
    <row r="108" spans="1:47">
      <c r="A108" s="185" t="s">
        <v>16</v>
      </c>
      <c r="C108" s="227" t="str">
        <f>C55</f>
        <v>Middle Income</v>
      </c>
      <c r="D108" s="185" t="s">
        <v>173</v>
      </c>
      <c r="E108" s="186">
        <f>E26*E14*E31*E42</f>
        <v>34.954725291964877</v>
      </c>
      <c r="F108" s="186">
        <f t="shared" si="291"/>
        <v>34.116567387912205</v>
      </c>
      <c r="G108" s="186">
        <f t="shared" si="292"/>
        <v>35.69243782424283</v>
      </c>
      <c r="H108" s="186">
        <f t="shared" si="293"/>
        <v>37.646057473717377</v>
      </c>
      <c r="I108" s="186">
        <f t="shared" si="294"/>
        <v>39.561270884220072</v>
      </c>
      <c r="J108" s="186">
        <f t="shared" si="295"/>
        <v>34.391002074439406</v>
      </c>
      <c r="K108" s="186">
        <f t="shared" si="296"/>
        <v>44.31616383609061</v>
      </c>
      <c r="L108" s="186">
        <f t="shared" si="297"/>
        <v>52.782275426811168</v>
      </c>
      <c r="M108" s="186">
        <f t="shared" si="298"/>
        <v>59.618216325780395</v>
      </c>
      <c r="N108" s="40"/>
      <c r="O108" s="186">
        <f t="shared" si="299"/>
        <v>34.116567387912205</v>
      </c>
      <c r="P108" s="186">
        <f t="shared" si="299"/>
        <v>35.69243782424283</v>
      </c>
      <c r="Q108" s="186">
        <f t="shared" si="299"/>
        <v>37.646057473717377</v>
      </c>
      <c r="R108" s="186">
        <f t="shared" si="299"/>
        <v>39.561270884220072</v>
      </c>
      <c r="S108" s="186">
        <f t="shared" si="299"/>
        <v>34.391002074439406</v>
      </c>
      <c r="T108" s="302">
        <f t="shared" si="299"/>
        <v>44.31616383609061</v>
      </c>
      <c r="U108" s="302">
        <f t="shared" si="299"/>
        <v>52.782275426811168</v>
      </c>
      <c r="V108" s="302">
        <f t="shared" si="299"/>
        <v>59.618216325780395</v>
      </c>
      <c r="X108" s="186">
        <f t="shared" ref="X108:X111" si="302">O108</f>
        <v>34.116567387912205</v>
      </c>
      <c r="Y108" s="186">
        <f t="shared" ref="Y108:Y111" si="303">P108</f>
        <v>35.69243782424283</v>
      </c>
      <c r="Z108" s="186">
        <f t="shared" ref="Z108:Z111" si="304">Q108</f>
        <v>37.646057473717377</v>
      </c>
      <c r="AA108" s="186">
        <f t="shared" ref="AA108:AA111" si="305">R108</f>
        <v>39.561270884220072</v>
      </c>
      <c r="AB108" s="186">
        <f t="shared" ref="AB108:AB111" si="306">S108</f>
        <v>34.391002074439406</v>
      </c>
      <c r="AC108" s="302">
        <f t="shared" si="301"/>
        <v>37.995570968968167</v>
      </c>
      <c r="AD108" s="302">
        <f t="shared" si="301"/>
        <v>40.841918563141142</v>
      </c>
      <c r="AE108" s="302">
        <f t="shared" si="301"/>
        <v>39.551942787533832</v>
      </c>
    </row>
    <row r="109" spans="1:47">
      <c r="A109" s="185" t="s">
        <v>16</v>
      </c>
      <c r="C109" s="227" t="str">
        <f>C56</f>
        <v>High Income</v>
      </c>
      <c r="D109" s="185" t="s">
        <v>173</v>
      </c>
      <c r="E109" s="186">
        <f>E27*E15*E32*E43</f>
        <v>48.082249446867998</v>
      </c>
      <c r="F109" s="186">
        <f t="shared" ref="F109:F111" si="307">IF($D$4,X109,O109)</f>
        <v>52.501189854698488</v>
      </c>
      <c r="G109" s="186">
        <f t="shared" ref="G109:G111" si="308">IF($D$4,Y109,P109)</f>
        <v>56.404096710269307</v>
      </c>
      <c r="H109" s="186">
        <f t="shared" ref="H109:H111" si="309">IF($D$4,Z109,Q109)</f>
        <v>59.354135558397175</v>
      </c>
      <c r="I109" s="186">
        <f t="shared" ref="I109:I111" si="310">IF($D$4,AA109,R109)</f>
        <v>50.116558538667526</v>
      </c>
      <c r="J109" s="186">
        <f t="shared" ref="J109:J111" si="311">IF($D$4,AB109,S109)</f>
        <v>53.100784612440059</v>
      </c>
      <c r="K109" s="186">
        <f t="shared" ref="K109:K111" si="312">IF($D$4,AC109,T109)</f>
        <v>73.96699904508516</v>
      </c>
      <c r="L109" s="186">
        <f t="shared" ref="L109:L111" si="313">IF($D$4,AD109,U109)</f>
        <v>108.5144705006588</v>
      </c>
      <c r="M109" s="186">
        <f t="shared" ref="M109:M111" si="314">IF($D$4,AE109,V109)</f>
        <v>143.54838299072583</v>
      </c>
      <c r="N109" s="40"/>
      <c r="O109" s="186">
        <f t="shared" si="299"/>
        <v>52.501189854698488</v>
      </c>
      <c r="P109" s="186">
        <f t="shared" si="299"/>
        <v>56.404096710269307</v>
      </c>
      <c r="Q109" s="186">
        <f t="shared" si="299"/>
        <v>59.354135558397175</v>
      </c>
      <c r="R109" s="186">
        <f t="shared" si="299"/>
        <v>50.116558538667526</v>
      </c>
      <c r="S109" s="186">
        <f t="shared" si="299"/>
        <v>53.100784612440059</v>
      </c>
      <c r="T109" s="302">
        <f t="shared" si="299"/>
        <v>73.96699904508516</v>
      </c>
      <c r="U109" s="302">
        <f t="shared" si="299"/>
        <v>108.5144705006588</v>
      </c>
      <c r="V109" s="302">
        <f t="shared" si="299"/>
        <v>143.54838299072583</v>
      </c>
      <c r="X109" s="186">
        <f t="shared" si="302"/>
        <v>52.501189854698488</v>
      </c>
      <c r="Y109" s="186">
        <f t="shared" si="303"/>
        <v>56.404096710269307</v>
      </c>
      <c r="Z109" s="186">
        <f t="shared" si="304"/>
        <v>59.354135558397175</v>
      </c>
      <c r="AA109" s="186">
        <f t="shared" si="305"/>
        <v>50.116558538667526</v>
      </c>
      <c r="AB109" s="186">
        <f t="shared" si="306"/>
        <v>53.100784612440059</v>
      </c>
      <c r="AC109" s="302">
        <f t="shared" si="301"/>
        <v>63.282757217689429</v>
      </c>
      <c r="AD109" s="302">
        <f t="shared" si="301"/>
        <v>82.019492626080364</v>
      </c>
      <c r="AE109" s="302">
        <f t="shared" si="301"/>
        <v>94.108669324149119</v>
      </c>
    </row>
    <row r="110" spans="1:47">
      <c r="A110" s="185" t="s">
        <v>16</v>
      </c>
      <c r="C110" s="227" t="str">
        <f>C57</f>
        <v>Other (gov/company/car rental)</v>
      </c>
      <c r="D110" s="185" t="s">
        <v>173</v>
      </c>
      <c r="E110" s="186">
        <f t="shared" ref="E110" si="315">E50</f>
        <v>6.8311858080285788</v>
      </c>
      <c r="F110" s="186">
        <f t="shared" si="307"/>
        <v>7.0618553137404447</v>
      </c>
      <c r="G110" s="186">
        <f t="shared" si="308"/>
        <v>7.1431116327627917</v>
      </c>
      <c r="H110" s="186">
        <f t="shared" si="309"/>
        <v>7.1987258831010505</v>
      </c>
      <c r="I110" s="186">
        <f t="shared" si="310"/>
        <v>7.0315162847788768</v>
      </c>
      <c r="J110" s="186">
        <f t="shared" si="311"/>
        <v>7.129114148023846</v>
      </c>
      <c r="K110" s="186">
        <f t="shared" si="312"/>
        <v>7.9729954742878641</v>
      </c>
      <c r="L110" s="186">
        <f t="shared" si="313"/>
        <v>9.4096287156953391</v>
      </c>
      <c r="M110" s="186">
        <f t="shared" si="314"/>
        <v>10.443560075102731</v>
      </c>
      <c r="N110" s="42"/>
      <c r="O110" s="186">
        <f>O50</f>
        <v>7.0618553137404447</v>
      </c>
      <c r="P110" s="186">
        <f t="shared" ref="P110:V110" si="316">P50</f>
        <v>7.1431116327627917</v>
      </c>
      <c r="Q110" s="186">
        <f t="shared" si="316"/>
        <v>7.1987258831010505</v>
      </c>
      <c r="R110" s="186">
        <f t="shared" si="316"/>
        <v>7.0315162847788768</v>
      </c>
      <c r="S110" s="186">
        <f t="shared" si="316"/>
        <v>7.129114148023846</v>
      </c>
      <c r="T110" s="302">
        <f t="shared" si="316"/>
        <v>7.9729954742878641</v>
      </c>
      <c r="U110" s="302">
        <f t="shared" si="316"/>
        <v>9.4096287156953391</v>
      </c>
      <c r="V110" s="302">
        <f t="shared" si="316"/>
        <v>10.443560075102731</v>
      </c>
      <c r="X110" s="186">
        <f t="shared" si="302"/>
        <v>7.0618553137404447</v>
      </c>
      <c r="Y110" s="186">
        <f t="shared" si="303"/>
        <v>7.1431116327627917</v>
      </c>
      <c r="Z110" s="186">
        <f t="shared" si="304"/>
        <v>7.1987258831010505</v>
      </c>
      <c r="AA110" s="186">
        <f t="shared" si="305"/>
        <v>7.0315162847788768</v>
      </c>
      <c r="AB110" s="186">
        <f t="shared" si="306"/>
        <v>7.129114148023846</v>
      </c>
      <c r="AC110" s="302">
        <f>AC50</f>
        <v>7.5853208318362526</v>
      </c>
      <c r="AD110" s="302">
        <f>AD50</f>
        <v>8.2448069515323166</v>
      </c>
      <c r="AE110" s="302">
        <f>AE50</f>
        <v>8.3489527323245341</v>
      </c>
    </row>
    <row r="111" spans="1:47">
      <c r="A111" s="185" t="s">
        <v>16</v>
      </c>
      <c r="C111" s="227" t="s">
        <v>5</v>
      </c>
      <c r="D111" s="185" t="s">
        <v>173</v>
      </c>
      <c r="E111" s="186">
        <f t="shared" ref="E111" si="317">SUM(E107:E110)</f>
        <v>90.918255064292651</v>
      </c>
      <c r="F111" s="186">
        <f t="shared" si="307"/>
        <v>94.627744576169164</v>
      </c>
      <c r="G111" s="186">
        <f t="shared" si="308"/>
        <v>100.19069111045262</v>
      </c>
      <c r="H111" s="186">
        <f t="shared" si="309"/>
        <v>105.15702960002152</v>
      </c>
      <c r="I111" s="186">
        <f t="shared" si="310"/>
        <v>97.706286232425057</v>
      </c>
      <c r="J111" s="186">
        <f t="shared" si="311"/>
        <v>95.778483723483262</v>
      </c>
      <c r="K111" s="186">
        <f t="shared" si="312"/>
        <v>127.391156536963</v>
      </c>
      <c r="L111" s="186">
        <f t="shared" si="313"/>
        <v>171.70799219480404</v>
      </c>
      <c r="M111" s="186">
        <f t="shared" si="314"/>
        <v>214.49619257874301</v>
      </c>
      <c r="N111" s="40"/>
      <c r="O111" s="186">
        <f>SUM(O107:O110)</f>
        <v>94.627744576169164</v>
      </c>
      <c r="P111" s="186">
        <f t="shared" ref="P111:V111" si="318">SUM(P107:P110)</f>
        <v>100.19069111045262</v>
      </c>
      <c r="Q111" s="186">
        <f t="shared" si="318"/>
        <v>105.15702960002152</v>
      </c>
      <c r="R111" s="186">
        <f t="shared" si="318"/>
        <v>97.706286232425057</v>
      </c>
      <c r="S111" s="186">
        <f t="shared" si="318"/>
        <v>95.778483723483262</v>
      </c>
      <c r="T111" s="302">
        <f t="shared" si="318"/>
        <v>127.391156536963</v>
      </c>
      <c r="U111" s="302">
        <f t="shared" si="318"/>
        <v>171.70799219480404</v>
      </c>
      <c r="V111" s="302">
        <f t="shared" si="318"/>
        <v>214.49619257874301</v>
      </c>
      <c r="X111" s="186">
        <f t="shared" si="302"/>
        <v>94.627744576169164</v>
      </c>
      <c r="Y111" s="186">
        <f t="shared" si="303"/>
        <v>100.19069111045262</v>
      </c>
      <c r="Z111" s="186">
        <f t="shared" si="304"/>
        <v>105.15702960002152</v>
      </c>
      <c r="AA111" s="186">
        <f t="shared" si="305"/>
        <v>97.706286232425057</v>
      </c>
      <c r="AB111" s="186">
        <f t="shared" si="306"/>
        <v>95.778483723483262</v>
      </c>
      <c r="AC111" s="302">
        <f>SUM(AC107:AC110)</f>
        <v>111.42448866550177</v>
      </c>
      <c r="AD111" s="302">
        <f>SUM(AD107:AD110)</f>
        <v>132.73786565259272</v>
      </c>
      <c r="AE111" s="302">
        <f>SUM(AE107:AE110)</f>
        <v>143.31219646538122</v>
      </c>
    </row>
    <row r="112" spans="1:47">
      <c r="A112" s="185" t="s">
        <v>16</v>
      </c>
      <c r="C112" s="227"/>
      <c r="E112" s="232">
        <f>SUM(E149:E151)</f>
        <v>90.918255064292637</v>
      </c>
      <c r="F112" s="232">
        <f t="shared" ref="F112:L112" si="319">SUM(F149:F151)</f>
        <v>96.867586282761309</v>
      </c>
      <c r="G112" s="232">
        <f t="shared" si="319"/>
        <v>100.19069111045262</v>
      </c>
      <c r="H112" s="232">
        <f t="shared" si="319"/>
        <v>105.15702960002152</v>
      </c>
      <c r="I112" s="232">
        <f t="shared" si="319"/>
        <v>97.706286232425057</v>
      </c>
      <c r="J112" s="232">
        <f t="shared" si="319"/>
        <v>95.778483723483248</v>
      </c>
      <c r="K112" s="232">
        <f t="shared" si="319"/>
        <v>127.391156536963</v>
      </c>
      <c r="L112" s="232">
        <f t="shared" si="319"/>
        <v>171.70799219480401</v>
      </c>
      <c r="M112" s="232">
        <f>SUM(M149:M151)</f>
        <v>214.49619257874301</v>
      </c>
      <c r="N112" s="40"/>
    </row>
    <row r="113" spans="1:47" ht="15.75" thickBot="1">
      <c r="A113" s="185" t="s">
        <v>16</v>
      </c>
      <c r="C113" s="226" t="s">
        <v>182</v>
      </c>
      <c r="F113" s="295">
        <f>F$12</f>
        <v>2015</v>
      </c>
      <c r="G113" s="295">
        <f t="shared" ref="G113:M113" si="320">G$12</f>
        <v>2017</v>
      </c>
      <c r="H113" s="295">
        <f t="shared" si="320"/>
        <v>2019</v>
      </c>
      <c r="I113" s="295">
        <f t="shared" si="320"/>
        <v>2020</v>
      </c>
      <c r="J113" s="295">
        <f t="shared" si="320"/>
        <v>2021</v>
      </c>
      <c r="K113" s="295">
        <f t="shared" si="320"/>
        <v>2030</v>
      </c>
      <c r="L113" s="295">
        <f t="shared" si="320"/>
        <v>2040</v>
      </c>
      <c r="M113" s="295">
        <f t="shared" si="320"/>
        <v>2050</v>
      </c>
      <c r="N113" s="40"/>
      <c r="O113" s="295">
        <f>O$12</f>
        <v>2015</v>
      </c>
      <c r="P113" s="295">
        <f t="shared" si="182"/>
        <v>2017</v>
      </c>
      <c r="Q113" s="295">
        <f t="shared" si="182"/>
        <v>2019</v>
      </c>
      <c r="R113" s="295">
        <f t="shared" si="182"/>
        <v>2020</v>
      </c>
      <c r="S113" s="295">
        <f t="shared" si="182"/>
        <v>2021</v>
      </c>
      <c r="T113" s="295">
        <f t="shared" si="182"/>
        <v>2030</v>
      </c>
      <c r="U113" s="295">
        <f t="shared" si="182"/>
        <v>2040</v>
      </c>
      <c r="V113" s="295">
        <f t="shared" si="182"/>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21">E$64*(1-E$73)*E68*(E75*E78+E93*E94)/1000</f>
        <v>1.2529651937567192E-2</v>
      </c>
      <c r="F115" s="186">
        <f t="shared" si="321"/>
        <v>1.2296785630890161E-2</v>
      </c>
      <c r="G115" s="186">
        <f t="shared" si="321"/>
        <v>0.61672823758459472</v>
      </c>
      <c r="H115" s="186">
        <f t="shared" ref="H115:J115" si="322">H$64*(1-H$73)*H68*(H75*H78+H93*H94)/1000</f>
        <v>1.2301941755901284</v>
      </c>
      <c r="I115" s="186">
        <f t="shared" si="322"/>
        <v>1.2800508818208238</v>
      </c>
      <c r="J115" s="186">
        <f t="shared" si="322"/>
        <v>4.4964701389992427</v>
      </c>
      <c r="K115" s="186">
        <f>K$64*(1-K$73)*K68*(K75*K78+K93*K94)/1000</f>
        <v>7.3601719157350418</v>
      </c>
      <c r="L115" s="186">
        <f>L$64*(1-L$73)*L68*(L75*L78+L93*L94)/1000</f>
        <v>12.990465525046032</v>
      </c>
      <c r="M115" s="186">
        <f>M$64*(1-M$73)*M68*(M75*M78+M93*M94)/1000</f>
        <v>17.23709346848052</v>
      </c>
      <c r="N115" s="240"/>
      <c r="O115" s="186">
        <f>O$64*(1-O$73)*O68*(O75*O78+O93*O94)/1000</f>
        <v>1.2296785630890161E-2</v>
      </c>
      <c r="P115" s="186">
        <f t="shared" ref="P115:S115" si="323">P$64*(1-P$73)*P68*(P75*P78+P93*P94)/1000</f>
        <v>0.61672823758459472</v>
      </c>
      <c r="Q115" s="186">
        <f t="shared" si="323"/>
        <v>1.2301941755901284</v>
      </c>
      <c r="R115" s="186">
        <f t="shared" si="323"/>
        <v>1.2800508818208238</v>
      </c>
      <c r="S115" s="186">
        <f t="shared" si="323"/>
        <v>4.4964701389992427</v>
      </c>
      <c r="T115" s="302">
        <f>T$64*(1-T$73)*T68*(T75*T78+T93*T94)/1000</f>
        <v>7.3601719157350418</v>
      </c>
      <c r="U115" s="302">
        <f>U$64*(1-U$73)*U68*(U75*U78+U93*U94)/1000</f>
        <v>12.990465525046032</v>
      </c>
      <c r="V115" s="302">
        <f>V$64*(1-V$73)*V68*(V75*V78+V93*V94)/1000</f>
        <v>17.23709346848052</v>
      </c>
      <c r="W115" s="239"/>
      <c r="X115" s="186">
        <f>O115</f>
        <v>1.2296785630890161E-2</v>
      </c>
      <c r="Y115" s="186">
        <f t="shared" ref="Y115:AB117" si="324">P115</f>
        <v>0.61672823758459472</v>
      </c>
      <c r="Z115" s="186">
        <f t="shared" si="324"/>
        <v>1.2301941755901284</v>
      </c>
      <c r="AA115" s="186">
        <f t="shared" si="324"/>
        <v>1.2800508818208238</v>
      </c>
      <c r="AB115" s="186">
        <f t="shared" si="324"/>
        <v>4.4964701389992427</v>
      </c>
      <c r="AC115" s="302">
        <f>AC$64*(1-AC$73)*AC68*(AC75*AC78+AC93*AC94)/1000</f>
        <v>9.106073160862886</v>
      </c>
      <c r="AD115" s="302">
        <f>AD$64*(1-AD$73)*AD68*(AD75*AD78+AD93*AD94)/1000</f>
        <v>22.730293630336362</v>
      </c>
      <c r="AE115" s="302">
        <f>AE$64*(1-AE$73)*AE68*(AE75*AE78+AE93*AE94)/1000</f>
        <v>40.011436187610904</v>
      </c>
      <c r="AF115" s="239"/>
      <c r="AG115" s="239"/>
      <c r="AH115" s="239"/>
      <c r="AI115" s="239"/>
      <c r="AJ115" s="239"/>
      <c r="AK115" s="239"/>
      <c r="AL115" s="239"/>
      <c r="AM115" s="239"/>
      <c r="AN115" s="239"/>
      <c r="AO115" s="239"/>
      <c r="AP115" s="239"/>
      <c r="AQ115" s="239"/>
      <c r="AR115" s="239"/>
      <c r="AS115" s="239"/>
      <c r="AT115" s="239"/>
      <c r="AU115" s="239"/>
    </row>
    <row r="116" spans="1:47">
      <c r="A116" s="185" t="s">
        <v>16</v>
      </c>
      <c r="C116" s="185" t="s">
        <v>82</v>
      </c>
      <c r="D116" s="185" t="s">
        <v>136</v>
      </c>
      <c r="E116" s="186">
        <f t="shared" ref="E116:G116" si="325">E$64*(1-E$73)*E69*(E75*E79+E93*E95)/1000</f>
        <v>0</v>
      </c>
      <c r="F116" s="186">
        <f t="shared" si="325"/>
        <v>0</v>
      </c>
      <c r="G116" s="186">
        <f t="shared" si="325"/>
        <v>0</v>
      </c>
      <c r="H116" s="186">
        <f t="shared" ref="H116:J116" si="326">H$64*(1-H$73)*H69*(H75*H79+H93*H95)/1000</f>
        <v>1.6568271725119574E-2</v>
      </c>
      <c r="I116" s="186">
        <f t="shared" si="326"/>
        <v>1.7239742516105373E-2</v>
      </c>
      <c r="J116" s="186">
        <f t="shared" si="326"/>
        <v>2.0017674519751776E-2</v>
      </c>
      <c r="K116" s="186">
        <f>K$64*(1-K$73)*K69*(K75*K79+K93*K95)/1000</f>
        <v>1.9627125108626773E-2</v>
      </c>
      <c r="L116" s="186">
        <f>L$64*(1-L$73)*L69*(L75*L79+L93*L95)/1000</f>
        <v>1.7320620700061379E-2</v>
      </c>
      <c r="M116" s="186">
        <f>M$64*(1-M$73)*M69*(M75*M79+M93*M95)/1000</f>
        <v>1.5321860860871575E-2</v>
      </c>
      <c r="N116" s="240"/>
      <c r="O116" s="186">
        <f>O$64*(1-O$73)*O69*(O75*O79+O93*O95)/1000</f>
        <v>0</v>
      </c>
      <c r="P116" s="186">
        <f t="shared" ref="P116:S116" si="327">P$64*(1-P$73)*P69*(P75*P79+P93*P95)/1000</f>
        <v>0</v>
      </c>
      <c r="Q116" s="186">
        <f t="shared" si="327"/>
        <v>1.6568271725119574E-2</v>
      </c>
      <c r="R116" s="186">
        <f t="shared" si="327"/>
        <v>1.7239742516105373E-2</v>
      </c>
      <c r="S116" s="186">
        <f t="shared" si="327"/>
        <v>2.0017674519751776E-2</v>
      </c>
      <c r="T116" s="302">
        <f>T$64*(1-T$73)*T69*(T75*T79+T93*T95)/1000</f>
        <v>1.9627125108626773E-2</v>
      </c>
      <c r="U116" s="302">
        <f>U$64*(1-U$73)*U69*(U75*U79+U93*U95)/1000</f>
        <v>1.7320620700061379E-2</v>
      </c>
      <c r="V116" s="302">
        <f>V$64*(1-V$73)*V69*(V75*V79+V93*V95)/1000</f>
        <v>1.5321860860871575E-2</v>
      </c>
      <c r="W116" s="239"/>
      <c r="X116" s="186">
        <f t="shared" ref="X116:X117" si="328">O116</f>
        <v>0</v>
      </c>
      <c r="Y116" s="186">
        <f t="shared" si="324"/>
        <v>0</v>
      </c>
      <c r="Z116" s="186">
        <f t="shared" si="324"/>
        <v>1.6568271725119574E-2</v>
      </c>
      <c r="AA116" s="186">
        <f t="shared" si="324"/>
        <v>1.7239742516105373E-2</v>
      </c>
      <c r="AB116" s="186">
        <f t="shared" si="324"/>
        <v>2.0017674519751776E-2</v>
      </c>
      <c r="AC116" s="302">
        <f>AC$64*(1-AC$73)*AC69*(AC75*AC79+AC93*AC95)/1000</f>
        <v>0</v>
      </c>
      <c r="AD116" s="302">
        <f>AD$64*(1-AD$73)*AD69*(AD75*AD79+AD93*AD95)/1000</f>
        <v>0</v>
      </c>
      <c r="AE116" s="302">
        <f>AE$64*(1-AE$73)*AE69*(AE75*AE79+AE93*AE95)/1000</f>
        <v>0</v>
      </c>
      <c r="AF116" s="239"/>
      <c r="AG116" s="239"/>
      <c r="AH116" s="239"/>
      <c r="AI116" s="239"/>
      <c r="AJ116" s="239"/>
      <c r="AK116" s="239"/>
      <c r="AL116" s="239"/>
      <c r="AM116" s="239"/>
      <c r="AN116" s="239"/>
      <c r="AO116" s="239"/>
      <c r="AP116" s="239"/>
      <c r="AQ116" s="239"/>
      <c r="AR116" s="239"/>
      <c r="AS116" s="239"/>
      <c r="AT116" s="239"/>
      <c r="AU116" s="239"/>
    </row>
    <row r="117" spans="1:47">
      <c r="A117" s="185" t="s">
        <v>16</v>
      </c>
      <c r="C117" s="185" t="s">
        <v>81</v>
      </c>
      <c r="D117" s="185" t="s">
        <v>136</v>
      </c>
      <c r="E117" s="186">
        <f>E$64*(1-E$73)*E70*(E75*E80+E93*E96)/1000</f>
        <v>83.488662693565644</v>
      </c>
      <c r="F117" s="186">
        <f t="shared" ref="F117:G117" si="329">F$64*(1-F$73)*F70*(F75*F80+F93*F96)/1000</f>
        <v>79.689643879259748</v>
      </c>
      <c r="G117" s="186">
        <f t="shared" si="329"/>
        <v>71.965588674551967</v>
      </c>
      <c r="H117" s="186">
        <f t="shared" ref="H117:J117" si="330">H$64*(1-H$73)*H70*(H75*H80+H93*H96)/1000</f>
        <v>72.134210263454193</v>
      </c>
      <c r="I117" s="186">
        <f t="shared" si="330"/>
        <v>75.057630160612362</v>
      </c>
      <c r="J117" s="186">
        <f t="shared" si="330"/>
        <v>85.378641621087496</v>
      </c>
      <c r="K117" s="186">
        <f>K$64*(1-K$73)*K70*(K75*K80+K93*K96)/1000</f>
        <v>81.974058432112301</v>
      </c>
      <c r="L117" s="186">
        <f>L$64*(1-L$73)*L70*(L75*L80+L93*L96)/1000</f>
        <v>68.514132964402677</v>
      </c>
      <c r="M117" s="186">
        <f>M$64*(1-M$73)*M70*(M75*M80+M93*M96)/1000</f>
        <v>57.222697130401059</v>
      </c>
      <c r="N117" s="240"/>
      <c r="O117" s="186">
        <f>O$64*(1-O$73)*O70*(O75*O80+O93*O96)/1000</f>
        <v>79.689643879259748</v>
      </c>
      <c r="P117" s="186">
        <f t="shared" ref="P117:S117" si="331">P$64*(1-P$73)*P70*(P75*P80+P93*P96)/1000</f>
        <v>71.965588674551967</v>
      </c>
      <c r="Q117" s="186">
        <f t="shared" si="331"/>
        <v>72.134210263454193</v>
      </c>
      <c r="R117" s="186">
        <f t="shared" si="331"/>
        <v>75.057630160612362</v>
      </c>
      <c r="S117" s="186">
        <f t="shared" si="331"/>
        <v>85.378641621087496</v>
      </c>
      <c r="T117" s="302">
        <f>T$64*(1-T$73)*T70*(T75*T80+T93*T96)/1000</f>
        <v>81.974058432112301</v>
      </c>
      <c r="U117" s="302">
        <f>U$64*(1-U$73)*U70*(U75*U80+U93*U96)/1000</f>
        <v>68.514132964402677</v>
      </c>
      <c r="V117" s="302">
        <f>V$64*(1-V$73)*V70*(V75*V80+V93*V96)/1000</f>
        <v>57.222697130401059</v>
      </c>
      <c r="W117" s="239"/>
      <c r="X117" s="186">
        <f t="shared" si="328"/>
        <v>79.689643879259748</v>
      </c>
      <c r="Y117" s="186">
        <f t="shared" si="324"/>
        <v>71.965588674551967</v>
      </c>
      <c r="Z117" s="186">
        <f t="shared" si="324"/>
        <v>72.134210263454193</v>
      </c>
      <c r="AA117" s="186">
        <f t="shared" si="324"/>
        <v>75.057630160612362</v>
      </c>
      <c r="AB117" s="186">
        <f t="shared" si="324"/>
        <v>85.378641621087496</v>
      </c>
      <c r="AC117" s="302">
        <f>AC$64*(1-AC$73)*AC70*(AC75*AC80+AC93*AC96)/1000</f>
        <v>79.738768448142523</v>
      </c>
      <c r="AD117" s="302">
        <f>AD$64*(1-AD$73)*AD70*(AD75*AD80+AD93*AD96)/1000</f>
        <v>60.796436525793638</v>
      </c>
      <c r="AE117" s="302">
        <f>AE$64*(1-AE$73)*AE70*(AE75*AE80+AE93*AE96)/1000</f>
        <v>40.561507096222115</v>
      </c>
      <c r="AF117" s="239"/>
      <c r="AG117" s="239"/>
      <c r="AH117" s="239"/>
      <c r="AI117" s="239"/>
      <c r="AJ117" s="239"/>
      <c r="AK117" s="239"/>
      <c r="AL117" s="239"/>
      <c r="AM117" s="239"/>
      <c r="AN117" s="239"/>
      <c r="AO117" s="239"/>
      <c r="AP117" s="239"/>
      <c r="AQ117" s="239"/>
      <c r="AR117" s="239"/>
      <c r="AS117" s="239"/>
      <c r="AT117" s="239"/>
      <c r="AU117" s="239"/>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32">E$64*(1-E$73)*E68*(E81*E83+E97*E98)/1000</f>
        <v>0.39844293161463668</v>
      </c>
      <c r="F119" s="186">
        <f t="shared" si="332"/>
        <v>0.42270534033127205</v>
      </c>
      <c r="G119" s="186">
        <f t="shared" si="332"/>
        <v>0.63831372590005553</v>
      </c>
      <c r="H119" s="186">
        <f t="shared" ref="H119:J119" si="333">H$64*(1-H$73)*H68*(H81*H83+H97*H98)/1000</f>
        <v>0.88006760986958676</v>
      </c>
      <c r="I119" s="186">
        <f t="shared" si="333"/>
        <v>0.92484035372856965</v>
      </c>
      <c r="J119" s="186">
        <f t="shared" si="333"/>
        <v>2.4119184606092472</v>
      </c>
      <c r="K119" s="186">
        <f>K$64*(1-K$73)*K68*(K81*K83+K97*K98)/1000</f>
        <v>5.1799873616308982</v>
      </c>
      <c r="L119" s="186">
        <f>L$64*(1-L$73)*L68*(L81*L83+L97*L98)/1000</f>
        <v>12.339132991756816</v>
      </c>
      <c r="M119" s="186">
        <f>M$64*(1-M$73)*M68*(M81*M83+M97*M98)/1000</f>
        <v>20.90579917292062</v>
      </c>
      <c r="N119" s="240"/>
      <c r="O119" s="186">
        <f>O$64*(1-O$73)*O68*(O81*O83+O97*O98)/1000</f>
        <v>0.42270534033127205</v>
      </c>
      <c r="P119" s="186">
        <f t="shared" ref="P119:S119" si="334">P$64*(1-P$73)*P68*(P81*P83+P97*P98)/1000</f>
        <v>0.63831372590005553</v>
      </c>
      <c r="Q119" s="186">
        <f t="shared" si="334"/>
        <v>0.88006760986958676</v>
      </c>
      <c r="R119" s="186">
        <f t="shared" si="334"/>
        <v>0.92484035372856965</v>
      </c>
      <c r="S119" s="186">
        <f t="shared" si="334"/>
        <v>2.4119184606092472</v>
      </c>
      <c r="T119" s="302">
        <f>T$64*(1-T$73)*T68*(T81*T83+T97*T98)/1000</f>
        <v>5.1799873616308982</v>
      </c>
      <c r="U119" s="302">
        <f>U$64*(1-U$73)*U68*(U81*U83+U97*U98)/1000</f>
        <v>12.339132991756816</v>
      </c>
      <c r="V119" s="302">
        <f>V$64*(1-V$73)*V68*(V81*V83+V97*V98)/1000</f>
        <v>20.90579917292062</v>
      </c>
      <c r="W119" s="239"/>
      <c r="X119" s="186">
        <f>O119</f>
        <v>0.42270534033127205</v>
      </c>
      <c r="Y119" s="186">
        <f t="shared" ref="Y119:AB119" si="335">P119</f>
        <v>0.63831372590005553</v>
      </c>
      <c r="Z119" s="186">
        <f t="shared" si="335"/>
        <v>0.88006760986958676</v>
      </c>
      <c r="AA119" s="186">
        <f t="shared" si="335"/>
        <v>0.92484035372856965</v>
      </c>
      <c r="AB119" s="186">
        <f t="shared" si="335"/>
        <v>2.4119184606092472</v>
      </c>
      <c r="AC119" s="302">
        <f>AC$64*(1-AC$73)*AC68*(AC81*AC83+AC97*AC98)/1000</f>
        <v>6.408728549738691</v>
      </c>
      <c r="AD119" s="302">
        <f>AD$64*(1-AD$73)*AD68*(AD81*AD83+AD97*AD98)/1000</f>
        <v>19.200788544096707</v>
      </c>
      <c r="AE119" s="302">
        <f>AE$64*(1-AE$73)*AE68*(AE81*AE83+AE97*AE98)/1000</f>
        <v>40.871226733311858</v>
      </c>
      <c r="AF119" s="239"/>
      <c r="AG119" s="239"/>
      <c r="AH119" s="239"/>
      <c r="AI119" s="239"/>
      <c r="AJ119" s="239"/>
      <c r="AK119" s="239"/>
      <c r="AL119" s="239"/>
      <c r="AM119" s="239"/>
      <c r="AN119" s="239"/>
      <c r="AO119" s="239"/>
      <c r="AP119" s="239"/>
      <c r="AQ119" s="239"/>
      <c r="AR119" s="239"/>
      <c r="AS119" s="239"/>
      <c r="AT119" s="239"/>
      <c r="AU119" s="239"/>
    </row>
    <row r="120" spans="1:47">
      <c r="A120" s="185" t="s">
        <v>16</v>
      </c>
      <c r="C120" s="185" t="str">
        <f>C116</f>
        <v>Gautrain</v>
      </c>
      <c r="D120" s="185" t="s">
        <v>136</v>
      </c>
      <c r="E120" s="186">
        <f t="shared" ref="E120:G120" si="336">E$64*(1-E$73)*E69*(E81*E84+E97*E99)/1000</f>
        <v>0.20047443100107509</v>
      </c>
      <c r="F120" s="186">
        <f t="shared" si="336"/>
        <v>0.21268193224214943</v>
      </c>
      <c r="G120" s="186">
        <f t="shared" si="336"/>
        <v>0.22250587395208909</v>
      </c>
      <c r="H120" s="186">
        <f t="shared" ref="H120:J120" si="337">H$64*(1-H$73)*H69*(H81*H84+H97*H99)/1000</f>
        <v>0.23468469596522318</v>
      </c>
      <c r="I120" s="186">
        <f t="shared" si="337"/>
        <v>0.24662409432761853</v>
      </c>
      <c r="J120" s="186">
        <f t="shared" si="337"/>
        <v>0.21439275205415531</v>
      </c>
      <c r="K120" s="186">
        <f>K$64*(1-K$73)*K69*(K81*K84+K97*K99)/1000</f>
        <v>0.27626599262031454</v>
      </c>
      <c r="L120" s="186">
        <f>L$64*(1-L$73)*L69*(L81*L84+L97*L99)/1000</f>
        <v>0.32904354644684841</v>
      </c>
      <c r="M120" s="186">
        <f>M$64*(1-M$73)*M69*(M81*M84+M97*M99)/1000</f>
        <v>0.37165865196303338</v>
      </c>
      <c r="N120" s="240"/>
      <c r="O120" s="186">
        <f>O$64*(1-O$73)*O69*(O81*O84+O97*O99)/1000</f>
        <v>0.21268193224214943</v>
      </c>
      <c r="P120" s="186">
        <f t="shared" ref="P120:S120" si="338">P$64*(1-P$73)*P69*(P81*P84+P97*P99)/1000</f>
        <v>0.22250587395208909</v>
      </c>
      <c r="Q120" s="186">
        <f t="shared" si="338"/>
        <v>0.23468469596522318</v>
      </c>
      <c r="R120" s="186">
        <f t="shared" si="338"/>
        <v>0.24662409432761853</v>
      </c>
      <c r="S120" s="186">
        <f t="shared" si="338"/>
        <v>0.21439275205415531</v>
      </c>
      <c r="T120" s="302">
        <f>T$64*(1-T$73)*T69*(T81*T84+T97*T99)/1000</f>
        <v>0.27626599262031454</v>
      </c>
      <c r="U120" s="302">
        <f>U$64*(1-U$73)*U69*(U81*U84+U97*U99)/1000</f>
        <v>0.32904354644684841</v>
      </c>
      <c r="V120" s="302">
        <f>V$64*(1-V$73)*V69*(V81*V84+V97*V99)/1000</f>
        <v>0.37165865196303338</v>
      </c>
      <c r="W120" s="239"/>
      <c r="X120" s="186">
        <f t="shared" ref="X120:X121" si="339">O120</f>
        <v>0.21268193224214943</v>
      </c>
      <c r="Y120" s="186">
        <f t="shared" ref="Y120:Y121" si="340">P120</f>
        <v>0.22250587395208909</v>
      </c>
      <c r="Z120" s="186">
        <f t="shared" ref="Z120:Z121" si="341">Q120</f>
        <v>0.23468469596522318</v>
      </c>
      <c r="AA120" s="186">
        <f t="shared" ref="AA120:AA121" si="342">R120</f>
        <v>0.24662409432761853</v>
      </c>
      <c r="AB120" s="186">
        <f t="shared" ref="AB120:AB121" si="343">S120</f>
        <v>0.21439275205415531</v>
      </c>
      <c r="AC120" s="302">
        <f>AC$64*(1-AC$73)*AC69*(AC81*AC84+AC97*AC99)/1000</f>
        <v>1.220710199950227</v>
      </c>
      <c r="AD120" s="302">
        <f>AD$64*(1-AD$73)*AD69*(AD81*AD84+AD97*AD99)/1000</f>
        <v>2.9078266895302884</v>
      </c>
      <c r="AE120" s="302">
        <f>AE$64*(1-AE$73)*AE69*(AE81*AE84+AE97*AE99)/1000</f>
        <v>4.9266379446262558</v>
      </c>
      <c r="AF120" s="239"/>
      <c r="AG120" s="239"/>
      <c r="AH120" s="239"/>
      <c r="AI120" s="239"/>
      <c r="AJ120" s="239"/>
      <c r="AK120" s="239"/>
      <c r="AL120" s="239"/>
      <c r="AM120" s="239"/>
      <c r="AN120" s="239"/>
      <c r="AO120" s="239"/>
      <c r="AP120" s="239"/>
      <c r="AQ120" s="239"/>
      <c r="AR120" s="239"/>
      <c r="AS120" s="239"/>
      <c r="AT120" s="239"/>
      <c r="AU120" s="239"/>
    </row>
    <row r="121" spans="1:47">
      <c r="A121" s="185" t="s">
        <v>16</v>
      </c>
      <c r="C121" s="185" t="str">
        <f>C117</f>
        <v>Bus, minibus, metro rail</v>
      </c>
      <c r="D121" s="185" t="s">
        <v>136</v>
      </c>
      <c r="E121" s="186">
        <f t="shared" ref="E121:G121" si="344">E$64*(1-E$73)*E70*(E81*E85+E97*E100)/1000</f>
        <v>35.619555224746598</v>
      </c>
      <c r="F121" s="186">
        <f t="shared" si="344"/>
        <v>38.081344183480468</v>
      </c>
      <c r="G121" s="186">
        <f t="shared" si="344"/>
        <v>35.930509643817174</v>
      </c>
      <c r="H121" s="186">
        <f t="shared" ref="H121:J121" si="345">H$64*(1-H$73)*H70*(H81*H85+H97*H100)/1000</f>
        <v>37.775315095275261</v>
      </c>
      <c r="I121" s="186">
        <f t="shared" si="345"/>
        <v>39.697104385081929</v>
      </c>
      <c r="J121" s="186">
        <f t="shared" si="345"/>
        <v>33.561766661978965</v>
      </c>
      <c r="K121" s="186">
        <f>K$64*(1-K$73)*K70*(K81*K85+K97*K100)/1000</f>
        <v>42.026902847252565</v>
      </c>
      <c r="L121" s="186">
        <f>L$64*(1-L$73)*L70*(L81*L85+L97*L100)/1000</f>
        <v>46.420893154315287</v>
      </c>
      <c r="M121" s="186">
        <f>M$64*(1-M$73)*M70*(M81*M85+M97*M100)/1000</f>
        <v>48.327426749137906</v>
      </c>
      <c r="N121" s="240"/>
      <c r="O121" s="186">
        <f>O$64*(1-O$73)*O70*(O81*O85+O97*O100)/1000</f>
        <v>38.081344183480468</v>
      </c>
      <c r="P121" s="186">
        <f t="shared" ref="P121:S121" si="346">P$64*(1-P$73)*P70*(P81*P85+P97*P100)/1000</f>
        <v>35.930509643817174</v>
      </c>
      <c r="Q121" s="186">
        <f t="shared" si="346"/>
        <v>37.775315095275261</v>
      </c>
      <c r="R121" s="186">
        <f t="shared" si="346"/>
        <v>39.697104385081929</v>
      </c>
      <c r="S121" s="186">
        <f t="shared" si="346"/>
        <v>33.561766661978965</v>
      </c>
      <c r="T121" s="302">
        <f>T$64*(1-T$73)*T70*(T81*T85+T97*T100)/1000</f>
        <v>42.026902847252565</v>
      </c>
      <c r="U121" s="302">
        <f>U$64*(1-U$73)*U70*(U81*U85+U97*U100)/1000</f>
        <v>46.420893154315287</v>
      </c>
      <c r="V121" s="302">
        <f>V$64*(1-V$73)*V70*(V81*V85+V97*V100)/1000</f>
        <v>48.327426749137906</v>
      </c>
      <c r="W121" s="239"/>
      <c r="X121" s="186">
        <f t="shared" si="339"/>
        <v>38.081344183480468</v>
      </c>
      <c r="Y121" s="186">
        <f t="shared" si="340"/>
        <v>35.930509643817174</v>
      </c>
      <c r="Z121" s="186">
        <f t="shared" si="341"/>
        <v>37.775315095275261</v>
      </c>
      <c r="AA121" s="186">
        <f t="shared" si="342"/>
        <v>39.697104385081929</v>
      </c>
      <c r="AB121" s="186">
        <f t="shared" si="343"/>
        <v>33.561766661978965</v>
      </c>
      <c r="AC121" s="302">
        <f>AC$64*(1-AC$73)*AC70*(AC81*AC85+AC97*AC100)/1000</f>
        <v>42.57634130223137</v>
      </c>
      <c r="AD121" s="302">
        <f>AD$64*(1-AD$73)*AD70*(AD81*AD85+AD97*AD100)/1000</f>
        <v>43.847862072030608</v>
      </c>
      <c r="AE121" s="302">
        <f>AE$64*(1-AE$73)*AE70*(AE81*AE85+AE97*AE100)/1000</f>
        <v>38.2673884965102</v>
      </c>
      <c r="AF121" s="239"/>
      <c r="AG121" s="239"/>
      <c r="AH121" s="239"/>
      <c r="AI121" s="239"/>
      <c r="AJ121" s="239"/>
      <c r="AK121" s="239"/>
      <c r="AL121" s="239"/>
      <c r="AM121" s="239"/>
      <c r="AN121" s="239"/>
      <c r="AO121" s="239"/>
      <c r="AP121" s="239"/>
      <c r="AQ121" s="239"/>
      <c r="AR121" s="239"/>
      <c r="AS121" s="239"/>
      <c r="AT121" s="239"/>
      <c r="AU121" s="239"/>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7">E$64*(1-E$73)*E68*(E86*E88+E101*E102)/1000</f>
        <v>0.11622098770197462</v>
      </c>
      <c r="F123" s="186">
        <f t="shared" si="347"/>
        <v>0.36638538447406388</v>
      </c>
      <c r="G123" s="186">
        <f t="shared" si="347"/>
        <v>0.31952662083002764</v>
      </c>
      <c r="H123" s="186">
        <f t="shared" ref="H123:J123" si="348">H$64*(1-H$73)*H68*(H86*H88+H101*H102)/1000</f>
        <v>0.41420942719344656</v>
      </c>
      <c r="I123" s="186">
        <f t="shared" si="348"/>
        <v>0.34981297345213413</v>
      </c>
      <c r="J123" s="186">
        <f t="shared" si="348"/>
        <v>0.48862980470349121</v>
      </c>
      <c r="K123" s="186">
        <f>K$64*(1-K$73)*K68*(K86*K88+K101*K102)/1000</f>
        <v>2.3211588936928322</v>
      </c>
      <c r="L123" s="186">
        <f>L$64*(1-L$73)*L68*(L86*L88+L101*L102)/1000</f>
        <v>3.6613289191365896</v>
      </c>
      <c r="M123" s="186">
        <f>M$64*(1-M$73)*M68*(M86*M88+M101*M102)/1000</f>
        <v>5.0468862437580126</v>
      </c>
      <c r="N123" s="240"/>
      <c r="O123" s="186">
        <f>O$64*(1-O$73)*O68*(O86*O88+O101*O102)/1000</f>
        <v>0.36638538447406388</v>
      </c>
      <c r="P123" s="186">
        <f t="shared" ref="P123:S123" si="349">P$64*(1-P$73)*P68*(P86*P88+P101*P102)/1000</f>
        <v>0.31952662083002764</v>
      </c>
      <c r="Q123" s="186">
        <f t="shared" si="349"/>
        <v>0.41420942719344656</v>
      </c>
      <c r="R123" s="186">
        <f t="shared" si="349"/>
        <v>0.34981297345213413</v>
      </c>
      <c r="S123" s="186">
        <f t="shared" si="349"/>
        <v>0.48862980470349121</v>
      </c>
      <c r="T123" s="302">
        <f>T$64*(1-T$73)*T68*(T86*T88+T101*T102)/1000</f>
        <v>2.3211588936928322</v>
      </c>
      <c r="U123" s="302">
        <f>U$64*(1-U$73)*U68*(U86*U88+U101*U102)/1000</f>
        <v>3.6613289191365896</v>
      </c>
      <c r="V123" s="302">
        <f>V$64*(1-V$73)*V68*(V86*V88+V101*V102)/1000</f>
        <v>5.0468862437580126</v>
      </c>
      <c r="W123" s="239"/>
      <c r="X123" s="186">
        <f>O123</f>
        <v>0.36638538447406388</v>
      </c>
      <c r="Y123" s="186">
        <f t="shared" ref="Y123:AB123" si="350">P123</f>
        <v>0.31952662083002764</v>
      </c>
      <c r="Z123" s="186">
        <f t="shared" si="350"/>
        <v>0.41420942719344656</v>
      </c>
      <c r="AA123" s="186">
        <f t="shared" si="350"/>
        <v>0.34981297345213413</v>
      </c>
      <c r="AB123" s="186">
        <f t="shared" si="350"/>
        <v>0.48862980470349121</v>
      </c>
      <c r="AC123" s="302">
        <f>AC$64*(1-AC$73)*AC68*(AC86*AC88+AC101*AC102)/1000</f>
        <v>2.7380026549922611</v>
      </c>
      <c r="AD123" s="302">
        <f>AD$64*(1-AD$73)*AD68*(AD86*AD88+AD101*AD102)/1000</f>
        <v>8.6503482550774748</v>
      </c>
      <c r="AE123" s="302">
        <f>AE$64*(1-AE$73)*AE68*(AE86*AE88+AE101*AE102)/1000</f>
        <v>22.065379091280349</v>
      </c>
      <c r="AF123" s="239"/>
      <c r="AG123" s="239"/>
      <c r="AH123" s="239"/>
      <c r="AI123" s="239"/>
      <c r="AJ123" s="239"/>
      <c r="AK123" s="239"/>
      <c r="AL123" s="239"/>
      <c r="AM123" s="239"/>
      <c r="AN123" s="239"/>
      <c r="AO123" s="239"/>
      <c r="AP123" s="239"/>
      <c r="AQ123" s="239"/>
      <c r="AR123" s="239"/>
      <c r="AS123" s="239"/>
      <c r="AT123" s="239"/>
      <c r="AU123" s="239"/>
    </row>
    <row r="124" spans="1:47">
      <c r="A124" s="185" t="s">
        <v>16</v>
      </c>
      <c r="C124" s="185" t="str">
        <f>C120</f>
        <v>Gautrain</v>
      </c>
      <c r="D124" s="185" t="s">
        <v>136</v>
      </c>
      <c r="E124" s="186">
        <f t="shared" ref="E124:G124" si="351">E$64*(1-E$73)*E69*(E86*E89+E101*E103)/1000</f>
        <v>0.33412405166845843</v>
      </c>
      <c r="F124" s="186">
        <f t="shared" si="351"/>
        <v>0.39655577667223524</v>
      </c>
      <c r="G124" s="186">
        <f t="shared" si="351"/>
        <v>0.42603549444003685</v>
      </c>
      <c r="H124" s="186">
        <f t="shared" ref="H124:J124" si="352">H$64*(1-H$73)*H69*(H86*H89+H101*H103)/1000</f>
        <v>0.44831794079735332</v>
      </c>
      <c r="I124" s="186">
        <f t="shared" si="352"/>
        <v>0.37861869292756944</v>
      </c>
      <c r="J124" s="186">
        <f t="shared" si="352"/>
        <v>0.38421640153074427</v>
      </c>
      <c r="K124" s="186">
        <f>K$64*(1-K$73)*K69*(K86*K89+K101*K103)/1000</f>
        <v>0.51581308748729615</v>
      </c>
      <c r="L124" s="186">
        <f>L$64*(1-L$73)*L69*(L86*L89+L101*L103)/1000</f>
        <v>0.72129047204990981</v>
      </c>
      <c r="M124" s="186">
        <f>M$64*(1-M$73)*M69*(M86*M89+M101*M103)/1000</f>
        <v>0.8929124994933606</v>
      </c>
      <c r="N124" s="240"/>
      <c r="O124" s="186">
        <f>O$64*(1-O$73)*O69*(O86*O89+O101*O103)/1000</f>
        <v>0.39655577667223524</v>
      </c>
      <c r="P124" s="186">
        <f t="shared" ref="P124:S124" si="353">P$64*(1-P$73)*P69*(P86*P89+P101*P103)/1000</f>
        <v>0.42603549444003685</v>
      </c>
      <c r="Q124" s="186">
        <f t="shared" si="353"/>
        <v>0.44831794079735332</v>
      </c>
      <c r="R124" s="186">
        <f t="shared" si="353"/>
        <v>0.37861869292756944</v>
      </c>
      <c r="S124" s="186">
        <f t="shared" si="353"/>
        <v>0.38421640153074427</v>
      </c>
      <c r="T124" s="302">
        <f>T$64*(1-T$73)*T69*(T86*T89+T101*T103)/1000</f>
        <v>0.51581308748729615</v>
      </c>
      <c r="U124" s="302">
        <f>U$64*(1-U$73)*U69*(U86*U89+U101*U103)/1000</f>
        <v>0.72129047204990981</v>
      </c>
      <c r="V124" s="302">
        <f>V$64*(1-V$73)*V69*(V86*V89+V101*V103)/1000</f>
        <v>0.8929124994933606</v>
      </c>
      <c r="W124" s="239"/>
      <c r="X124" s="186">
        <f t="shared" ref="X124:X125" si="354">O124</f>
        <v>0.39655577667223524</v>
      </c>
      <c r="Y124" s="186">
        <f t="shared" ref="Y124:Y125" si="355">P124</f>
        <v>0.42603549444003685</v>
      </c>
      <c r="Z124" s="186">
        <f t="shared" ref="Z124:Z125" si="356">Q124</f>
        <v>0.44831794079735332</v>
      </c>
      <c r="AA124" s="186">
        <f t="shared" ref="AA124:AA125" si="357">R124</f>
        <v>0.37861869292756944</v>
      </c>
      <c r="AB124" s="186">
        <f t="shared" ref="AB124:AB125" si="358">S124</f>
        <v>0.38421640153074427</v>
      </c>
      <c r="AC124" s="302">
        <f>AC$64*(1-AC$73)*AC69*(AC86*AC89+AC101*AC103)/1000</f>
        <v>0.91166964300080244</v>
      </c>
      <c r="AD124" s="302">
        <f>AD$64*(1-AD$73)*AD69*(AD86*AD89+AD101*AD103)/1000</f>
        <v>3.8245169215669632</v>
      </c>
      <c r="AE124" s="302">
        <f>AE$64*(1-AE$73)*AE69*(AE86*AE89+AE101*AE103)/1000</f>
        <v>7.8908546466855141</v>
      </c>
      <c r="AF124" s="239"/>
      <c r="AG124" s="239"/>
      <c r="AH124" s="239"/>
      <c r="AI124" s="239"/>
      <c r="AJ124" s="239"/>
      <c r="AK124" s="239"/>
      <c r="AL124" s="239"/>
      <c r="AM124" s="239"/>
      <c r="AN124" s="239"/>
      <c r="AO124" s="239"/>
      <c r="AP124" s="239"/>
      <c r="AQ124" s="239"/>
      <c r="AR124" s="239"/>
      <c r="AS124" s="239"/>
      <c r="AT124" s="239"/>
      <c r="AU124" s="239"/>
    </row>
    <row r="125" spans="1:47">
      <c r="A125" s="185" t="s">
        <v>16</v>
      </c>
      <c r="C125" s="185" t="str">
        <f>C121</f>
        <v>Bus, minibus, metro rail</v>
      </c>
      <c r="D125" s="185" t="s">
        <v>136</v>
      </c>
      <c r="E125" s="186">
        <f t="shared" ref="E125:G125" si="359">E$64*(1-E$73)*E70*(E86*E90+E101*E104)/1000</f>
        <v>13.726845504698046</v>
      </c>
      <c r="F125" s="186">
        <f t="shared" si="359"/>
        <v>17.567059633334598</v>
      </c>
      <c r="G125" s="186">
        <f t="shared" si="359"/>
        <v>17.11921044085512</v>
      </c>
      <c r="H125" s="186">
        <f t="shared" ref="H125:J125" si="360">H$64*(1-H$73)*H70*(H86*H90+H101*H104)/1000</f>
        <v>17.968640504716966</v>
      </c>
      <c r="I125" s="186">
        <f t="shared" si="360"/>
        <v>15.17861878240698</v>
      </c>
      <c r="J125" s="186">
        <f t="shared" si="360"/>
        <v>14.522738979402094</v>
      </c>
      <c r="K125" s="186">
        <f>K$64*(1-K$73)*K70*(K86*K90+K101*K104)/1000</f>
        <v>17.558657929425454</v>
      </c>
      <c r="L125" s="186">
        <f>L$64*(1-L$73)*L70*(L86*L90+L101*L104)/1000</f>
        <v>22.492498983495828</v>
      </c>
      <c r="M125" s="186">
        <f>M$64*(1-M$73)*M70*(M86*M90+M101*M104)/1000</f>
        <v>24.24887889266564</v>
      </c>
      <c r="N125" s="240"/>
      <c r="O125" s="186">
        <f>O$64*(1-O$73)*O70*(O86*O90+O101*O104)/1000</f>
        <v>17.567059633334598</v>
      </c>
      <c r="P125" s="186">
        <f t="shared" ref="P125:S125" si="361">P$64*(1-P$73)*P70*(P86*P90+P101*P104)/1000</f>
        <v>17.11921044085512</v>
      </c>
      <c r="Q125" s="186">
        <f t="shared" si="361"/>
        <v>17.968640504716966</v>
      </c>
      <c r="R125" s="186">
        <f t="shared" si="361"/>
        <v>15.17861878240698</v>
      </c>
      <c r="S125" s="186">
        <f t="shared" si="361"/>
        <v>14.522738979402094</v>
      </c>
      <c r="T125" s="302">
        <f>T$64*(1-T$73)*T70*(T86*T90+T101*T104)/1000</f>
        <v>17.558657929425454</v>
      </c>
      <c r="U125" s="302">
        <f>U$64*(1-U$73)*U70*(U86*U90+U101*U104)/1000</f>
        <v>22.492498983495828</v>
      </c>
      <c r="V125" s="302">
        <f>V$64*(1-V$73)*V70*(V86*V90+V101*V104)/1000</f>
        <v>24.24887889266564</v>
      </c>
      <c r="W125" s="239"/>
      <c r="X125" s="186">
        <f t="shared" si="354"/>
        <v>17.567059633334598</v>
      </c>
      <c r="Y125" s="186">
        <f t="shared" si="355"/>
        <v>17.11921044085512</v>
      </c>
      <c r="Z125" s="186">
        <f t="shared" si="356"/>
        <v>17.968640504716966</v>
      </c>
      <c r="AA125" s="186">
        <f t="shared" si="357"/>
        <v>15.17861878240698</v>
      </c>
      <c r="AB125" s="186">
        <f t="shared" si="358"/>
        <v>14.522738979402094</v>
      </c>
      <c r="AC125" s="302">
        <f>AC$64*(1-AC$73)*AC70*(AC86*AC90+AC101*AC104)/1000</f>
        <v>20.690533004443122</v>
      </c>
      <c r="AD125" s="302">
        <f>AD$64*(1-AD$73)*AD70*(AD86*AD90+AD101*AD104)/1000</f>
        <v>26.756124925603846</v>
      </c>
      <c r="AE125" s="302">
        <f>AE$64*(1-AE$73)*AE70*(AE86*AE90+AE101*AE104)/1000</f>
        <v>26.626574720169316</v>
      </c>
      <c r="AF125" s="239"/>
      <c r="AG125" s="239"/>
      <c r="AH125" s="239"/>
      <c r="AI125" s="239"/>
      <c r="AJ125" s="239"/>
      <c r="AK125" s="239"/>
      <c r="AL125" s="239"/>
      <c r="AM125" s="239"/>
      <c r="AN125" s="239"/>
      <c r="AO125" s="239"/>
      <c r="AP125" s="239"/>
      <c r="AQ125" s="239"/>
      <c r="AR125" s="239"/>
      <c r="AS125" s="239"/>
      <c r="AT125" s="239"/>
      <c r="AU125" s="239"/>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62">E115+E119+E123</f>
        <v>0.52719357125417843</v>
      </c>
      <c r="F127" s="186">
        <f t="shared" si="362"/>
        <v>0.80138751043622602</v>
      </c>
      <c r="G127" s="186">
        <f t="shared" si="362"/>
        <v>1.5745685843146777</v>
      </c>
      <c r="H127" s="186">
        <f t="shared" ref="H127:J127" si="363">H115+H119+H123</f>
        <v>2.5244712126531619</v>
      </c>
      <c r="I127" s="186">
        <f t="shared" si="363"/>
        <v>2.5547042090015273</v>
      </c>
      <c r="J127" s="186">
        <f t="shared" si="363"/>
        <v>7.3970184043119804</v>
      </c>
      <c r="K127" s="186">
        <f t="shared" ref="K127:M129" si="364">K115+K119+K123</f>
        <v>14.861318171058773</v>
      </c>
      <c r="L127" s="186">
        <f t="shared" si="364"/>
        <v>28.990927435939437</v>
      </c>
      <c r="M127" s="186">
        <f t="shared" si="364"/>
        <v>43.18977888515915</v>
      </c>
      <c r="N127" s="240"/>
      <c r="O127" s="186">
        <f t="shared" ref="O127:S129" si="365">O115+O119+O123</f>
        <v>0.80138751043622602</v>
      </c>
      <c r="P127" s="186">
        <f t="shared" si="365"/>
        <v>1.5745685843146777</v>
      </c>
      <c r="Q127" s="186">
        <f t="shared" si="365"/>
        <v>2.5244712126531619</v>
      </c>
      <c r="R127" s="186">
        <f t="shared" si="365"/>
        <v>2.5547042090015273</v>
      </c>
      <c r="S127" s="186">
        <f t="shared" si="365"/>
        <v>7.3970184043119804</v>
      </c>
      <c r="T127" s="302">
        <f t="shared" ref="T127:V129" si="366">T115+T119+T123</f>
        <v>14.861318171058773</v>
      </c>
      <c r="U127" s="302">
        <f t="shared" si="366"/>
        <v>28.990927435939437</v>
      </c>
      <c r="V127" s="302">
        <f t="shared" si="366"/>
        <v>43.18977888515915</v>
      </c>
      <c r="W127" s="239"/>
      <c r="X127" s="186">
        <f>O127</f>
        <v>0.80138751043622602</v>
      </c>
      <c r="Y127" s="186">
        <f t="shared" ref="Y127:AB127" si="367">P127</f>
        <v>1.5745685843146777</v>
      </c>
      <c r="Z127" s="186">
        <f t="shared" si="367"/>
        <v>2.5244712126531619</v>
      </c>
      <c r="AA127" s="186">
        <f t="shared" si="367"/>
        <v>2.5547042090015273</v>
      </c>
      <c r="AB127" s="186">
        <f t="shared" si="367"/>
        <v>7.3970184043119804</v>
      </c>
      <c r="AC127" s="302">
        <f t="shared" ref="AC127:AE129" si="368">AC115+AC119+AC123</f>
        <v>18.252804365593839</v>
      </c>
      <c r="AD127" s="302">
        <f t="shared" si="368"/>
        <v>50.581430429510547</v>
      </c>
      <c r="AE127" s="302">
        <f t="shared" si="368"/>
        <v>102.94804201220312</v>
      </c>
      <c r="AF127" s="239"/>
      <c r="AG127" s="239"/>
      <c r="AH127" s="239"/>
      <c r="AI127" s="239"/>
      <c r="AJ127" s="239"/>
      <c r="AK127" s="239"/>
      <c r="AL127" s="239"/>
      <c r="AM127" s="239"/>
      <c r="AN127" s="239"/>
      <c r="AO127" s="239"/>
      <c r="AP127" s="239"/>
      <c r="AQ127" s="239"/>
      <c r="AR127" s="239"/>
      <c r="AS127" s="239"/>
      <c r="AT127" s="239"/>
      <c r="AU127" s="239"/>
    </row>
    <row r="128" spans="1:47">
      <c r="A128" s="185" t="s">
        <v>16</v>
      </c>
      <c r="C128" s="185" t="str">
        <f>C124</f>
        <v>Gautrain</v>
      </c>
      <c r="D128" s="185" t="s">
        <v>136</v>
      </c>
      <c r="E128" s="186">
        <f t="shared" si="362"/>
        <v>0.53459848266953358</v>
      </c>
      <c r="F128" s="186">
        <f t="shared" si="362"/>
        <v>0.60923770891438467</v>
      </c>
      <c r="G128" s="186">
        <f t="shared" si="362"/>
        <v>0.64854136839212595</v>
      </c>
      <c r="H128" s="186">
        <f t="shared" ref="H128:J128" si="369">H116+H120+H124</f>
        <v>0.6995709084876961</v>
      </c>
      <c r="I128" s="186">
        <f t="shared" si="369"/>
        <v>0.64248252977129328</v>
      </c>
      <c r="J128" s="186">
        <f t="shared" si="369"/>
        <v>0.61862682810465142</v>
      </c>
      <c r="K128" s="186">
        <f t="shared" si="364"/>
        <v>0.81170620521623749</v>
      </c>
      <c r="L128" s="186">
        <f t="shared" si="364"/>
        <v>1.0676546391968196</v>
      </c>
      <c r="M128" s="186">
        <f t="shared" si="364"/>
        <v>1.2798930123172656</v>
      </c>
      <c r="N128" s="240"/>
      <c r="O128" s="186">
        <f t="shared" si="365"/>
        <v>0.60923770891438467</v>
      </c>
      <c r="P128" s="186">
        <f t="shared" si="365"/>
        <v>0.64854136839212595</v>
      </c>
      <c r="Q128" s="186">
        <f t="shared" si="365"/>
        <v>0.6995709084876961</v>
      </c>
      <c r="R128" s="186">
        <f t="shared" si="365"/>
        <v>0.64248252977129328</v>
      </c>
      <c r="S128" s="186">
        <f t="shared" si="365"/>
        <v>0.61862682810465142</v>
      </c>
      <c r="T128" s="302">
        <f t="shared" si="366"/>
        <v>0.81170620521623749</v>
      </c>
      <c r="U128" s="302">
        <f t="shared" si="366"/>
        <v>1.0676546391968196</v>
      </c>
      <c r="V128" s="302">
        <f t="shared" si="366"/>
        <v>1.2798930123172656</v>
      </c>
      <c r="W128" s="239"/>
      <c r="X128" s="186">
        <f>O128</f>
        <v>0.60923770891438467</v>
      </c>
      <c r="Y128" s="186">
        <f t="shared" ref="Y128" si="370">P128</f>
        <v>0.64854136839212595</v>
      </c>
      <c r="Z128" s="186">
        <f t="shared" ref="Z128" si="371">Q128</f>
        <v>0.6995709084876961</v>
      </c>
      <c r="AA128" s="186">
        <f t="shared" ref="AA128" si="372">R128</f>
        <v>0.64248252977129328</v>
      </c>
      <c r="AB128" s="186">
        <f t="shared" ref="AB128" si="373">S128</f>
        <v>0.61862682810465142</v>
      </c>
      <c r="AC128" s="302">
        <f t="shared" si="368"/>
        <v>2.1323798429510292</v>
      </c>
      <c r="AD128" s="302">
        <f t="shared" si="368"/>
        <v>6.7323436110972512</v>
      </c>
      <c r="AE128" s="302">
        <f t="shared" si="368"/>
        <v>12.817492591311769</v>
      </c>
      <c r="AF128" s="239"/>
      <c r="AG128" s="239"/>
      <c r="AH128" s="239"/>
      <c r="AI128" s="239"/>
      <c r="AJ128" s="239"/>
      <c r="AK128" s="239"/>
      <c r="AL128" s="239"/>
      <c r="AM128" s="239"/>
      <c r="AN128" s="239"/>
      <c r="AO128" s="239"/>
      <c r="AP128" s="239"/>
      <c r="AQ128" s="239"/>
      <c r="AR128" s="239"/>
      <c r="AS128" s="239"/>
      <c r="AT128" s="239"/>
      <c r="AU128" s="239"/>
    </row>
    <row r="129" spans="1:47">
      <c r="A129" s="185" t="s">
        <v>16</v>
      </c>
      <c r="C129" s="185" t="str">
        <f>C125</f>
        <v>Bus, minibus, metro rail</v>
      </c>
      <c r="D129" s="185" t="s">
        <v>136</v>
      </c>
      <c r="E129" s="186">
        <f t="shared" si="362"/>
        <v>132.8350634230103</v>
      </c>
      <c r="F129" s="186">
        <f t="shared" si="362"/>
        <v>135.33804769607482</v>
      </c>
      <c r="G129" s="186">
        <f t="shared" si="362"/>
        <v>125.01530875922427</v>
      </c>
      <c r="H129" s="186">
        <f t="shared" ref="H129:J129" si="374">H117+H121+H125</f>
        <v>127.87816586344641</v>
      </c>
      <c r="I129" s="186">
        <f t="shared" si="374"/>
        <v>129.93335332810128</v>
      </c>
      <c r="J129" s="186">
        <f t="shared" si="374"/>
        <v>133.46314726246857</v>
      </c>
      <c r="K129" s="186">
        <f t="shared" si="364"/>
        <v>141.55961920879034</v>
      </c>
      <c r="L129" s="186">
        <f t="shared" si="364"/>
        <v>137.42752510221379</v>
      </c>
      <c r="M129" s="186">
        <f t="shared" si="364"/>
        <v>129.7990027722046</v>
      </c>
      <c r="N129" s="240"/>
      <c r="O129" s="186">
        <f t="shared" si="365"/>
        <v>135.33804769607482</v>
      </c>
      <c r="P129" s="186">
        <f t="shared" si="365"/>
        <v>125.01530875922427</v>
      </c>
      <c r="Q129" s="186">
        <f t="shared" si="365"/>
        <v>127.87816586344641</v>
      </c>
      <c r="R129" s="186">
        <f t="shared" si="365"/>
        <v>129.93335332810128</v>
      </c>
      <c r="S129" s="186">
        <f t="shared" si="365"/>
        <v>133.46314726246857</v>
      </c>
      <c r="T129" s="302">
        <f t="shared" si="366"/>
        <v>141.55961920879034</v>
      </c>
      <c r="U129" s="302">
        <f t="shared" si="366"/>
        <v>137.42752510221379</v>
      </c>
      <c r="V129" s="302">
        <f t="shared" si="366"/>
        <v>129.7990027722046</v>
      </c>
      <c r="W129" s="239"/>
      <c r="X129" s="186">
        <f>X117+X121+X125</f>
        <v>135.33804769607482</v>
      </c>
      <c r="Y129" s="186">
        <f t="shared" ref="Y129:AB129" si="375">Y117+Y121+Y125</f>
        <v>125.01530875922427</v>
      </c>
      <c r="Z129" s="186">
        <f t="shared" si="375"/>
        <v>127.87816586344641</v>
      </c>
      <c r="AA129" s="186">
        <f t="shared" si="375"/>
        <v>129.93335332810128</v>
      </c>
      <c r="AB129" s="186">
        <f t="shared" si="375"/>
        <v>133.46314726246857</v>
      </c>
      <c r="AC129" s="302">
        <f t="shared" si="368"/>
        <v>143.00564275481702</v>
      </c>
      <c r="AD129" s="302">
        <f t="shared" si="368"/>
        <v>131.40042352342809</v>
      </c>
      <c r="AE129" s="302">
        <f t="shared" si="368"/>
        <v>105.45547031290164</v>
      </c>
      <c r="AF129" s="239"/>
      <c r="AG129" s="239"/>
      <c r="AH129" s="239"/>
      <c r="AI129" s="239"/>
      <c r="AJ129" s="239"/>
      <c r="AK129" s="239"/>
      <c r="AL129" s="239"/>
      <c r="AM129" s="239"/>
      <c r="AN129" s="239"/>
      <c r="AO129" s="239"/>
      <c r="AP129" s="239"/>
      <c r="AQ129" s="239"/>
      <c r="AR129" s="239"/>
      <c r="AS129" s="239"/>
      <c r="AT129" s="239"/>
      <c r="AU129" s="239"/>
    </row>
    <row r="130" spans="1:47">
      <c r="A130" s="185" t="s">
        <v>16</v>
      </c>
      <c r="L130" s="185"/>
      <c r="N130" s="40"/>
    </row>
    <row r="131" spans="1:47" ht="15.75" thickBot="1">
      <c r="A131" s="185" t="s">
        <v>16</v>
      </c>
      <c r="C131" s="226" t="s">
        <v>175</v>
      </c>
      <c r="E131" s="231"/>
      <c r="F131" s="295">
        <f>F$12</f>
        <v>2015</v>
      </c>
      <c r="G131" s="295">
        <f t="shared" ref="G131:M131" si="376">G$12</f>
        <v>2017</v>
      </c>
      <c r="H131" s="295">
        <f t="shared" si="376"/>
        <v>2019</v>
      </c>
      <c r="I131" s="295">
        <f t="shared" si="376"/>
        <v>2020</v>
      </c>
      <c r="J131" s="295">
        <f t="shared" si="376"/>
        <v>2021</v>
      </c>
      <c r="K131" s="295">
        <f t="shared" si="376"/>
        <v>2030</v>
      </c>
      <c r="L131" s="295">
        <f t="shared" si="376"/>
        <v>2040</v>
      </c>
      <c r="M131" s="295">
        <f t="shared" si="376"/>
        <v>2050</v>
      </c>
      <c r="N131" s="40"/>
      <c r="O131" s="295">
        <f>O$12</f>
        <v>2015</v>
      </c>
      <c r="P131" s="295">
        <f t="shared" ref="P131:V131" si="377">P$12</f>
        <v>2017</v>
      </c>
      <c r="Q131" s="295">
        <f t="shared" si="377"/>
        <v>2019</v>
      </c>
      <c r="R131" s="295">
        <f t="shared" si="377"/>
        <v>2020</v>
      </c>
      <c r="S131" s="295">
        <f t="shared" si="377"/>
        <v>2021</v>
      </c>
      <c r="T131" s="295">
        <f t="shared" si="377"/>
        <v>2030</v>
      </c>
      <c r="U131" s="295">
        <f t="shared" si="377"/>
        <v>2040</v>
      </c>
      <c r="V131" s="295">
        <f t="shared" si="377"/>
        <v>2050</v>
      </c>
      <c r="X131" s="185" t="s">
        <v>205</v>
      </c>
    </row>
    <row r="132" spans="1:47">
      <c r="A132" s="185" t="s">
        <v>16</v>
      </c>
      <c r="C132" s="227" t="s">
        <v>100</v>
      </c>
      <c r="E132" s="67">
        <f>[2]Calib_1011!M77</f>
        <v>0.8536700316236453</v>
      </c>
      <c r="F132" s="186">
        <f>IF($D$4,X132,O132)</f>
        <v>0.8536700316236453</v>
      </c>
      <c r="G132" s="186">
        <f t="shared" ref="G132:M134" si="378">IF($D$4,Y132,P132)</f>
        <v>0.79999999999999993</v>
      </c>
      <c r="H132" s="186">
        <f t="shared" si="378"/>
        <v>0.79999999999999993</v>
      </c>
      <c r="I132" s="186">
        <f t="shared" si="378"/>
        <v>0.79999999999999993</v>
      </c>
      <c r="J132" s="186">
        <f t="shared" si="378"/>
        <v>0.79999999999999993</v>
      </c>
      <c r="K132" s="186">
        <f t="shared" si="378"/>
        <v>0.79999999999999993</v>
      </c>
      <c r="L132" s="186">
        <f t="shared" si="378"/>
        <v>0.79999999999999993</v>
      </c>
      <c r="M132" s="186">
        <f t="shared" si="378"/>
        <v>0.79999999999999993</v>
      </c>
      <c r="N132" s="40"/>
      <c r="O132" s="230">
        <f>E132</f>
        <v>0.8536700316236453</v>
      </c>
      <c r="P132" s="230">
        <f t="shared" ref="P132" si="379">1-P133-P134</f>
        <v>0.79999999999999993</v>
      </c>
      <c r="Q132" s="230">
        <f t="shared" ref="Q132:V132" si="380">1-Q133-Q134</f>
        <v>0.79999999999999993</v>
      </c>
      <c r="R132" s="230">
        <f t="shared" si="380"/>
        <v>0.79999999999999993</v>
      </c>
      <c r="S132" s="230">
        <f t="shared" si="380"/>
        <v>0.79999999999999993</v>
      </c>
      <c r="T132" s="68">
        <f t="shared" si="380"/>
        <v>0.79999999999999993</v>
      </c>
      <c r="U132" s="68">
        <f t="shared" si="380"/>
        <v>0.79999999999999993</v>
      </c>
      <c r="V132" s="68">
        <f t="shared" si="380"/>
        <v>0.79999999999999993</v>
      </c>
      <c r="X132" s="230">
        <f>O132</f>
        <v>0.8536700316236453</v>
      </c>
      <c r="Y132" s="230">
        <f t="shared" ref="Y132:AB132" si="381">P132</f>
        <v>0.79999999999999993</v>
      </c>
      <c r="Z132" s="230">
        <f t="shared" si="381"/>
        <v>0.79999999999999993</v>
      </c>
      <c r="AA132" s="230">
        <f t="shared" si="381"/>
        <v>0.79999999999999993</v>
      </c>
      <c r="AB132" s="230">
        <f t="shared" si="381"/>
        <v>0.79999999999999993</v>
      </c>
      <c r="AC132" s="68">
        <f>1-AC133-AC134</f>
        <v>0.88</v>
      </c>
      <c r="AD132" s="68">
        <f>1-AD133-AD134</f>
        <v>0.89</v>
      </c>
      <c r="AE132" s="68">
        <f>1-AE133-AE134</f>
        <v>0.89</v>
      </c>
    </row>
    <row r="133" spans="1:47">
      <c r="A133" s="185" t="s">
        <v>16</v>
      </c>
      <c r="C133" s="227" t="s">
        <v>99</v>
      </c>
      <c r="E133" s="67">
        <f>[2]Calib_1011!M78</f>
        <v>0.10932215622366152</v>
      </c>
      <c r="F133" s="186">
        <f t="shared" ref="F133:F134" si="382">IF($D$4,X133,O133)</f>
        <v>0.14000000000000001</v>
      </c>
      <c r="G133" s="186">
        <f t="shared" si="378"/>
        <v>0.17</v>
      </c>
      <c r="H133" s="186">
        <f t="shared" si="378"/>
        <v>0.17</v>
      </c>
      <c r="I133" s="186">
        <f t="shared" si="378"/>
        <v>0.17</v>
      </c>
      <c r="J133" s="186">
        <f t="shared" si="378"/>
        <v>0.17</v>
      </c>
      <c r="K133" s="186">
        <f t="shared" si="378"/>
        <v>0.17</v>
      </c>
      <c r="L133" s="186">
        <f t="shared" si="378"/>
        <v>0.17</v>
      </c>
      <c r="M133" s="186">
        <f t="shared" si="378"/>
        <v>0.17</v>
      </c>
      <c r="N133" s="40"/>
      <c r="O133" s="345">
        <v>0.14000000000000001</v>
      </c>
      <c r="P133" s="345">
        <v>0.17</v>
      </c>
      <c r="Q133" s="230">
        <f t="shared" ref="Q133:V133" si="383">P133</f>
        <v>0.17</v>
      </c>
      <c r="R133" s="230">
        <f t="shared" si="383"/>
        <v>0.17</v>
      </c>
      <c r="S133" s="230">
        <f t="shared" si="383"/>
        <v>0.17</v>
      </c>
      <c r="T133" s="68">
        <f t="shared" si="383"/>
        <v>0.17</v>
      </c>
      <c r="U133" s="68">
        <f t="shared" si="383"/>
        <v>0.17</v>
      </c>
      <c r="V133" s="68">
        <f t="shared" si="383"/>
        <v>0.17</v>
      </c>
      <c r="X133" s="230">
        <f t="shared" ref="X133:X134" si="384">O133</f>
        <v>0.14000000000000001</v>
      </c>
      <c r="Y133" s="230">
        <f t="shared" ref="Y133:Y134" si="385">P133</f>
        <v>0.17</v>
      </c>
      <c r="Z133" s="230">
        <f t="shared" ref="Z133:Z134" si="386">Q133</f>
        <v>0.17</v>
      </c>
      <c r="AA133" s="230">
        <f t="shared" ref="AA133:AA134" si="387">R133</f>
        <v>0.17</v>
      </c>
      <c r="AB133" s="230">
        <f t="shared" ref="AB133:AB134" si="388">S133</f>
        <v>0.17</v>
      </c>
      <c r="AC133" s="76">
        <v>0.09</v>
      </c>
      <c r="AD133" s="76">
        <v>0.08</v>
      </c>
      <c r="AE133" s="68">
        <f>AD133</f>
        <v>0.08</v>
      </c>
    </row>
    <row r="134" spans="1:47">
      <c r="A134" s="185" t="s">
        <v>16</v>
      </c>
      <c r="C134" s="227" t="s">
        <v>176</v>
      </c>
      <c r="E134" s="323">
        <f>[2]Calib_1011!M79</f>
        <v>3.7007812152693054E-2</v>
      </c>
      <c r="F134" s="109">
        <f t="shared" si="382"/>
        <v>0.03</v>
      </c>
      <c r="G134" s="109">
        <f t="shared" si="378"/>
        <v>0.03</v>
      </c>
      <c r="H134" s="109">
        <f t="shared" si="378"/>
        <v>0.03</v>
      </c>
      <c r="I134" s="109">
        <f t="shared" si="378"/>
        <v>0.03</v>
      </c>
      <c r="J134" s="109">
        <f t="shared" si="378"/>
        <v>0.03</v>
      </c>
      <c r="K134" s="109">
        <f t="shared" si="378"/>
        <v>0.03</v>
      </c>
      <c r="L134" s="109">
        <f t="shared" si="378"/>
        <v>0.03</v>
      </c>
      <c r="M134" s="109">
        <f>IF($D$4,AE134,V134)</f>
        <v>0.03</v>
      </c>
      <c r="N134" s="40"/>
      <c r="O134" s="324">
        <v>0.03</v>
      </c>
      <c r="P134" s="324">
        <f>O134</f>
        <v>0.03</v>
      </c>
      <c r="Q134" s="230">
        <f t="shared" ref="Q134:V134" si="389">P134</f>
        <v>0.03</v>
      </c>
      <c r="R134" s="230">
        <f t="shared" si="389"/>
        <v>0.03</v>
      </c>
      <c r="S134" s="230">
        <f t="shared" si="389"/>
        <v>0.03</v>
      </c>
      <c r="T134" s="68">
        <f t="shared" si="389"/>
        <v>0.03</v>
      </c>
      <c r="U134" s="68">
        <f t="shared" si="389"/>
        <v>0.03</v>
      </c>
      <c r="V134" s="68">
        <f t="shared" si="389"/>
        <v>0.03</v>
      </c>
      <c r="X134" s="230">
        <f t="shared" si="384"/>
        <v>0.03</v>
      </c>
      <c r="Y134" s="230">
        <f t="shared" si="385"/>
        <v>0.03</v>
      </c>
      <c r="Z134" s="230">
        <f t="shared" si="386"/>
        <v>0.03</v>
      </c>
      <c r="AA134" s="230">
        <f t="shared" si="387"/>
        <v>0.03</v>
      </c>
      <c r="AB134" s="230">
        <f t="shared" si="388"/>
        <v>0.03</v>
      </c>
      <c r="AC134" s="68">
        <f>AA134</f>
        <v>0.03</v>
      </c>
      <c r="AD134" s="68">
        <f>AC134</f>
        <v>0.03</v>
      </c>
      <c r="AE134" s="68">
        <f>AD134</f>
        <v>0.03</v>
      </c>
    </row>
    <row r="135" spans="1:47">
      <c r="A135" s="185" t="s">
        <v>16</v>
      </c>
      <c r="C135" s="227"/>
      <c r="E135" s="231"/>
      <c r="F135" s="231"/>
      <c r="G135" s="231"/>
      <c r="I135" s="231"/>
      <c r="K135" s="231"/>
      <c r="L135" s="231"/>
      <c r="M135" s="231"/>
      <c r="N135" s="40"/>
      <c r="S135" s="280"/>
    </row>
    <row r="136" spans="1:47" ht="15.75" thickBot="1">
      <c r="A136" s="185" t="s">
        <v>16</v>
      </c>
      <c r="C136" s="226" t="s">
        <v>185</v>
      </c>
      <c r="E136" s="231"/>
      <c r="F136" s="231"/>
      <c r="G136" s="231"/>
      <c r="I136" s="231"/>
      <c r="K136" s="231"/>
      <c r="L136" s="231"/>
      <c r="M136" s="231"/>
      <c r="N136" s="40"/>
      <c r="S136" s="280"/>
      <c r="T136" s="284"/>
      <c r="U136" s="284"/>
      <c r="V136" s="284"/>
      <c r="W136" s="284"/>
    </row>
    <row r="137" spans="1:47">
      <c r="A137" s="185" t="s">
        <v>16</v>
      </c>
      <c r="C137" s="227" t="s">
        <v>62</v>
      </c>
      <c r="E137" s="67">
        <f>[2]Calib_1011!M71</f>
        <v>0.26825764964934912</v>
      </c>
      <c r="F137" s="186">
        <f t="shared" ref="F137:F139" si="390">IF($D$4,X137,O137)</f>
        <v>0.20812882482467454</v>
      </c>
      <c r="G137" s="186">
        <f t="shared" ref="G137:G139" si="391">IF($D$4,Y137,P137)</f>
        <v>0.14799999999999999</v>
      </c>
      <c r="H137" s="186">
        <f t="shared" ref="H137:H139" si="392">IF($D$4,Z137,Q137)</f>
        <v>0.14799999999999999</v>
      </c>
      <c r="I137" s="186">
        <f t="shared" ref="I137:I139" si="393">IF($D$4,AA137,R137)</f>
        <v>0.14799999999999999</v>
      </c>
      <c r="J137" s="186">
        <f t="shared" ref="J137:J139" si="394">IF($D$4,AB137,S137)</f>
        <v>0.14799999999999999</v>
      </c>
      <c r="K137" s="186">
        <f t="shared" ref="K137:K139" si="395">IF($D$4,AC137,T137)</f>
        <v>0.14800000000000002</v>
      </c>
      <c r="L137" s="186">
        <f t="shared" ref="L137:L139" si="396">IF($D$4,AD137,U137)</f>
        <v>0.14800000000000002</v>
      </c>
      <c r="M137" s="186">
        <f t="shared" ref="M137:M138" si="397">IF($D$4,AE137,V137)</f>
        <v>0.14800000000000002</v>
      </c>
      <c r="N137" s="40"/>
      <c r="O137" s="230">
        <f>AVERAGE(E137,P137)</f>
        <v>0.20812882482467454</v>
      </c>
      <c r="P137" s="230">
        <v>0.14799999999999999</v>
      </c>
      <c r="Q137" s="230">
        <f t="shared" ref="Q137:S139" si="398">P137</f>
        <v>0.14799999999999999</v>
      </c>
      <c r="R137" s="230">
        <f t="shared" si="398"/>
        <v>0.14799999999999999</v>
      </c>
      <c r="S137" s="230">
        <f t="shared" si="398"/>
        <v>0.14799999999999999</v>
      </c>
      <c r="T137" s="68">
        <f>1-T138-T139</f>
        <v>0.14800000000000002</v>
      </c>
      <c r="U137" s="68">
        <f>1-U138-U139</f>
        <v>0.14800000000000002</v>
      </c>
      <c r="V137" s="68">
        <f>1-V138-V139</f>
        <v>0.14800000000000002</v>
      </c>
      <c r="X137" s="230">
        <f>O137</f>
        <v>0.20812882482467454</v>
      </c>
      <c r="Y137" s="230">
        <f t="shared" ref="Y137:AB137" si="399">P137</f>
        <v>0.14799999999999999</v>
      </c>
      <c r="Z137" s="230">
        <f t="shared" si="399"/>
        <v>0.14799999999999999</v>
      </c>
      <c r="AA137" s="230">
        <f t="shared" si="399"/>
        <v>0.14799999999999999</v>
      </c>
      <c r="AB137" s="230">
        <f t="shared" si="399"/>
        <v>0.14799999999999999</v>
      </c>
      <c r="AC137" s="68">
        <f>1-AC138-AC139</f>
        <v>0.12199999999999997</v>
      </c>
      <c r="AD137" s="68">
        <f>1-AD138-AD139</f>
        <v>0.10199999999999997</v>
      </c>
      <c r="AE137" s="68">
        <f>1-AE138-AE139</f>
        <v>9.2591348397452117E-2</v>
      </c>
    </row>
    <row r="138" spans="1:47">
      <c r="A138" s="185" t="s">
        <v>16</v>
      </c>
      <c r="C138" s="227" t="s">
        <v>184</v>
      </c>
      <c r="E138" s="67">
        <f>[2]Calib_1011!M72</f>
        <v>0.61864357616651655</v>
      </c>
      <c r="F138" s="186">
        <f t="shared" si="390"/>
        <v>0.70082178808325835</v>
      </c>
      <c r="G138" s="186">
        <f t="shared" si="391"/>
        <v>0.78300000000000003</v>
      </c>
      <c r="H138" s="186">
        <f t="shared" si="392"/>
        <v>0.78300000000000003</v>
      </c>
      <c r="I138" s="186">
        <f t="shared" si="393"/>
        <v>0.78300000000000003</v>
      </c>
      <c r="J138" s="186">
        <f t="shared" si="394"/>
        <v>0.78300000000000003</v>
      </c>
      <c r="K138" s="186">
        <f t="shared" si="395"/>
        <v>0.78300000000000003</v>
      </c>
      <c r="L138" s="186">
        <f t="shared" si="396"/>
        <v>0.78300000000000003</v>
      </c>
      <c r="M138" s="186">
        <f t="shared" si="397"/>
        <v>0.78300000000000003</v>
      </c>
      <c r="N138" s="40"/>
      <c r="O138" s="230">
        <f t="shared" ref="O138" si="400">AVERAGE(E138,P138)</f>
        <v>0.70082178808325835</v>
      </c>
      <c r="P138" s="230">
        <v>0.78300000000000003</v>
      </c>
      <c r="Q138" s="230">
        <f t="shared" si="398"/>
        <v>0.78300000000000003</v>
      </c>
      <c r="R138" s="230">
        <f t="shared" si="398"/>
        <v>0.78300000000000003</v>
      </c>
      <c r="S138" s="230">
        <f t="shared" si="398"/>
        <v>0.78300000000000003</v>
      </c>
      <c r="T138" s="68">
        <f>R138</f>
        <v>0.78300000000000003</v>
      </c>
      <c r="U138" s="68">
        <f>T138</f>
        <v>0.78300000000000003</v>
      </c>
      <c r="V138" s="68">
        <f>U138</f>
        <v>0.78300000000000003</v>
      </c>
      <c r="X138" s="230">
        <f t="shared" ref="X138:X139" si="401">O138</f>
        <v>0.70082178808325835</v>
      </c>
      <c r="Y138" s="230">
        <f t="shared" ref="Y138:Y139" si="402">P138</f>
        <v>0.78300000000000003</v>
      </c>
      <c r="Z138" s="230">
        <f t="shared" ref="Z138:Z139" si="403">Q138</f>
        <v>0.78300000000000003</v>
      </c>
      <c r="AA138" s="230">
        <f t="shared" ref="AA138:AA139" si="404">R138</f>
        <v>0.78300000000000003</v>
      </c>
      <c r="AB138" s="230">
        <f t="shared" ref="AB138:AB139" si="405">S138</f>
        <v>0.78300000000000003</v>
      </c>
      <c r="AC138" s="68">
        <f>AA138</f>
        <v>0.78300000000000003</v>
      </c>
      <c r="AD138" s="68">
        <f>AC138</f>
        <v>0.78300000000000003</v>
      </c>
      <c r="AE138" s="68">
        <f>AD138</f>
        <v>0.78300000000000003</v>
      </c>
    </row>
    <row r="139" spans="1:47">
      <c r="A139" s="185" t="s">
        <v>16</v>
      </c>
      <c r="C139" s="227" t="s">
        <v>186</v>
      </c>
      <c r="E139" s="67">
        <f>[2]Calib_1011!M73</f>
        <v>0.1130987741841344</v>
      </c>
      <c r="F139" s="186">
        <f t="shared" si="390"/>
        <v>9.1049387092067169E-2</v>
      </c>
      <c r="G139" s="186">
        <f t="shared" si="391"/>
        <v>6.899999999999995E-2</v>
      </c>
      <c r="H139" s="186">
        <f t="shared" si="392"/>
        <v>6.899999999999995E-2</v>
      </c>
      <c r="I139" s="186">
        <f t="shared" si="393"/>
        <v>6.899999999999995E-2</v>
      </c>
      <c r="J139" s="186">
        <f t="shared" si="394"/>
        <v>6.899999999999995E-2</v>
      </c>
      <c r="K139" s="186">
        <f t="shared" si="395"/>
        <v>6.899999999999995E-2</v>
      </c>
      <c r="L139" s="186">
        <f t="shared" si="396"/>
        <v>6.899999999999995E-2</v>
      </c>
      <c r="M139" s="186">
        <f>IF($D$4,AE139,V139)</f>
        <v>6.899999999999995E-2</v>
      </c>
      <c r="N139" s="40"/>
      <c r="O139" s="230">
        <f>AVERAGE(E139,P139)</f>
        <v>9.1049387092067169E-2</v>
      </c>
      <c r="P139" s="230">
        <f>1-SUM(R137:R138)</f>
        <v>6.899999999999995E-2</v>
      </c>
      <c r="Q139" s="230">
        <f t="shared" si="398"/>
        <v>6.899999999999995E-2</v>
      </c>
      <c r="R139" s="230">
        <f t="shared" si="398"/>
        <v>6.899999999999995E-2</v>
      </c>
      <c r="S139" s="230">
        <f t="shared" si="398"/>
        <v>6.899999999999995E-2</v>
      </c>
      <c r="T139" s="68">
        <f>R139</f>
        <v>6.899999999999995E-2</v>
      </c>
      <c r="U139" s="68">
        <f>T139</f>
        <v>6.899999999999995E-2</v>
      </c>
      <c r="V139" s="68">
        <f>U139</f>
        <v>6.899999999999995E-2</v>
      </c>
      <c r="X139" s="230">
        <f t="shared" si="401"/>
        <v>9.1049387092067169E-2</v>
      </c>
      <c r="Y139" s="230">
        <f t="shared" si="402"/>
        <v>6.899999999999995E-2</v>
      </c>
      <c r="Z139" s="230">
        <f t="shared" si="403"/>
        <v>6.899999999999995E-2</v>
      </c>
      <c r="AA139" s="230">
        <f t="shared" si="404"/>
        <v>6.899999999999995E-2</v>
      </c>
      <c r="AB139" s="230">
        <f t="shared" si="405"/>
        <v>6.899999999999995E-2</v>
      </c>
      <c r="AC139" s="68">
        <v>9.5000000000000001E-2</v>
      </c>
      <c r="AD139" s="68">
        <v>0.115</v>
      </c>
      <c r="AE139" s="76">
        <f>E139*1.1</f>
        <v>0.12440865160254785</v>
      </c>
    </row>
    <row r="140" spans="1:47">
      <c r="A140" s="185" t="s">
        <v>16</v>
      </c>
      <c r="C140" s="227"/>
      <c r="E140" s="231"/>
      <c r="F140" s="231"/>
      <c r="G140" s="231"/>
      <c r="I140" s="231"/>
      <c r="K140" s="231"/>
      <c r="L140" s="231"/>
      <c r="M140" s="231"/>
      <c r="N140" s="40"/>
    </row>
    <row r="141" spans="1:47" ht="15.75" thickBot="1">
      <c r="A141" s="185" t="s">
        <v>16</v>
      </c>
      <c r="C141" s="226" t="s">
        <v>196</v>
      </c>
      <c r="D141" s="250">
        <f>INDEX($BI$4:$BI$7,MATCH($D$3,$BB$4:$BB$7,0))</f>
        <v>0</v>
      </c>
      <c r="E141" s="231"/>
      <c r="F141" s="231"/>
      <c r="G141" s="231"/>
      <c r="I141" s="231"/>
      <c r="K141" s="231"/>
      <c r="L141" s="231"/>
      <c r="M141" s="231"/>
      <c r="N141" s="40"/>
      <c r="X141" s="185" t="s">
        <v>206</v>
      </c>
    </row>
    <row r="142" spans="1:47">
      <c r="A142" s="185" t="s">
        <v>16</v>
      </c>
      <c r="C142" s="185" t="s">
        <v>62</v>
      </c>
      <c r="D142" s="185" t="s">
        <v>96</v>
      </c>
      <c r="E142" s="242">
        <f>[2]Calib_1011!$K$71</f>
        <v>25</v>
      </c>
      <c r="F142" s="186">
        <f t="shared" ref="F142:F144" si="406">IF($D$4,X142,O142)</f>
        <v>25</v>
      </c>
      <c r="G142" s="186">
        <f t="shared" ref="G142:G144" si="407">IF($D$4,Y142,P142)</f>
        <v>25</v>
      </c>
      <c r="H142" s="186">
        <f t="shared" ref="H142:H144" si="408">IF($D$4,Z142,Q142)</f>
        <v>25</v>
      </c>
      <c r="I142" s="186">
        <f t="shared" ref="I142:I144" si="409">IF($D$4,AA142,R142)</f>
        <v>25</v>
      </c>
      <c r="J142" s="186">
        <f t="shared" ref="J142:J144" si="410">IF($D$4,AB142,S142)</f>
        <v>25</v>
      </c>
      <c r="K142" s="186">
        <f t="shared" ref="K142:K144" si="411">IF($D$4,AC142,T142)</f>
        <v>25</v>
      </c>
      <c r="L142" s="186">
        <f t="shared" ref="L142:L144" si="412">IF($D$4,AD142,U142)</f>
        <v>25</v>
      </c>
      <c r="M142" s="186">
        <f t="shared" ref="M142:M143" si="413">IF($D$4,AE142,V142)</f>
        <v>25</v>
      </c>
      <c r="N142" s="243"/>
      <c r="O142" s="244">
        <f>E142</f>
        <v>25</v>
      </c>
      <c r="P142" s="244">
        <f t="shared" ref="P142:Q143" si="414">O142</f>
        <v>25</v>
      </c>
      <c r="Q142" s="244">
        <f>P142</f>
        <v>25</v>
      </c>
      <c r="R142" s="244">
        <f t="shared" ref="R142:V142" si="415">Q142</f>
        <v>25</v>
      </c>
      <c r="S142" s="244">
        <f t="shared" si="415"/>
        <v>25</v>
      </c>
      <c r="T142" s="60">
        <f t="shared" si="415"/>
        <v>25</v>
      </c>
      <c r="U142" s="60">
        <f t="shared" si="415"/>
        <v>25</v>
      </c>
      <c r="V142" s="60">
        <f t="shared" si="415"/>
        <v>25</v>
      </c>
      <c r="W142" s="245"/>
      <c r="X142" s="244">
        <f>O142</f>
        <v>25</v>
      </c>
      <c r="Y142" s="244">
        <f t="shared" ref="Y142:AB142" si="416">P142</f>
        <v>25</v>
      </c>
      <c r="Z142" s="244">
        <f t="shared" si="416"/>
        <v>25</v>
      </c>
      <c r="AA142" s="244">
        <f t="shared" si="416"/>
        <v>25</v>
      </c>
      <c r="AB142" s="244">
        <f t="shared" si="416"/>
        <v>25</v>
      </c>
      <c r="AC142" s="77">
        <f>AA142*(1+$D$141)</f>
        <v>25</v>
      </c>
      <c r="AD142" s="77">
        <f>AC142*(1+$D$141)</f>
        <v>25</v>
      </c>
      <c r="AE142" s="77">
        <f>AD142*(1+$D$141)</f>
        <v>25</v>
      </c>
      <c r="AF142" s="245"/>
      <c r="AG142" s="245"/>
      <c r="AH142" s="245"/>
      <c r="AI142" s="245"/>
      <c r="AJ142" s="245"/>
      <c r="AK142" s="245"/>
      <c r="AL142" s="245"/>
      <c r="AM142" s="245"/>
      <c r="AN142" s="245"/>
      <c r="AO142" s="245"/>
      <c r="AP142" s="245"/>
      <c r="AQ142" s="245"/>
      <c r="AR142" s="245"/>
      <c r="AS142" s="245"/>
      <c r="AT142" s="245"/>
      <c r="AU142" s="245"/>
    </row>
    <row r="143" spans="1:47">
      <c r="A143" s="185" t="s">
        <v>16</v>
      </c>
      <c r="C143" s="185" t="s">
        <v>184</v>
      </c>
      <c r="D143" s="185" t="s">
        <v>96</v>
      </c>
      <c r="E143" s="242">
        <f>[2]Calib_1011!$K$72</f>
        <v>14</v>
      </c>
      <c r="F143" s="186">
        <f t="shared" si="406"/>
        <v>14</v>
      </c>
      <c r="G143" s="186">
        <f t="shared" si="407"/>
        <v>14</v>
      </c>
      <c r="H143" s="186">
        <f t="shared" si="408"/>
        <v>14</v>
      </c>
      <c r="I143" s="186">
        <f t="shared" si="409"/>
        <v>14</v>
      </c>
      <c r="J143" s="186">
        <f t="shared" si="410"/>
        <v>14</v>
      </c>
      <c r="K143" s="186">
        <f t="shared" si="411"/>
        <v>14</v>
      </c>
      <c r="L143" s="186">
        <f t="shared" si="412"/>
        <v>14</v>
      </c>
      <c r="M143" s="186">
        <f t="shared" si="413"/>
        <v>14</v>
      </c>
      <c r="N143" s="243"/>
      <c r="O143" s="244">
        <f>E143</f>
        <v>14</v>
      </c>
      <c r="P143" s="244">
        <f t="shared" si="414"/>
        <v>14</v>
      </c>
      <c r="Q143" s="244">
        <f t="shared" si="414"/>
        <v>14</v>
      </c>
      <c r="R143" s="244">
        <f t="shared" ref="R143:V143" si="417">Q143</f>
        <v>14</v>
      </c>
      <c r="S143" s="244">
        <f t="shared" si="417"/>
        <v>14</v>
      </c>
      <c r="T143" s="60">
        <f t="shared" si="417"/>
        <v>14</v>
      </c>
      <c r="U143" s="60">
        <f t="shared" si="417"/>
        <v>14</v>
      </c>
      <c r="V143" s="60">
        <f t="shared" si="417"/>
        <v>14</v>
      </c>
      <c r="W143" s="245"/>
      <c r="X143" s="244">
        <f t="shared" ref="X143:X144" si="418">O143</f>
        <v>14</v>
      </c>
      <c r="Y143" s="244">
        <f t="shared" ref="Y143:Y144" si="419">P143</f>
        <v>14</v>
      </c>
      <c r="Z143" s="244">
        <f t="shared" ref="Z143:Z144" si="420">Q143</f>
        <v>14</v>
      </c>
      <c r="AA143" s="244">
        <f t="shared" ref="AA143:AA144" si="421">R143</f>
        <v>14</v>
      </c>
      <c r="AB143" s="244">
        <f t="shared" ref="AB143:AB144" si="422">S143</f>
        <v>14</v>
      </c>
      <c r="AC143" s="77">
        <f>AA143</f>
        <v>14</v>
      </c>
      <c r="AD143" s="77">
        <f>AC143</f>
        <v>14</v>
      </c>
      <c r="AE143" s="77">
        <f>AD143</f>
        <v>14</v>
      </c>
      <c r="AF143" s="245"/>
      <c r="AG143" s="245"/>
      <c r="AH143" s="245"/>
      <c r="AI143" s="245"/>
      <c r="AJ143" s="245"/>
      <c r="AK143" s="245"/>
      <c r="AL143" s="245"/>
      <c r="AM143" s="245"/>
      <c r="AN143" s="245"/>
      <c r="AO143" s="245"/>
      <c r="AP143" s="245"/>
      <c r="AQ143" s="245"/>
      <c r="AR143" s="245"/>
      <c r="AS143" s="245"/>
      <c r="AT143" s="245"/>
      <c r="AU143" s="245"/>
    </row>
    <row r="144" spans="1:47">
      <c r="A144" s="185" t="s">
        <v>16</v>
      </c>
      <c r="C144" s="185" t="s">
        <v>63</v>
      </c>
      <c r="D144" s="185" t="s">
        <v>96</v>
      </c>
      <c r="E144" s="242">
        <f>E142</f>
        <v>25</v>
      </c>
      <c r="F144" s="186">
        <f t="shared" si="406"/>
        <v>25</v>
      </c>
      <c r="G144" s="186">
        <f t="shared" si="407"/>
        <v>25</v>
      </c>
      <c r="H144" s="186">
        <f t="shared" si="408"/>
        <v>25</v>
      </c>
      <c r="I144" s="186">
        <f t="shared" si="409"/>
        <v>25</v>
      </c>
      <c r="J144" s="186">
        <f t="shared" si="410"/>
        <v>25</v>
      </c>
      <c r="K144" s="186">
        <f t="shared" si="411"/>
        <v>25</v>
      </c>
      <c r="L144" s="186">
        <f t="shared" si="412"/>
        <v>25</v>
      </c>
      <c r="M144" s="186">
        <f>IF($D$4,AE144,V144)</f>
        <v>25</v>
      </c>
      <c r="N144" s="243"/>
      <c r="O144" s="244">
        <f>E144</f>
        <v>25</v>
      </c>
      <c r="P144" s="244">
        <f>O144</f>
        <v>25</v>
      </c>
      <c r="Q144" s="244">
        <f t="shared" ref="Q144:V144" si="423">P144</f>
        <v>25</v>
      </c>
      <c r="R144" s="244">
        <f t="shared" si="423"/>
        <v>25</v>
      </c>
      <c r="S144" s="244">
        <f t="shared" si="423"/>
        <v>25</v>
      </c>
      <c r="T144" s="60">
        <f t="shared" si="423"/>
        <v>25</v>
      </c>
      <c r="U144" s="60">
        <f t="shared" si="423"/>
        <v>25</v>
      </c>
      <c r="V144" s="60">
        <f t="shared" si="423"/>
        <v>25</v>
      </c>
      <c r="W144" s="245"/>
      <c r="X144" s="244">
        <f t="shared" si="418"/>
        <v>25</v>
      </c>
      <c r="Y144" s="244">
        <f t="shared" si="419"/>
        <v>25</v>
      </c>
      <c r="Z144" s="244">
        <f t="shared" si="420"/>
        <v>25</v>
      </c>
      <c r="AA144" s="244">
        <f t="shared" si="421"/>
        <v>25</v>
      </c>
      <c r="AB144" s="244">
        <f t="shared" si="422"/>
        <v>25</v>
      </c>
      <c r="AC144" s="77">
        <f>AA144*(1+$D$141)</f>
        <v>25</v>
      </c>
      <c r="AD144" s="77">
        <f>AC144*(1+$D$141)</f>
        <v>25</v>
      </c>
      <c r="AE144" s="77">
        <f>AD144*(1+$D$141)</f>
        <v>25</v>
      </c>
      <c r="AF144" s="245"/>
      <c r="AG144" s="245"/>
      <c r="AH144" s="245"/>
      <c r="AI144" s="245"/>
      <c r="AJ144" s="245"/>
      <c r="AK144" s="245"/>
      <c r="AL144" s="245"/>
      <c r="AM144" s="245"/>
      <c r="AN144" s="245"/>
      <c r="AO144" s="245"/>
      <c r="AP144" s="245"/>
      <c r="AQ144" s="245"/>
      <c r="AR144" s="245"/>
      <c r="AS144" s="245"/>
      <c r="AT144" s="245"/>
      <c r="AU144" s="245"/>
    </row>
    <row r="145" spans="1:47">
      <c r="A145" s="185" t="s">
        <v>16</v>
      </c>
      <c r="C145" s="227"/>
      <c r="E145" s="231"/>
      <c r="F145" s="231"/>
      <c r="G145" s="231"/>
      <c r="I145" s="231"/>
      <c r="K145" s="231"/>
      <c r="L145" s="231"/>
      <c r="M145" s="231"/>
      <c r="N145" s="40"/>
    </row>
    <row r="146" spans="1:47">
      <c r="A146" s="185" t="s">
        <v>16</v>
      </c>
      <c r="L146" s="185"/>
      <c r="N146" s="40"/>
    </row>
    <row r="147" spans="1:47">
      <c r="A147" s="185" t="s">
        <v>16</v>
      </c>
      <c r="E147" s="30"/>
      <c r="F147" s="30"/>
      <c r="G147" s="30"/>
      <c r="I147" s="30"/>
      <c r="K147" s="30"/>
      <c r="L147" s="30"/>
      <c r="M147" s="30"/>
      <c r="N147" s="243"/>
      <c r="O147" s="245" t="str">
        <f>O11</f>
        <v>Reference</v>
      </c>
      <c r="R147" s="245"/>
      <c r="T147" s="245"/>
      <c r="U147" s="245"/>
      <c r="V147" s="245"/>
      <c r="W147" s="245"/>
      <c r="X147" s="245" t="str">
        <f>X11</f>
        <v>Scenario</v>
      </c>
      <c r="AA147" s="245"/>
      <c r="AB147" s="245"/>
      <c r="AD147" s="245"/>
      <c r="AE147" s="245"/>
      <c r="AF147" s="245"/>
      <c r="AN147" s="245"/>
      <c r="AO147" s="245"/>
      <c r="AP147" s="245"/>
      <c r="AQ147" s="245"/>
      <c r="AR147" s="245"/>
      <c r="AS147" s="245"/>
      <c r="AT147" s="245"/>
      <c r="AU147" s="245"/>
    </row>
    <row r="148" spans="1:47" ht="15.75" thickBot="1">
      <c r="A148" s="185" t="s">
        <v>16</v>
      </c>
      <c r="C148" s="226" t="s">
        <v>142</v>
      </c>
      <c r="D148" s="226"/>
      <c r="E148" s="7">
        <v>2012</v>
      </c>
      <c r="F148" s="7">
        <f>F4</f>
        <v>2015</v>
      </c>
      <c r="G148" s="7">
        <f t="shared" ref="G148:M148" si="424">G4</f>
        <v>2017</v>
      </c>
      <c r="H148" s="7">
        <f t="shared" si="424"/>
        <v>2019</v>
      </c>
      <c r="I148" s="7">
        <f t="shared" si="424"/>
        <v>2020</v>
      </c>
      <c r="J148" s="7">
        <f t="shared" si="424"/>
        <v>2021</v>
      </c>
      <c r="K148" s="7">
        <f t="shared" si="424"/>
        <v>2030</v>
      </c>
      <c r="L148" s="7">
        <f t="shared" si="424"/>
        <v>2040</v>
      </c>
      <c r="M148" s="7">
        <f t="shared" si="424"/>
        <v>2050</v>
      </c>
      <c r="N148" s="243"/>
      <c r="O148" s="295">
        <f>O$12</f>
        <v>2015</v>
      </c>
      <c r="P148" s="295">
        <f t="shared" ref="P148:V148" si="425">P$12</f>
        <v>2017</v>
      </c>
      <c r="Q148" s="295">
        <f t="shared" si="425"/>
        <v>2019</v>
      </c>
      <c r="R148" s="295">
        <f t="shared" si="425"/>
        <v>2020</v>
      </c>
      <c r="S148" s="295">
        <f t="shared" si="425"/>
        <v>2021</v>
      </c>
      <c r="T148" s="295">
        <f t="shared" si="425"/>
        <v>2030</v>
      </c>
      <c r="U148" s="295">
        <f t="shared" si="425"/>
        <v>2040</v>
      </c>
      <c r="V148" s="295">
        <f t="shared" si="425"/>
        <v>2050</v>
      </c>
      <c r="W148" s="245"/>
      <c r="X148" s="295">
        <f>X$12</f>
        <v>2015</v>
      </c>
      <c r="Y148" s="295">
        <f t="shared" ref="Y148:AE148" si="426">Y$12</f>
        <v>2017</v>
      </c>
      <c r="Z148" s="295">
        <f t="shared" si="426"/>
        <v>2019</v>
      </c>
      <c r="AA148" s="295">
        <f t="shared" si="426"/>
        <v>2020</v>
      </c>
      <c r="AB148" s="295">
        <f t="shared" si="426"/>
        <v>2021</v>
      </c>
      <c r="AC148" s="295">
        <f t="shared" si="426"/>
        <v>2030</v>
      </c>
      <c r="AD148" s="295">
        <f t="shared" si="426"/>
        <v>2040</v>
      </c>
      <c r="AE148" s="295">
        <f t="shared" si="426"/>
        <v>2050</v>
      </c>
      <c r="AF148" s="245"/>
      <c r="AN148" s="245"/>
      <c r="AO148" s="245"/>
      <c r="AP148" s="245"/>
      <c r="AQ148" s="245"/>
      <c r="AR148" s="245"/>
      <c r="AS148" s="245"/>
      <c r="AT148" s="245"/>
      <c r="AU148" s="245"/>
    </row>
    <row r="149" spans="1:47">
      <c r="A149" s="185" t="s">
        <v>16</v>
      </c>
      <c r="B149" s="185" t="s">
        <v>128</v>
      </c>
      <c r="C149" s="185" t="s">
        <v>102</v>
      </c>
      <c r="D149" s="185" t="s">
        <v>86</v>
      </c>
      <c r="E149" s="297">
        <f t="shared" ref="E149" si="427">E132*E$111</f>
        <v>77.614189675901358</v>
      </c>
      <c r="F149" s="50">
        <f t="shared" ref="F149:F156" si="428">IF($D$4,X149,O149)</f>
        <v>80.780869704812559</v>
      </c>
      <c r="G149" s="50">
        <f t="shared" ref="G149:G156" si="429">IF($D$4,Y149,P149)</f>
        <v>80.152552888362095</v>
      </c>
      <c r="H149" s="50">
        <f t="shared" ref="H149:H156" si="430">IF($D$4,Z149,Q149)</f>
        <v>84.125623680017213</v>
      </c>
      <c r="I149" s="50">
        <f t="shared" ref="I149:I156" si="431">IF($D$4,AA149,R149)</f>
        <v>78.16502898594004</v>
      </c>
      <c r="J149" s="50">
        <f t="shared" ref="J149:J156" si="432">IF($D$4,AB149,S149)</f>
        <v>76.622786978786607</v>
      </c>
      <c r="K149" s="50">
        <f t="shared" ref="K149:K156" si="433">IF($D$4,AC149,T149)</f>
        <v>101.91292522957039</v>
      </c>
      <c r="L149" s="50">
        <f t="shared" ref="L149:L156" si="434">IF($D$4,AD149,U149)</f>
        <v>137.36639375584321</v>
      </c>
      <c r="M149" s="50">
        <f t="shared" ref="M149:M156" si="435">IF($D$4,AE149,V149)</f>
        <v>171.5969540629944</v>
      </c>
      <c r="N149" s="246" t="str">
        <f t="shared" ref="N149:N156" si="436">C149</f>
        <v>Car Priv.Veh. Vehicle km</v>
      </c>
      <c r="O149" s="228">
        <f>O132*O$111</f>
        <v>80.780869704812559</v>
      </c>
      <c r="P149" s="232">
        <f t="shared" ref="P149:S149" si="437">P132*P$111</f>
        <v>80.152552888362095</v>
      </c>
      <c r="Q149" s="232">
        <f>Q132*Q$111</f>
        <v>84.125623680017213</v>
      </c>
      <c r="R149" s="232">
        <f t="shared" si="437"/>
        <v>78.16502898594004</v>
      </c>
      <c r="S149" s="232">
        <f t="shared" si="437"/>
        <v>76.622786978786607</v>
      </c>
      <c r="T149" s="303">
        <f t="shared" ref="T149:V151" si="438">T132*T$111</f>
        <v>101.91292522957039</v>
      </c>
      <c r="U149" s="303">
        <f t="shared" si="438"/>
        <v>137.36639375584321</v>
      </c>
      <c r="V149" s="303">
        <f t="shared" si="438"/>
        <v>171.5969540629944</v>
      </c>
      <c r="W149" s="232"/>
      <c r="X149" s="232">
        <f>O149</f>
        <v>80.780869704812559</v>
      </c>
      <c r="Y149" s="232">
        <f t="shared" ref="Y149:AB149" si="439">P149</f>
        <v>80.152552888362095</v>
      </c>
      <c r="Z149" s="232">
        <f t="shared" si="439"/>
        <v>84.125623680017213</v>
      </c>
      <c r="AA149" s="232">
        <f t="shared" si="439"/>
        <v>78.16502898594004</v>
      </c>
      <c r="AB149" s="232">
        <f t="shared" si="439"/>
        <v>76.622786978786607</v>
      </c>
      <c r="AC149" s="232" t="e">
        <f t="shared" ref="AC149:AE151" si="440">AC161/AC$36</f>
        <v>#N/A</v>
      </c>
      <c r="AD149" s="232" t="e">
        <f t="shared" si="440"/>
        <v>#N/A</v>
      </c>
      <c r="AE149" s="232" t="e">
        <f t="shared" si="440"/>
        <v>#N/A</v>
      </c>
      <c r="AF149" s="232"/>
      <c r="AG149" s="232"/>
      <c r="AH149" s="232"/>
      <c r="AN149" s="232"/>
      <c r="AO149" s="232"/>
      <c r="AP149" s="232"/>
      <c r="AQ149" s="232"/>
      <c r="AR149" s="232"/>
      <c r="AS149" s="232"/>
      <c r="AT149" s="232"/>
      <c r="AU149" s="232"/>
    </row>
    <row r="150" spans="1:47">
      <c r="A150" s="185" t="s">
        <v>16</v>
      </c>
      <c r="B150" s="185" t="s">
        <v>127</v>
      </c>
      <c r="C150" s="185" t="s">
        <v>101</v>
      </c>
      <c r="D150" s="185" t="s">
        <v>86</v>
      </c>
      <c r="E150" s="297">
        <f t="shared" ref="E150" si="441">E133*E$111</f>
        <v>9.939379683721306</v>
      </c>
      <c r="F150" s="346">
        <f t="shared" si="428"/>
        <v>13.247884240663684</v>
      </c>
      <c r="G150" s="50">
        <f t="shared" si="429"/>
        <v>17.032417488776947</v>
      </c>
      <c r="H150" s="50">
        <f t="shared" si="430"/>
        <v>17.87669503200366</v>
      </c>
      <c r="I150" s="50">
        <f t="shared" si="431"/>
        <v>16.610068659512262</v>
      </c>
      <c r="J150" s="50">
        <f t="shared" si="432"/>
        <v>16.282342232992157</v>
      </c>
      <c r="K150" s="50">
        <f t="shared" si="433"/>
        <v>21.656496611283711</v>
      </c>
      <c r="L150" s="50">
        <f t="shared" si="434"/>
        <v>29.190358673116688</v>
      </c>
      <c r="M150" s="50">
        <f t="shared" si="435"/>
        <v>36.46435273838631</v>
      </c>
      <c r="N150" s="246" t="str">
        <f t="shared" si="436"/>
        <v>SUV Priv.Veh. Vehicle km</v>
      </c>
      <c r="O150" s="232">
        <f>O133*O$111</f>
        <v>13.247884240663684</v>
      </c>
      <c r="P150" s="232">
        <f t="shared" ref="P150:S150" si="442">P133*P$111</f>
        <v>17.032417488776947</v>
      </c>
      <c r="Q150" s="232">
        <f t="shared" si="442"/>
        <v>17.87669503200366</v>
      </c>
      <c r="R150" s="232">
        <f t="shared" si="442"/>
        <v>16.610068659512262</v>
      </c>
      <c r="S150" s="232">
        <f t="shared" si="442"/>
        <v>16.282342232992157</v>
      </c>
      <c r="T150" s="303">
        <f t="shared" si="438"/>
        <v>21.656496611283711</v>
      </c>
      <c r="U150" s="303">
        <f t="shared" si="438"/>
        <v>29.190358673116688</v>
      </c>
      <c r="V150" s="303">
        <f t="shared" si="438"/>
        <v>36.46435273838631</v>
      </c>
      <c r="W150" s="232"/>
      <c r="X150" s="232">
        <f t="shared" ref="X150:X156" si="443">O150</f>
        <v>13.247884240663684</v>
      </c>
      <c r="Y150" s="232">
        <f t="shared" ref="Y150:Y156" si="444">P150</f>
        <v>17.032417488776947</v>
      </c>
      <c r="Z150" s="232">
        <f t="shared" ref="Z150:Z156" si="445">Q150</f>
        <v>17.87669503200366</v>
      </c>
      <c r="AA150" s="232">
        <f t="shared" ref="AA150:AA156" si="446">R150</f>
        <v>16.610068659512262</v>
      </c>
      <c r="AB150" s="232">
        <f t="shared" ref="AB150:AB156" si="447">S150</f>
        <v>16.282342232992157</v>
      </c>
      <c r="AC150" s="232" t="e">
        <f t="shared" si="440"/>
        <v>#N/A</v>
      </c>
      <c r="AD150" s="232" t="e">
        <f t="shared" si="440"/>
        <v>#N/A</v>
      </c>
      <c r="AE150" s="232" t="e">
        <f t="shared" si="440"/>
        <v>#N/A</v>
      </c>
      <c r="AF150" s="239"/>
      <c r="AN150" s="232"/>
      <c r="AO150" s="232"/>
      <c r="AP150" s="232"/>
      <c r="AQ150" s="232"/>
      <c r="AR150" s="232"/>
      <c r="AS150" s="232"/>
      <c r="AT150" s="232"/>
      <c r="AU150" s="232"/>
    </row>
    <row r="151" spans="1:47">
      <c r="A151" s="185" t="s">
        <v>16</v>
      </c>
      <c r="B151" s="185" t="s">
        <v>183</v>
      </c>
      <c r="C151" s="185" t="s">
        <v>187</v>
      </c>
      <c r="D151" s="185" t="s">
        <v>86</v>
      </c>
      <c r="E151" s="297">
        <f>E134*E$111</f>
        <v>3.3646857046699763</v>
      </c>
      <c r="F151" s="50">
        <f t="shared" si="428"/>
        <v>2.838832337285075</v>
      </c>
      <c r="G151" s="50">
        <f t="shared" si="429"/>
        <v>3.0057207333135785</v>
      </c>
      <c r="H151" s="50">
        <f t="shared" si="430"/>
        <v>3.1547108880006456</v>
      </c>
      <c r="I151" s="50">
        <f t="shared" si="431"/>
        <v>2.9311885869727514</v>
      </c>
      <c r="J151" s="50">
        <f t="shared" si="432"/>
        <v>2.8733545117044978</v>
      </c>
      <c r="K151" s="50">
        <f t="shared" si="433"/>
        <v>3.8217346961088898</v>
      </c>
      <c r="L151" s="50">
        <f t="shared" si="434"/>
        <v>5.1512397658441209</v>
      </c>
      <c r="M151" s="50">
        <f t="shared" si="435"/>
        <v>6.4348857773622896</v>
      </c>
      <c r="N151" s="246" t="str">
        <f t="shared" si="436"/>
        <v>Motorbikes Priv.Veh. Vehicle km</v>
      </c>
      <c r="O151" s="232">
        <f>O134*O$111</f>
        <v>2.838832337285075</v>
      </c>
      <c r="P151" s="232">
        <f t="shared" ref="P151:S151" si="448">P134*P$111</f>
        <v>3.0057207333135785</v>
      </c>
      <c r="Q151" s="232">
        <f t="shared" si="448"/>
        <v>3.1547108880006456</v>
      </c>
      <c r="R151" s="232">
        <f t="shared" si="448"/>
        <v>2.9311885869727514</v>
      </c>
      <c r="S151" s="232">
        <f t="shared" si="448"/>
        <v>2.8733545117044978</v>
      </c>
      <c r="T151" s="303">
        <f t="shared" si="438"/>
        <v>3.8217346961088898</v>
      </c>
      <c r="U151" s="303">
        <f t="shared" si="438"/>
        <v>5.1512397658441209</v>
      </c>
      <c r="V151" s="303">
        <f t="shared" si="438"/>
        <v>6.4348857773622896</v>
      </c>
      <c r="W151" s="232"/>
      <c r="X151" s="232">
        <f t="shared" si="443"/>
        <v>2.838832337285075</v>
      </c>
      <c r="Y151" s="232">
        <f t="shared" si="444"/>
        <v>3.0057207333135785</v>
      </c>
      <c r="Z151" s="232">
        <f t="shared" si="445"/>
        <v>3.1547108880006456</v>
      </c>
      <c r="AA151" s="232">
        <f t="shared" si="446"/>
        <v>2.9311885869727514</v>
      </c>
      <c r="AB151" s="232">
        <f t="shared" si="447"/>
        <v>2.8733545117044978</v>
      </c>
      <c r="AC151" s="232" t="e">
        <f t="shared" si="440"/>
        <v>#N/A</v>
      </c>
      <c r="AD151" s="232" t="e">
        <f t="shared" si="440"/>
        <v>#N/A</v>
      </c>
      <c r="AE151" s="232" t="e">
        <f t="shared" si="440"/>
        <v>#N/A</v>
      </c>
      <c r="AF151" s="232"/>
      <c r="AG151" s="232"/>
      <c r="AH151" s="232"/>
      <c r="AJ151" s="245"/>
      <c r="AK151" s="232"/>
      <c r="AL151" s="232"/>
      <c r="AM151" s="232"/>
      <c r="AN151" s="232"/>
      <c r="AO151" s="232"/>
      <c r="AP151" s="232"/>
      <c r="AQ151" s="232"/>
      <c r="AR151" s="232"/>
      <c r="AS151" s="232"/>
      <c r="AT151" s="232"/>
      <c r="AU151" s="232"/>
    </row>
    <row r="152" spans="1:47">
      <c r="A152" s="185" t="s">
        <v>16</v>
      </c>
      <c r="B152" s="185" t="s">
        <v>129</v>
      </c>
      <c r="C152" s="185" t="s">
        <v>87</v>
      </c>
      <c r="D152" s="185" t="s">
        <v>86</v>
      </c>
      <c r="E152" s="297">
        <v>0.61799148971758899</v>
      </c>
      <c r="F152" s="50">
        <f t="shared" si="428"/>
        <v>1.1267099528419922</v>
      </c>
      <c r="G152" s="50">
        <f t="shared" si="429"/>
        <v>0.74009062785460766</v>
      </c>
      <c r="H152" s="50">
        <f t="shared" si="430"/>
        <v>0.7570387419116027</v>
      </c>
      <c r="I152" s="50">
        <f t="shared" si="431"/>
        <v>0.76920545170235954</v>
      </c>
      <c r="J152" s="50">
        <f t="shared" si="432"/>
        <v>0.79010183179381388</v>
      </c>
      <c r="K152" s="50">
        <f t="shared" si="433"/>
        <v>0.83803294571603881</v>
      </c>
      <c r="L152" s="50">
        <f t="shared" si="434"/>
        <v>0.8135709486051057</v>
      </c>
      <c r="M152" s="50">
        <f t="shared" si="435"/>
        <v>0.7684100964114513</v>
      </c>
      <c r="N152" s="246" t="str">
        <f t="shared" si="436"/>
        <v>Bus vehicle km</v>
      </c>
      <c r="O152" s="232">
        <f>O137*O$129/O142</f>
        <v>1.1267099528419922</v>
      </c>
      <c r="P152" s="232">
        <f t="shared" ref="P152:S152" si="449">P137*P$129/P142</f>
        <v>0.74009062785460766</v>
      </c>
      <c r="Q152" s="232">
        <f t="shared" si="449"/>
        <v>0.7570387419116027</v>
      </c>
      <c r="R152" s="232">
        <f t="shared" si="449"/>
        <v>0.76920545170235954</v>
      </c>
      <c r="S152" s="232">
        <f t="shared" si="449"/>
        <v>0.79010183179381388</v>
      </c>
      <c r="T152" s="303">
        <f t="shared" ref="T152:V153" si="450">T137*T$129/T142</f>
        <v>0.83803294571603881</v>
      </c>
      <c r="U152" s="303">
        <f t="shared" si="450"/>
        <v>0.8135709486051057</v>
      </c>
      <c r="V152" s="303">
        <f t="shared" si="450"/>
        <v>0.7684100964114513</v>
      </c>
      <c r="W152" s="232"/>
      <c r="X152" s="232">
        <f t="shared" si="443"/>
        <v>1.1267099528419922</v>
      </c>
      <c r="Y152" s="232">
        <f t="shared" si="444"/>
        <v>0.74009062785460766</v>
      </c>
      <c r="Z152" s="232">
        <f t="shared" si="445"/>
        <v>0.7570387419116027</v>
      </c>
      <c r="AA152" s="232">
        <f t="shared" si="446"/>
        <v>0.76920545170235954</v>
      </c>
      <c r="AB152" s="232">
        <f t="shared" si="447"/>
        <v>0.79010183179381388</v>
      </c>
      <c r="AC152" s="232" t="e">
        <f>AC164/AC142</f>
        <v>#N/A</v>
      </c>
      <c r="AD152" s="232" t="e">
        <f t="shared" ref="AD152:AE152" si="451">AD164/AD142</f>
        <v>#N/A</v>
      </c>
      <c r="AE152" s="232" t="e">
        <f t="shared" si="451"/>
        <v>#N/A</v>
      </c>
      <c r="AF152" s="232"/>
      <c r="AG152" s="232"/>
      <c r="AH152" s="232"/>
      <c r="AJ152" s="245"/>
      <c r="AK152" s="232"/>
      <c r="AL152" s="232"/>
      <c r="AM152" s="232"/>
      <c r="AN152" s="232"/>
      <c r="AO152" s="232"/>
      <c r="AP152" s="232"/>
      <c r="AQ152" s="232"/>
      <c r="AR152" s="232"/>
      <c r="AS152" s="232"/>
      <c r="AT152" s="232"/>
      <c r="AU152" s="232"/>
    </row>
    <row r="153" spans="1:47">
      <c r="A153" s="185" t="s">
        <v>16</v>
      </c>
      <c r="B153" s="185" t="s">
        <v>130</v>
      </c>
      <c r="C153" s="185" t="s">
        <v>88</v>
      </c>
      <c r="D153" s="185" t="s">
        <v>86</v>
      </c>
      <c r="E153" s="297">
        <f t="shared" ref="E153" si="452">E138*E$129/E143</f>
        <v>5.8698256197369378</v>
      </c>
      <c r="F153" s="50">
        <f t="shared" si="428"/>
        <v>6.7748466130043186</v>
      </c>
      <c r="G153" s="327">
        <f t="shared" si="429"/>
        <v>6.9919276256051859</v>
      </c>
      <c r="H153" s="327">
        <f t="shared" si="430"/>
        <v>7.1520431336484673</v>
      </c>
      <c r="I153" s="50">
        <f t="shared" si="431"/>
        <v>7.2669868325645215</v>
      </c>
      <c r="J153" s="50">
        <f t="shared" si="432"/>
        <v>7.4644031647509204</v>
      </c>
      <c r="K153" s="50">
        <f t="shared" si="433"/>
        <v>7.9172272743202026</v>
      </c>
      <c r="L153" s="50">
        <f t="shared" si="434"/>
        <v>7.6861251539309574</v>
      </c>
      <c r="M153" s="50">
        <f t="shared" si="435"/>
        <v>7.2594727979025864</v>
      </c>
      <c r="N153" s="246" t="str">
        <f t="shared" si="436"/>
        <v>Minibus vehicle km</v>
      </c>
      <c r="O153" s="232">
        <f>O138*O$129/O143</f>
        <v>6.7748466130043186</v>
      </c>
      <c r="P153" s="232">
        <f t="shared" ref="P153:S153" si="453">P138*P$129/P143</f>
        <v>6.9919276256051859</v>
      </c>
      <c r="Q153" s="232">
        <f t="shared" si="453"/>
        <v>7.1520431336484673</v>
      </c>
      <c r="R153" s="232">
        <f t="shared" si="453"/>
        <v>7.2669868325645215</v>
      </c>
      <c r="S153" s="232">
        <f t="shared" si="453"/>
        <v>7.4644031647509204</v>
      </c>
      <c r="T153" s="303">
        <f t="shared" si="450"/>
        <v>7.9172272743202026</v>
      </c>
      <c r="U153" s="303">
        <f t="shared" si="450"/>
        <v>7.6861251539309574</v>
      </c>
      <c r="V153" s="303">
        <f t="shared" si="450"/>
        <v>7.2594727979025864</v>
      </c>
      <c r="W153" s="232"/>
      <c r="X153" s="232">
        <f t="shared" si="443"/>
        <v>6.7748466130043186</v>
      </c>
      <c r="Y153" s="232">
        <f t="shared" si="444"/>
        <v>6.9919276256051859</v>
      </c>
      <c r="Z153" s="232">
        <f t="shared" si="445"/>
        <v>7.1520431336484673</v>
      </c>
      <c r="AA153" s="232">
        <f t="shared" si="446"/>
        <v>7.2669868325645215</v>
      </c>
      <c r="AB153" s="232">
        <f t="shared" si="447"/>
        <v>7.4644031647509204</v>
      </c>
      <c r="AC153" s="232" t="e">
        <f>AC165/AC143</f>
        <v>#N/A</v>
      </c>
      <c r="AD153" s="232" t="e">
        <f t="shared" ref="AD153:AE153" si="454">AD165/AD143</f>
        <v>#N/A</v>
      </c>
      <c r="AE153" s="232" t="e">
        <f t="shared" si="454"/>
        <v>#N/A</v>
      </c>
      <c r="AF153" s="232"/>
      <c r="AG153" s="232"/>
      <c r="AH153" s="232"/>
      <c r="AJ153" s="232"/>
      <c r="AK153" s="232"/>
      <c r="AL153" s="232"/>
      <c r="AM153" s="232"/>
      <c r="AN153" s="232"/>
      <c r="AO153" s="232"/>
      <c r="AP153" s="232"/>
      <c r="AQ153" s="232"/>
      <c r="AR153" s="232"/>
      <c r="AS153" s="232"/>
      <c r="AT153" s="232"/>
      <c r="AU153" s="232"/>
    </row>
    <row r="154" spans="1:47">
      <c r="A154" s="185" t="s">
        <v>16</v>
      </c>
      <c r="B154" s="185" t="s">
        <v>131</v>
      </c>
      <c r="C154" s="185" t="s">
        <v>89</v>
      </c>
      <c r="D154" s="185" t="s">
        <v>86</v>
      </c>
      <c r="E154" s="297">
        <f t="shared" ref="E154" si="455">E$127/E144</f>
        <v>2.1087742850167138E-2</v>
      </c>
      <c r="F154" s="50">
        <f t="shared" si="428"/>
        <v>3.2055500417449041E-2</v>
      </c>
      <c r="G154" s="50">
        <f t="shared" si="429"/>
        <v>6.2982743372587108E-2</v>
      </c>
      <c r="H154" s="50">
        <f t="shared" si="430"/>
        <v>0.10097884850612647</v>
      </c>
      <c r="I154" s="50">
        <f t="shared" si="431"/>
        <v>0.10218816836006109</v>
      </c>
      <c r="J154" s="50">
        <f t="shared" si="432"/>
        <v>0.29588073617247923</v>
      </c>
      <c r="K154" s="50">
        <f t="shared" si="433"/>
        <v>0.59445272684235095</v>
      </c>
      <c r="L154" s="50">
        <f t="shared" si="434"/>
        <v>1.1596370974375774</v>
      </c>
      <c r="M154" s="50">
        <f t="shared" si="435"/>
        <v>1.7275911554063661</v>
      </c>
      <c r="N154" s="246" t="str">
        <f t="shared" si="436"/>
        <v>BRT vehicle km</v>
      </c>
      <c r="O154" s="232">
        <f>O$127/O144</f>
        <v>3.2055500417449041E-2</v>
      </c>
      <c r="P154" s="232">
        <f t="shared" ref="P154:S154" si="456">P$127/P144</f>
        <v>6.2982743372587108E-2</v>
      </c>
      <c r="Q154" s="232">
        <f t="shared" si="456"/>
        <v>0.10097884850612647</v>
      </c>
      <c r="R154" s="232">
        <f t="shared" si="456"/>
        <v>0.10218816836006109</v>
      </c>
      <c r="S154" s="232">
        <f t="shared" si="456"/>
        <v>0.29588073617247923</v>
      </c>
      <c r="T154" s="303">
        <f>T$127/T144</f>
        <v>0.59445272684235095</v>
      </c>
      <c r="U154" s="303">
        <f>U$127/U144</f>
        <v>1.1596370974375774</v>
      </c>
      <c r="V154" s="303">
        <f>V$127/V144</f>
        <v>1.7275911554063661</v>
      </c>
      <c r="W154" s="232"/>
      <c r="X154" s="232">
        <f t="shared" si="443"/>
        <v>3.2055500417449041E-2</v>
      </c>
      <c r="Y154" s="232">
        <f t="shared" si="444"/>
        <v>6.2982743372587108E-2</v>
      </c>
      <c r="Z154" s="232">
        <f t="shared" si="445"/>
        <v>0.10097884850612647</v>
      </c>
      <c r="AA154" s="232">
        <f t="shared" si="446"/>
        <v>0.10218816836006109</v>
      </c>
      <c r="AB154" s="232">
        <f t="shared" si="447"/>
        <v>0.29588073617247923</v>
      </c>
      <c r="AC154" s="232" t="e">
        <f>AC166/AC144</f>
        <v>#N/A</v>
      </c>
      <c r="AD154" s="232" t="e">
        <f t="shared" ref="AD154" si="457">AD166/AD144</f>
        <v>#N/A</v>
      </c>
      <c r="AE154" s="232" t="e">
        <f>AE166/AE144</f>
        <v>#N/A</v>
      </c>
      <c r="AF154" s="232"/>
      <c r="AG154" s="232"/>
      <c r="AH154" s="232"/>
      <c r="AJ154" s="232"/>
      <c r="AK154" s="232"/>
      <c r="AL154" s="232"/>
      <c r="AM154" s="232"/>
      <c r="AN154" s="232"/>
      <c r="AO154" s="232"/>
      <c r="AP154" s="232"/>
      <c r="AQ154" s="232"/>
      <c r="AR154" s="232"/>
      <c r="AS154" s="232"/>
      <c r="AT154" s="232"/>
      <c r="AU154" s="232"/>
    </row>
    <row r="155" spans="1:47">
      <c r="A155" s="185" t="s">
        <v>16</v>
      </c>
      <c r="B155" s="185" t="s">
        <v>132</v>
      </c>
      <c r="C155" s="185" t="s">
        <v>90</v>
      </c>
      <c r="D155" s="185" t="str">
        <f>D154</f>
        <v>billion</v>
      </c>
      <c r="E155" s="297">
        <f>E139*E$129</f>
        <v>15.023482841814213</v>
      </c>
      <c r="F155" s="50">
        <f t="shared" si="428"/>
        <v>12.322446292964566</v>
      </c>
      <c r="G155" s="50">
        <f t="shared" si="429"/>
        <v>8.6260563043864682</v>
      </c>
      <c r="H155" s="50">
        <f t="shared" si="430"/>
        <v>8.8235934445777957</v>
      </c>
      <c r="I155" s="50">
        <f t="shared" si="431"/>
        <v>8.9654013796389815</v>
      </c>
      <c r="J155" s="50">
        <f t="shared" si="432"/>
        <v>9.2089571611103249</v>
      </c>
      <c r="K155" s="50">
        <f t="shared" si="433"/>
        <v>9.7676137254065267</v>
      </c>
      <c r="L155" s="50">
        <f t="shared" si="434"/>
        <v>9.4824992320527457</v>
      </c>
      <c r="M155" s="50">
        <f t="shared" si="435"/>
        <v>8.9561311912821111</v>
      </c>
      <c r="N155" s="246" t="str">
        <f t="shared" si="436"/>
        <v>Metro Rail pkm</v>
      </c>
      <c r="O155" s="232">
        <f>O139*O$129</f>
        <v>12.322446292964566</v>
      </c>
      <c r="P155" s="232">
        <f t="shared" ref="P155:S155" si="458">P139*P$129</f>
        <v>8.6260563043864682</v>
      </c>
      <c r="Q155" s="232">
        <f t="shared" si="458"/>
        <v>8.8235934445777957</v>
      </c>
      <c r="R155" s="232">
        <f t="shared" si="458"/>
        <v>8.9654013796389815</v>
      </c>
      <c r="S155" s="232">
        <f t="shared" si="458"/>
        <v>9.2089571611103249</v>
      </c>
      <c r="T155" s="303">
        <f>T139*T$129</f>
        <v>9.7676137254065267</v>
      </c>
      <c r="U155" s="303">
        <f>U139*U$129</f>
        <v>9.4824992320527457</v>
      </c>
      <c r="V155" s="303">
        <f>V139*V$129</f>
        <v>8.9561311912821111</v>
      </c>
      <c r="W155" s="232"/>
      <c r="X155" s="232">
        <f t="shared" si="443"/>
        <v>12.322446292964566</v>
      </c>
      <c r="Y155" s="232">
        <f t="shared" si="444"/>
        <v>8.6260563043864682</v>
      </c>
      <c r="Z155" s="232">
        <f t="shared" si="445"/>
        <v>8.8235934445777957</v>
      </c>
      <c r="AA155" s="232">
        <f t="shared" si="446"/>
        <v>8.9654013796389815</v>
      </c>
      <c r="AB155" s="232">
        <f t="shared" si="447"/>
        <v>9.2089571611103249</v>
      </c>
      <c r="AC155" s="232" t="e">
        <f t="shared" ref="AC155:AE156" si="459">AC167</f>
        <v>#N/A</v>
      </c>
      <c r="AD155" s="232" t="e">
        <f t="shared" si="459"/>
        <v>#N/A</v>
      </c>
      <c r="AE155" s="232" t="e">
        <f t="shared" si="459"/>
        <v>#N/A</v>
      </c>
      <c r="AF155" s="232"/>
      <c r="AG155" s="232"/>
      <c r="AH155" s="232"/>
      <c r="AJ155" s="232"/>
      <c r="AK155" s="232"/>
      <c r="AL155" s="232"/>
      <c r="AM155" s="232"/>
      <c r="AN155" s="232"/>
      <c r="AO155" s="232"/>
      <c r="AP155" s="232"/>
      <c r="AQ155" s="232"/>
      <c r="AR155" s="232"/>
      <c r="AS155" s="232"/>
      <c r="AT155" s="232"/>
      <c r="AU155" s="232"/>
    </row>
    <row r="156" spans="1:47">
      <c r="A156" s="185" t="s">
        <v>16</v>
      </c>
      <c r="B156" s="185" t="s">
        <v>133</v>
      </c>
      <c r="C156" s="185" t="s">
        <v>91</v>
      </c>
      <c r="D156" s="185" t="s">
        <v>86</v>
      </c>
      <c r="E156" s="297">
        <f t="shared" ref="E156" si="460">E128</f>
        <v>0.53459848266953358</v>
      </c>
      <c r="F156" s="50">
        <f t="shared" si="428"/>
        <v>0.60923770891438467</v>
      </c>
      <c r="G156" s="50">
        <f t="shared" si="429"/>
        <v>0.64854136839212595</v>
      </c>
      <c r="H156" s="50">
        <f t="shared" si="430"/>
        <v>0.6995709084876961</v>
      </c>
      <c r="I156" s="50">
        <f t="shared" si="431"/>
        <v>0.64248252977129328</v>
      </c>
      <c r="J156" s="50">
        <f t="shared" si="432"/>
        <v>0.61862682810465142</v>
      </c>
      <c r="K156" s="50">
        <f t="shared" si="433"/>
        <v>0.81170620521623749</v>
      </c>
      <c r="L156" s="50">
        <f t="shared" si="434"/>
        <v>1.0676546391968196</v>
      </c>
      <c r="M156" s="50">
        <f t="shared" si="435"/>
        <v>1.2798930123172656</v>
      </c>
      <c r="N156" s="246" t="str">
        <f t="shared" si="436"/>
        <v>Gautrain pkm</v>
      </c>
      <c r="O156" s="232">
        <f>O128</f>
        <v>0.60923770891438467</v>
      </c>
      <c r="P156" s="232">
        <f t="shared" ref="P156:S156" si="461">P128</f>
        <v>0.64854136839212595</v>
      </c>
      <c r="Q156" s="232">
        <f t="shared" si="461"/>
        <v>0.6995709084876961</v>
      </c>
      <c r="R156" s="232">
        <f t="shared" si="461"/>
        <v>0.64248252977129328</v>
      </c>
      <c r="S156" s="232">
        <f t="shared" si="461"/>
        <v>0.61862682810465142</v>
      </c>
      <c r="T156" s="303">
        <f>T128</f>
        <v>0.81170620521623749</v>
      </c>
      <c r="U156" s="303">
        <f>U128</f>
        <v>1.0676546391968196</v>
      </c>
      <c r="V156" s="303">
        <f>V128</f>
        <v>1.2798930123172656</v>
      </c>
      <c r="W156" s="232"/>
      <c r="X156" s="232">
        <f t="shared" si="443"/>
        <v>0.60923770891438467</v>
      </c>
      <c r="Y156" s="232">
        <f t="shared" si="444"/>
        <v>0.64854136839212595</v>
      </c>
      <c r="Z156" s="232">
        <f t="shared" si="445"/>
        <v>0.6995709084876961</v>
      </c>
      <c r="AA156" s="232">
        <f t="shared" si="446"/>
        <v>0.64248252977129328</v>
      </c>
      <c r="AB156" s="232">
        <f t="shared" si="447"/>
        <v>0.61862682810465142</v>
      </c>
      <c r="AC156" s="232" t="e">
        <f t="shared" si="459"/>
        <v>#N/A</v>
      </c>
      <c r="AD156" s="232" t="e">
        <f t="shared" si="459"/>
        <v>#N/A</v>
      </c>
      <c r="AE156" s="232" t="e">
        <f t="shared" si="459"/>
        <v>#N/A</v>
      </c>
      <c r="AF156" s="232"/>
      <c r="AG156" s="232"/>
      <c r="AH156" s="232"/>
      <c r="AJ156" s="232"/>
      <c r="AK156" s="232"/>
      <c r="AL156" s="232"/>
      <c r="AM156" s="232"/>
      <c r="AN156" s="232"/>
      <c r="AO156" s="232"/>
      <c r="AP156" s="232"/>
      <c r="AQ156" s="232"/>
      <c r="AR156" s="232"/>
      <c r="AS156" s="232"/>
      <c r="AT156" s="232"/>
      <c r="AU156" s="232"/>
    </row>
    <row r="157" spans="1:47">
      <c r="A157" s="185" t="s">
        <v>16</v>
      </c>
      <c r="L157" s="185"/>
      <c r="N157" s="40"/>
      <c r="AI157" s="185" t="s">
        <v>624</v>
      </c>
    </row>
    <row r="158" spans="1:47">
      <c r="A158" s="185" t="s">
        <v>16</v>
      </c>
      <c r="L158" s="185"/>
      <c r="N158" s="40"/>
      <c r="X158" s="271"/>
      <c r="AA158" s="271"/>
      <c r="AB158" s="271"/>
      <c r="AD158" s="271"/>
      <c r="AI158" s="185" t="s">
        <v>614</v>
      </c>
      <c r="AM158" s="185" t="s">
        <v>619</v>
      </c>
      <c r="AQ158" s="185" t="s">
        <v>620</v>
      </c>
    </row>
    <row r="159" spans="1:47" ht="15.75" thickBot="1">
      <c r="A159" s="185" t="s">
        <v>16</v>
      </c>
      <c r="E159" s="245"/>
      <c r="L159" s="185"/>
      <c r="N159" s="40"/>
      <c r="O159" s="185" t="s">
        <v>41</v>
      </c>
      <c r="T159" s="10"/>
      <c r="X159" s="185" t="s">
        <v>197</v>
      </c>
      <c r="AB159" s="10"/>
      <c r="AI159" s="249">
        <v>1</v>
      </c>
      <c r="AJ159" s="249">
        <v>1</v>
      </c>
      <c r="AK159" s="249">
        <v>1</v>
      </c>
      <c r="AL159" s="249"/>
      <c r="AM159" s="249">
        <v>2</v>
      </c>
      <c r="AN159" s="249">
        <v>2</v>
      </c>
      <c r="AO159" s="249">
        <v>2</v>
      </c>
      <c r="AQ159" s="249">
        <v>3</v>
      </c>
      <c r="AR159" s="249">
        <v>3</v>
      </c>
      <c r="AS159" s="249">
        <v>3</v>
      </c>
    </row>
    <row r="160" spans="1:47" ht="15.75" thickBot="1">
      <c r="A160" s="185" t="s">
        <v>16</v>
      </c>
      <c r="C160" s="226" t="s">
        <v>141</v>
      </c>
      <c r="D160" s="226"/>
      <c r="E160" s="7">
        <v>2012</v>
      </c>
      <c r="F160" s="7">
        <f>F4</f>
        <v>2015</v>
      </c>
      <c r="G160" s="7">
        <f t="shared" ref="G160:M160" si="462">G4</f>
        <v>2017</v>
      </c>
      <c r="H160" s="7">
        <f t="shared" si="462"/>
        <v>2019</v>
      </c>
      <c r="I160" s="7">
        <f t="shared" si="462"/>
        <v>2020</v>
      </c>
      <c r="J160" s="7">
        <f t="shared" si="462"/>
        <v>2021</v>
      </c>
      <c r="K160" s="7">
        <f t="shared" si="462"/>
        <v>2030</v>
      </c>
      <c r="L160" s="7">
        <f t="shared" si="462"/>
        <v>2040</v>
      </c>
      <c r="M160" s="7">
        <f t="shared" si="462"/>
        <v>2050</v>
      </c>
      <c r="O160" s="295">
        <f>O$12</f>
        <v>2015</v>
      </c>
      <c r="P160" s="295">
        <f t="shared" ref="P160:V160" si="463">P$12</f>
        <v>2017</v>
      </c>
      <c r="Q160" s="295">
        <f t="shared" si="463"/>
        <v>2019</v>
      </c>
      <c r="R160" s="295">
        <f t="shared" si="463"/>
        <v>2020</v>
      </c>
      <c r="S160" s="295">
        <f t="shared" si="463"/>
        <v>2021</v>
      </c>
      <c r="T160" s="295">
        <f t="shared" si="463"/>
        <v>2030</v>
      </c>
      <c r="U160" s="295">
        <f t="shared" si="463"/>
        <v>2040</v>
      </c>
      <c r="V160" s="295">
        <f t="shared" si="463"/>
        <v>2050</v>
      </c>
      <c r="X160" s="295">
        <f>X$12</f>
        <v>2015</v>
      </c>
      <c r="Y160" s="295">
        <f t="shared" ref="Y160:AE160" si="464">Y$12</f>
        <v>2017</v>
      </c>
      <c r="Z160" s="295">
        <f t="shared" si="464"/>
        <v>2019</v>
      </c>
      <c r="AA160" s="295">
        <f t="shared" si="464"/>
        <v>2020</v>
      </c>
      <c r="AB160" s="295">
        <f t="shared" si="464"/>
        <v>2021</v>
      </c>
      <c r="AC160" s="295">
        <f t="shared" si="464"/>
        <v>2030</v>
      </c>
      <c r="AD160" s="295">
        <f t="shared" si="464"/>
        <v>2040</v>
      </c>
      <c r="AE160" s="295">
        <f t="shared" si="464"/>
        <v>2050</v>
      </c>
      <c r="AI160" s="249">
        <v>2030</v>
      </c>
      <c r="AJ160" s="249">
        <v>2040</v>
      </c>
      <c r="AK160" s="249">
        <v>2050</v>
      </c>
      <c r="AL160" s="249"/>
      <c r="AM160" s="249">
        <v>2030</v>
      </c>
      <c r="AN160" s="249">
        <v>2040</v>
      </c>
      <c r="AO160" s="249">
        <v>2050</v>
      </c>
      <c r="AQ160" s="249">
        <v>2030</v>
      </c>
      <c r="AR160" s="249">
        <v>2040</v>
      </c>
      <c r="AS160" s="249">
        <v>2050</v>
      </c>
    </row>
    <row r="161" spans="1:46">
      <c r="A161" s="185" t="s">
        <v>16</v>
      </c>
      <c r="B161" s="185" t="s">
        <v>128</v>
      </c>
      <c r="C161" s="185" t="s">
        <v>100</v>
      </c>
      <c r="D161" s="185" t="s">
        <v>86</v>
      </c>
      <c r="E161" s="297">
        <f>SUMPRODUCT(E$35:E$38,E$41:E$44,E$54:E$57)*E132</f>
        <v>108.6598655462619</v>
      </c>
      <c r="F161" s="50">
        <f t="shared" ref="F161:F168" si="465">IF($D$4,X161,O161)</f>
        <v>113.09321758673757</v>
      </c>
      <c r="G161" s="50">
        <f t="shared" ref="G161:G168" si="466">IF($D$4,Y161,P161)</f>
        <v>112.21357404370687</v>
      </c>
      <c r="H161" s="50">
        <f t="shared" ref="H161:H168" si="467">IF($D$4,Z161,Q161)</f>
        <v>117.77587315202406</v>
      </c>
      <c r="I161" s="50">
        <f t="shared" ref="I161:I168" si="468">IF($D$4,AA161,R161)</f>
        <v>109.43104058031604</v>
      </c>
      <c r="J161" s="50">
        <f t="shared" ref="J161:J168" si="469">IF($D$4,AB161,S161)</f>
        <v>107.27190177030124</v>
      </c>
      <c r="K161" s="50">
        <f t="shared" ref="K161:K168" si="470">IF($D$4,AC161,T161)</f>
        <v>142.6780953213985</v>
      </c>
      <c r="L161" s="50">
        <f t="shared" ref="L161:L168" si="471">IF($D$4,AD161,U161)</f>
        <v>192.31295125818045</v>
      </c>
      <c r="M161" s="50">
        <f t="shared" ref="M161:M168" si="472">IF($D$4,AE161,V161)</f>
        <v>240.23573568819208</v>
      </c>
      <c r="N161" s="185" t="str">
        <f t="shared" ref="N161:N168" si="473">C161</f>
        <v>Car</v>
      </c>
      <c r="O161" s="10">
        <f>SUMPRODUCT(O$35:O$38,O$41:O$44,O$54:O$57)*O132</f>
        <v>113.09321758673757</v>
      </c>
      <c r="P161" s="10">
        <f t="shared" ref="P161:S161" si="474">SUMPRODUCT(P$35:P$38,P$41:P$44,P$54:P$57)*P132</f>
        <v>112.21357404370687</v>
      </c>
      <c r="Q161" s="10">
        <f t="shared" si="474"/>
        <v>117.77587315202406</v>
      </c>
      <c r="R161" s="10">
        <f t="shared" si="474"/>
        <v>109.43104058031604</v>
      </c>
      <c r="S161" s="10">
        <f t="shared" si="474"/>
        <v>107.27190177030124</v>
      </c>
      <c r="T161" s="305">
        <f t="shared" ref="T161:V163" si="475">SUMPRODUCT(T$35:T$38,T$41:T$44,T$54:T$57)*T132</f>
        <v>142.6780953213985</v>
      </c>
      <c r="U161" s="305">
        <f t="shared" si="475"/>
        <v>192.31295125818045</v>
      </c>
      <c r="V161" s="305">
        <f t="shared" si="475"/>
        <v>240.23573568819208</v>
      </c>
      <c r="X161" s="10">
        <f>O161</f>
        <v>113.09321758673757</v>
      </c>
      <c r="Y161" s="10">
        <f t="shared" ref="Y161:AB161" si="476">P161</f>
        <v>112.21357404370687</v>
      </c>
      <c r="Z161" s="10">
        <f t="shared" si="476"/>
        <v>117.77587315202406</v>
      </c>
      <c r="AA161" s="10">
        <f t="shared" si="476"/>
        <v>109.43104058031604</v>
      </c>
      <c r="AB161" s="10">
        <f t="shared" si="476"/>
        <v>107.27190177030124</v>
      </c>
      <c r="AC161" s="309" t="e" cm="1">
        <f t="array" ref="AC161">T161*INDEX($AI$161:$AS$168,MATCH($C161,$C$161:$C$168,0),MATCH(AC$160&amp;$D$3,$AI$160:$AS$160&amp;$AI$159:$AS$159,0))</f>
        <v>#N/A</v>
      </c>
      <c r="AD161" s="309" t="e">
        <f t="array" ref="AD161">U161*INDEX($AI$161:$AS$168,MATCH($C161,$C$161:$C$168,0),MATCH(AD$160&amp;$D$3,$AI$160:$AS$160&amp;$AI$159:$AS$159,0))</f>
        <v>#N/A</v>
      </c>
      <c r="AE161" s="309" t="e" cm="1">
        <f t="array" ref="AE161">V161*INDEX($AI$161:$AS$168,MATCH($C161,$C$161:$C$168,0),MATCH(AE$160&amp;$D$3,$AI$160:$AS$160&amp;$AI$159:$AS$159,0))</f>
        <v>#N/A</v>
      </c>
      <c r="AI161" s="232">
        <v>0.8</v>
      </c>
      <c r="AJ161" s="232">
        <f>AVERAGE(AI161,AK161)</f>
        <v>0.8</v>
      </c>
      <c r="AK161" s="232">
        <v>0.8</v>
      </c>
      <c r="AL161" s="245"/>
      <c r="AM161" s="232">
        <f>AVERAGE(1,1,AO161)</f>
        <v>0.93333333333333324</v>
      </c>
      <c r="AN161" s="232">
        <f>AVERAGE(AM161,AO161)</f>
        <v>0.8666666666666667</v>
      </c>
      <c r="AO161" s="232">
        <v>0.8</v>
      </c>
      <c r="AQ161" s="232">
        <v>0.8</v>
      </c>
      <c r="AR161" s="232">
        <f>AVERAGE(AS161,AQ161)</f>
        <v>0.75</v>
      </c>
      <c r="AS161" s="232">
        <v>0.7</v>
      </c>
    </row>
    <row r="162" spans="1:46">
      <c r="A162" s="185" t="s">
        <v>16</v>
      </c>
      <c r="B162" s="185" t="s">
        <v>127</v>
      </c>
      <c r="C162" s="185" t="s">
        <v>99</v>
      </c>
      <c r="D162" s="185" t="s">
        <v>86</v>
      </c>
      <c r="E162" s="297">
        <f t="shared" ref="E162:E163" si="477">SUMPRODUCT(E$35:E$38,E$41:E$44,E$54:E$57)*E133</f>
        <v>13.915131557209829</v>
      </c>
      <c r="F162" s="50">
        <f t="shared" si="465"/>
        <v>18.547037936929154</v>
      </c>
      <c r="G162" s="50">
        <f t="shared" si="466"/>
        <v>23.845384484287713</v>
      </c>
      <c r="H162" s="50">
        <f t="shared" si="467"/>
        <v>25.027373044805117</v>
      </c>
      <c r="I162" s="50">
        <f t="shared" si="468"/>
        <v>23.254096123317161</v>
      </c>
      <c r="J162" s="50">
        <f t="shared" si="469"/>
        <v>22.795279126189016</v>
      </c>
      <c r="K162" s="50">
        <f t="shared" si="470"/>
        <v>30.319095255797187</v>
      </c>
      <c r="L162" s="50">
        <f t="shared" si="471"/>
        <v>40.866502142363352</v>
      </c>
      <c r="M162" s="50">
        <f t="shared" si="472"/>
        <v>51.050093833740824</v>
      </c>
      <c r="N162" s="185" t="str">
        <f t="shared" si="473"/>
        <v>SUV</v>
      </c>
      <c r="O162" s="10">
        <f>SUMPRODUCT(O$35:O$38,O$41:O$44,O$54:O$57)*O133</f>
        <v>18.547037936929154</v>
      </c>
      <c r="P162" s="10">
        <f t="shared" ref="P162:S162" si="478">SUMPRODUCT(P$35:P$38,P$41:P$44,P$54:P$57)*P133</f>
        <v>23.845384484287713</v>
      </c>
      <c r="Q162" s="10">
        <f t="shared" si="478"/>
        <v>25.027373044805117</v>
      </c>
      <c r="R162" s="10">
        <f t="shared" si="478"/>
        <v>23.254096123317161</v>
      </c>
      <c r="S162" s="10">
        <f t="shared" si="478"/>
        <v>22.795279126189016</v>
      </c>
      <c r="T162" s="305">
        <f t="shared" si="475"/>
        <v>30.319095255797187</v>
      </c>
      <c r="U162" s="305">
        <f t="shared" si="475"/>
        <v>40.866502142363352</v>
      </c>
      <c r="V162" s="305">
        <f>SUMPRODUCT(V$35:V$38,V$41:V$44,V$54:V$57)*V133</f>
        <v>51.050093833740824</v>
      </c>
      <c r="X162" s="10">
        <f t="shared" ref="X162:X168" si="479">O162</f>
        <v>18.547037936929154</v>
      </c>
      <c r="Y162" s="10">
        <f t="shared" ref="Y162:Y168" si="480">P162</f>
        <v>23.845384484287713</v>
      </c>
      <c r="Z162" s="10">
        <f t="shared" ref="Z162:Z168" si="481">Q162</f>
        <v>25.027373044805117</v>
      </c>
      <c r="AA162" s="10">
        <f t="shared" ref="AA162:AA168" si="482">R162</f>
        <v>23.254096123317161</v>
      </c>
      <c r="AB162" s="10">
        <f t="shared" ref="AB162:AB168" si="483">S162</f>
        <v>22.795279126189016</v>
      </c>
      <c r="AC162" s="309" t="e">
        <f t="array" ref="AC162">T162*INDEX($AI$161:$AS$168,MATCH($C162,$C$161:$C$168,0),MATCH(AC$160&amp;$D$3,$AI$160:$AS$160&amp;$AI$159:$AS$159,0))</f>
        <v>#N/A</v>
      </c>
      <c r="AD162" s="309" t="e">
        <f t="array" ref="AD162">U162*INDEX($AI$161:$AS$168,MATCH($C162,$C$161:$C$168,0),MATCH(AD$160&amp;$D$3,$AI$160:$AS$160&amp;$AI$159:$AS$159,0))</f>
        <v>#N/A</v>
      </c>
      <c r="AE162" s="309" t="e">
        <f t="array" ref="AE162">V162*INDEX($AI$161:$AS$168,MATCH($C162,$C$161:$C$168,0),MATCH(AE$160&amp;$D$3,$AI$160:$AS$160&amp;$AI$159:$AS$159,0))</f>
        <v>#N/A</v>
      </c>
      <c r="AI162" s="232">
        <f>AI161</f>
        <v>0.8</v>
      </c>
      <c r="AJ162" s="232">
        <f t="shared" ref="AJ162:AK162" si="484">AJ161</f>
        <v>0.8</v>
      </c>
      <c r="AK162" s="232">
        <f t="shared" si="484"/>
        <v>0.8</v>
      </c>
      <c r="AL162" s="245"/>
      <c r="AM162" s="232">
        <f>AM161</f>
        <v>0.93333333333333324</v>
      </c>
      <c r="AN162" s="232">
        <f t="shared" ref="AN162:AO162" si="485">AN161</f>
        <v>0.8666666666666667</v>
      </c>
      <c r="AO162" s="232">
        <f t="shared" si="485"/>
        <v>0.8</v>
      </c>
      <c r="AQ162" s="232">
        <f>AQ161</f>
        <v>0.8</v>
      </c>
      <c r="AR162" s="232">
        <f t="shared" ref="AR162:AS162" si="486">AR161</f>
        <v>0.75</v>
      </c>
      <c r="AS162" s="232">
        <f t="shared" si="486"/>
        <v>0.7</v>
      </c>
    </row>
    <row r="163" spans="1:46">
      <c r="A163" s="185" t="s">
        <v>16</v>
      </c>
      <c r="B163" s="185" t="s">
        <v>183</v>
      </c>
      <c r="C163" s="185" t="s">
        <v>212</v>
      </c>
      <c r="D163" s="185" t="s">
        <v>86</v>
      </c>
      <c r="E163" s="297">
        <f t="shared" si="477"/>
        <v>4.7105599865379668</v>
      </c>
      <c r="F163" s="50">
        <f t="shared" si="465"/>
        <v>3.9743652721991038</v>
      </c>
      <c r="G163" s="50">
        <f t="shared" si="466"/>
        <v>4.208009026639008</v>
      </c>
      <c r="H163" s="50">
        <f t="shared" si="467"/>
        <v>4.4165952432009021</v>
      </c>
      <c r="I163" s="50">
        <f t="shared" si="468"/>
        <v>4.1036640217618512</v>
      </c>
      <c r="J163" s="50">
        <f t="shared" si="469"/>
        <v>4.0226963163862965</v>
      </c>
      <c r="K163" s="50">
        <f t="shared" si="470"/>
        <v>5.3504285745524438</v>
      </c>
      <c r="L163" s="50">
        <f t="shared" si="471"/>
        <v>7.2117356721817671</v>
      </c>
      <c r="M163" s="50">
        <f t="shared" si="472"/>
        <v>9.0088400883072044</v>
      </c>
      <c r="N163" s="185" t="str">
        <f t="shared" si="473"/>
        <v>Motorbike</v>
      </c>
      <c r="O163" s="10">
        <f>SUMPRODUCT(O$35:O$38,O$41:O$44,O$54:O$57)*O134</f>
        <v>3.9743652721991038</v>
      </c>
      <c r="P163" s="10">
        <f t="shared" ref="P163:S163" si="487">SUMPRODUCT(P$35:P$38,P$41:P$44,P$54:P$57)*P134</f>
        <v>4.208009026639008</v>
      </c>
      <c r="Q163" s="10">
        <f t="shared" si="487"/>
        <v>4.4165952432009021</v>
      </c>
      <c r="R163" s="10">
        <f t="shared" si="487"/>
        <v>4.1036640217618512</v>
      </c>
      <c r="S163" s="10">
        <f t="shared" si="487"/>
        <v>4.0226963163862965</v>
      </c>
      <c r="T163" s="305">
        <f t="shared" si="475"/>
        <v>5.3504285745524438</v>
      </c>
      <c r="U163" s="305">
        <f t="shared" si="475"/>
        <v>7.2117356721817671</v>
      </c>
      <c r="V163" s="305">
        <f t="shared" si="475"/>
        <v>9.0088400883072044</v>
      </c>
      <c r="X163" s="10">
        <f t="shared" si="479"/>
        <v>3.9743652721991038</v>
      </c>
      <c r="Y163" s="10">
        <f t="shared" si="480"/>
        <v>4.208009026639008</v>
      </c>
      <c r="Z163" s="10">
        <f t="shared" si="481"/>
        <v>4.4165952432009021</v>
      </c>
      <c r="AA163" s="10">
        <f t="shared" si="482"/>
        <v>4.1036640217618512</v>
      </c>
      <c r="AB163" s="10">
        <f t="shared" si="483"/>
        <v>4.0226963163862965</v>
      </c>
      <c r="AC163" s="309" t="e">
        <f t="array" ref="AC163">T163*INDEX($AI$161:$AS$168,MATCH($C163,$C$161:$C$168,0),MATCH(AC$160&amp;$D$3,$AI$160:$AS$160&amp;$AI$159:$AS$159,0))</f>
        <v>#N/A</v>
      </c>
      <c r="AD163" s="309" t="e">
        <f t="array" ref="AD163">U163*INDEX($AI$161:$AS$168,MATCH($C163,$C$161:$C$168,0),MATCH(AD$160&amp;$D$3,$AI$160:$AS$160&amp;$AI$159:$AS$159,0))</f>
        <v>#N/A</v>
      </c>
      <c r="AE163" s="309" t="e">
        <f t="array" ref="AE163">V163*INDEX($AI$161:$AS$168,MATCH($C163,$C$161:$C$168,0),MATCH(AE$160&amp;$D$3,$AI$160:$AS$160&amp;$AI$159:$AS$159,0))</f>
        <v>#N/A</v>
      </c>
      <c r="AI163" s="245">
        <v>1</v>
      </c>
      <c r="AJ163" s="245">
        <v>1</v>
      </c>
      <c r="AK163" s="245">
        <v>1</v>
      </c>
      <c r="AL163" s="245"/>
      <c r="AM163" s="245">
        <v>1</v>
      </c>
      <c r="AN163" s="245">
        <v>1</v>
      </c>
      <c r="AO163" s="245">
        <v>1</v>
      </c>
      <c r="AP163" s="245"/>
      <c r="AQ163" s="245">
        <v>1</v>
      </c>
      <c r="AR163" s="245">
        <v>1</v>
      </c>
      <c r="AS163" s="245">
        <v>1</v>
      </c>
    </row>
    <row r="164" spans="1:46">
      <c r="A164" s="185" t="s">
        <v>16</v>
      </c>
      <c r="B164" s="185" t="s">
        <v>129</v>
      </c>
      <c r="C164" s="185" t="s">
        <v>62</v>
      </c>
      <c r="D164" s="185" t="s">
        <v>86</v>
      </c>
      <c r="E164" s="297">
        <f t="shared" ref="E164:E166" si="488">E152*E142</f>
        <v>15.449787242939724</v>
      </c>
      <c r="F164" s="50">
        <f t="shared" si="465"/>
        <v>28.167748821049805</v>
      </c>
      <c r="G164" s="50">
        <f t="shared" si="466"/>
        <v>18.502265696365193</v>
      </c>
      <c r="H164" s="50">
        <f t="shared" si="467"/>
        <v>18.925968547790067</v>
      </c>
      <c r="I164" s="50">
        <f t="shared" si="468"/>
        <v>19.230136292558988</v>
      </c>
      <c r="J164" s="50">
        <f t="shared" si="469"/>
        <v>19.752545794845346</v>
      </c>
      <c r="K164" s="50">
        <f t="shared" si="470"/>
        <v>20.950823642900971</v>
      </c>
      <c r="L164" s="50">
        <f t="shared" si="471"/>
        <v>20.339273715127643</v>
      </c>
      <c r="M164" s="50">
        <f t="shared" si="472"/>
        <v>19.210252410286284</v>
      </c>
      <c r="N164" s="185" t="str">
        <f t="shared" si="473"/>
        <v>Bus</v>
      </c>
      <c r="O164" s="10">
        <f>O152*O142</f>
        <v>28.167748821049805</v>
      </c>
      <c r="P164" s="10">
        <f t="shared" ref="P164:S164" si="489">P152*P142</f>
        <v>18.502265696365193</v>
      </c>
      <c r="Q164" s="10">
        <f t="shared" si="489"/>
        <v>18.925968547790067</v>
      </c>
      <c r="R164" s="10">
        <f t="shared" si="489"/>
        <v>19.230136292558988</v>
      </c>
      <c r="S164" s="10">
        <f t="shared" si="489"/>
        <v>19.752545794845346</v>
      </c>
      <c r="T164" s="305">
        <f t="shared" ref="T164:V166" si="490">T152*T142</f>
        <v>20.950823642900971</v>
      </c>
      <c r="U164" s="305">
        <f t="shared" si="490"/>
        <v>20.339273715127643</v>
      </c>
      <c r="V164" s="305">
        <f t="shared" si="490"/>
        <v>19.210252410286284</v>
      </c>
      <c r="X164" s="10">
        <f t="shared" si="479"/>
        <v>28.167748821049805</v>
      </c>
      <c r="Y164" s="10">
        <f t="shared" si="480"/>
        <v>18.502265696365193</v>
      </c>
      <c r="Z164" s="10">
        <f t="shared" si="481"/>
        <v>18.925968547790067</v>
      </c>
      <c r="AA164" s="10">
        <f t="shared" si="482"/>
        <v>19.230136292558988</v>
      </c>
      <c r="AB164" s="10">
        <f t="shared" si="483"/>
        <v>19.752545794845346</v>
      </c>
      <c r="AC164" s="309" t="e">
        <f t="array" ref="AC164">T164+INDEX($AI$161:$AS$168,MATCH($C164,$C$161:$C$168,0),MATCH(AC$160&amp;$D$3,$AI$160:$AS$160&amp;$AI$159:$AS$159,0))</f>
        <v>#N/A</v>
      </c>
      <c r="AD164" s="309" t="e">
        <f t="array" ref="AD164">U164+INDEX($AI$161:$AS$168,MATCH($C164,$C$161:$C$168,0),MATCH(AD$160&amp;$D$3,$AI$160:$AS$160&amp;$AI$159:$AS$159,0))</f>
        <v>#N/A</v>
      </c>
      <c r="AE164" s="309" t="e">
        <f t="array" ref="AE164">V164+INDEX($AI$161:$AS$168,MATCH($C164,$C$161:$C$168,0),MATCH(AE$160&amp;$D$3,$AI$160:$AS$160&amp;$AI$159:$AS$159,0))</f>
        <v>#N/A</v>
      </c>
      <c r="AI164" s="10">
        <f t="shared" ref="AI164:AK168" si="491">SUM(T$161:T$162)*(1-AI$161) *AI175</f>
        <v>4.6102813612483455</v>
      </c>
      <c r="AJ164" s="10">
        <f t="shared" si="491"/>
        <v>6.2141060456059964</v>
      </c>
      <c r="AK164" s="10">
        <f t="shared" si="491"/>
        <v>7.7626094745249086</v>
      </c>
      <c r="AL164" s="10"/>
      <c r="AM164" s="10">
        <f t="shared" ref="AM164:AO168" si="492">SUM(T$161:T$162)*(1-AM$161) *AM175</f>
        <v>1.5367604537494512</v>
      </c>
      <c r="AN164" s="10">
        <f t="shared" si="492"/>
        <v>4.1427373637373304</v>
      </c>
      <c r="AO164" s="10">
        <f t="shared" si="492"/>
        <v>7.7626094745249086</v>
      </c>
      <c r="AP164" s="10"/>
      <c r="AQ164" s="10">
        <f t="shared" ref="AQ164:AS168" si="493">SUM(T$161:T$162)*(1-AQ$161) *AQ175</f>
        <v>4.6102813612483455</v>
      </c>
      <c r="AR164" s="10">
        <f t="shared" si="493"/>
        <v>7.7676325570074969</v>
      </c>
      <c r="AS164" s="10">
        <f t="shared" si="493"/>
        <v>11.643914211787367</v>
      </c>
    </row>
    <row r="165" spans="1:46">
      <c r="A165" s="185" t="s">
        <v>16</v>
      </c>
      <c r="B165" s="185" t="s">
        <v>130</v>
      </c>
      <c r="C165" s="185" t="s">
        <v>61</v>
      </c>
      <c r="D165" s="185" t="s">
        <v>86</v>
      </c>
      <c r="E165" s="297">
        <f t="shared" si="488"/>
        <v>82.177558676317133</v>
      </c>
      <c r="F165" s="50">
        <f t="shared" si="465"/>
        <v>94.847852582060455</v>
      </c>
      <c r="G165" s="50">
        <f t="shared" si="466"/>
        <v>97.886986758472602</v>
      </c>
      <c r="H165" s="50">
        <f t="shared" si="467"/>
        <v>100.12860387107854</v>
      </c>
      <c r="I165" s="50">
        <f t="shared" si="468"/>
        <v>101.7378156559033</v>
      </c>
      <c r="J165" s="50">
        <f t="shared" si="469"/>
        <v>104.50164430651289</v>
      </c>
      <c r="K165" s="50">
        <f t="shared" si="470"/>
        <v>110.84118184048283</v>
      </c>
      <c r="L165" s="50">
        <f t="shared" si="471"/>
        <v>107.6057521550334</v>
      </c>
      <c r="M165" s="50">
        <f t="shared" si="472"/>
        <v>101.6326191706362</v>
      </c>
      <c r="N165" s="185" t="str">
        <f t="shared" si="473"/>
        <v>Minibus</v>
      </c>
      <c r="O165" s="10">
        <f>O153*O143</f>
        <v>94.847852582060455</v>
      </c>
      <c r="P165" s="10">
        <f t="shared" ref="P165:S165" si="494">P153*P143</f>
        <v>97.886986758472602</v>
      </c>
      <c r="Q165" s="10">
        <f t="shared" si="494"/>
        <v>100.12860387107854</v>
      </c>
      <c r="R165" s="10">
        <f t="shared" si="494"/>
        <v>101.7378156559033</v>
      </c>
      <c r="S165" s="10">
        <f t="shared" si="494"/>
        <v>104.50164430651289</v>
      </c>
      <c r="T165" s="305">
        <f t="shared" si="490"/>
        <v>110.84118184048283</v>
      </c>
      <c r="U165" s="305">
        <f t="shared" si="490"/>
        <v>107.6057521550334</v>
      </c>
      <c r="V165" s="305">
        <f t="shared" si="490"/>
        <v>101.6326191706362</v>
      </c>
      <c r="X165" s="10">
        <f t="shared" si="479"/>
        <v>94.847852582060455</v>
      </c>
      <c r="Y165" s="10">
        <f t="shared" si="480"/>
        <v>97.886986758472602</v>
      </c>
      <c r="Z165" s="10">
        <f t="shared" si="481"/>
        <v>100.12860387107854</v>
      </c>
      <c r="AA165" s="10">
        <f t="shared" si="482"/>
        <v>101.7378156559033</v>
      </c>
      <c r="AB165" s="10">
        <f t="shared" si="483"/>
        <v>104.50164430651289</v>
      </c>
      <c r="AC165" s="309" t="e">
        <f t="array" ref="AC165">T165+INDEX($AI$161:$AS$168,MATCH($C165,$C$161:$C$168,0),MATCH(AC$160&amp;$D$3,$AI$160:$AS$160&amp;$AI$159:$AS$159,0))</f>
        <v>#N/A</v>
      </c>
      <c r="AD165" s="309" t="e">
        <f t="array" ref="AD165">U165+INDEX($AI$161:$AS$168,MATCH($C165,$C$161:$C$168,0),MATCH(AD$160&amp;$D$3,$AI$160:$AS$160&amp;$AI$159:$AS$159,0))</f>
        <v>#N/A</v>
      </c>
      <c r="AE165" s="309" t="e" cm="1">
        <f t="array" ref="AE165">V165+INDEX($AI$161:$AS$168,MATCH($C165,$C$161:$C$168,0),MATCH(AE$160&amp;$D$3,$AI$160:$AS$160&amp;$AI$159:$AS$159,0))</f>
        <v>#N/A</v>
      </c>
      <c r="AI165" s="10">
        <f t="shared" si="491"/>
        <v>24.390880444982802</v>
      </c>
      <c r="AJ165" s="10">
        <f t="shared" si="491"/>
        <v>32.87597995749659</v>
      </c>
      <c r="AK165" s="10">
        <f t="shared" si="491"/>
        <v>41.068400125358131</v>
      </c>
      <c r="AL165" s="10"/>
      <c r="AM165" s="10">
        <f t="shared" si="492"/>
        <v>8.1302934816609476</v>
      </c>
      <c r="AN165" s="10">
        <f t="shared" si="492"/>
        <v>21.917319971664391</v>
      </c>
      <c r="AO165" s="10">
        <f t="shared" si="492"/>
        <v>41.068400125358131</v>
      </c>
      <c r="AP165" s="10"/>
      <c r="AQ165" s="10">
        <f t="shared" si="493"/>
        <v>24.390880444982802</v>
      </c>
      <c r="AR165" s="10">
        <f t="shared" si="493"/>
        <v>41.094974946870742</v>
      </c>
      <c r="AS165" s="10">
        <f t="shared" si="493"/>
        <v>61.602600188037215</v>
      </c>
    </row>
    <row r="166" spans="1:46">
      <c r="A166" s="185" t="s">
        <v>16</v>
      </c>
      <c r="B166" s="185" t="s">
        <v>131</v>
      </c>
      <c r="C166" s="185" t="s">
        <v>63</v>
      </c>
      <c r="D166" s="185" t="s">
        <v>86</v>
      </c>
      <c r="E166" s="297">
        <f t="shared" si="488"/>
        <v>0.52719357125417843</v>
      </c>
      <c r="F166" s="50">
        <f t="shared" si="465"/>
        <v>0.80138751043622602</v>
      </c>
      <c r="G166" s="50">
        <f t="shared" si="466"/>
        <v>1.5745685843146777</v>
      </c>
      <c r="H166" s="50">
        <f t="shared" si="467"/>
        <v>2.5244712126531619</v>
      </c>
      <c r="I166" s="50">
        <f t="shared" si="468"/>
        <v>2.5547042090015273</v>
      </c>
      <c r="J166" s="50">
        <f t="shared" si="469"/>
        <v>7.3970184043119804</v>
      </c>
      <c r="K166" s="50">
        <f t="shared" si="470"/>
        <v>14.861318171058773</v>
      </c>
      <c r="L166" s="50">
        <f t="shared" si="471"/>
        <v>28.990927435939433</v>
      </c>
      <c r="M166" s="50">
        <f t="shared" si="472"/>
        <v>43.18977888515915</v>
      </c>
      <c r="N166" s="185" t="str">
        <f t="shared" si="473"/>
        <v>BRT</v>
      </c>
      <c r="O166" s="10">
        <f>O154*O144</f>
        <v>0.80138751043622602</v>
      </c>
      <c r="P166" s="10">
        <f t="shared" ref="P166:S166" si="495">P154*P144</f>
        <v>1.5745685843146777</v>
      </c>
      <c r="Q166" s="10">
        <f t="shared" si="495"/>
        <v>2.5244712126531619</v>
      </c>
      <c r="R166" s="10">
        <f t="shared" si="495"/>
        <v>2.5547042090015273</v>
      </c>
      <c r="S166" s="10">
        <f t="shared" si="495"/>
        <v>7.3970184043119804</v>
      </c>
      <c r="T166" s="305">
        <f t="shared" si="490"/>
        <v>14.861318171058773</v>
      </c>
      <c r="U166" s="305">
        <f t="shared" si="490"/>
        <v>28.990927435939433</v>
      </c>
      <c r="V166" s="305">
        <f t="shared" si="490"/>
        <v>43.18977888515915</v>
      </c>
      <c r="X166" s="10">
        <f t="shared" si="479"/>
        <v>0.80138751043622602</v>
      </c>
      <c r="Y166" s="10">
        <f t="shared" si="480"/>
        <v>1.5745685843146777</v>
      </c>
      <c r="Z166" s="10">
        <f t="shared" si="481"/>
        <v>2.5244712126531619</v>
      </c>
      <c r="AA166" s="10">
        <f t="shared" si="482"/>
        <v>2.5547042090015273</v>
      </c>
      <c r="AB166" s="10">
        <f t="shared" si="483"/>
        <v>7.3970184043119804</v>
      </c>
      <c r="AC166" s="309" t="e">
        <f t="array" ref="AC166">T166+INDEX($AI$161:$AS$168,MATCH($C166,$C$161:$C$168,0),MATCH(AC$160&amp;$D$3,$AI$160:$AS$160&amp;$AI$159:$AS$159,0))</f>
        <v>#N/A</v>
      </c>
      <c r="AD166" s="309" t="e">
        <f t="array" ref="AD166">U166+INDEX($AI$161:$AS$168,MATCH($C166,$C$161:$C$168,0),MATCH(AD$160&amp;$D$3,$AI$160:$AS$160&amp;$AI$159:$AS$159,0))</f>
        <v>#N/A</v>
      </c>
      <c r="AE166" s="309" t="e">
        <f t="array" ref="AE166">V166+INDEX($AI$161:$AS$168,MATCH($C166,$C$161:$C$168,0),MATCH(AE$160&amp;$D$3,$AI$160:$AS$160&amp;$AI$159:$AS$159,0))</f>
        <v>#N/A</v>
      </c>
      <c r="AI166" s="10">
        <f t="shared" si="491"/>
        <v>3.2702703881920834</v>
      </c>
      <c r="AJ166" s="10">
        <f t="shared" si="491"/>
        <v>4.407932053962119</v>
      </c>
      <c r="AK166" s="10">
        <f t="shared" si="491"/>
        <v>5.5063519795165572</v>
      </c>
      <c r="AL166" s="10"/>
      <c r="AM166" s="10">
        <f t="shared" si="492"/>
        <v>1.0900901293973628</v>
      </c>
      <c r="AN166" s="10">
        <f t="shared" si="492"/>
        <v>2.9386213693080787</v>
      </c>
      <c r="AO166" s="10">
        <f t="shared" si="492"/>
        <v>5.5063519795165572</v>
      </c>
      <c r="AP166" s="10"/>
      <c r="AQ166" s="10">
        <f t="shared" si="493"/>
        <v>3.2702703881920834</v>
      </c>
      <c r="AR166" s="10">
        <f t="shared" si="493"/>
        <v>5.5099150674526491</v>
      </c>
      <c r="AS166" s="10">
        <f t="shared" si="493"/>
        <v>8.2595279692748385</v>
      </c>
    </row>
    <row r="167" spans="1:46">
      <c r="A167" s="185" t="s">
        <v>16</v>
      </c>
      <c r="B167" s="185" t="s">
        <v>132</v>
      </c>
      <c r="C167" s="185" t="s">
        <v>85</v>
      </c>
      <c r="D167" s="185" t="str">
        <f>D166</f>
        <v>billion</v>
      </c>
      <c r="E167" s="297">
        <f t="shared" ref="E167:E168" si="496">E155</f>
        <v>15.023482841814213</v>
      </c>
      <c r="F167" s="50">
        <f t="shared" si="465"/>
        <v>12.322446292964566</v>
      </c>
      <c r="G167" s="50">
        <f t="shared" si="466"/>
        <v>8.6260563043864682</v>
      </c>
      <c r="H167" s="50">
        <f t="shared" si="467"/>
        <v>8.8235934445777957</v>
      </c>
      <c r="I167" s="50">
        <f t="shared" si="468"/>
        <v>8.9654013796389815</v>
      </c>
      <c r="J167" s="50">
        <f t="shared" si="469"/>
        <v>9.2089571611103249</v>
      </c>
      <c r="K167" s="50">
        <f t="shared" si="470"/>
        <v>9.7676137254065267</v>
      </c>
      <c r="L167" s="50">
        <f t="shared" si="471"/>
        <v>9.4824992320527457</v>
      </c>
      <c r="M167" s="50">
        <f t="shared" si="472"/>
        <v>8.9561311912821111</v>
      </c>
      <c r="N167" s="185" t="str">
        <f t="shared" si="473"/>
        <v>Metro Rail</v>
      </c>
      <c r="O167" s="10">
        <f>O155</f>
        <v>12.322446292964566</v>
      </c>
      <c r="P167" s="10">
        <f t="shared" ref="P167:S167" si="497">P155</f>
        <v>8.6260563043864682</v>
      </c>
      <c r="Q167" s="10">
        <f t="shared" si="497"/>
        <v>8.8235934445777957</v>
      </c>
      <c r="R167" s="10">
        <f t="shared" si="497"/>
        <v>8.9654013796389815</v>
      </c>
      <c r="S167" s="10">
        <f t="shared" si="497"/>
        <v>9.2089571611103249</v>
      </c>
      <c r="T167" s="305">
        <f t="shared" ref="T167:V168" si="498">T155</f>
        <v>9.7676137254065267</v>
      </c>
      <c r="U167" s="305">
        <f t="shared" si="498"/>
        <v>9.4824992320527457</v>
      </c>
      <c r="V167" s="305">
        <f t="shared" si="498"/>
        <v>8.9561311912821111</v>
      </c>
      <c r="X167" s="10">
        <f t="shared" si="479"/>
        <v>12.322446292964566</v>
      </c>
      <c r="Y167" s="10">
        <f t="shared" si="480"/>
        <v>8.6260563043864682</v>
      </c>
      <c r="Z167" s="10">
        <f t="shared" si="481"/>
        <v>8.8235934445777957</v>
      </c>
      <c r="AA167" s="10">
        <f t="shared" si="482"/>
        <v>8.9654013796389815</v>
      </c>
      <c r="AB167" s="10">
        <f t="shared" si="483"/>
        <v>9.2089571611103249</v>
      </c>
      <c r="AC167" s="309" t="e">
        <f t="array" ref="AC167">T167+INDEX($AI$161:$AS$168,MATCH($C167,$C$161:$C$168,0),MATCH(AC$160&amp;$D$3,$AI$160:$AS$160&amp;$AI$159:$AS$159,0))</f>
        <v>#N/A</v>
      </c>
      <c r="AD167" s="309" t="e">
        <f t="array" ref="AD167">U167+INDEX($AI$161:$AS$168,MATCH($C167,$C$161:$C$168,0),MATCH(AD$160&amp;$D$3,$AI$160:$AS$160&amp;$AI$159:$AS$159,0))</f>
        <v>#N/A</v>
      </c>
      <c r="AE167" s="309" t="e">
        <f t="array" ref="AE167">V167+INDEX($AI$161:$AS$168,MATCH($C167,$C$161:$C$168,0),MATCH(AE$160&amp;$D$3,$AI$160:$AS$160&amp;$AI$159:$AS$159,0))</f>
        <v>#N/A</v>
      </c>
      <c r="AI167" s="10">
        <f t="shared" si="491"/>
        <v>2.1493879319333491</v>
      </c>
      <c r="AJ167" s="10">
        <f t="shared" si="491"/>
        <v>2.8971170077487396</v>
      </c>
      <c r="AK167" s="10">
        <f t="shared" si="491"/>
        <v>3.6190544171771513</v>
      </c>
      <c r="AL167" s="10"/>
      <c r="AM167" s="10">
        <f t="shared" si="492"/>
        <v>0.71646264397778425</v>
      </c>
      <c r="AN167" s="10">
        <f t="shared" si="492"/>
        <v>1.9314113384991598</v>
      </c>
      <c r="AO167" s="10">
        <f t="shared" si="492"/>
        <v>3.6190544171771513</v>
      </c>
      <c r="AP167" s="10"/>
      <c r="AQ167" s="10">
        <f t="shared" si="493"/>
        <v>2.1493879319333491</v>
      </c>
      <c r="AR167" s="10">
        <f t="shared" si="493"/>
        <v>3.6213962596859255</v>
      </c>
      <c r="AS167" s="10">
        <f t="shared" si="493"/>
        <v>5.4285816257657284</v>
      </c>
    </row>
    <row r="168" spans="1:46">
      <c r="A168" s="185" t="s">
        <v>16</v>
      </c>
      <c r="B168" s="185" t="s">
        <v>133</v>
      </c>
      <c r="C168" s="185" t="s">
        <v>82</v>
      </c>
      <c r="D168" s="185" t="s">
        <v>86</v>
      </c>
      <c r="E168" s="297">
        <f t="shared" si="496"/>
        <v>0.53459848266953358</v>
      </c>
      <c r="F168" s="50">
        <f t="shared" si="465"/>
        <v>0.60923770891438467</v>
      </c>
      <c r="G168" s="50">
        <f t="shared" si="466"/>
        <v>0.64854136839212595</v>
      </c>
      <c r="H168" s="50">
        <f t="shared" si="467"/>
        <v>0.6995709084876961</v>
      </c>
      <c r="I168" s="50">
        <f t="shared" si="468"/>
        <v>0.64248252977129328</v>
      </c>
      <c r="J168" s="50">
        <f t="shared" si="469"/>
        <v>0.61862682810465142</v>
      </c>
      <c r="K168" s="50">
        <f t="shared" si="470"/>
        <v>0.81170620521623749</v>
      </c>
      <c r="L168" s="50">
        <f t="shared" si="471"/>
        <v>1.0676546391968196</v>
      </c>
      <c r="M168" s="50">
        <f t="shared" si="472"/>
        <v>1.2798930123172656</v>
      </c>
      <c r="N168" s="185" t="str">
        <f t="shared" si="473"/>
        <v>Gautrain</v>
      </c>
      <c r="O168" s="10">
        <f>O156</f>
        <v>0.60923770891438467</v>
      </c>
      <c r="P168" s="10">
        <f t="shared" ref="P168:S168" si="499">P156</f>
        <v>0.64854136839212595</v>
      </c>
      <c r="Q168" s="10">
        <f t="shared" si="499"/>
        <v>0.6995709084876961</v>
      </c>
      <c r="R168" s="10">
        <f t="shared" si="499"/>
        <v>0.64248252977129328</v>
      </c>
      <c r="S168" s="10">
        <f t="shared" si="499"/>
        <v>0.61862682810465142</v>
      </c>
      <c r="T168" s="305">
        <f t="shared" si="498"/>
        <v>0.81170620521623749</v>
      </c>
      <c r="U168" s="305">
        <f t="shared" si="498"/>
        <v>1.0676546391968196</v>
      </c>
      <c r="V168" s="305">
        <f t="shared" si="498"/>
        <v>1.2798930123172656</v>
      </c>
      <c r="X168" s="10">
        <f t="shared" si="479"/>
        <v>0.60923770891438467</v>
      </c>
      <c r="Y168" s="10">
        <f t="shared" si="480"/>
        <v>0.64854136839212595</v>
      </c>
      <c r="Z168" s="10">
        <f t="shared" si="481"/>
        <v>0.6995709084876961</v>
      </c>
      <c r="AA168" s="10">
        <f t="shared" si="482"/>
        <v>0.64248252977129328</v>
      </c>
      <c r="AB168" s="10">
        <f t="shared" si="483"/>
        <v>0.61862682810465142</v>
      </c>
      <c r="AC168" s="309" t="e">
        <f t="array" ref="AC168">T168+INDEX($AI$161:$AS$168,MATCH($C168,$C$161:$C$168,0),MATCH(AC$160&amp;$D$3,$AI$160:$AS$160&amp;$AI$159:$AS$159,0))</f>
        <v>#N/A</v>
      </c>
      <c r="AD168" s="309" t="e">
        <f t="array" ref="AD168">U168+INDEX($AI$161:$AS$168,MATCH($C168,$C$161:$C$168,0),MATCH(AD$160&amp;$D$3,$AI$160:$AS$160&amp;$AI$159:$AS$159,0))</f>
        <v>#N/A</v>
      </c>
      <c r="AE168" s="309" t="e">
        <f t="array" ref="AE168">V168+INDEX($AI$161:$AS$168,MATCH($C168,$C$161:$C$168,0),MATCH(AE$160&amp;$D$3,$AI$160:$AS$160&amp;$AI$159:$AS$159,0))</f>
        <v>#N/A</v>
      </c>
      <c r="AI168" s="10">
        <f t="shared" si="491"/>
        <v>0.17861798908254661</v>
      </c>
      <c r="AJ168" s="10">
        <f t="shared" si="491"/>
        <v>0.24075561529530867</v>
      </c>
      <c r="AK168" s="10">
        <f t="shared" si="491"/>
        <v>0.3007499078098182</v>
      </c>
      <c r="AL168" s="10"/>
      <c r="AM168" s="10">
        <f t="shared" si="492"/>
        <v>5.9539329694182304E-2</v>
      </c>
      <c r="AN168" s="10">
        <f t="shared" si="492"/>
        <v>0.16050374353020577</v>
      </c>
      <c r="AO168" s="10">
        <f t="shared" si="492"/>
        <v>0.3007499078098182</v>
      </c>
      <c r="AP168" s="10"/>
      <c r="AQ168" s="10">
        <f t="shared" si="493"/>
        <v>0.17861798908254661</v>
      </c>
      <c r="AR168" s="10">
        <f t="shared" si="493"/>
        <v>0.30094451911913589</v>
      </c>
      <c r="AS168" s="10">
        <f t="shared" si="493"/>
        <v>0.45112486171472743</v>
      </c>
    </row>
    <row r="169" spans="1:46">
      <c r="A169" s="185" t="s">
        <v>16</v>
      </c>
      <c r="C169" s="5" t="s">
        <v>5</v>
      </c>
      <c r="E169" s="10">
        <f t="shared" ref="E169:M169" si="500">SUM(E161:E168)</f>
        <v>240.9981779050045</v>
      </c>
      <c r="F169" s="10">
        <f t="shared" si="500"/>
        <v>272.36329371129125</v>
      </c>
      <c r="G169" s="10">
        <f t="shared" si="500"/>
        <v>267.50538626656464</v>
      </c>
      <c r="H169" s="10">
        <f t="shared" si="500"/>
        <v>278.32204942461738</v>
      </c>
      <c r="I169" s="10">
        <f t="shared" si="500"/>
        <v>269.91934079226917</v>
      </c>
      <c r="J169" s="10">
        <f t="shared" si="500"/>
        <v>275.56866970776179</v>
      </c>
      <c r="K169" s="10">
        <f t="shared" si="500"/>
        <v>335.58026273681344</v>
      </c>
      <c r="L169" s="10">
        <f t="shared" si="500"/>
        <v>407.87729625007563</v>
      </c>
      <c r="M169" s="10">
        <f t="shared" si="500"/>
        <v>474.56334427992107</v>
      </c>
      <c r="N169" s="39"/>
      <c r="O169" s="10">
        <f>SUM(O161:O168)</f>
        <v>272.36329371129125</v>
      </c>
      <c r="P169" s="10">
        <f t="shared" ref="P169:S169" si="501">SUM(P161:P168)</f>
        <v>267.50538626656464</v>
      </c>
      <c r="Q169" s="10">
        <f t="shared" si="501"/>
        <v>278.32204942461738</v>
      </c>
      <c r="R169" s="10">
        <f t="shared" si="501"/>
        <v>269.91934079226917</v>
      </c>
      <c r="S169" s="10">
        <f t="shared" si="501"/>
        <v>275.56866970776179</v>
      </c>
      <c r="T169" s="10">
        <f>SUM(T161:T168)</f>
        <v>335.58026273681344</v>
      </c>
      <c r="U169" s="10">
        <f>SUM(U161:U168)</f>
        <v>407.87729625007563</v>
      </c>
      <c r="V169" s="10">
        <f>SUM(V161:V168)</f>
        <v>474.56334427992107</v>
      </c>
      <c r="W169" s="280"/>
      <c r="X169" s="10">
        <f>SUM(X161:X168)</f>
        <v>272.36329371129125</v>
      </c>
      <c r="Y169" s="10">
        <f t="shared" ref="Y169:AB169" si="502">SUM(Y161:Y168)</f>
        <v>267.50538626656464</v>
      </c>
      <c r="Z169" s="10">
        <f t="shared" si="502"/>
        <v>278.32204942461738</v>
      </c>
      <c r="AA169" s="10">
        <f t="shared" si="502"/>
        <v>269.91934079226917</v>
      </c>
      <c r="AB169" s="10">
        <f t="shared" si="502"/>
        <v>275.56866970776179</v>
      </c>
      <c r="AC169" s="10" t="e">
        <f>SUM(AC161:AC168)</f>
        <v>#N/A</v>
      </c>
      <c r="AD169" s="10" t="e">
        <f>SUM(AD161:AD168)</f>
        <v>#N/A</v>
      </c>
      <c r="AE169" s="10" t="e">
        <f>SUM(AE161:AE168)</f>
        <v>#N/A</v>
      </c>
      <c r="AQ169" s="185" t="s">
        <v>620</v>
      </c>
    </row>
    <row r="170" spans="1:46" ht="15.75" thickBot="1">
      <c r="A170" s="185" t="s">
        <v>16</v>
      </c>
      <c r="L170" s="185"/>
      <c r="N170" s="40"/>
      <c r="W170" s="280"/>
      <c r="AE170" s="126"/>
      <c r="AI170" s="249">
        <v>1</v>
      </c>
      <c r="AJ170" s="249">
        <v>1</v>
      </c>
      <c r="AK170" s="249">
        <v>1</v>
      </c>
      <c r="AL170" s="249"/>
      <c r="AM170" s="249">
        <v>2</v>
      </c>
      <c r="AN170" s="249">
        <v>2</v>
      </c>
      <c r="AO170" s="249">
        <v>2</v>
      </c>
      <c r="AQ170" s="249">
        <v>2</v>
      </c>
      <c r="AR170" s="249">
        <v>2</v>
      </c>
      <c r="AS170" s="249">
        <v>2</v>
      </c>
    </row>
    <row r="171" spans="1:46" ht="15.75" thickBot="1">
      <c r="A171" s="185" t="s">
        <v>16</v>
      </c>
      <c r="C171" s="226" t="s">
        <v>143</v>
      </c>
      <c r="D171" s="226"/>
      <c r="E171" s="249">
        <v>2012</v>
      </c>
      <c r="F171" s="249">
        <f>F4</f>
        <v>2015</v>
      </c>
      <c r="G171" s="249">
        <f>G4</f>
        <v>2017</v>
      </c>
      <c r="H171" s="279">
        <f t="shared" ref="H171:J171" si="503">H4</f>
        <v>2019</v>
      </c>
      <c r="I171" s="279">
        <f t="shared" si="503"/>
        <v>2020</v>
      </c>
      <c r="J171" s="279">
        <f t="shared" si="503"/>
        <v>2021</v>
      </c>
      <c r="K171" s="249">
        <v>2030</v>
      </c>
      <c r="L171" s="249">
        <v>2040</v>
      </c>
      <c r="M171" s="249">
        <v>2050</v>
      </c>
      <c r="N171" s="249"/>
      <c r="O171" s="296">
        <f>O160</f>
        <v>2015</v>
      </c>
      <c r="P171" s="296">
        <f t="shared" ref="P171:V171" si="504">P160</f>
        <v>2017</v>
      </c>
      <c r="Q171" s="296">
        <f t="shared" si="504"/>
        <v>2019</v>
      </c>
      <c r="R171" s="296">
        <f t="shared" si="504"/>
        <v>2020</v>
      </c>
      <c r="S171" s="296">
        <f t="shared" si="504"/>
        <v>2021</v>
      </c>
      <c r="T171" s="296">
        <f t="shared" si="504"/>
        <v>2030</v>
      </c>
      <c r="U171" s="296">
        <f t="shared" si="504"/>
        <v>2040</v>
      </c>
      <c r="V171" s="296">
        <f t="shared" si="504"/>
        <v>2050</v>
      </c>
      <c r="W171" s="280"/>
      <c r="X171" s="296">
        <f>X160</f>
        <v>2015</v>
      </c>
      <c r="Y171" s="296">
        <f t="shared" ref="Y171:AE171" si="505">Y160</f>
        <v>2017</v>
      </c>
      <c r="Z171" s="296">
        <f t="shared" si="505"/>
        <v>2019</v>
      </c>
      <c r="AA171" s="296">
        <f t="shared" si="505"/>
        <v>2020</v>
      </c>
      <c r="AB171" s="296">
        <f t="shared" si="505"/>
        <v>2021</v>
      </c>
      <c r="AC171" s="296">
        <f t="shared" si="505"/>
        <v>2030</v>
      </c>
      <c r="AD171" s="296">
        <f t="shared" si="505"/>
        <v>2040</v>
      </c>
      <c r="AE171" s="296">
        <f t="shared" si="505"/>
        <v>2050</v>
      </c>
      <c r="AF171" s="249"/>
      <c r="AI171" s="249">
        <v>2030</v>
      </c>
      <c r="AJ171" s="249">
        <v>2040</v>
      </c>
      <c r="AK171" s="249">
        <v>2050</v>
      </c>
      <c r="AL171" s="249"/>
      <c r="AM171" s="249">
        <v>2030</v>
      </c>
      <c r="AN171" s="249">
        <v>2040</v>
      </c>
      <c r="AO171" s="249">
        <v>2050</v>
      </c>
      <c r="AP171" s="249"/>
      <c r="AQ171" s="249">
        <v>2030</v>
      </c>
      <c r="AR171" s="249">
        <v>2040</v>
      </c>
      <c r="AS171" s="249">
        <v>2050</v>
      </c>
      <c r="AT171" s="249"/>
    </row>
    <row r="172" spans="1:46">
      <c r="A172" s="185" t="s">
        <v>16</v>
      </c>
      <c r="B172" s="185" t="str">
        <f t="shared" ref="B172:C179" si="506">B161</f>
        <v>TPPRCAR</v>
      </c>
      <c r="C172" s="185" t="str">
        <f t="shared" si="506"/>
        <v>Car</v>
      </c>
      <c r="E172" s="239">
        <f t="shared" ref="E172:G179" si="507">E161/E$169</f>
        <v>0.45087422025693868</v>
      </c>
      <c r="F172" s="239">
        <f>F161/F$169</f>
        <v>0.41522929189796737</v>
      </c>
      <c r="G172" s="239">
        <f t="shared" si="507"/>
        <v>0.41948154992246744</v>
      </c>
      <c r="H172" s="239">
        <f>H161/H$169</f>
        <v>0.42316400513543673</v>
      </c>
      <c r="I172" s="239">
        <f t="shared" ref="I172:J172" si="508">I161/I$169</f>
        <v>0.40542126495683217</v>
      </c>
      <c r="J172" s="239">
        <f t="shared" si="508"/>
        <v>0.38927466567248803</v>
      </c>
      <c r="K172" s="239">
        <f t="shared" ref="K172:M179" si="509">K161/K$169</f>
        <v>0.42516831638962355</v>
      </c>
      <c r="L172" s="239">
        <f t="shared" si="509"/>
        <v>0.4714970728360191</v>
      </c>
      <c r="M172" s="239">
        <f t="shared" si="509"/>
        <v>0.5062248034616198</v>
      </c>
      <c r="N172" s="40" t="str">
        <f>C172</f>
        <v>Car</v>
      </c>
      <c r="O172" s="239">
        <f t="shared" ref="O172:O179" si="510">O161/O$169</f>
        <v>0.41522929189796737</v>
      </c>
      <c r="P172" s="239">
        <f t="shared" ref="P172:S172" si="511">P161/P$169</f>
        <v>0.41948154992246744</v>
      </c>
      <c r="Q172" s="239">
        <f t="shared" si="511"/>
        <v>0.42316400513543673</v>
      </c>
      <c r="R172" s="239">
        <f t="shared" si="511"/>
        <v>0.40542126495683217</v>
      </c>
      <c r="S172" s="239">
        <f t="shared" si="511"/>
        <v>0.38927466567248803</v>
      </c>
      <c r="T172" s="306">
        <f t="shared" ref="T172:V179" si="512">T161/T$169</f>
        <v>0.42516831638962355</v>
      </c>
      <c r="U172" s="306">
        <f t="shared" si="512"/>
        <v>0.4714970728360191</v>
      </c>
      <c r="V172" s="306">
        <f t="shared" si="512"/>
        <v>0.5062248034616198</v>
      </c>
      <c r="W172" s="280"/>
      <c r="X172" s="239">
        <f>O172</f>
        <v>0.41522929189796737</v>
      </c>
      <c r="Y172" s="239">
        <f t="shared" ref="Y172:AB172" si="513">P172</f>
        <v>0.41948154992246744</v>
      </c>
      <c r="Z172" s="239">
        <f t="shared" si="513"/>
        <v>0.42316400513543673</v>
      </c>
      <c r="AA172" s="239">
        <f t="shared" si="513"/>
        <v>0.40542126495683217</v>
      </c>
      <c r="AB172" s="239">
        <f t="shared" si="513"/>
        <v>0.38927466567248803</v>
      </c>
      <c r="AC172" s="239" t="e">
        <f t="shared" ref="AC172:AE179" si="514">AC161/AC$169</f>
        <v>#N/A</v>
      </c>
      <c r="AD172" s="239" t="e">
        <f t="shared" si="514"/>
        <v>#N/A</v>
      </c>
      <c r="AE172" s="239" t="e">
        <f t="shared" si="514"/>
        <v>#N/A</v>
      </c>
      <c r="AI172" s="190"/>
      <c r="AJ172" s="190"/>
      <c r="AK172" s="190"/>
      <c r="AM172" s="190"/>
      <c r="AN172" s="190"/>
      <c r="AO172" s="190"/>
      <c r="AQ172" s="232"/>
      <c r="AR172" s="232"/>
      <c r="AS172" s="232"/>
    </row>
    <row r="173" spans="1:46">
      <c r="A173" s="185" t="s">
        <v>16</v>
      </c>
      <c r="B173" s="185" t="str">
        <f t="shared" si="506"/>
        <v>TPPRSUV</v>
      </c>
      <c r="C173" s="185" t="str">
        <f t="shared" si="506"/>
        <v>SUV</v>
      </c>
      <c r="E173" s="239">
        <f t="shared" si="507"/>
        <v>5.7739571635661201E-2</v>
      </c>
      <c r="F173" s="239">
        <f t="shared" si="507"/>
        <v>6.8096686907411483E-2</v>
      </c>
      <c r="G173" s="239">
        <f t="shared" si="507"/>
        <v>8.9139829358524339E-2</v>
      </c>
      <c r="H173" s="239">
        <f t="shared" ref="H173:J173" si="515">H162/H$169</f>
        <v>8.9922351091280314E-2</v>
      </c>
      <c r="I173" s="239">
        <f t="shared" si="515"/>
        <v>8.6152018803326846E-2</v>
      </c>
      <c r="J173" s="239">
        <f t="shared" si="515"/>
        <v>8.2720866455403705E-2</v>
      </c>
      <c r="K173" s="239">
        <f t="shared" si="509"/>
        <v>9.0348267232795029E-2</v>
      </c>
      <c r="L173" s="239">
        <f t="shared" si="509"/>
        <v>0.10019312797765408</v>
      </c>
      <c r="M173" s="239">
        <f t="shared" si="509"/>
        <v>0.10757277073559424</v>
      </c>
      <c r="N173" s="40"/>
      <c r="O173" s="239">
        <f t="shared" si="510"/>
        <v>6.8096686907411483E-2</v>
      </c>
      <c r="P173" s="239">
        <f t="shared" ref="P173:S173" si="516">P162/P$169</f>
        <v>8.9139829358524339E-2</v>
      </c>
      <c r="Q173" s="239">
        <f t="shared" si="516"/>
        <v>8.9922351091280314E-2</v>
      </c>
      <c r="R173" s="239">
        <f t="shared" si="516"/>
        <v>8.6152018803326846E-2</v>
      </c>
      <c r="S173" s="239">
        <f t="shared" si="516"/>
        <v>8.2720866455403705E-2</v>
      </c>
      <c r="T173" s="306">
        <f t="shared" si="512"/>
        <v>9.0348267232795029E-2</v>
      </c>
      <c r="U173" s="306">
        <f t="shared" si="512"/>
        <v>0.10019312797765408</v>
      </c>
      <c r="V173" s="306">
        <f t="shared" si="512"/>
        <v>0.10757277073559424</v>
      </c>
      <c r="W173" s="280"/>
      <c r="X173" s="239">
        <f t="shared" ref="X173:X182" si="517">O173</f>
        <v>6.8096686907411483E-2</v>
      </c>
      <c r="Y173" s="239">
        <f t="shared" ref="Y173:Y182" si="518">P173</f>
        <v>8.9139829358524339E-2</v>
      </c>
      <c r="Z173" s="239">
        <f t="shared" ref="Z173:Z182" si="519">Q173</f>
        <v>8.9922351091280314E-2</v>
      </c>
      <c r="AA173" s="239">
        <f t="shared" ref="AA173:AA182" si="520">R173</f>
        <v>8.6152018803326846E-2</v>
      </c>
      <c r="AB173" s="239">
        <f t="shared" ref="AB173:AB182" si="521">S173</f>
        <v>8.2720866455403705E-2</v>
      </c>
      <c r="AC173" s="306" t="e">
        <f t="shared" si="514"/>
        <v>#N/A</v>
      </c>
      <c r="AD173" s="306" t="e">
        <f t="shared" si="514"/>
        <v>#N/A</v>
      </c>
      <c r="AE173" s="306" t="e">
        <f t="shared" si="514"/>
        <v>#N/A</v>
      </c>
      <c r="AI173" s="190"/>
      <c r="AJ173" s="190"/>
      <c r="AK173" s="190"/>
      <c r="AM173" s="190"/>
      <c r="AN173" s="190"/>
      <c r="AO173" s="190"/>
      <c r="AQ173" s="232"/>
      <c r="AR173" s="232"/>
      <c r="AS173" s="232"/>
    </row>
    <row r="174" spans="1:46">
      <c r="A174" s="185" t="s">
        <v>16</v>
      </c>
      <c r="B174" s="185" t="str">
        <f t="shared" si="506"/>
        <v>TPPRMOT</v>
      </c>
      <c r="C174" s="185" t="str">
        <f t="shared" si="506"/>
        <v>Motorbike</v>
      </c>
      <c r="E174" s="239">
        <f t="shared" si="507"/>
        <v>1.9546039839333361E-2</v>
      </c>
      <c r="F174" s="239">
        <f t="shared" si="507"/>
        <v>1.4592147194445316E-2</v>
      </c>
      <c r="G174" s="239">
        <f t="shared" si="507"/>
        <v>1.5730558122092529E-2</v>
      </c>
      <c r="H174" s="239">
        <f t="shared" ref="H174:J174" si="522">H163/H$169</f>
        <v>1.5868650192578878E-2</v>
      </c>
      <c r="I174" s="239">
        <f t="shared" si="522"/>
        <v>1.5203297435881205E-2</v>
      </c>
      <c r="J174" s="239">
        <f t="shared" si="522"/>
        <v>1.4597799962718301E-2</v>
      </c>
      <c r="K174" s="239">
        <f t="shared" si="509"/>
        <v>1.5943811864610885E-2</v>
      </c>
      <c r="L174" s="239">
        <f t="shared" si="509"/>
        <v>1.7681140231350718E-2</v>
      </c>
      <c r="M174" s="239">
        <f t="shared" si="509"/>
        <v>1.8983430129810748E-2</v>
      </c>
      <c r="N174" s="40"/>
      <c r="O174" s="239">
        <f t="shared" si="510"/>
        <v>1.4592147194445316E-2</v>
      </c>
      <c r="P174" s="239">
        <f t="shared" ref="P174:S174" si="523">P163/P$169</f>
        <v>1.5730558122092529E-2</v>
      </c>
      <c r="Q174" s="239">
        <f t="shared" si="523"/>
        <v>1.5868650192578878E-2</v>
      </c>
      <c r="R174" s="239">
        <f t="shared" si="523"/>
        <v>1.5203297435881205E-2</v>
      </c>
      <c r="S174" s="239">
        <f t="shared" si="523"/>
        <v>1.4597799962718301E-2</v>
      </c>
      <c r="T174" s="306">
        <f t="shared" si="512"/>
        <v>1.5943811864610885E-2</v>
      </c>
      <c r="U174" s="306">
        <f t="shared" si="512"/>
        <v>1.7681140231350718E-2</v>
      </c>
      <c r="V174" s="306">
        <f t="shared" si="512"/>
        <v>1.8983430129810748E-2</v>
      </c>
      <c r="W174" s="280"/>
      <c r="X174" s="239">
        <f t="shared" si="517"/>
        <v>1.4592147194445316E-2</v>
      </c>
      <c r="Y174" s="239">
        <f t="shared" si="518"/>
        <v>1.5730558122092529E-2</v>
      </c>
      <c r="Z174" s="239">
        <f t="shared" si="519"/>
        <v>1.5868650192578878E-2</v>
      </c>
      <c r="AA174" s="239">
        <f t="shared" si="520"/>
        <v>1.5203297435881205E-2</v>
      </c>
      <c r="AB174" s="239">
        <f t="shared" si="521"/>
        <v>1.4597799962718301E-2</v>
      </c>
      <c r="AC174" s="306" t="e">
        <f t="shared" si="514"/>
        <v>#N/A</v>
      </c>
      <c r="AD174" s="306" t="e">
        <f t="shared" si="514"/>
        <v>#N/A</v>
      </c>
      <c r="AE174" s="306" t="e">
        <f t="shared" si="514"/>
        <v>#N/A</v>
      </c>
      <c r="AI174" s="190"/>
      <c r="AJ174" s="190"/>
      <c r="AK174" s="190"/>
      <c r="AM174" s="190"/>
      <c r="AN174" s="190"/>
      <c r="AO174" s="190"/>
    </row>
    <row r="175" spans="1:46">
      <c r="A175" s="185" t="s">
        <v>16</v>
      </c>
      <c r="B175" s="185" t="str">
        <f t="shared" si="506"/>
        <v>TPPUBUS</v>
      </c>
      <c r="C175" s="185" t="str">
        <f t="shared" si="506"/>
        <v>Bus</v>
      </c>
      <c r="E175" s="239">
        <f t="shared" si="507"/>
        <v>6.4107485696550143E-2</v>
      </c>
      <c r="F175" s="239">
        <f t="shared" si="507"/>
        <v>0.10341976863779595</v>
      </c>
      <c r="G175" s="239">
        <f t="shared" si="507"/>
        <v>6.9165955701273221E-2</v>
      </c>
      <c r="H175" s="239">
        <f t="shared" ref="H175:J175" si="524">H164/H$169</f>
        <v>6.8000248585824333E-2</v>
      </c>
      <c r="I175" s="239">
        <f t="shared" si="524"/>
        <v>7.1244010288831303E-2</v>
      </c>
      <c r="J175" s="239">
        <f t="shared" si="524"/>
        <v>7.1679214534049726E-2</v>
      </c>
      <c r="K175" s="239">
        <f t="shared" si="509"/>
        <v>6.2431632516278639E-2</v>
      </c>
      <c r="L175" s="239">
        <f t="shared" si="509"/>
        <v>4.9866158038512964E-2</v>
      </c>
      <c r="M175" s="239">
        <f t="shared" si="509"/>
        <v>4.047984877431899E-2</v>
      </c>
      <c r="N175" s="40"/>
      <c r="O175" s="239">
        <f t="shared" si="510"/>
        <v>0.10341976863779595</v>
      </c>
      <c r="P175" s="239">
        <f t="shared" ref="P175:S175" si="525">P164/P$169</f>
        <v>6.9165955701273221E-2</v>
      </c>
      <c r="Q175" s="239">
        <f t="shared" si="525"/>
        <v>6.8000248585824333E-2</v>
      </c>
      <c r="R175" s="239">
        <f t="shared" si="525"/>
        <v>7.1244010288831303E-2</v>
      </c>
      <c r="S175" s="239">
        <f t="shared" si="525"/>
        <v>7.1679214534049726E-2</v>
      </c>
      <c r="T175" s="306">
        <f t="shared" si="512"/>
        <v>6.2431632516278639E-2</v>
      </c>
      <c r="U175" s="306">
        <f t="shared" si="512"/>
        <v>4.9866158038512964E-2</v>
      </c>
      <c r="V175" s="306">
        <f t="shared" si="512"/>
        <v>4.047984877431899E-2</v>
      </c>
      <c r="W175" s="280"/>
      <c r="X175" s="239">
        <f t="shared" si="517"/>
        <v>0.10341976863779595</v>
      </c>
      <c r="Y175" s="239">
        <f t="shared" si="518"/>
        <v>6.9165955701273221E-2</v>
      </c>
      <c r="Z175" s="239">
        <f t="shared" si="519"/>
        <v>6.8000248585824333E-2</v>
      </c>
      <c r="AA175" s="239">
        <f t="shared" si="520"/>
        <v>7.1244010288831303E-2</v>
      </c>
      <c r="AB175" s="239">
        <f t="shared" si="521"/>
        <v>7.1679214534049726E-2</v>
      </c>
      <c r="AC175" s="306" t="e">
        <f t="shared" si="514"/>
        <v>#N/A</v>
      </c>
      <c r="AD175" s="306" t="e">
        <f t="shared" si="514"/>
        <v>#N/A</v>
      </c>
      <c r="AE175" s="306" t="e">
        <f t="shared" si="514"/>
        <v>#N/A</v>
      </c>
      <c r="AG175" s="254">
        <f>T175</f>
        <v>6.2431632516278639E-2</v>
      </c>
      <c r="AI175" s="307">
        <f>AG175/$AG$180</f>
        <v>0.13324728990876658</v>
      </c>
      <c r="AJ175" s="307">
        <f>AI175</f>
        <v>0.13324728990876658</v>
      </c>
      <c r="AK175" s="307">
        <f>AJ175</f>
        <v>0.13324728990876658</v>
      </c>
      <c r="AL175" s="308"/>
      <c r="AM175" s="307">
        <f>AI175</f>
        <v>0.13324728990876658</v>
      </c>
      <c r="AN175" s="307">
        <f t="shared" ref="AN175:AO179" si="526">AJ175</f>
        <v>0.13324728990876658</v>
      </c>
      <c r="AO175" s="307">
        <f t="shared" si="526"/>
        <v>0.13324728990876658</v>
      </c>
      <c r="AP175" s="308"/>
      <c r="AQ175" s="307">
        <f>AM175</f>
        <v>0.13324728990876658</v>
      </c>
      <c r="AR175" s="307">
        <f t="shared" ref="AR175:AS179" si="527">AN175</f>
        <v>0.13324728990876658</v>
      </c>
      <c r="AS175" s="307">
        <f t="shared" si="527"/>
        <v>0.13324728990876658</v>
      </c>
    </row>
    <row r="176" spans="1:46">
      <c r="A176" s="185" t="s">
        <v>16</v>
      </c>
      <c r="B176" s="185" t="str">
        <f t="shared" si="506"/>
        <v>TPPUMBT</v>
      </c>
      <c r="C176" s="185" t="str">
        <f t="shared" si="506"/>
        <v>Minibus</v>
      </c>
      <c r="E176" s="239">
        <f t="shared" si="507"/>
        <v>0.34098829871116076</v>
      </c>
      <c r="F176" s="239">
        <f t="shared" si="507"/>
        <v>0.34824021728346571</v>
      </c>
      <c r="G176" s="239">
        <f t="shared" si="507"/>
        <v>0.36592529266281709</v>
      </c>
      <c r="H176" s="239">
        <f t="shared" ref="H176:J176" si="528">H165/H$169</f>
        <v>0.3597580719101382</v>
      </c>
      <c r="I176" s="239">
        <f t="shared" si="528"/>
        <v>0.37691932470374945</v>
      </c>
      <c r="J176" s="239">
        <f t="shared" si="528"/>
        <v>0.37922179040649284</v>
      </c>
      <c r="K176" s="239">
        <f t="shared" si="509"/>
        <v>0.33029708283950115</v>
      </c>
      <c r="L176" s="239">
        <f t="shared" si="509"/>
        <v>0.2638189307037544</v>
      </c>
      <c r="M176" s="239">
        <f t="shared" si="509"/>
        <v>0.2141602810154849</v>
      </c>
      <c r="N176" s="40"/>
      <c r="O176" s="239">
        <f t="shared" si="510"/>
        <v>0.34824021728346571</v>
      </c>
      <c r="P176" s="239">
        <f t="shared" ref="P176:S176" si="529">P165/P$169</f>
        <v>0.36592529266281709</v>
      </c>
      <c r="Q176" s="239">
        <f t="shared" si="529"/>
        <v>0.3597580719101382</v>
      </c>
      <c r="R176" s="239">
        <f t="shared" si="529"/>
        <v>0.37691932470374945</v>
      </c>
      <c r="S176" s="239">
        <f t="shared" si="529"/>
        <v>0.37922179040649284</v>
      </c>
      <c r="T176" s="306">
        <f t="shared" si="512"/>
        <v>0.33029708283950115</v>
      </c>
      <c r="U176" s="306">
        <f t="shared" si="512"/>
        <v>0.2638189307037544</v>
      </c>
      <c r="V176" s="306">
        <f t="shared" si="512"/>
        <v>0.2141602810154849</v>
      </c>
      <c r="W176" s="280"/>
      <c r="X176" s="239">
        <f t="shared" si="517"/>
        <v>0.34824021728346571</v>
      </c>
      <c r="Y176" s="239">
        <f t="shared" si="518"/>
        <v>0.36592529266281709</v>
      </c>
      <c r="Z176" s="239">
        <f t="shared" si="519"/>
        <v>0.3597580719101382</v>
      </c>
      <c r="AA176" s="239">
        <f t="shared" si="520"/>
        <v>0.37691932470374945</v>
      </c>
      <c r="AB176" s="239">
        <f t="shared" si="521"/>
        <v>0.37922179040649284</v>
      </c>
      <c r="AC176" s="306" t="e">
        <f t="shared" si="514"/>
        <v>#N/A</v>
      </c>
      <c r="AD176" s="306" t="e">
        <f t="shared" si="514"/>
        <v>#N/A</v>
      </c>
      <c r="AE176" s="306" t="e">
        <f t="shared" si="514"/>
        <v>#N/A</v>
      </c>
      <c r="AG176" s="254">
        <f>T176</f>
        <v>0.33029708283950115</v>
      </c>
      <c r="AI176" s="307">
        <f>1-SUM(AI177:AI179,AI175)</f>
        <v>0.70495018917948804</v>
      </c>
      <c r="AJ176" s="307">
        <f t="shared" ref="AJ176:AK176" si="530">1-SUM(AJ177:AJ179,AJ175)</f>
        <v>0.70495018917948804</v>
      </c>
      <c r="AK176" s="307">
        <f t="shared" si="530"/>
        <v>0.70495018917948804</v>
      </c>
      <c r="AL176" s="308"/>
      <c r="AM176" s="307">
        <f t="shared" ref="AM176:AM179" si="531">AI176</f>
        <v>0.70495018917948804</v>
      </c>
      <c r="AN176" s="307">
        <f t="shared" si="526"/>
        <v>0.70495018917948804</v>
      </c>
      <c r="AO176" s="307">
        <f t="shared" si="526"/>
        <v>0.70495018917948804</v>
      </c>
      <c r="AP176" s="308"/>
      <c r="AQ176" s="307">
        <f t="shared" ref="AQ176:AQ178" si="532">AM176</f>
        <v>0.70495018917948804</v>
      </c>
      <c r="AR176" s="307">
        <f t="shared" si="527"/>
        <v>0.70495018917948804</v>
      </c>
      <c r="AS176" s="307">
        <f t="shared" si="527"/>
        <v>0.70495018917948804</v>
      </c>
    </row>
    <row r="177" spans="1:47">
      <c r="A177" s="185" t="s">
        <v>16</v>
      </c>
      <c r="B177" s="185" t="str">
        <f t="shared" si="506"/>
        <v>TPPUBRT</v>
      </c>
      <c r="C177" s="185" t="str">
        <f t="shared" si="506"/>
        <v>BRT</v>
      </c>
      <c r="E177" s="239">
        <f t="shared" si="507"/>
        <v>2.1875417309668833E-3</v>
      </c>
      <c r="F177" s="239">
        <f t="shared" si="507"/>
        <v>2.9423476986062138E-3</v>
      </c>
      <c r="G177" s="239">
        <f t="shared" si="507"/>
        <v>5.886119177972912E-3</v>
      </c>
      <c r="H177" s="239">
        <f t="shared" ref="H177:J177" si="533">H166/H$169</f>
        <v>9.0703241725622122E-3</v>
      </c>
      <c r="I177" s="239">
        <f t="shared" si="533"/>
        <v>9.4646949029400466E-3</v>
      </c>
      <c r="J177" s="239">
        <f t="shared" si="533"/>
        <v>2.6842740911571898E-2</v>
      </c>
      <c r="K177" s="239">
        <f t="shared" si="509"/>
        <v>4.4285435769844742E-2</v>
      </c>
      <c r="L177" s="239">
        <f t="shared" si="509"/>
        <v>7.1077570883388091E-2</v>
      </c>
      <c r="M177" s="239">
        <f t="shared" si="509"/>
        <v>9.1009513072892692E-2</v>
      </c>
      <c r="N177" s="40"/>
      <c r="O177" s="239">
        <f t="shared" si="510"/>
        <v>2.9423476986062138E-3</v>
      </c>
      <c r="P177" s="239">
        <f t="shared" ref="P177:S177" si="534">P166/P$169</f>
        <v>5.886119177972912E-3</v>
      </c>
      <c r="Q177" s="239">
        <f t="shared" si="534"/>
        <v>9.0703241725622122E-3</v>
      </c>
      <c r="R177" s="239">
        <f t="shared" si="534"/>
        <v>9.4646949029400466E-3</v>
      </c>
      <c r="S177" s="239">
        <f t="shared" si="534"/>
        <v>2.6842740911571898E-2</v>
      </c>
      <c r="T177" s="306">
        <f t="shared" si="512"/>
        <v>4.4285435769844742E-2</v>
      </c>
      <c r="U177" s="306">
        <f t="shared" si="512"/>
        <v>7.1077570883388091E-2</v>
      </c>
      <c r="V177" s="306">
        <f t="shared" si="512"/>
        <v>9.1009513072892692E-2</v>
      </c>
      <c r="W177" s="280"/>
      <c r="X177" s="239">
        <f t="shared" si="517"/>
        <v>2.9423476986062138E-3</v>
      </c>
      <c r="Y177" s="239">
        <f t="shared" si="518"/>
        <v>5.886119177972912E-3</v>
      </c>
      <c r="Z177" s="239">
        <f t="shared" si="519"/>
        <v>9.0703241725622122E-3</v>
      </c>
      <c r="AA177" s="239">
        <f t="shared" si="520"/>
        <v>9.4646949029400466E-3</v>
      </c>
      <c r="AB177" s="239">
        <f t="shared" si="521"/>
        <v>2.6842740911571898E-2</v>
      </c>
      <c r="AC177" s="306" t="e">
        <f t="shared" si="514"/>
        <v>#N/A</v>
      </c>
      <c r="AD177" s="306" t="e">
        <f t="shared" si="514"/>
        <v>#N/A</v>
      </c>
      <c r="AE177" s="306" t="e">
        <f t="shared" si="514"/>
        <v>#N/A</v>
      </c>
      <c r="AG177" s="254">
        <f>T177</f>
        <v>4.4285435769844742E-2</v>
      </c>
      <c r="AI177" s="307">
        <f>AG177/$AG$180</f>
        <v>9.4518020127408009E-2</v>
      </c>
      <c r="AJ177" s="307">
        <f t="shared" ref="AJ177:AK177" si="535">AI177</f>
        <v>9.4518020127408009E-2</v>
      </c>
      <c r="AK177" s="307">
        <f t="shared" si="535"/>
        <v>9.4518020127408009E-2</v>
      </c>
      <c r="AL177" s="308"/>
      <c r="AM177" s="307">
        <f t="shared" si="531"/>
        <v>9.4518020127408009E-2</v>
      </c>
      <c r="AN177" s="307">
        <f t="shared" si="526"/>
        <v>9.4518020127408009E-2</v>
      </c>
      <c r="AO177" s="307">
        <f t="shared" si="526"/>
        <v>9.4518020127408009E-2</v>
      </c>
      <c r="AP177" s="308"/>
      <c r="AQ177" s="307">
        <f t="shared" si="532"/>
        <v>9.4518020127408009E-2</v>
      </c>
      <c r="AR177" s="307">
        <f t="shared" si="527"/>
        <v>9.4518020127408009E-2</v>
      </c>
      <c r="AS177" s="307">
        <f t="shared" si="527"/>
        <v>9.4518020127408009E-2</v>
      </c>
    </row>
    <row r="178" spans="1:47">
      <c r="A178" s="185" t="s">
        <v>16</v>
      </c>
      <c r="B178" s="185" t="str">
        <f t="shared" si="506"/>
        <v>TPPUMER</v>
      </c>
      <c r="C178" s="185" t="str">
        <f t="shared" si="506"/>
        <v>Metro Rail</v>
      </c>
      <c r="D178" s="253">
        <f>INDEX($BK$4:$BK$7,MATCH($D$3,$BB$4:$BB$7,0))</f>
        <v>0</v>
      </c>
      <c r="E178" s="239">
        <f t="shared" si="507"/>
        <v>6.2338574392608467E-2</v>
      </c>
      <c r="F178" s="239">
        <f t="shared" si="507"/>
        <v>4.5242683494738922E-2</v>
      </c>
      <c r="G178" s="239">
        <f t="shared" si="507"/>
        <v>3.2246290158026006E-2</v>
      </c>
      <c r="H178" s="239">
        <f t="shared" ref="H178:J178" si="536">H167/H$169</f>
        <v>3.1702818597445108E-2</v>
      </c>
      <c r="I178" s="239">
        <f t="shared" si="536"/>
        <v>3.3215112904928089E-2</v>
      </c>
      <c r="J178" s="239">
        <f t="shared" si="536"/>
        <v>3.3418012181415054E-2</v>
      </c>
      <c r="K178" s="239">
        <f t="shared" si="509"/>
        <v>2.9106639483940697E-2</v>
      </c>
      <c r="L178" s="239">
        <f t="shared" si="509"/>
        <v>2.3248411517955352E-2</v>
      </c>
      <c r="M178" s="239">
        <f t="shared" si="509"/>
        <v>1.8872361928567623E-2</v>
      </c>
      <c r="N178" s="40"/>
      <c r="O178" s="239">
        <f t="shared" si="510"/>
        <v>4.5242683494738922E-2</v>
      </c>
      <c r="P178" s="239">
        <f t="shared" ref="P178:S178" si="537">P167/P$169</f>
        <v>3.2246290158026006E-2</v>
      </c>
      <c r="Q178" s="239">
        <f t="shared" si="537"/>
        <v>3.1702818597445108E-2</v>
      </c>
      <c r="R178" s="239">
        <f t="shared" si="537"/>
        <v>3.3215112904928089E-2</v>
      </c>
      <c r="S178" s="239">
        <f t="shared" si="537"/>
        <v>3.3418012181415054E-2</v>
      </c>
      <c r="T178" s="306">
        <f t="shared" si="512"/>
        <v>2.9106639483940697E-2</v>
      </c>
      <c r="U178" s="306">
        <f t="shared" si="512"/>
        <v>2.3248411517955352E-2</v>
      </c>
      <c r="V178" s="306">
        <f t="shared" si="512"/>
        <v>1.8872361928567623E-2</v>
      </c>
      <c r="W178" s="280"/>
      <c r="X178" s="239">
        <f t="shared" si="517"/>
        <v>4.5242683494738922E-2</v>
      </c>
      <c r="Y178" s="239">
        <f t="shared" si="518"/>
        <v>3.2246290158026006E-2</v>
      </c>
      <c r="Z178" s="239">
        <f t="shared" si="519"/>
        <v>3.1702818597445108E-2</v>
      </c>
      <c r="AA178" s="239">
        <f t="shared" si="520"/>
        <v>3.3215112904928089E-2</v>
      </c>
      <c r="AB178" s="239">
        <f t="shared" si="521"/>
        <v>3.3418012181415054E-2</v>
      </c>
      <c r="AC178" s="306" t="e">
        <f t="shared" si="514"/>
        <v>#N/A</v>
      </c>
      <c r="AD178" s="306" t="e">
        <f t="shared" si="514"/>
        <v>#N/A</v>
      </c>
      <c r="AE178" s="306" t="e">
        <f t="shared" si="514"/>
        <v>#N/A</v>
      </c>
      <c r="AG178" s="254">
        <f>T178</f>
        <v>2.9106639483940697E-2</v>
      </c>
      <c r="AI178" s="307">
        <f>AG178/$AG$180</f>
        <v>6.2122047322330329E-2</v>
      </c>
      <c r="AJ178" s="307">
        <f>AI178*(1+$D$178)</f>
        <v>6.2122047322330329E-2</v>
      </c>
      <c r="AK178" s="307">
        <f>AJ178*(1+$D$178)</f>
        <v>6.2122047322330329E-2</v>
      </c>
      <c r="AL178" s="308"/>
      <c r="AM178" s="307">
        <f>AI178</f>
        <v>6.2122047322330329E-2</v>
      </c>
      <c r="AN178" s="307">
        <f t="shared" si="526"/>
        <v>6.2122047322330329E-2</v>
      </c>
      <c r="AO178" s="307">
        <f>AK178</f>
        <v>6.2122047322330329E-2</v>
      </c>
      <c r="AP178" s="308"/>
      <c r="AQ178" s="307">
        <f t="shared" si="532"/>
        <v>6.2122047322330329E-2</v>
      </c>
      <c r="AR178" s="307">
        <f t="shared" si="527"/>
        <v>6.2122047322330329E-2</v>
      </c>
      <c r="AS178" s="307">
        <f>AO178</f>
        <v>6.2122047322330329E-2</v>
      </c>
      <c r="AU178" s="273"/>
    </row>
    <row r="179" spans="1:47">
      <c r="A179" s="185" t="s">
        <v>16</v>
      </c>
      <c r="B179" s="185" t="str">
        <f t="shared" si="506"/>
        <v>TPPUGAT</v>
      </c>
      <c r="C179" s="185" t="str">
        <f t="shared" si="506"/>
        <v>Gautrain</v>
      </c>
      <c r="E179" s="239">
        <f t="shared" si="507"/>
        <v>2.2182677367803961E-3</v>
      </c>
      <c r="F179" s="239">
        <f t="shared" si="507"/>
        <v>2.2368568855691134E-3</v>
      </c>
      <c r="G179" s="239">
        <f t="shared" si="507"/>
        <v>2.4244048968265087E-3</v>
      </c>
      <c r="H179" s="239">
        <f t="shared" ref="H179:J179" si="538">H168/H$169</f>
        <v>2.5135303147340925E-3</v>
      </c>
      <c r="I179" s="239">
        <f t="shared" si="538"/>
        <v>2.3802760035108042E-3</v>
      </c>
      <c r="J179" s="239">
        <f t="shared" si="538"/>
        <v>2.2449098758603432E-3</v>
      </c>
      <c r="K179" s="239">
        <f t="shared" si="509"/>
        <v>2.4188139034053884E-3</v>
      </c>
      <c r="L179" s="239">
        <f t="shared" si="509"/>
        <v>2.6175878113652708E-3</v>
      </c>
      <c r="M179" s="239">
        <f t="shared" si="509"/>
        <v>2.696990881711085E-3</v>
      </c>
      <c r="N179" s="40"/>
      <c r="O179" s="239">
        <f t="shared" si="510"/>
        <v>2.2368568855691134E-3</v>
      </c>
      <c r="P179" s="239">
        <f t="shared" ref="P179:S179" si="539">P168/P$169</f>
        <v>2.4244048968265087E-3</v>
      </c>
      <c r="Q179" s="239">
        <f t="shared" si="539"/>
        <v>2.5135303147340925E-3</v>
      </c>
      <c r="R179" s="239">
        <f t="shared" si="539"/>
        <v>2.3802760035108042E-3</v>
      </c>
      <c r="S179" s="239">
        <f t="shared" si="539"/>
        <v>2.2449098758603432E-3</v>
      </c>
      <c r="T179" s="306">
        <f t="shared" si="512"/>
        <v>2.4188139034053884E-3</v>
      </c>
      <c r="U179" s="306">
        <f t="shared" si="512"/>
        <v>2.6175878113652708E-3</v>
      </c>
      <c r="V179" s="306">
        <f t="shared" si="512"/>
        <v>2.696990881711085E-3</v>
      </c>
      <c r="W179" s="280"/>
      <c r="X179" s="239">
        <f t="shared" si="517"/>
        <v>2.2368568855691134E-3</v>
      </c>
      <c r="Y179" s="239">
        <f t="shared" si="518"/>
        <v>2.4244048968265087E-3</v>
      </c>
      <c r="Z179" s="239">
        <f t="shared" si="519"/>
        <v>2.5135303147340925E-3</v>
      </c>
      <c r="AA179" s="239">
        <f t="shared" si="520"/>
        <v>2.3802760035108042E-3</v>
      </c>
      <c r="AB179" s="239">
        <f t="shared" si="521"/>
        <v>2.2449098758603432E-3</v>
      </c>
      <c r="AC179" s="306" t="e">
        <f t="shared" si="514"/>
        <v>#N/A</v>
      </c>
      <c r="AD179" s="306" t="e">
        <f t="shared" si="514"/>
        <v>#N/A</v>
      </c>
      <c r="AE179" s="306" t="e">
        <f t="shared" si="514"/>
        <v>#N/A</v>
      </c>
      <c r="AG179" s="254">
        <f>T179</f>
        <v>2.4188139034053884E-3</v>
      </c>
      <c r="AI179" s="307">
        <f>AG179/$AG$180</f>
        <v>5.1624534620070273E-3</v>
      </c>
      <c r="AJ179" s="307">
        <f t="shared" ref="AJ179:AK179" si="540">AI179</f>
        <v>5.1624534620070273E-3</v>
      </c>
      <c r="AK179" s="307">
        <f t="shared" si="540"/>
        <v>5.1624534620070273E-3</v>
      </c>
      <c r="AL179" s="308"/>
      <c r="AM179" s="307">
        <f t="shared" si="531"/>
        <v>5.1624534620070273E-3</v>
      </c>
      <c r="AN179" s="307">
        <f t="shared" si="526"/>
        <v>5.1624534620070273E-3</v>
      </c>
      <c r="AO179" s="307">
        <f t="shared" si="526"/>
        <v>5.1624534620070273E-3</v>
      </c>
      <c r="AP179" s="308"/>
      <c r="AQ179" s="307">
        <f>AM179</f>
        <v>5.1624534620070273E-3</v>
      </c>
      <c r="AR179" s="307">
        <f t="shared" si="527"/>
        <v>5.1624534620070273E-3</v>
      </c>
      <c r="AS179" s="307">
        <f t="shared" si="527"/>
        <v>5.1624534620070273E-3</v>
      </c>
      <c r="AU179" s="273"/>
    </row>
    <row r="180" spans="1:47">
      <c r="A180" s="185" t="s">
        <v>16</v>
      </c>
      <c r="H180" s="280"/>
      <c r="I180" s="280"/>
      <c r="J180" s="280"/>
      <c r="L180" s="185"/>
      <c r="N180" s="40"/>
      <c r="P180" s="280"/>
      <c r="Q180" s="280"/>
      <c r="R180" s="280"/>
      <c r="S180" s="280"/>
      <c r="T180" s="280"/>
      <c r="X180" s="280"/>
      <c r="Y180" s="280"/>
      <c r="Z180" s="280"/>
      <c r="AA180" s="280"/>
      <c r="AB180" s="280"/>
      <c r="AC180" s="280"/>
      <c r="AD180" s="280"/>
      <c r="AG180" s="254">
        <f>SUM(AG175:AG179)</f>
        <v>0.46853960451297061</v>
      </c>
      <c r="AI180" s="33"/>
      <c r="AJ180" s="33"/>
      <c r="AK180" s="33"/>
    </row>
    <row r="181" spans="1:47">
      <c r="A181" s="185" t="s">
        <v>16</v>
      </c>
      <c r="C181" s="185" t="s">
        <v>145</v>
      </c>
      <c r="E181" s="33">
        <f>SUM(E172:E174)</f>
        <v>0.52815983173193326</v>
      </c>
      <c r="F181" s="33">
        <f t="shared" ref="F181:G181" si="541">SUM(F172:F174)</f>
        <v>0.49791812599982416</v>
      </c>
      <c r="G181" s="33">
        <f t="shared" si="541"/>
        <v>0.52435193740308439</v>
      </c>
      <c r="H181" s="33">
        <f t="shared" ref="H181:J181" si="542">SUM(H172:H174)</f>
        <v>0.52895500641929594</v>
      </c>
      <c r="I181" s="33">
        <f t="shared" si="542"/>
        <v>0.50677658119604019</v>
      </c>
      <c r="J181" s="33">
        <f t="shared" si="542"/>
        <v>0.48659333209061006</v>
      </c>
      <c r="K181" s="33">
        <f>SUM(K172:K174)</f>
        <v>0.5314603954870295</v>
      </c>
      <c r="L181" s="33">
        <f>SUM(L172:L174)</f>
        <v>0.58937134104502387</v>
      </c>
      <c r="M181" s="33">
        <f>SUM(M172:M174)</f>
        <v>0.63278100432702478</v>
      </c>
      <c r="N181" s="40"/>
      <c r="O181" s="33">
        <f>SUM(O172:O174)</f>
        <v>0.49791812599982416</v>
      </c>
      <c r="P181" s="33">
        <f t="shared" ref="P181:S181" si="543">SUM(P172:P174)</f>
        <v>0.52435193740308439</v>
      </c>
      <c r="Q181" s="33">
        <f t="shared" si="543"/>
        <v>0.52895500641929594</v>
      </c>
      <c r="R181" s="33">
        <f t="shared" si="543"/>
        <v>0.50677658119604019</v>
      </c>
      <c r="S181" s="33">
        <f t="shared" si="543"/>
        <v>0.48659333209061006</v>
      </c>
      <c r="T181" s="33">
        <f>SUM(T172:T174)</f>
        <v>0.5314603954870295</v>
      </c>
      <c r="U181" s="33">
        <f>SUM(U172:U174)</f>
        <v>0.58937134104502387</v>
      </c>
      <c r="V181" s="33">
        <f>SUM(V172:V174)</f>
        <v>0.63278100432702478</v>
      </c>
      <c r="X181" s="239">
        <f t="shared" si="517"/>
        <v>0.49791812599982416</v>
      </c>
      <c r="Y181" s="239">
        <f t="shared" si="518"/>
        <v>0.52435193740308439</v>
      </c>
      <c r="Z181" s="239">
        <f t="shared" si="519"/>
        <v>0.52895500641929594</v>
      </c>
      <c r="AA181" s="239">
        <f t="shared" si="520"/>
        <v>0.50677658119604019</v>
      </c>
      <c r="AB181" s="239">
        <f t="shared" si="521"/>
        <v>0.48659333209061006</v>
      </c>
      <c r="AC181" s="306" t="e">
        <f>SUM(AC172:AC174)</f>
        <v>#N/A</v>
      </c>
      <c r="AD181" s="306" t="e">
        <f>SUM(AD172:AD174)</f>
        <v>#N/A</v>
      </c>
      <c r="AE181" s="306" t="e">
        <f>SUM(AE172:AE174)</f>
        <v>#N/A</v>
      </c>
    </row>
    <row r="182" spans="1:47">
      <c r="A182" s="185" t="s">
        <v>16</v>
      </c>
      <c r="B182" s="272"/>
      <c r="C182" s="185" t="s">
        <v>146</v>
      </c>
      <c r="E182" s="33">
        <f t="shared" ref="E182:G182" si="544">1-E181</f>
        <v>0.47184016826806674</v>
      </c>
      <c r="F182" s="33">
        <f t="shared" si="544"/>
        <v>0.50208187400017579</v>
      </c>
      <c r="G182" s="33">
        <f t="shared" si="544"/>
        <v>0.47564806259691561</v>
      </c>
      <c r="H182" s="33">
        <f t="shared" ref="H182:J182" si="545">1-H181</f>
        <v>0.47104499358070406</v>
      </c>
      <c r="I182" s="33">
        <f t="shared" si="545"/>
        <v>0.49322341880395981</v>
      </c>
      <c r="J182" s="33">
        <f t="shared" si="545"/>
        <v>0.51340666790938994</v>
      </c>
      <c r="K182" s="33">
        <f>1-K181</f>
        <v>0.4685396045129705</v>
      </c>
      <c r="L182" s="33">
        <f>1-L181</f>
        <v>0.41062865895497613</v>
      </c>
      <c r="M182" s="33">
        <f>1-M181</f>
        <v>0.36721899567297522</v>
      </c>
      <c r="N182" s="40"/>
      <c r="O182" s="33">
        <f>1-O181</f>
        <v>0.50208187400017579</v>
      </c>
      <c r="P182" s="33">
        <f t="shared" ref="P182:S182" si="546">1-P181</f>
        <v>0.47564806259691561</v>
      </c>
      <c r="Q182" s="33">
        <f t="shared" si="546"/>
        <v>0.47104499358070406</v>
      </c>
      <c r="R182" s="33">
        <f t="shared" si="546"/>
        <v>0.49322341880395981</v>
      </c>
      <c r="S182" s="33">
        <f t="shared" si="546"/>
        <v>0.51340666790938994</v>
      </c>
      <c r="T182" s="33">
        <f>1-T181</f>
        <v>0.4685396045129705</v>
      </c>
      <c r="U182" s="33">
        <f>1-U181</f>
        <v>0.41062865895497613</v>
      </c>
      <c r="V182" s="33">
        <f>1-V181</f>
        <v>0.36721899567297522</v>
      </c>
      <c r="X182" s="239">
        <f t="shared" si="517"/>
        <v>0.50208187400017579</v>
      </c>
      <c r="Y182" s="239">
        <f t="shared" si="518"/>
        <v>0.47564806259691561</v>
      </c>
      <c r="Z182" s="239">
        <f t="shared" si="519"/>
        <v>0.47104499358070406</v>
      </c>
      <c r="AA182" s="239">
        <f t="shared" si="520"/>
        <v>0.49322341880395981</v>
      </c>
      <c r="AB182" s="239">
        <f t="shared" si="521"/>
        <v>0.51340666790938994</v>
      </c>
      <c r="AC182" s="306" t="e">
        <f>1-AC181</f>
        <v>#N/A</v>
      </c>
      <c r="AD182" s="306" t="e">
        <f>1-AD181</f>
        <v>#N/A</v>
      </c>
      <c r="AE182" s="306" t="e">
        <f>1-AE181</f>
        <v>#N/A</v>
      </c>
    </row>
    <row r="183" spans="1:47">
      <c r="A183" s="185" t="s">
        <v>16</v>
      </c>
      <c r="B183" s="272"/>
      <c r="L183" s="185"/>
      <c r="N183" s="40"/>
      <c r="X183" s="24">
        <f t="shared" ref="X183:AB183" si="547">SUM(X161:X162)/SUM(O161:O162)</f>
        <v>1</v>
      </c>
      <c r="Y183" s="24">
        <f t="shared" si="547"/>
        <v>1</v>
      </c>
      <c r="Z183" s="24">
        <f t="shared" si="547"/>
        <v>1</v>
      </c>
      <c r="AA183" s="24">
        <f t="shared" si="547"/>
        <v>1</v>
      </c>
      <c r="AB183" s="24">
        <f t="shared" si="547"/>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6" t="s">
        <v>204</v>
      </c>
      <c r="E185" s="7">
        <v>2012</v>
      </c>
      <c r="F185" s="7">
        <f>F4</f>
        <v>2015</v>
      </c>
      <c r="G185" s="7">
        <f>G4</f>
        <v>2017</v>
      </c>
      <c r="H185" s="7">
        <f t="shared" ref="H185:J185" si="548">H4</f>
        <v>2019</v>
      </c>
      <c r="I185" s="7">
        <f t="shared" si="548"/>
        <v>2020</v>
      </c>
      <c r="J185" s="7">
        <f t="shared" si="548"/>
        <v>2021</v>
      </c>
      <c r="K185" s="7">
        <v>2030</v>
      </c>
      <c r="L185" s="7">
        <v>2040</v>
      </c>
      <c r="M185" s="7">
        <v>2050</v>
      </c>
      <c r="N185" s="40"/>
      <c r="O185" s="8">
        <f>O171</f>
        <v>2015</v>
      </c>
      <c r="P185" s="8">
        <f t="shared" ref="P185:V185" si="549">P171</f>
        <v>2017</v>
      </c>
      <c r="Q185" s="8">
        <f t="shared" si="549"/>
        <v>2019</v>
      </c>
      <c r="R185" s="8">
        <f t="shared" si="549"/>
        <v>2020</v>
      </c>
      <c r="S185" s="8">
        <f t="shared" si="549"/>
        <v>2021</v>
      </c>
      <c r="T185" s="8">
        <f t="shared" si="549"/>
        <v>2030</v>
      </c>
      <c r="U185" s="8">
        <f t="shared" si="549"/>
        <v>2040</v>
      </c>
      <c r="V185" s="8">
        <f t="shared" si="549"/>
        <v>2050</v>
      </c>
      <c r="W185" s="185">
        <f>W4</f>
        <v>0</v>
      </c>
      <c r="X185" s="185">
        <f>X4</f>
        <v>0</v>
      </c>
      <c r="Y185" s="280">
        <f t="shared" ref="Y185:AR185" si="550">Y4</f>
        <v>0</v>
      </c>
      <c r="Z185" s="280">
        <f t="shared" si="550"/>
        <v>0</v>
      </c>
      <c r="AA185" s="280">
        <f t="shared" si="550"/>
        <v>0</v>
      </c>
      <c r="AB185" s="280">
        <f t="shared" si="550"/>
        <v>0</v>
      </c>
      <c r="AC185" s="280">
        <f t="shared" si="550"/>
        <v>0</v>
      </c>
      <c r="AD185" s="280">
        <f t="shared" si="550"/>
        <v>0</v>
      </c>
      <c r="AE185" s="280">
        <f t="shared" si="550"/>
        <v>0</v>
      </c>
      <c r="AF185" s="280">
        <f t="shared" si="550"/>
        <v>0</v>
      </c>
      <c r="AG185" s="280">
        <f t="shared" si="550"/>
        <v>0</v>
      </c>
      <c r="AH185" s="280">
        <f t="shared" si="550"/>
        <v>0</v>
      </c>
      <c r="AI185" s="280">
        <f t="shared" si="550"/>
        <v>0</v>
      </c>
      <c r="AJ185" s="280">
        <f t="shared" si="550"/>
        <v>0</v>
      </c>
      <c r="AK185" s="280">
        <f t="shared" si="550"/>
        <v>0</v>
      </c>
      <c r="AL185" s="280">
        <f t="shared" si="550"/>
        <v>0</v>
      </c>
      <c r="AM185" s="280">
        <f t="shared" si="550"/>
        <v>0</v>
      </c>
      <c r="AN185" s="280">
        <f t="shared" si="550"/>
        <v>0</v>
      </c>
      <c r="AO185" s="280">
        <f t="shared" si="550"/>
        <v>0</v>
      </c>
      <c r="AP185" s="280">
        <f t="shared" si="550"/>
        <v>0</v>
      </c>
      <c r="AQ185" s="280">
        <f t="shared" si="550"/>
        <v>0</v>
      </c>
      <c r="AR185" s="280">
        <f t="shared" si="550"/>
        <v>0</v>
      </c>
    </row>
    <row r="186" spans="1:47">
      <c r="A186" s="185" t="s">
        <v>16</v>
      </c>
      <c r="B186" s="185" t="str">
        <f>B149</f>
        <v>TPPRCAR</v>
      </c>
      <c r="C186" s="185" t="str">
        <f>C149</f>
        <v>Car Priv.Veh. Vehicle km</v>
      </c>
      <c r="E186" s="297">
        <f t="shared" ref="E186:G193" si="551">E149</f>
        <v>77.614189675901358</v>
      </c>
      <c r="F186" s="10">
        <f>F149</f>
        <v>80.780869704812559</v>
      </c>
      <c r="G186" s="186">
        <f>G149</f>
        <v>80.152552888362095</v>
      </c>
      <c r="H186" s="186">
        <f>H149</f>
        <v>84.125623680017213</v>
      </c>
      <c r="I186" s="186">
        <f t="shared" ref="I186:J186" si="552">I149</f>
        <v>78.16502898594004</v>
      </c>
      <c r="J186" s="186">
        <f t="shared" si="552"/>
        <v>76.622786978786607</v>
      </c>
      <c r="K186" s="10">
        <f t="shared" ref="K186:M193" si="553">K149</f>
        <v>101.91292522957039</v>
      </c>
      <c r="L186" s="10">
        <f t="shared" si="553"/>
        <v>137.36639375584321</v>
      </c>
      <c r="M186" s="10">
        <f t="shared" si="553"/>
        <v>171.5969540629944</v>
      </c>
      <c r="N186" s="40"/>
      <c r="O186" s="232">
        <f>IF(O$113&lt;=$I$148,($I186-$F186)/10,IF(AND(O$113&gt;$I$148,O$113&lt;=$K$148),($K186-$I186)/10,IF(AND(O$113&gt;$K$148,O$113&lt;=$L$148),($L186-$K186)/2,($M186-$L186)/2)))+E186</f>
        <v>77.352605604014101</v>
      </c>
      <c r="P186" s="232">
        <f>IF(P$148&lt;=$I$148,($I186-$F186)/10,IF(AND(P$148&gt;$I$148,P$148&lt;=$K$148),($K186-$I186)/10,IF(AND(P$148&gt;$K$148,P$148&lt;=$L$148),($L186-$K186)/2,($M186-$L186)/2)))+O186</f>
        <v>77.091021532126845</v>
      </c>
      <c r="Q186" s="232">
        <f t="shared" ref="Q186:V186" si="554">IF(Q$148&lt;=$I$148,($I186-$F186)/10,IF(AND(Q$148&gt;$I$148,Q$148&lt;=$K$148),($K186-$I186)/10,IF(AND(Q$148&gt;$K$148,Q$148&lt;=$L$148),($L186-$K186)/2,($M186-$L186)/2)))+P186</f>
        <v>76.829437460239589</v>
      </c>
      <c r="R186" s="232">
        <f t="shared" si="554"/>
        <v>76.567853388352333</v>
      </c>
      <c r="S186" s="232">
        <f t="shared" si="554"/>
        <v>78.942643012715365</v>
      </c>
      <c r="T186" s="303">
        <f t="shared" si="554"/>
        <v>81.317432637078397</v>
      </c>
      <c r="U186" s="303">
        <f t="shared" si="554"/>
        <v>99.044166900214805</v>
      </c>
      <c r="V186" s="303">
        <f t="shared" si="554"/>
        <v>116.1594470537904</v>
      </c>
      <c r="W186" s="232">
        <f>E186</f>
        <v>77.614189675901358</v>
      </c>
      <c r="X186" s="232">
        <f t="shared" ref="X186:X187" si="555">IF(X$148&lt;=$I$148,($I186-$F186)/10,IF(AND(X$148&gt;$I$148,X$148&lt;=$K$148),($K186-$I186)/10,IF(AND(X$148&gt;$K$148,X$148&lt;=$L$148),($L186-$K186)/2,($M186-$L186)/2)))+W186</f>
        <v>77.352605604014101</v>
      </c>
      <c r="Y186" s="232">
        <f t="shared" ref="Y186:AR186" si="556">IF(Y$148&lt;=$I$148,($I186-$F186)/10,IF(AND(Y$148&gt;$I$148,Y$148&lt;=$K$148),($K186-$I186)/10,IF(AND(Y$148&gt;$K$148,Y$148&lt;=$L$148),($L186-$K186)/2,($M186-$L186)/2)))+X186</f>
        <v>77.091021532126845</v>
      </c>
      <c r="Z186" s="232">
        <f t="shared" si="556"/>
        <v>76.829437460239589</v>
      </c>
      <c r="AA186" s="232">
        <f t="shared" si="556"/>
        <v>76.567853388352333</v>
      </c>
      <c r="AB186" s="232">
        <f t="shared" si="556"/>
        <v>78.942643012715365</v>
      </c>
      <c r="AC186" s="232">
        <f t="shared" si="556"/>
        <v>81.317432637078397</v>
      </c>
      <c r="AD186" s="232">
        <f t="shared" si="556"/>
        <v>99.044166900214805</v>
      </c>
      <c r="AE186" s="232">
        <f t="shared" si="556"/>
        <v>116.1594470537904</v>
      </c>
      <c r="AF186" s="232">
        <f t="shared" si="556"/>
        <v>115.89786298190315</v>
      </c>
      <c r="AG186" s="232">
        <f t="shared" si="556"/>
        <v>115.63627891001589</v>
      </c>
      <c r="AH186" s="232">
        <f t="shared" si="556"/>
        <v>115.37469483812863</v>
      </c>
      <c r="AI186" s="232">
        <f t="shared" si="556"/>
        <v>115.11311076624138</v>
      </c>
      <c r="AJ186" s="232">
        <f t="shared" si="556"/>
        <v>114.85152669435412</v>
      </c>
      <c r="AK186" s="232">
        <f t="shared" si="556"/>
        <v>114.58994262246686</v>
      </c>
      <c r="AL186" s="232">
        <f t="shared" si="556"/>
        <v>114.32835855057961</v>
      </c>
      <c r="AM186" s="232">
        <f t="shared" si="556"/>
        <v>114.06677447869235</v>
      </c>
      <c r="AN186" s="232">
        <f t="shared" si="556"/>
        <v>113.8051904068051</v>
      </c>
      <c r="AO186" s="232">
        <f t="shared" si="556"/>
        <v>113.54360633491784</v>
      </c>
      <c r="AP186" s="232">
        <f t="shared" si="556"/>
        <v>113.28202226303058</v>
      </c>
      <c r="AQ186" s="232">
        <f t="shared" si="556"/>
        <v>113.02043819114333</v>
      </c>
      <c r="AR186" s="232">
        <f t="shared" si="556"/>
        <v>112.75885411925607</v>
      </c>
      <c r="AS186" s="232"/>
      <c r="AT186" s="232"/>
      <c r="AU186" s="232"/>
    </row>
    <row r="187" spans="1:47">
      <c r="A187" s="185" t="s">
        <v>16</v>
      </c>
      <c r="B187" s="185" t="str">
        <f t="shared" ref="B187:C193" si="557">B150</f>
        <v>TPPRSUV</v>
      </c>
      <c r="C187" s="185" t="str">
        <f t="shared" si="557"/>
        <v>SUV Priv.Veh. Vehicle km</v>
      </c>
      <c r="E187" s="297">
        <f t="shared" si="551"/>
        <v>9.939379683721306</v>
      </c>
      <c r="F187" s="10">
        <f t="shared" si="551"/>
        <v>13.247884240663684</v>
      </c>
      <c r="G187" s="10">
        <f t="shared" si="551"/>
        <v>17.032417488776947</v>
      </c>
      <c r="H187" s="10">
        <f t="shared" ref="H187:J187" si="558">H150</f>
        <v>17.87669503200366</v>
      </c>
      <c r="I187" s="10">
        <f t="shared" si="558"/>
        <v>16.610068659512262</v>
      </c>
      <c r="J187" s="10">
        <f t="shared" si="558"/>
        <v>16.282342232992157</v>
      </c>
      <c r="K187" s="10">
        <f t="shared" si="553"/>
        <v>21.656496611283711</v>
      </c>
      <c r="L187" s="10">
        <f t="shared" si="553"/>
        <v>29.190358673116688</v>
      </c>
      <c r="M187" s="10">
        <f t="shared" si="553"/>
        <v>36.46435273838631</v>
      </c>
      <c r="N187" s="40"/>
      <c r="O187" s="232">
        <f t="shared" ref="O187:O193" si="559">IF(O$113&lt;=$I$148,($I187-$F187)/10,IF(AND(O$113&gt;$I$148,O$113&lt;=$K$148),($K187-$I187)/10,IF(AND(O$113&gt;$K$148,O$113&lt;=$L$148),($L187-$K187)/2,($M187-$L187)/2)))+E187</f>
        <v>10.275598125606164</v>
      </c>
      <c r="P187" s="232">
        <f t="shared" ref="P187:V193" si="560">IF(P$148&lt;=$I$148,($I187-$F187)/10,IF(AND(P$148&gt;$I$148,P$148&lt;=$K$148),($K187-$I187)/10,IF(AND(P$148&gt;$K$148,P$148&lt;=$L$148),($L187-$K187)/2,($M187-$L187)/2)))+O187</f>
        <v>10.611816567491022</v>
      </c>
      <c r="Q187" s="232">
        <f t="shared" si="560"/>
        <v>10.94803500937588</v>
      </c>
      <c r="R187" s="232">
        <f t="shared" si="560"/>
        <v>11.284253451260739</v>
      </c>
      <c r="S187" s="232">
        <f t="shared" si="560"/>
        <v>11.788896246437883</v>
      </c>
      <c r="T187" s="303">
        <f t="shared" si="560"/>
        <v>12.293539041615027</v>
      </c>
      <c r="U187" s="303">
        <f t="shared" si="560"/>
        <v>16.060470072531515</v>
      </c>
      <c r="V187" s="303">
        <f t="shared" si="560"/>
        <v>19.697467105166325</v>
      </c>
      <c r="W187" s="232">
        <f t="shared" ref="W187:W193" si="561">E187</f>
        <v>9.939379683721306</v>
      </c>
      <c r="X187" s="232">
        <f t="shared" si="555"/>
        <v>10.275598125606164</v>
      </c>
      <c r="Y187" s="232">
        <f t="shared" ref="Y187:AR187" si="562">IF(Y$148&lt;=$I$148,($I187-$F187)/10,IF(AND(Y$148&gt;$I$148,Y$148&lt;=$K$148),($K187-$I187)/10,IF(AND(Y$148&gt;$K$148,Y$148&lt;=$L$148),($L187-$K187)/2,($M187-$L187)/2)))+X187</f>
        <v>10.611816567491022</v>
      </c>
      <c r="Z187" s="232">
        <f t="shared" si="562"/>
        <v>10.94803500937588</v>
      </c>
      <c r="AA187" s="232">
        <f t="shared" si="562"/>
        <v>11.284253451260739</v>
      </c>
      <c r="AB187" s="232">
        <f t="shared" si="562"/>
        <v>11.788896246437883</v>
      </c>
      <c r="AC187" s="232">
        <f t="shared" si="562"/>
        <v>12.293539041615027</v>
      </c>
      <c r="AD187" s="232">
        <f t="shared" si="562"/>
        <v>16.060470072531515</v>
      </c>
      <c r="AE187" s="232">
        <f t="shared" si="562"/>
        <v>19.697467105166325</v>
      </c>
      <c r="AF187" s="232">
        <f t="shared" si="562"/>
        <v>20.033685547051181</v>
      </c>
      <c r="AG187" s="232">
        <f t="shared" si="562"/>
        <v>20.369903988936038</v>
      </c>
      <c r="AH187" s="232">
        <f t="shared" si="562"/>
        <v>20.706122430820894</v>
      </c>
      <c r="AI187" s="232">
        <f t="shared" si="562"/>
        <v>21.042340872705751</v>
      </c>
      <c r="AJ187" s="232">
        <f t="shared" si="562"/>
        <v>21.378559314590607</v>
      </c>
      <c r="AK187" s="232">
        <f t="shared" si="562"/>
        <v>21.714777756475463</v>
      </c>
      <c r="AL187" s="232">
        <f t="shared" si="562"/>
        <v>22.05099619836032</v>
      </c>
      <c r="AM187" s="232">
        <f t="shared" si="562"/>
        <v>22.387214640245176</v>
      </c>
      <c r="AN187" s="232">
        <f t="shared" si="562"/>
        <v>22.723433082130033</v>
      </c>
      <c r="AO187" s="232">
        <f t="shared" si="562"/>
        <v>23.059651524014889</v>
      </c>
      <c r="AP187" s="232">
        <f t="shared" si="562"/>
        <v>23.395869965899745</v>
      </c>
      <c r="AQ187" s="232">
        <f t="shared" si="562"/>
        <v>23.732088407784602</v>
      </c>
      <c r="AR187" s="232">
        <f t="shared" si="562"/>
        <v>24.068306849669458</v>
      </c>
      <c r="AS187" s="232"/>
      <c r="AT187" s="232"/>
      <c r="AU187" s="232"/>
    </row>
    <row r="188" spans="1:47">
      <c r="A188" s="185" t="s">
        <v>16</v>
      </c>
      <c r="B188" s="185" t="str">
        <f t="shared" si="557"/>
        <v>TPPRMOT</v>
      </c>
      <c r="C188" s="185" t="str">
        <f t="shared" si="557"/>
        <v>Motorbikes Priv.Veh. Vehicle km</v>
      </c>
      <c r="E188" s="297">
        <f t="shared" si="551"/>
        <v>3.3646857046699763</v>
      </c>
      <c r="F188" s="10">
        <f t="shared" si="551"/>
        <v>2.838832337285075</v>
      </c>
      <c r="G188" s="10">
        <f t="shared" si="551"/>
        <v>3.0057207333135785</v>
      </c>
      <c r="H188" s="10">
        <f t="shared" ref="H188:J188" si="563">H151</f>
        <v>3.1547108880006456</v>
      </c>
      <c r="I188" s="10">
        <f t="shared" si="563"/>
        <v>2.9311885869727514</v>
      </c>
      <c r="J188" s="10">
        <f t="shared" si="563"/>
        <v>2.8733545117044978</v>
      </c>
      <c r="K188" s="10">
        <f t="shared" si="553"/>
        <v>3.8217346961088898</v>
      </c>
      <c r="L188" s="10">
        <f t="shared" si="553"/>
        <v>5.1512397658441209</v>
      </c>
      <c r="M188" s="10">
        <f t="shared" si="553"/>
        <v>6.4348857773622896</v>
      </c>
      <c r="N188" s="40"/>
      <c r="O188" s="232">
        <f t="shared" si="559"/>
        <v>3.373921329638744</v>
      </c>
      <c r="P188" s="232">
        <f t="shared" si="560"/>
        <v>3.3831569546075118</v>
      </c>
      <c r="Q188" s="232">
        <f t="shared" si="560"/>
        <v>3.3923925795762795</v>
      </c>
      <c r="R188" s="232">
        <f t="shared" si="560"/>
        <v>3.4016282045450472</v>
      </c>
      <c r="S188" s="232">
        <f t="shared" si="560"/>
        <v>3.4906828154586611</v>
      </c>
      <c r="T188" s="303">
        <f t="shared" si="560"/>
        <v>3.579737426372275</v>
      </c>
      <c r="U188" s="303">
        <f t="shared" si="560"/>
        <v>4.244489961239891</v>
      </c>
      <c r="V188" s="303">
        <f t="shared" si="560"/>
        <v>4.8863129669989753</v>
      </c>
      <c r="W188" s="232">
        <f t="shared" si="561"/>
        <v>3.3646857046699763</v>
      </c>
      <c r="X188" s="232">
        <f t="shared" ref="X188" si="564">IF(X$148&lt;=$I$148,($I188-$F188)/10,IF(AND(X$148&gt;$I$148,X$148&lt;=$K$148),($K188-$I188)/10,IF(AND(X$148&gt;$K$148,X$148&lt;=$L$148),($L188-$K188)/2,($M188-$L188)/2)))+W188</f>
        <v>3.373921329638744</v>
      </c>
      <c r="Y188" s="232">
        <f t="shared" ref="Y188:AR188" si="565">IF(Y$148&lt;=$I$148,($I188-$F188)/10,IF(AND(Y$148&gt;$I$148,Y$148&lt;=$K$148),($K188-$I188)/10,IF(AND(Y$148&gt;$K$148,Y$148&lt;=$L$148),($L188-$K188)/2,($M188-$L188)/2)))+X188</f>
        <v>3.3831569546075118</v>
      </c>
      <c r="Z188" s="232">
        <f t="shared" si="565"/>
        <v>3.3923925795762795</v>
      </c>
      <c r="AA188" s="232">
        <f t="shared" si="565"/>
        <v>3.4016282045450472</v>
      </c>
      <c r="AB188" s="232">
        <f t="shared" si="565"/>
        <v>3.4906828154586611</v>
      </c>
      <c r="AC188" s="232">
        <f t="shared" si="565"/>
        <v>3.579737426372275</v>
      </c>
      <c r="AD188" s="232">
        <f t="shared" si="565"/>
        <v>4.244489961239891</v>
      </c>
      <c r="AE188" s="232">
        <f t="shared" si="565"/>
        <v>4.8863129669989753</v>
      </c>
      <c r="AF188" s="232">
        <f t="shared" si="565"/>
        <v>4.8955485919677431</v>
      </c>
      <c r="AG188" s="232">
        <f t="shared" si="565"/>
        <v>4.9047842169365108</v>
      </c>
      <c r="AH188" s="232">
        <f t="shared" si="565"/>
        <v>4.9140198419052785</v>
      </c>
      <c r="AI188" s="232">
        <f t="shared" si="565"/>
        <v>4.9232554668740462</v>
      </c>
      <c r="AJ188" s="232">
        <f t="shared" si="565"/>
        <v>4.932491091842814</v>
      </c>
      <c r="AK188" s="232">
        <f t="shared" si="565"/>
        <v>4.9417267168115817</v>
      </c>
      <c r="AL188" s="232">
        <f t="shared" si="565"/>
        <v>4.9509623417803494</v>
      </c>
      <c r="AM188" s="232">
        <f t="shared" si="565"/>
        <v>4.9601979667491172</v>
      </c>
      <c r="AN188" s="232">
        <f t="shared" si="565"/>
        <v>4.9694335917178849</v>
      </c>
      <c r="AO188" s="232">
        <f t="shared" si="565"/>
        <v>4.9786692166866526</v>
      </c>
      <c r="AP188" s="232">
        <f t="shared" si="565"/>
        <v>4.9879048416554204</v>
      </c>
      <c r="AQ188" s="232">
        <f t="shared" si="565"/>
        <v>4.9971404666241881</v>
      </c>
      <c r="AR188" s="232">
        <f t="shared" si="565"/>
        <v>5.0063760915929558</v>
      </c>
      <c r="AS188" s="232"/>
      <c r="AT188" s="232"/>
      <c r="AU188" s="232"/>
    </row>
    <row r="189" spans="1:47">
      <c r="A189" s="185" t="s">
        <v>16</v>
      </c>
      <c r="B189" s="185" t="str">
        <f t="shared" si="557"/>
        <v>TPPUBUS</v>
      </c>
      <c r="C189" s="185" t="str">
        <f t="shared" si="557"/>
        <v>Bus vehicle km</v>
      </c>
      <c r="E189" s="297">
        <f t="shared" si="551"/>
        <v>0.61799148971758899</v>
      </c>
      <c r="F189" s="10">
        <f t="shared" si="551"/>
        <v>1.1267099528419922</v>
      </c>
      <c r="G189" s="10">
        <f t="shared" si="551"/>
        <v>0.74009062785460766</v>
      </c>
      <c r="H189" s="10">
        <f t="shared" ref="H189:J189" si="566">H152</f>
        <v>0.7570387419116027</v>
      </c>
      <c r="I189" s="10">
        <f t="shared" si="566"/>
        <v>0.76920545170235954</v>
      </c>
      <c r="J189" s="10">
        <f t="shared" si="566"/>
        <v>0.79010183179381388</v>
      </c>
      <c r="K189" s="10">
        <f t="shared" si="553"/>
        <v>0.83803294571603881</v>
      </c>
      <c r="L189" s="10">
        <f t="shared" si="553"/>
        <v>0.8135709486051057</v>
      </c>
      <c r="M189" s="10">
        <f t="shared" si="553"/>
        <v>0.7684100964114513</v>
      </c>
      <c r="N189" s="40"/>
      <c r="O189" s="232">
        <f t="shared" si="559"/>
        <v>0.58224103960362572</v>
      </c>
      <c r="P189" s="232">
        <f t="shared" si="560"/>
        <v>0.54649058948966245</v>
      </c>
      <c r="Q189" s="232">
        <f t="shared" si="560"/>
        <v>0.51074013937569918</v>
      </c>
      <c r="R189" s="232">
        <f t="shared" si="560"/>
        <v>0.4749896892617359</v>
      </c>
      <c r="S189" s="232">
        <f t="shared" si="560"/>
        <v>0.48187243866310381</v>
      </c>
      <c r="T189" s="303">
        <f t="shared" si="560"/>
        <v>0.48875518806447171</v>
      </c>
      <c r="U189" s="303">
        <f t="shared" si="560"/>
        <v>0.47652418950900516</v>
      </c>
      <c r="V189" s="303">
        <f t="shared" si="560"/>
        <v>0.45394376341217796</v>
      </c>
      <c r="W189" s="232">
        <f t="shared" si="561"/>
        <v>0.61799148971758899</v>
      </c>
      <c r="X189" s="232">
        <f t="shared" ref="X189" si="567">IF(X$148&lt;=$I$148,($I189-$F189)/10,IF(AND(X$148&gt;$I$148,X$148&lt;=$K$148),($K189-$I189)/10,IF(AND(X$148&gt;$K$148,X$148&lt;=$L$148),($L189-$K189)/2,($M189-$L189)/2)))+W189</f>
        <v>0.58224103960362572</v>
      </c>
      <c r="Y189" s="232">
        <f t="shared" ref="Y189:AR189" si="568">IF(Y$148&lt;=$I$148,($I189-$F189)/10,IF(AND(Y$148&gt;$I$148,Y$148&lt;=$K$148),($K189-$I189)/10,IF(AND(Y$148&gt;$K$148,Y$148&lt;=$L$148),($L189-$K189)/2,($M189-$L189)/2)))+X189</f>
        <v>0.54649058948966245</v>
      </c>
      <c r="Z189" s="232">
        <f t="shared" si="568"/>
        <v>0.51074013937569918</v>
      </c>
      <c r="AA189" s="232">
        <f t="shared" si="568"/>
        <v>0.4749896892617359</v>
      </c>
      <c r="AB189" s="232">
        <f t="shared" si="568"/>
        <v>0.48187243866310381</v>
      </c>
      <c r="AC189" s="232">
        <f t="shared" si="568"/>
        <v>0.48875518806447171</v>
      </c>
      <c r="AD189" s="232">
        <f t="shared" si="568"/>
        <v>0.47652418950900516</v>
      </c>
      <c r="AE189" s="232">
        <f t="shared" si="568"/>
        <v>0.45394376341217796</v>
      </c>
      <c r="AF189" s="232">
        <f t="shared" si="568"/>
        <v>0.41819331329821469</v>
      </c>
      <c r="AG189" s="232">
        <f t="shared" si="568"/>
        <v>0.38244286318425141</v>
      </c>
      <c r="AH189" s="232">
        <f t="shared" si="568"/>
        <v>0.34669241307028814</v>
      </c>
      <c r="AI189" s="232">
        <f t="shared" si="568"/>
        <v>0.31094196295632487</v>
      </c>
      <c r="AJ189" s="232">
        <f t="shared" si="568"/>
        <v>0.2751915128423616</v>
      </c>
      <c r="AK189" s="232">
        <f t="shared" si="568"/>
        <v>0.23944106272839832</v>
      </c>
      <c r="AL189" s="232">
        <f t="shared" si="568"/>
        <v>0.20369061261443505</v>
      </c>
      <c r="AM189" s="232">
        <f t="shared" si="568"/>
        <v>0.16794016250047178</v>
      </c>
      <c r="AN189" s="232">
        <f t="shared" si="568"/>
        <v>0.13218971238650851</v>
      </c>
      <c r="AO189" s="232">
        <f t="shared" si="568"/>
        <v>9.6439262272545248E-2</v>
      </c>
      <c r="AP189" s="232">
        <f t="shared" si="568"/>
        <v>6.068881215858199E-2</v>
      </c>
      <c r="AQ189" s="232">
        <f t="shared" si="568"/>
        <v>2.4938362044618731E-2</v>
      </c>
      <c r="AR189" s="232">
        <f t="shared" si="568"/>
        <v>-1.0812088069344528E-2</v>
      </c>
      <c r="AS189" s="232"/>
      <c r="AT189" s="232"/>
      <c r="AU189" s="232"/>
    </row>
    <row r="190" spans="1:47">
      <c r="A190" s="185" t="s">
        <v>16</v>
      </c>
      <c r="B190" s="185" t="str">
        <f t="shared" si="557"/>
        <v>TPPUMBT</v>
      </c>
      <c r="C190" s="185" t="str">
        <f t="shared" si="557"/>
        <v>Minibus vehicle km</v>
      </c>
      <c r="E190" s="297">
        <f t="shared" si="551"/>
        <v>5.8698256197369378</v>
      </c>
      <c r="F190" s="10">
        <f t="shared" si="551"/>
        <v>6.7748466130043186</v>
      </c>
      <c r="G190" s="10">
        <f t="shared" si="551"/>
        <v>6.9919276256051859</v>
      </c>
      <c r="H190" s="10">
        <f t="shared" ref="H190:J190" si="569">H153</f>
        <v>7.1520431336484673</v>
      </c>
      <c r="I190" s="10">
        <f t="shared" si="569"/>
        <v>7.2669868325645215</v>
      </c>
      <c r="J190" s="10">
        <f t="shared" si="569"/>
        <v>7.4644031647509204</v>
      </c>
      <c r="K190" s="10">
        <f t="shared" si="553"/>
        <v>7.9172272743202026</v>
      </c>
      <c r="L190" s="10">
        <f t="shared" si="553"/>
        <v>7.6861251539309574</v>
      </c>
      <c r="M190" s="10">
        <f t="shared" si="553"/>
        <v>7.2594727979025864</v>
      </c>
      <c r="N190" s="40"/>
      <c r="O190" s="232">
        <f t="shared" si="559"/>
        <v>5.919039641692958</v>
      </c>
      <c r="P190" s="232">
        <f t="shared" si="560"/>
        <v>5.9682536636489782</v>
      </c>
      <c r="Q190" s="232">
        <f t="shared" si="560"/>
        <v>6.0174676856049985</v>
      </c>
      <c r="R190" s="232">
        <f t="shared" si="560"/>
        <v>6.0666817075610187</v>
      </c>
      <c r="S190" s="232">
        <f t="shared" si="560"/>
        <v>6.1317057517365869</v>
      </c>
      <c r="T190" s="303">
        <f t="shared" si="560"/>
        <v>6.1967297959121552</v>
      </c>
      <c r="U190" s="303">
        <f t="shared" si="560"/>
        <v>6.0811787357175326</v>
      </c>
      <c r="V190" s="303">
        <f t="shared" si="560"/>
        <v>5.8678525577033476</v>
      </c>
      <c r="W190" s="232">
        <f t="shared" si="561"/>
        <v>5.8698256197369378</v>
      </c>
      <c r="X190" s="232">
        <f t="shared" ref="X190" si="570">IF(X$148&lt;=$I$148,($I190-$F190)/10,IF(AND(X$148&gt;$I$148,X$148&lt;=$K$148),($K190-$I190)/10,IF(AND(X$148&gt;$K$148,X$148&lt;=$L$148),($L190-$K190)/2,($M190-$L190)/2)))+W190</f>
        <v>5.919039641692958</v>
      </c>
      <c r="Y190" s="232">
        <f t="shared" ref="Y190:AR190" si="571">IF(Y$148&lt;=$I$148,($I190-$F190)/10,IF(AND(Y$148&gt;$I$148,Y$148&lt;=$K$148),($K190-$I190)/10,IF(AND(Y$148&gt;$K$148,Y$148&lt;=$L$148),($L190-$K190)/2,($M190-$L190)/2)))+X190</f>
        <v>5.9682536636489782</v>
      </c>
      <c r="Z190" s="232">
        <f t="shared" si="571"/>
        <v>6.0174676856049985</v>
      </c>
      <c r="AA190" s="232">
        <f t="shared" si="571"/>
        <v>6.0666817075610187</v>
      </c>
      <c r="AB190" s="232">
        <f t="shared" si="571"/>
        <v>6.1317057517365869</v>
      </c>
      <c r="AC190" s="232">
        <f t="shared" si="571"/>
        <v>6.1967297959121552</v>
      </c>
      <c r="AD190" s="232">
        <f t="shared" si="571"/>
        <v>6.0811787357175326</v>
      </c>
      <c r="AE190" s="232">
        <f t="shared" si="571"/>
        <v>5.8678525577033476</v>
      </c>
      <c r="AF190" s="232">
        <f t="shared" si="571"/>
        <v>5.9170665796593678</v>
      </c>
      <c r="AG190" s="232">
        <f t="shared" si="571"/>
        <v>5.966280601615388</v>
      </c>
      <c r="AH190" s="232">
        <f t="shared" si="571"/>
        <v>6.0154946235714082</v>
      </c>
      <c r="AI190" s="232">
        <f t="shared" si="571"/>
        <v>6.0647086455274284</v>
      </c>
      <c r="AJ190" s="232">
        <f t="shared" si="571"/>
        <v>6.1139226674834486</v>
      </c>
      <c r="AK190" s="232">
        <f t="shared" si="571"/>
        <v>6.1631366894394688</v>
      </c>
      <c r="AL190" s="232">
        <f t="shared" si="571"/>
        <v>6.212350711395489</v>
      </c>
      <c r="AM190" s="232">
        <f t="shared" si="571"/>
        <v>6.2615647333515092</v>
      </c>
      <c r="AN190" s="232">
        <f t="shared" si="571"/>
        <v>6.3107787553075294</v>
      </c>
      <c r="AO190" s="232">
        <f t="shared" si="571"/>
        <v>6.3599927772635496</v>
      </c>
      <c r="AP190" s="232">
        <f t="shared" si="571"/>
        <v>6.4092067992195698</v>
      </c>
      <c r="AQ190" s="232">
        <f t="shared" si="571"/>
        <v>6.45842082117559</v>
      </c>
      <c r="AR190" s="232">
        <f t="shared" si="571"/>
        <v>6.5076348431316102</v>
      </c>
      <c r="AS190" s="232"/>
      <c r="AT190" s="232"/>
      <c r="AU190" s="232"/>
    </row>
    <row r="191" spans="1:47">
      <c r="A191" s="185" t="s">
        <v>16</v>
      </c>
      <c r="B191" s="185" t="str">
        <f t="shared" si="557"/>
        <v>TPPUBRT</v>
      </c>
      <c r="C191" s="185" t="str">
        <f t="shared" si="557"/>
        <v>BRT vehicle km</v>
      </c>
      <c r="E191" s="297">
        <f t="shared" si="551"/>
        <v>2.1087742850167138E-2</v>
      </c>
      <c r="F191" s="10">
        <f t="shared" si="551"/>
        <v>3.2055500417449041E-2</v>
      </c>
      <c r="G191" s="10">
        <f t="shared" si="551"/>
        <v>6.2982743372587108E-2</v>
      </c>
      <c r="H191" s="10">
        <f t="shared" ref="H191:J191" si="572">H154</f>
        <v>0.10097884850612647</v>
      </c>
      <c r="I191" s="10">
        <f t="shared" si="572"/>
        <v>0.10218816836006109</v>
      </c>
      <c r="J191" s="10">
        <f t="shared" si="572"/>
        <v>0.29588073617247923</v>
      </c>
      <c r="K191" s="10">
        <f t="shared" si="553"/>
        <v>0.59445272684235095</v>
      </c>
      <c r="L191" s="10">
        <f t="shared" si="553"/>
        <v>1.1596370974375774</v>
      </c>
      <c r="M191" s="10">
        <f t="shared" si="553"/>
        <v>1.7275911554063661</v>
      </c>
      <c r="N191" s="40"/>
      <c r="O191" s="232">
        <f t="shared" si="559"/>
        <v>2.8101009644428344E-2</v>
      </c>
      <c r="P191" s="232">
        <f t="shared" si="560"/>
        <v>3.511427643868955E-2</v>
      </c>
      <c r="Q191" s="232">
        <f t="shared" si="560"/>
        <v>4.2127543232950752E-2</v>
      </c>
      <c r="R191" s="232">
        <f t="shared" si="560"/>
        <v>4.9140810027211955E-2</v>
      </c>
      <c r="S191" s="232">
        <f t="shared" si="560"/>
        <v>9.8367265875440951E-2</v>
      </c>
      <c r="T191" s="303">
        <f t="shared" si="560"/>
        <v>0.14759372172366994</v>
      </c>
      <c r="U191" s="303">
        <f t="shared" si="560"/>
        <v>0.43018590702128312</v>
      </c>
      <c r="V191" s="303">
        <f t="shared" si="560"/>
        <v>0.71416293600567748</v>
      </c>
      <c r="W191" s="232">
        <f t="shared" si="561"/>
        <v>2.1087742850167138E-2</v>
      </c>
      <c r="X191" s="232">
        <f t="shared" ref="X191" si="573">IF(X$148&lt;=$I$148,($I191-$F191)/10,IF(AND(X$148&gt;$I$148,X$148&lt;=$K$148),($K191-$I191)/10,IF(AND(X$148&gt;$K$148,X$148&lt;=$L$148),($L191-$K191)/2,($M191-$L191)/2)))+W191</f>
        <v>2.8101009644428344E-2</v>
      </c>
      <c r="Y191" s="232">
        <f t="shared" ref="Y191:AR191" si="574">IF(Y$148&lt;=$I$148,($I191-$F191)/10,IF(AND(Y$148&gt;$I$148,Y$148&lt;=$K$148),($K191-$I191)/10,IF(AND(Y$148&gt;$K$148,Y$148&lt;=$L$148),($L191-$K191)/2,($M191-$L191)/2)))+X191</f>
        <v>3.511427643868955E-2</v>
      </c>
      <c r="Z191" s="232">
        <f t="shared" si="574"/>
        <v>4.2127543232950752E-2</v>
      </c>
      <c r="AA191" s="232">
        <f t="shared" si="574"/>
        <v>4.9140810027211955E-2</v>
      </c>
      <c r="AB191" s="232">
        <f t="shared" si="574"/>
        <v>9.8367265875440951E-2</v>
      </c>
      <c r="AC191" s="232">
        <f t="shared" si="574"/>
        <v>0.14759372172366994</v>
      </c>
      <c r="AD191" s="232">
        <f t="shared" si="574"/>
        <v>0.43018590702128312</v>
      </c>
      <c r="AE191" s="232">
        <f t="shared" si="574"/>
        <v>0.71416293600567748</v>
      </c>
      <c r="AF191" s="232">
        <f t="shared" si="574"/>
        <v>0.72117620279993866</v>
      </c>
      <c r="AG191" s="232">
        <f t="shared" si="574"/>
        <v>0.72818946959419983</v>
      </c>
      <c r="AH191" s="232">
        <f t="shared" si="574"/>
        <v>0.73520273638846101</v>
      </c>
      <c r="AI191" s="232">
        <f t="shared" si="574"/>
        <v>0.74221600318272218</v>
      </c>
      <c r="AJ191" s="232">
        <f t="shared" si="574"/>
        <v>0.74922926997698336</v>
      </c>
      <c r="AK191" s="232">
        <f t="shared" si="574"/>
        <v>0.75624253677124453</v>
      </c>
      <c r="AL191" s="232">
        <f t="shared" si="574"/>
        <v>0.76325580356550571</v>
      </c>
      <c r="AM191" s="232">
        <f t="shared" si="574"/>
        <v>0.77026907035976688</v>
      </c>
      <c r="AN191" s="232">
        <f t="shared" si="574"/>
        <v>0.77728233715402806</v>
      </c>
      <c r="AO191" s="232">
        <f t="shared" si="574"/>
        <v>0.78429560394828923</v>
      </c>
      <c r="AP191" s="232">
        <f t="shared" si="574"/>
        <v>0.79130887074255041</v>
      </c>
      <c r="AQ191" s="232">
        <f t="shared" si="574"/>
        <v>0.79832213753681158</v>
      </c>
      <c r="AR191" s="232">
        <f t="shared" si="574"/>
        <v>0.80533540433107276</v>
      </c>
      <c r="AS191" s="232"/>
      <c r="AT191" s="232"/>
      <c r="AU191" s="232"/>
    </row>
    <row r="192" spans="1:47">
      <c r="A192" s="185" t="s">
        <v>16</v>
      </c>
      <c r="B192" s="185" t="str">
        <f t="shared" si="557"/>
        <v>TPPUMER</v>
      </c>
      <c r="C192" s="185" t="str">
        <f t="shared" si="557"/>
        <v>Metro Rail pkm</v>
      </c>
      <c r="E192" s="297">
        <f t="shared" si="551"/>
        <v>15.023482841814213</v>
      </c>
      <c r="F192" s="10">
        <f t="shared" si="551"/>
        <v>12.322446292964566</v>
      </c>
      <c r="G192" s="10">
        <f t="shared" si="551"/>
        <v>8.6260563043864682</v>
      </c>
      <c r="H192" s="10">
        <f t="shared" ref="H192:J192" si="575">H155</f>
        <v>8.8235934445777957</v>
      </c>
      <c r="I192" s="10">
        <f t="shared" si="575"/>
        <v>8.9654013796389815</v>
      </c>
      <c r="J192" s="10">
        <f t="shared" si="575"/>
        <v>9.2089571611103249</v>
      </c>
      <c r="K192" s="10">
        <f t="shared" si="553"/>
        <v>9.7676137254065267</v>
      </c>
      <c r="L192" s="10">
        <f t="shared" si="553"/>
        <v>9.4824992320527457</v>
      </c>
      <c r="M192" s="10">
        <f t="shared" si="553"/>
        <v>8.9561311912821111</v>
      </c>
      <c r="N192" s="40"/>
      <c r="O192" s="232">
        <f t="shared" si="559"/>
        <v>14.687778350481654</v>
      </c>
      <c r="P192" s="232">
        <f t="shared" si="560"/>
        <v>14.352073859149096</v>
      </c>
      <c r="Q192" s="232">
        <f t="shared" si="560"/>
        <v>14.016369367816537</v>
      </c>
      <c r="R192" s="232">
        <f t="shared" si="560"/>
        <v>13.680664876483979</v>
      </c>
      <c r="S192" s="232">
        <f t="shared" si="560"/>
        <v>13.760886111060733</v>
      </c>
      <c r="T192" s="303">
        <f t="shared" si="560"/>
        <v>13.841107345637488</v>
      </c>
      <c r="U192" s="303">
        <f t="shared" si="560"/>
        <v>13.698550098960597</v>
      </c>
      <c r="V192" s="303">
        <f t="shared" si="560"/>
        <v>13.43536607857528</v>
      </c>
      <c r="W192" s="232">
        <f t="shared" si="561"/>
        <v>15.023482841814213</v>
      </c>
      <c r="X192" s="232">
        <f t="shared" ref="X192" si="576">IF(X$148&lt;=$I$148,($I192-$F192)/10,IF(AND(X$148&gt;$I$148,X$148&lt;=$K$148),($K192-$I192)/10,IF(AND(X$148&gt;$K$148,X$148&lt;=$L$148),($L192-$K192)/2,($M192-$L192)/2)))+W192</f>
        <v>14.687778350481654</v>
      </c>
      <c r="Y192" s="232">
        <f t="shared" ref="Y192:AR192" si="577">IF(Y$148&lt;=$I$148,($I192-$F192)/10,IF(AND(Y$148&gt;$I$148,Y$148&lt;=$K$148),($K192-$I192)/10,IF(AND(Y$148&gt;$K$148,Y$148&lt;=$L$148),($L192-$K192)/2,($M192-$L192)/2)))+X192</f>
        <v>14.352073859149096</v>
      </c>
      <c r="Z192" s="232">
        <f t="shared" si="577"/>
        <v>14.016369367816537</v>
      </c>
      <c r="AA192" s="232">
        <f t="shared" si="577"/>
        <v>13.680664876483979</v>
      </c>
      <c r="AB192" s="232">
        <f t="shared" si="577"/>
        <v>13.760886111060733</v>
      </c>
      <c r="AC192" s="232">
        <f t="shared" si="577"/>
        <v>13.841107345637488</v>
      </c>
      <c r="AD192" s="232">
        <f t="shared" si="577"/>
        <v>13.698550098960597</v>
      </c>
      <c r="AE192" s="232">
        <f t="shared" si="577"/>
        <v>13.43536607857528</v>
      </c>
      <c r="AF192" s="232">
        <f t="shared" si="577"/>
        <v>13.099661587242721</v>
      </c>
      <c r="AG192" s="232">
        <f t="shared" si="577"/>
        <v>12.763957095910163</v>
      </c>
      <c r="AH192" s="232">
        <f t="shared" si="577"/>
        <v>12.428252604577605</v>
      </c>
      <c r="AI192" s="232">
        <f t="shared" si="577"/>
        <v>12.092548113245046</v>
      </c>
      <c r="AJ192" s="232">
        <f t="shared" si="577"/>
        <v>11.756843621912488</v>
      </c>
      <c r="AK192" s="232">
        <f t="shared" si="577"/>
        <v>11.421139130579929</v>
      </c>
      <c r="AL192" s="232">
        <f t="shared" si="577"/>
        <v>11.085434639247371</v>
      </c>
      <c r="AM192" s="232">
        <f t="shared" si="577"/>
        <v>10.749730147914812</v>
      </c>
      <c r="AN192" s="232">
        <f t="shared" si="577"/>
        <v>10.414025656582254</v>
      </c>
      <c r="AO192" s="232">
        <f t="shared" si="577"/>
        <v>10.078321165249696</v>
      </c>
      <c r="AP192" s="232">
        <f t="shared" si="577"/>
        <v>9.7426166739171371</v>
      </c>
      <c r="AQ192" s="232">
        <f t="shared" si="577"/>
        <v>9.4069121825845787</v>
      </c>
      <c r="AR192" s="232">
        <f t="shared" si="577"/>
        <v>9.0712076912520203</v>
      </c>
      <c r="AS192" s="232"/>
      <c r="AT192" s="232"/>
      <c r="AU192" s="232"/>
    </row>
    <row r="193" spans="1:61">
      <c r="A193" s="185" t="s">
        <v>16</v>
      </c>
      <c r="B193" s="185" t="str">
        <f t="shared" si="557"/>
        <v>TPPUGAT</v>
      </c>
      <c r="C193" s="185" t="str">
        <f t="shared" si="557"/>
        <v>Gautrain pkm</v>
      </c>
      <c r="E193" s="297">
        <f t="shared" si="551"/>
        <v>0.53459848266953358</v>
      </c>
      <c r="F193" s="10">
        <f t="shared" si="551"/>
        <v>0.60923770891438467</v>
      </c>
      <c r="G193" s="10">
        <f t="shared" si="551"/>
        <v>0.64854136839212595</v>
      </c>
      <c r="H193" s="10">
        <f t="shared" ref="H193:J193" si="578">H156</f>
        <v>0.6995709084876961</v>
      </c>
      <c r="I193" s="10">
        <f t="shared" si="578"/>
        <v>0.64248252977129328</v>
      </c>
      <c r="J193" s="10">
        <f t="shared" si="578"/>
        <v>0.61862682810465142</v>
      </c>
      <c r="K193" s="10">
        <f t="shared" si="553"/>
        <v>0.81170620521623749</v>
      </c>
      <c r="L193" s="10">
        <f t="shared" si="553"/>
        <v>1.0676546391968196</v>
      </c>
      <c r="M193" s="10">
        <f t="shared" si="553"/>
        <v>1.2798930123172656</v>
      </c>
      <c r="N193" s="40"/>
      <c r="O193" s="232">
        <f t="shared" si="559"/>
        <v>0.53792296475522439</v>
      </c>
      <c r="P193" s="232">
        <f t="shared" si="560"/>
        <v>0.54124744684091519</v>
      </c>
      <c r="Q193" s="232">
        <f t="shared" si="560"/>
        <v>0.544571928926606</v>
      </c>
      <c r="R193" s="232">
        <f t="shared" si="560"/>
        <v>0.5478964110122968</v>
      </c>
      <c r="S193" s="232">
        <f t="shared" si="560"/>
        <v>0.56481877855679119</v>
      </c>
      <c r="T193" s="303">
        <f t="shared" si="560"/>
        <v>0.58174114610128558</v>
      </c>
      <c r="U193" s="303">
        <f t="shared" si="560"/>
        <v>0.70971536309157668</v>
      </c>
      <c r="V193" s="303">
        <f t="shared" si="560"/>
        <v>0.81583454965179969</v>
      </c>
      <c r="W193" s="232">
        <f t="shared" si="561"/>
        <v>0.53459848266953358</v>
      </c>
      <c r="X193" s="232">
        <f t="shared" ref="X193" si="579">IF(X$148&lt;=$I$148,($I193-$F193)/10,IF(AND(X$148&gt;$I$148,X$148&lt;=$K$148),($K193-$I193)/10,IF(AND(X$148&gt;$K$148,X$148&lt;=$L$148),($L193-$K193)/2,($M193-$L193)/2)))+W193</f>
        <v>0.53792296475522439</v>
      </c>
      <c r="Y193" s="232">
        <f t="shared" ref="Y193:AR193" si="580">IF(Y$148&lt;=$I$148,($I193-$F193)/10,IF(AND(Y$148&gt;$I$148,Y$148&lt;=$K$148),($K193-$I193)/10,IF(AND(Y$148&gt;$K$148,Y$148&lt;=$L$148),($L193-$K193)/2,($M193-$L193)/2)))+X193</f>
        <v>0.54124744684091519</v>
      </c>
      <c r="Z193" s="232">
        <f t="shared" si="580"/>
        <v>0.544571928926606</v>
      </c>
      <c r="AA193" s="232">
        <f t="shared" si="580"/>
        <v>0.5478964110122968</v>
      </c>
      <c r="AB193" s="232">
        <f t="shared" si="580"/>
        <v>0.56481877855679119</v>
      </c>
      <c r="AC193" s="232">
        <f t="shared" si="580"/>
        <v>0.58174114610128558</v>
      </c>
      <c r="AD193" s="232">
        <f t="shared" si="580"/>
        <v>0.70971536309157668</v>
      </c>
      <c r="AE193" s="232">
        <f t="shared" si="580"/>
        <v>0.81583454965179969</v>
      </c>
      <c r="AF193" s="232">
        <f t="shared" si="580"/>
        <v>0.81915903173749061</v>
      </c>
      <c r="AG193" s="232">
        <f t="shared" si="580"/>
        <v>0.82248351382318141</v>
      </c>
      <c r="AH193" s="232">
        <f t="shared" si="580"/>
        <v>0.82580799590887222</v>
      </c>
      <c r="AI193" s="232">
        <f t="shared" si="580"/>
        <v>0.82913247799456302</v>
      </c>
      <c r="AJ193" s="232">
        <f t="shared" si="580"/>
        <v>0.83245696008025383</v>
      </c>
      <c r="AK193" s="232">
        <f t="shared" si="580"/>
        <v>0.83578144216594463</v>
      </c>
      <c r="AL193" s="232">
        <f t="shared" si="580"/>
        <v>0.83910592425163544</v>
      </c>
      <c r="AM193" s="232">
        <f t="shared" si="580"/>
        <v>0.84243040633732624</v>
      </c>
      <c r="AN193" s="232">
        <f t="shared" si="580"/>
        <v>0.84575488842301705</v>
      </c>
      <c r="AO193" s="232">
        <f t="shared" si="580"/>
        <v>0.84907937050870785</v>
      </c>
      <c r="AP193" s="232">
        <f t="shared" si="580"/>
        <v>0.85240385259439866</v>
      </c>
      <c r="AQ193" s="232">
        <f t="shared" si="580"/>
        <v>0.85572833468008946</v>
      </c>
      <c r="AR193" s="232">
        <f t="shared" si="580"/>
        <v>0.85905281676578027</v>
      </c>
      <c r="AS193" s="232"/>
      <c r="AT193" s="232"/>
      <c r="AU193" s="232"/>
    </row>
    <row r="194" spans="1:61">
      <c r="E194" s="10"/>
      <c r="F194" s="10"/>
      <c r="G194" s="10"/>
      <c r="I194" s="10"/>
      <c r="K194" s="10"/>
      <c r="L194" s="10"/>
      <c r="M194" s="10"/>
      <c r="N194" s="40"/>
      <c r="O194" s="232"/>
      <c r="R194" s="232"/>
      <c r="T194" s="232"/>
      <c r="U194" s="232"/>
      <c r="V194" s="232"/>
      <c r="W194" s="232"/>
      <c r="X194" s="232"/>
      <c r="AA194" s="232"/>
      <c r="AB194" s="232"/>
      <c r="AD194" s="232"/>
      <c r="AE194" s="232"/>
      <c r="AF194" s="232"/>
      <c r="AG194" s="232"/>
      <c r="AH194" s="232"/>
      <c r="AI194" s="232"/>
      <c r="AJ194" s="232"/>
      <c r="AK194" s="232"/>
      <c r="AL194" s="232"/>
      <c r="AM194" s="232"/>
      <c r="AN194" s="232"/>
      <c r="AO194" s="232"/>
      <c r="AP194" s="232"/>
      <c r="AQ194" s="232"/>
      <c r="AR194" s="232"/>
      <c r="AS194" s="232"/>
      <c r="AT194" s="232"/>
      <c r="AU194" s="232"/>
    </row>
    <row r="195" spans="1:61" ht="23.25">
      <c r="A195" s="185" t="s">
        <v>16</v>
      </c>
      <c r="B195" s="16" t="s">
        <v>18</v>
      </c>
      <c r="C195" s="16" t="s">
        <v>19</v>
      </c>
      <c r="D195" s="16" t="s">
        <v>20</v>
      </c>
      <c r="E195" s="16" t="s">
        <v>21</v>
      </c>
      <c r="F195" s="16" t="s">
        <v>22</v>
      </c>
      <c r="G195" s="16" t="s">
        <v>23</v>
      </c>
      <c r="H195" s="16" t="s">
        <v>24</v>
      </c>
      <c r="I195" s="16" t="s">
        <v>612</v>
      </c>
      <c r="J195" s="16" t="s">
        <v>642</v>
      </c>
      <c r="K195" s="16" t="s">
        <v>643</v>
      </c>
      <c r="L195" s="17" t="s">
        <v>25</v>
      </c>
      <c r="M195" s="18">
        <v>2012</v>
      </c>
      <c r="N195" s="18">
        <f t="shared" ref="N195:AO195" si="581">1+M195</f>
        <v>2013</v>
      </c>
      <c r="O195" s="18">
        <f t="shared" si="581"/>
        <v>2014</v>
      </c>
      <c r="P195" s="18">
        <f>1+O195</f>
        <v>2015</v>
      </c>
      <c r="Q195" s="18">
        <f t="shared" si="581"/>
        <v>2016</v>
      </c>
      <c r="R195" s="18">
        <f t="shared" si="581"/>
        <v>2017</v>
      </c>
      <c r="S195" s="18">
        <f t="shared" si="581"/>
        <v>2018</v>
      </c>
      <c r="T195" s="18">
        <f t="shared" si="581"/>
        <v>2019</v>
      </c>
      <c r="U195" s="18">
        <f t="shared" si="581"/>
        <v>2020</v>
      </c>
      <c r="V195" s="18">
        <f t="shared" si="581"/>
        <v>2021</v>
      </c>
      <c r="W195" s="18">
        <f t="shared" si="581"/>
        <v>2022</v>
      </c>
      <c r="X195" s="18">
        <f t="shared" si="581"/>
        <v>2023</v>
      </c>
      <c r="Y195" s="18">
        <f t="shared" si="581"/>
        <v>2024</v>
      </c>
      <c r="Z195" s="18">
        <f t="shared" si="581"/>
        <v>2025</v>
      </c>
      <c r="AA195" s="18">
        <f t="shared" si="581"/>
        <v>2026</v>
      </c>
      <c r="AB195" s="18">
        <f t="shared" si="581"/>
        <v>2027</v>
      </c>
      <c r="AC195" s="18">
        <f t="shared" si="581"/>
        <v>2028</v>
      </c>
      <c r="AD195" s="18">
        <f t="shared" si="581"/>
        <v>2029</v>
      </c>
      <c r="AE195" s="18">
        <f t="shared" si="581"/>
        <v>2030</v>
      </c>
      <c r="AF195" s="18">
        <f t="shared" si="581"/>
        <v>2031</v>
      </c>
      <c r="AG195" s="18">
        <f t="shared" si="581"/>
        <v>2032</v>
      </c>
      <c r="AH195" s="18">
        <f t="shared" si="581"/>
        <v>2033</v>
      </c>
      <c r="AI195" s="18">
        <f t="shared" si="581"/>
        <v>2034</v>
      </c>
      <c r="AJ195" s="18">
        <f t="shared" si="581"/>
        <v>2035</v>
      </c>
      <c r="AK195" s="18">
        <f t="shared" si="581"/>
        <v>2036</v>
      </c>
      <c r="AL195" s="18">
        <f t="shared" si="581"/>
        <v>2037</v>
      </c>
      <c r="AM195" s="18">
        <f t="shared" si="581"/>
        <v>2038</v>
      </c>
      <c r="AN195" s="18">
        <f t="shared" si="581"/>
        <v>2039</v>
      </c>
      <c r="AO195" s="18">
        <f t="shared" si="581"/>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5">
        <v>2050</v>
      </c>
      <c r="M196" s="114">
        <f t="shared" ref="M196:V197" si="582">MATCH(J$214,$E$185:$M$185,$C196)</f>
        <v>1</v>
      </c>
      <c r="N196" s="114">
        <f t="shared" si="582"/>
        <v>1</v>
      </c>
      <c r="O196" s="114">
        <f t="shared" si="582"/>
        <v>1</v>
      </c>
      <c r="P196" s="114">
        <f t="shared" si="582"/>
        <v>2</v>
      </c>
      <c r="Q196" s="114">
        <f t="shared" si="582"/>
        <v>2</v>
      </c>
      <c r="R196" s="114">
        <f t="shared" si="582"/>
        <v>3</v>
      </c>
      <c r="S196" s="114">
        <f t="shared" si="582"/>
        <v>3</v>
      </c>
      <c r="T196" s="114">
        <f t="shared" si="582"/>
        <v>4</v>
      </c>
      <c r="U196" s="114">
        <f t="shared" si="582"/>
        <v>5</v>
      </c>
      <c r="V196" s="114">
        <f t="shared" si="582"/>
        <v>6</v>
      </c>
      <c r="W196" s="114">
        <f t="shared" ref="W196:AF197" si="583">MATCH(T$214,$E$185:$M$185,$C196)</f>
        <v>6</v>
      </c>
      <c r="X196" s="114">
        <f t="shared" si="583"/>
        <v>6</v>
      </c>
      <c r="Y196" s="114">
        <f t="shared" si="583"/>
        <v>6</v>
      </c>
      <c r="Z196" s="114">
        <f t="shared" si="583"/>
        <v>6</v>
      </c>
      <c r="AA196" s="114">
        <f t="shared" si="583"/>
        <v>6</v>
      </c>
      <c r="AB196" s="114">
        <f t="shared" si="583"/>
        <v>6</v>
      </c>
      <c r="AC196" s="114">
        <f t="shared" si="583"/>
        <v>6</v>
      </c>
      <c r="AD196" s="114">
        <f t="shared" si="583"/>
        <v>6</v>
      </c>
      <c r="AE196" s="114">
        <f t="shared" si="583"/>
        <v>7</v>
      </c>
      <c r="AF196" s="114">
        <f t="shared" si="583"/>
        <v>7</v>
      </c>
      <c r="AG196" s="114">
        <f t="shared" ref="AG196:AP197" si="584">MATCH(AD$214,$E$185:$M$185,$C196)</f>
        <v>7</v>
      </c>
      <c r="AH196" s="114">
        <f t="shared" si="584"/>
        <v>7</v>
      </c>
      <c r="AI196" s="114">
        <f t="shared" si="584"/>
        <v>7</v>
      </c>
      <c r="AJ196" s="114">
        <f t="shared" si="584"/>
        <v>7</v>
      </c>
      <c r="AK196" s="114">
        <f t="shared" si="584"/>
        <v>7</v>
      </c>
      <c r="AL196" s="114">
        <f t="shared" si="584"/>
        <v>7</v>
      </c>
      <c r="AM196" s="114">
        <f t="shared" si="584"/>
        <v>7</v>
      </c>
      <c r="AN196" s="114">
        <f t="shared" si="584"/>
        <v>7</v>
      </c>
      <c r="AO196" s="114">
        <f t="shared" si="584"/>
        <v>8</v>
      </c>
      <c r="AP196" s="114">
        <f t="shared" si="584"/>
        <v>8</v>
      </c>
      <c r="AQ196" s="114">
        <f t="shared" ref="AQ196:AQ197" si="585">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0" cm="1">
        <f t="array" ref="E197">INDEX($D196:$L196,0,COUNT($D196:$L196)-E198)</f>
        <v>2040</v>
      </c>
      <c r="F197" s="280" cm="1">
        <f t="array" ref="F197">INDEX($D196:$L196,0,COUNT($D196:$L196)-F198)</f>
        <v>2030</v>
      </c>
      <c r="G197" s="280" cm="1">
        <f t="array" ref="G197">INDEX($D196:$L196,0,COUNT($D196:$L196)-G198)</f>
        <v>2021</v>
      </c>
      <c r="H197" s="280" cm="1">
        <f t="array" ref="H197">INDEX($D196:$L196,0,COUNT($D196:$L196)-H198)</f>
        <v>2020</v>
      </c>
      <c r="I197" s="280" cm="1">
        <f t="array" ref="I197">INDEX($D196:$L196,0,COUNT($D196:$L196)-I198)</f>
        <v>2019</v>
      </c>
      <c r="J197" s="280" cm="1">
        <f t="array" ref="J197">INDEX($D196:$L196,0,COUNT($D196:$L196)-J198)</f>
        <v>2017</v>
      </c>
      <c r="K197" s="280" cm="1">
        <f t="array" ref="K197">INDEX($D196:$L196,0,COUNT($D196:$L196)-K198)</f>
        <v>2015</v>
      </c>
      <c r="L197" s="280" cm="1">
        <f t="array" ref="L197">INDEX($D196:$L196,0,COUNT($D196:$L196)-L198)</f>
        <v>2012</v>
      </c>
      <c r="M197" s="40">
        <f t="shared" si="582"/>
        <v>1</v>
      </c>
      <c r="N197" s="40" t="e">
        <f t="shared" si="582"/>
        <v>#N/A</v>
      </c>
      <c r="O197" s="40" t="e">
        <f t="shared" si="582"/>
        <v>#N/A</v>
      </c>
      <c r="P197" s="40">
        <f t="shared" si="582"/>
        <v>2</v>
      </c>
      <c r="Q197" s="40" t="e">
        <f t="shared" si="582"/>
        <v>#N/A</v>
      </c>
      <c r="R197" s="40">
        <f t="shared" si="582"/>
        <v>3</v>
      </c>
      <c r="S197" s="40" t="e">
        <f t="shared" si="582"/>
        <v>#N/A</v>
      </c>
      <c r="T197" s="40">
        <f t="shared" si="582"/>
        <v>4</v>
      </c>
      <c r="U197" s="40">
        <f t="shared" si="582"/>
        <v>5</v>
      </c>
      <c r="V197" s="40">
        <f t="shared" si="582"/>
        <v>6</v>
      </c>
      <c r="W197" s="40" t="e">
        <f t="shared" si="583"/>
        <v>#N/A</v>
      </c>
      <c r="X197" s="40" t="e">
        <f t="shared" si="583"/>
        <v>#N/A</v>
      </c>
      <c r="Y197" s="40" t="e">
        <f t="shared" si="583"/>
        <v>#N/A</v>
      </c>
      <c r="Z197" s="40" t="e">
        <f t="shared" si="583"/>
        <v>#N/A</v>
      </c>
      <c r="AA197" s="40" t="e">
        <f t="shared" si="583"/>
        <v>#N/A</v>
      </c>
      <c r="AB197" s="40" t="e">
        <f t="shared" si="583"/>
        <v>#N/A</v>
      </c>
      <c r="AC197" s="40" t="e">
        <f t="shared" si="583"/>
        <v>#N/A</v>
      </c>
      <c r="AD197" s="40" t="e">
        <f t="shared" si="583"/>
        <v>#N/A</v>
      </c>
      <c r="AE197" s="40">
        <f t="shared" si="583"/>
        <v>7</v>
      </c>
      <c r="AF197" s="40" t="e">
        <f t="shared" si="583"/>
        <v>#N/A</v>
      </c>
      <c r="AG197" s="40" t="e">
        <f t="shared" si="584"/>
        <v>#N/A</v>
      </c>
      <c r="AH197" s="40" t="e">
        <f t="shared" si="584"/>
        <v>#N/A</v>
      </c>
      <c r="AI197" s="40" t="e">
        <f t="shared" si="584"/>
        <v>#N/A</v>
      </c>
      <c r="AJ197" s="40" t="e">
        <f t="shared" si="584"/>
        <v>#N/A</v>
      </c>
      <c r="AK197" s="40" t="e">
        <f t="shared" si="584"/>
        <v>#N/A</v>
      </c>
      <c r="AL197" s="40" t="e">
        <f t="shared" si="584"/>
        <v>#N/A</v>
      </c>
      <c r="AM197" s="40" t="e">
        <f t="shared" si="584"/>
        <v>#N/A</v>
      </c>
      <c r="AN197" s="40" t="e">
        <f t="shared" si="584"/>
        <v>#N/A</v>
      </c>
      <c r="AO197" s="40">
        <f t="shared" si="584"/>
        <v>8</v>
      </c>
      <c r="AP197" s="40" t="e">
        <f t="shared" si="584"/>
        <v>#N/A</v>
      </c>
      <c r="AQ197" s="40">
        <f t="shared" si="585"/>
        <v>9</v>
      </c>
      <c r="AR197" s="185" t="e">
        <f>MATCH(AO$214,$C$210:$K$210,$C197)</f>
        <v>#N/A</v>
      </c>
      <c r="AS197" s="185" t="e">
        <f>MATCH(AP$214,$C$210:$K$210,$C197)</f>
        <v>#N/A</v>
      </c>
      <c r="BH197" s="40">
        <f>MATCH(BE$214,$C$210:$K$210,$C197)</f>
        <v>1</v>
      </c>
    </row>
    <row r="198" spans="1:61">
      <c r="A198" s="40" t="s">
        <v>16</v>
      </c>
      <c r="B198" s="185" t="s">
        <v>391</v>
      </c>
      <c r="C198" s="185">
        <v>-1</v>
      </c>
      <c r="D198" s="185">
        <v>0</v>
      </c>
      <c r="E198" s="280">
        <v>1</v>
      </c>
      <c r="F198" s="280">
        <v>2</v>
      </c>
      <c r="G198" s="280">
        <v>3</v>
      </c>
      <c r="H198" s="280">
        <v>4</v>
      </c>
      <c r="I198" s="280">
        <v>5</v>
      </c>
      <c r="J198" s="280">
        <v>6</v>
      </c>
      <c r="K198" s="280">
        <v>7</v>
      </c>
      <c r="L198" s="280">
        <v>8</v>
      </c>
      <c r="M198" s="185">
        <f>MATCH(J$214,$C$211:$K$211,$C198)</f>
        <v>9</v>
      </c>
      <c r="N198" s="185">
        <f>MATCH(K$214,$D$197:$L$197,$C198)</f>
        <v>8</v>
      </c>
      <c r="O198" s="185">
        <f t="shared" ref="O198:AS198" si="586">MATCH(L$214,$C$211:$K$211,$C198)</f>
        <v>8</v>
      </c>
      <c r="P198" s="185">
        <f t="shared" si="586"/>
        <v>8</v>
      </c>
      <c r="Q198" s="185">
        <f t="shared" si="586"/>
        <v>7</v>
      </c>
      <c r="R198" s="185">
        <f t="shared" si="586"/>
        <v>7</v>
      </c>
      <c r="S198" s="185">
        <f t="shared" si="586"/>
        <v>6</v>
      </c>
      <c r="T198" s="185">
        <f t="shared" si="586"/>
        <v>6</v>
      </c>
      <c r="U198" s="185">
        <f t="shared" si="586"/>
        <v>5</v>
      </c>
      <c r="V198" s="185">
        <f t="shared" si="586"/>
        <v>4</v>
      </c>
      <c r="W198" s="185">
        <f t="shared" si="586"/>
        <v>3</v>
      </c>
      <c r="X198" s="185">
        <f t="shared" si="586"/>
        <v>3</v>
      </c>
      <c r="Y198" s="185">
        <f t="shared" si="586"/>
        <v>3</v>
      </c>
      <c r="Z198" s="185">
        <f t="shared" si="586"/>
        <v>3</v>
      </c>
      <c r="AA198" s="185">
        <f t="shared" si="586"/>
        <v>3</v>
      </c>
      <c r="AB198" s="185">
        <f t="shared" si="586"/>
        <v>3</v>
      </c>
      <c r="AC198" s="185">
        <f t="shared" si="586"/>
        <v>3</v>
      </c>
      <c r="AD198" s="185">
        <f t="shared" si="586"/>
        <v>3</v>
      </c>
      <c r="AE198" s="185">
        <f t="shared" si="586"/>
        <v>3</v>
      </c>
      <c r="AF198" s="185">
        <f t="shared" si="586"/>
        <v>2</v>
      </c>
      <c r="AG198" s="185">
        <f t="shared" si="586"/>
        <v>2</v>
      </c>
      <c r="AH198" s="185">
        <f t="shared" si="586"/>
        <v>2</v>
      </c>
      <c r="AI198" s="185">
        <f t="shared" si="586"/>
        <v>2</v>
      </c>
      <c r="AJ198" s="185">
        <f t="shared" si="586"/>
        <v>2</v>
      </c>
      <c r="AK198" s="185">
        <f t="shared" si="586"/>
        <v>2</v>
      </c>
      <c r="AL198" s="185">
        <f t="shared" si="586"/>
        <v>2</v>
      </c>
      <c r="AM198" s="185">
        <f t="shared" si="586"/>
        <v>2</v>
      </c>
      <c r="AN198" s="185">
        <f t="shared" si="586"/>
        <v>2</v>
      </c>
      <c r="AO198" s="185">
        <f t="shared" si="586"/>
        <v>2</v>
      </c>
      <c r="AP198" s="185">
        <f t="shared" si="586"/>
        <v>1</v>
      </c>
      <c r="AQ198" s="185">
        <f t="shared" si="586"/>
        <v>1</v>
      </c>
      <c r="AR198" s="185" t="e">
        <f t="shared" si="586"/>
        <v>#N/A</v>
      </c>
      <c r="AS198" s="185" t="e">
        <f t="shared" si="586"/>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7">IF(ISNA(O196),-1,IF(ISNA(O198),99,IF(ISNA(O197),O196,0)))</f>
        <v>1</v>
      </c>
      <c r="P199" s="189">
        <f t="shared" si="587"/>
        <v>0</v>
      </c>
      <c r="Q199" s="189">
        <f t="shared" si="587"/>
        <v>2</v>
      </c>
      <c r="R199" s="189">
        <f t="shared" ref="R199" si="588">IF(ISNA(R196),-1,IF(ISNA(R198),99,IF(ISNA(R197),R196,0)))</f>
        <v>0</v>
      </c>
      <c r="S199" s="189">
        <f t="shared" si="587"/>
        <v>3</v>
      </c>
      <c r="T199" s="189">
        <f t="shared" si="587"/>
        <v>0</v>
      </c>
      <c r="U199" s="189">
        <f t="shared" si="587"/>
        <v>0</v>
      </c>
      <c r="V199" s="189">
        <f t="shared" si="587"/>
        <v>0</v>
      </c>
      <c r="W199" s="189">
        <f t="shared" si="587"/>
        <v>6</v>
      </c>
      <c r="X199" s="189">
        <f t="shared" si="587"/>
        <v>6</v>
      </c>
      <c r="Y199" s="189">
        <f t="shared" si="587"/>
        <v>6</v>
      </c>
      <c r="Z199" s="189">
        <f t="shared" si="587"/>
        <v>6</v>
      </c>
      <c r="AA199" s="189">
        <f t="shared" si="587"/>
        <v>6</v>
      </c>
      <c r="AB199" s="189">
        <f t="shared" si="587"/>
        <v>6</v>
      </c>
      <c r="AC199" s="189">
        <f t="shared" si="587"/>
        <v>6</v>
      </c>
      <c r="AD199" s="189">
        <f t="shared" si="587"/>
        <v>6</v>
      </c>
      <c r="AE199" s="189">
        <f t="shared" si="587"/>
        <v>0</v>
      </c>
      <c r="AF199" s="189">
        <f t="shared" si="587"/>
        <v>7</v>
      </c>
      <c r="AG199" s="189">
        <f t="shared" si="587"/>
        <v>7</v>
      </c>
      <c r="AH199" s="189">
        <f t="shared" si="587"/>
        <v>7</v>
      </c>
      <c r="AI199" s="189">
        <f t="shared" si="587"/>
        <v>7</v>
      </c>
      <c r="AJ199" s="189">
        <f t="shared" si="587"/>
        <v>7</v>
      </c>
      <c r="AK199" s="189">
        <f t="shared" si="587"/>
        <v>7</v>
      </c>
      <c r="AL199" s="189">
        <f t="shared" si="587"/>
        <v>7</v>
      </c>
      <c r="AM199" s="189">
        <f t="shared" si="587"/>
        <v>7</v>
      </c>
      <c r="AN199" s="189">
        <f t="shared" si="587"/>
        <v>7</v>
      </c>
      <c r="AO199" s="189">
        <f t="shared" si="587"/>
        <v>0</v>
      </c>
      <c r="AP199" s="189">
        <f t="shared" si="587"/>
        <v>8</v>
      </c>
      <c r="AQ199" s="189">
        <f t="shared" si="587"/>
        <v>0</v>
      </c>
      <c r="AR199" s="189">
        <f t="shared" si="587"/>
        <v>99</v>
      </c>
      <c r="AS199" s="189">
        <f t="shared" si="587"/>
        <v>99</v>
      </c>
      <c r="AT199" s="189"/>
      <c r="AW199" s="189"/>
      <c r="AX199" s="189"/>
      <c r="BH199" s="189">
        <f>IF(ISNA(BH196),-1,IF(ISNA(BH198),99,IF(ISNA(BH197),BH196,0)))</f>
        <v>0</v>
      </c>
      <c r="BI199" s="189"/>
    </row>
    <row r="200" spans="1:61">
      <c r="A200" s="185" t="s">
        <v>16</v>
      </c>
      <c r="B200" s="22" t="str">
        <f t="shared" ref="B200:B207" si="589">IF(A200="*","","COM_PROJ")</f>
        <v/>
      </c>
      <c r="C200" s="23" t="str">
        <f t="shared" ref="C200:C207" si="590">IF($A200="*","","-")</f>
        <v/>
      </c>
      <c r="D200" s="57" t="str">
        <f t="shared" ref="D200:D207" si="591">B172</f>
        <v>TPPRCAR</v>
      </c>
      <c r="E200" s="23" t="str">
        <f t="shared" ref="E200:K207" si="592">IF($A200="*","","-")</f>
        <v/>
      </c>
      <c r="F200" s="23"/>
      <c r="H200" s="23" t="str">
        <f t="shared" si="592"/>
        <v/>
      </c>
      <c r="J200" s="23" t="str">
        <f t="shared" si="592"/>
        <v/>
      </c>
      <c r="K200" s="23" t="str">
        <f t="shared" si="592"/>
        <v/>
      </c>
      <c r="L200" s="22" t="str">
        <f t="shared" ref="L200:L207" si="593">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78.16502898594004</v>
      </c>
      <c r="V200" s="186" cm="1">
        <f t="array" ref="V200">IF(V$199=-1,W200,IF(V$199=99,U200,IF(V$199=0,INDEX($E186:$M186,0,V$197),(INDEX($E186:$M186,0,V$199+1)-INDEX($E186:$M186,0,V$199))/(INDEX($E$185:$M$185,0,V$199+1)-INDEX($E$185:$M$185,0,V$199))+U200)))</f>
        <v>76.622786978786607</v>
      </c>
      <c r="W200" s="186" cm="1">
        <f t="array" ref="W200">IF(W$199=-1,X200,IF(W$199=99,V200,IF(W$199=0,INDEX($E186:$M186,0,W$197),(INDEX($E186:$M186,0,W$199+1)-INDEX($E186:$M186,0,W$199))/(INDEX($E$185:$M$185,0,W$199+1)-INDEX($E$185:$M$185,0,W$199))+V200)))</f>
        <v>79.432802339984804</v>
      </c>
      <c r="X200" s="186" cm="1">
        <f t="array" ref="X200">IF(X$199=-1,Y200,IF(X$199=99,W200,IF(X$199=0,INDEX($E186:$M186,0,X$197),(INDEX($E186:$M186,0,X$199+1)-INDEX($E186:$M186,0,X$199))/(INDEX($E$185:$M$185,0,X$199+1)-INDEX($E$185:$M$185,0,X$199))+W200)))</f>
        <v>82.242817701183</v>
      </c>
      <c r="Y200" s="186" cm="1">
        <f t="array" ref="Y200">IF(Y$199=-1,Z200,IF(Y$199=99,X200,IF(Y$199=0,INDEX($E186:$M186,0,Y$197),(INDEX($E186:$M186,0,Y$199+1)-INDEX($E186:$M186,0,Y$199))/(INDEX($E$185:$M$185,0,Y$199+1)-INDEX($E$185:$M$185,0,Y$199))+X200)))</f>
        <v>85.052833062381197</v>
      </c>
      <c r="Z200" s="186" cm="1">
        <f t="array" ref="Z200">IF(Z$199=-1,AA200,IF(Z$199=99,Y200,IF(Z$199=0,INDEX($E186:$M186,0,Z$197),(INDEX($E186:$M186,0,Z$199+1)-INDEX($E186:$M186,0,Z$199))/(INDEX($E$185:$M$185,0,Z$199+1)-INDEX($E$185:$M$185,0,Z$199))+Y200)))</f>
        <v>87.862848423579393</v>
      </c>
      <c r="AA200" s="186" cm="1">
        <f t="array" ref="AA200">IF(AA$199=-1,AB200,IF(AA$199=99,Z200,IF(AA$199=0,INDEX($E186:$M186,0,AA$197),(INDEX($E186:$M186,0,AA$199+1)-INDEX($E186:$M186,0,AA$199))/(INDEX($E$185:$M$185,0,AA$199+1)-INDEX($E$185:$M$185,0,AA$199))+Z200)))</f>
        <v>90.67286378477759</v>
      </c>
      <c r="AB200" s="186" cm="1">
        <f t="array" ref="AB200">IF(AB$199=-1,AC200,IF(AB$199=99,AA200,IF(AB$199=0,INDEX($E186:$M186,0,AB$197),(INDEX($E186:$M186,0,AB$199+1)-INDEX($E186:$M186,0,AB$199))/(INDEX($E$185:$M$185,0,AB$199+1)-INDEX($E$185:$M$185,0,AB$199))+AA200)))</f>
        <v>93.482879145975787</v>
      </c>
      <c r="AC200" s="186" cm="1">
        <f t="array" ref="AC200">IF(AC$199=-1,AD200,IF(AC$199=99,AB200,IF(AC$199=0,INDEX($E186:$M186,0,AC$197),(INDEX($E186:$M186,0,AC$199+1)-INDEX($E186:$M186,0,AC$199))/(INDEX($E$185:$M$185,0,AC$199+1)-INDEX($E$185:$M$185,0,AC$199))+AB200)))</f>
        <v>96.292894507173983</v>
      </c>
      <c r="AD200" s="186" cm="1">
        <f t="array" ref="AD200">IF(AD$199=-1,AE200,IF(AD$199=99,AC200,IF(AD$199=0,INDEX($E186:$M186,0,AD$197),(INDEX($E186:$M186,0,AD$199+1)-INDEX($E186:$M186,0,AD$199))/(INDEX($E$185:$M$185,0,AD$199+1)-INDEX($E$185:$M$185,0,AD$199))+AC200)))</f>
        <v>99.10290986837218</v>
      </c>
      <c r="AE200" s="186" cm="1">
        <f t="array" ref="AE200">IF(AE$199=-1,AF200,IF(AE$199=99,AD200,IF(AE$199=0,INDEX($E186:$M186,0,AE$197),(INDEX($E186:$M186,0,AE$199+1)-INDEX($E186:$M186,0,AE$199))/(INDEX($E$185:$M$185,0,AE$199+1)-INDEX($E$185:$M$185,0,AE$199))+AD200)))</f>
        <v>101.91292522957039</v>
      </c>
      <c r="AF200" s="186" cm="1">
        <f t="array" ref="AF200">IF(AF$199=-1,AG200,IF(AF$199=99,AE200,IF(AF$199=0,INDEX($E186:$M186,0,AF$197),(INDEX($E186:$M186,0,AF$199+1)-INDEX($E186:$M186,0,AF$199))/(INDEX($E$185:$M$185,0,AF$199+1)-INDEX($E$185:$M$185,0,AF$199))+AE200)))</f>
        <v>105.45827208219767</v>
      </c>
      <c r="AG200" s="186" cm="1">
        <f t="array" ref="AG200">IF(AG$199=-1,AH200,IF(AG$199=99,AF200,IF(AG$199=0,INDEX($E186:$M186,0,AG$197),(INDEX($E186:$M186,0,AG$199+1)-INDEX($E186:$M186,0,AG$199))/(INDEX($E$185:$M$185,0,AG$199+1)-INDEX($E$185:$M$185,0,AG$199))+AF200)))</f>
        <v>109.00361893482494</v>
      </c>
      <c r="AH200" s="186" cm="1">
        <f t="array" ref="AH200">IF(AH$199=-1,AI200,IF(AH$199=99,AG200,IF(AH$199=0,INDEX($E186:$M186,0,AH$197),(INDEX($E186:$M186,0,AH$199+1)-INDEX($E186:$M186,0,AH$199))/(INDEX($E$185:$M$185,0,AH$199+1)-INDEX($E$185:$M$185,0,AH$199))+AG200)))</f>
        <v>112.54896578745222</v>
      </c>
      <c r="AI200" s="186" cm="1">
        <f t="array" ref="AI200">IF(AI$199=-1,AJ200,IF(AI$199=99,AH200,IF(AI$199=0,INDEX($E186:$M186,0,AI$197),(INDEX($E186:$M186,0,AI$199+1)-INDEX($E186:$M186,0,AI$199))/(INDEX($E$185:$M$185,0,AI$199+1)-INDEX($E$185:$M$185,0,AI$199))+AH200)))</f>
        <v>116.09431264007949</v>
      </c>
      <c r="AJ200" s="186" cm="1">
        <f t="array" ref="AJ200">IF(AJ$199=-1,AK200,IF(AJ$199=99,AI200,IF(AJ$199=0,INDEX($E186:$M186,0,AJ$197),(INDEX($E186:$M186,0,AJ$199+1)-INDEX($E186:$M186,0,AJ$199))/(INDEX($E$185:$M$185,0,AJ$199+1)-INDEX($E$185:$M$185,0,AJ$199))+AI200)))</f>
        <v>119.63965949270677</v>
      </c>
      <c r="AK200" s="186" cm="1">
        <f t="array" ref="AK200">IF(AK$199=-1,AL200,IF(AK$199=99,AJ200,IF(AK$199=0,INDEX($E186:$M186,0,AK$197),(INDEX($E186:$M186,0,AK$199+1)-INDEX($E186:$M186,0,AK$199))/(INDEX($E$185:$M$185,0,AK$199+1)-INDEX($E$185:$M$185,0,AK$199))+AJ200)))</f>
        <v>123.18500634533405</v>
      </c>
      <c r="AL200" s="186" cm="1">
        <f t="array" ref="AL200">IF(AL$199=-1,AM200,IF(AL$199=99,AK200,IF(AL$199=0,INDEX($E186:$M186,0,AL$197),(INDEX($E186:$M186,0,AL$199+1)-INDEX($E186:$M186,0,AL$199))/(INDEX($E$185:$M$185,0,AL$199+1)-INDEX($E$185:$M$185,0,AL$199))+AK200)))</f>
        <v>126.73035319796132</v>
      </c>
      <c r="AM200" s="186" cm="1">
        <f t="array" ref="AM200">IF(AM$199=-1,AN200,IF(AM$199=99,AL200,IF(AM$199=0,INDEX($E186:$M186,0,AM$197),(INDEX($E186:$M186,0,AM$199+1)-INDEX($E186:$M186,0,AM$199))/(INDEX($E$185:$M$185,0,AM$199+1)-INDEX($E$185:$M$185,0,AM$199))+AL200)))</f>
        <v>130.2757000505886</v>
      </c>
      <c r="AN200" s="186" cm="1">
        <f t="array" ref="AN200">IF(AN$199=-1,AO200,IF(AN$199=99,AM200,IF(AN$199=0,INDEX($E186:$M186,0,AN$197),(INDEX($E186:$M186,0,AN$199+1)-INDEX($E186:$M186,0,AN$199))/(INDEX($E$185:$M$185,0,AN$199+1)-INDEX($E$185:$M$185,0,AN$199))+AM200)))</f>
        <v>133.82104690321589</v>
      </c>
      <c r="AO200" s="186" cm="1">
        <f t="array" ref="AO200">IF(AO$199=-1,AP200,IF(AO$199=99,AN200,IF(AO$199=0,INDEX($E186:$M186,0,AO$197),(INDEX($E186:$M186,0,AO$199+1)-INDEX($E186:$M186,0,AO$199))/(INDEX($E$185:$M$185,0,AO$199+1)-INDEX($E$185:$M$185,0,AO$199))+AN200)))</f>
        <v>137.36639375584321</v>
      </c>
      <c r="AP200" s="186" cm="1">
        <f t="array" ref="AP200">IF(AP$199=-1,AQ200,IF(AP$199=99,AO200,IF(AP$199=0,INDEX($E186:$M186,0,AP$197),(INDEX($E186:$M186,0,AP$199+1)-INDEX($E186:$M186,0,AP$199))/(INDEX($E$185:$M$185,0,AP$199+1)-INDEX($E$185:$M$185,0,AP$199))+AO200)))</f>
        <v>140.78944978655832</v>
      </c>
      <c r="AQ200" s="186" cm="1">
        <f t="array" ref="AQ200">IF(AQ$199=-1,AR200,IF(AQ$199=99,AP200,IF(AQ$199=0,INDEX($E186:$M186,0,AQ$197),(INDEX($E186:$M186,0,AQ$199+1)-INDEX($E186:$M186,0,AQ$199))/(INDEX($E$185:$M$185,0,AQ$199+1)-INDEX($E$185:$M$185,0,AQ$199))+AP200)))</f>
        <v>171.5969540629944</v>
      </c>
      <c r="AR200" s="186" cm="1">
        <f t="array" ref="AR200">IF(AR$199=-1,AS200,IF(AR$199=99,AQ200,IF(AR$199=0,INDEX($E186:$M186,0,AR$197),(INDEX($E186:$M186,0,AR$199+1)-INDEX($E186:$M186,0,AR$199))/(INDEX($E$185:$M$185,0,AR$199+1)-INDEX($E$185:$M$185,0,AR$199))+AQ200)))</f>
        <v>171.5969540629944</v>
      </c>
      <c r="AS200" s="186" cm="1">
        <f t="array" ref="AS200">IF(AS$199=-1,#REF!,IF(AS$199=99,AR200,IF(AS$199=0,INDEX($E186:$M186,0,AS$197),(INDEX($E186:$M186,0,AS$199+1)-INDEX($E186:$M186,0,AS$199))/(INDEX($E$185:$M$185,0,AS$199+1)-INDEX($E$185:$M$185,0,AS$199))+AR200)))</f>
        <v>171.5969540629944</v>
      </c>
      <c r="AT200" s="186"/>
      <c r="AW200" s="186"/>
      <c r="AX200" s="186"/>
      <c r="BH200" s="186">
        <f t="shared" ref="BH200:BH207" si="594">E186</f>
        <v>77.614189675901358</v>
      </c>
      <c r="BI200" s="109">
        <f t="shared" ref="BI200:BI207" si="595">(M200-BH200)/M200</f>
        <v>0</v>
      </c>
    </row>
    <row r="201" spans="1:61">
      <c r="A201" s="185" t="s">
        <v>16</v>
      </c>
      <c r="B201" s="22" t="str">
        <f t="shared" si="589"/>
        <v/>
      </c>
      <c r="C201" s="23" t="str">
        <f t="shared" si="590"/>
        <v/>
      </c>
      <c r="D201" s="57" t="str">
        <f t="shared" si="591"/>
        <v>TPPRSUV</v>
      </c>
      <c r="E201" s="23" t="str">
        <f t="shared" si="592"/>
        <v/>
      </c>
      <c r="F201" s="23"/>
      <c r="H201" s="23" t="str">
        <f t="shared" si="592"/>
        <v/>
      </c>
      <c r="J201" s="23" t="str">
        <f t="shared" si="592"/>
        <v/>
      </c>
      <c r="K201" s="23" t="str">
        <f t="shared" si="592"/>
        <v/>
      </c>
      <c r="L201" s="22" t="str">
        <f t="shared" si="593"/>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16.610068659512262</v>
      </c>
      <c r="V201" s="186" cm="1">
        <f t="array" ref="V201">IF(V$199=-1,W201,IF(V$199=99,U201,IF(V$199=0,INDEX($E187:$M187,0,V$197),(INDEX($E187:$M187,0,V$199+1)-INDEX($E187:$M187,0,V$199))/(INDEX($E$185:$M$185,0,V$199+1)-INDEX($E$185:$M$185,0,V$199))+U201)))</f>
        <v>16.282342232992157</v>
      </c>
      <c r="W201" s="186" cm="1">
        <f t="array" ref="W201">IF(W$199=-1,X201,IF(W$199=99,V201,IF(W$199=0,INDEX($E187:$M187,0,W$197),(INDEX($E187:$M187,0,W$199+1)-INDEX($E187:$M187,0,W$199))/(INDEX($E$185:$M$185,0,W$199+1)-INDEX($E$185:$M$185,0,W$199))+V201)))</f>
        <v>16.879470497246775</v>
      </c>
      <c r="X201" s="186" cm="1">
        <f t="array" ref="X201">IF(X$199=-1,Y201,IF(X$199=99,W201,IF(X$199=0,INDEX($E187:$M187,0,X$197),(INDEX($E187:$M187,0,X$199+1)-INDEX($E187:$M187,0,X$199))/(INDEX($E$185:$M$185,0,X$199+1)-INDEX($E$185:$M$185,0,X$199))+W201)))</f>
        <v>17.476598761501393</v>
      </c>
      <c r="Y201" s="186" cm="1">
        <f t="array" ref="Y201">IF(Y$199=-1,Z201,IF(Y$199=99,X201,IF(Y$199=0,INDEX($E187:$M187,0,Y$197),(INDEX($E187:$M187,0,Y$199+1)-INDEX($E187:$M187,0,Y$199))/(INDEX($E$185:$M$185,0,Y$199+1)-INDEX($E$185:$M$185,0,Y$199))+X201)))</f>
        <v>18.073727025756011</v>
      </c>
      <c r="Z201" s="186" cm="1">
        <f t="array" ref="Z201">IF(Z$199=-1,AA201,IF(Z$199=99,Y201,IF(Z$199=0,INDEX($E187:$M187,0,Z$197),(INDEX($E187:$M187,0,Z$199+1)-INDEX($E187:$M187,0,Z$199))/(INDEX($E$185:$M$185,0,Z$199+1)-INDEX($E$185:$M$185,0,Z$199))+Y201)))</f>
        <v>18.670855290010628</v>
      </c>
      <c r="AA201" s="186" cm="1">
        <f t="array" ref="AA201">IF(AA$199=-1,AB201,IF(AA$199=99,Z201,IF(AA$199=0,INDEX($E187:$M187,0,AA$197),(INDEX($E187:$M187,0,AA$199+1)-INDEX($E187:$M187,0,AA$199))/(INDEX($E$185:$M$185,0,AA$199+1)-INDEX($E$185:$M$185,0,AA$199))+Z201)))</f>
        <v>19.267983554265246</v>
      </c>
      <c r="AB201" s="186" cm="1">
        <f t="array" ref="AB201">IF(AB$199=-1,AC201,IF(AB$199=99,AA201,IF(AB$199=0,INDEX($E187:$M187,0,AB$197),(INDEX($E187:$M187,0,AB$199+1)-INDEX($E187:$M187,0,AB$199))/(INDEX($E$185:$M$185,0,AB$199+1)-INDEX($E$185:$M$185,0,AB$199))+AA201)))</f>
        <v>19.865111818519864</v>
      </c>
      <c r="AC201" s="186" cm="1">
        <f t="array" ref="AC201">IF(AC$199=-1,AD201,IF(AC$199=99,AB201,IF(AC$199=0,INDEX($E187:$M187,0,AC$197),(INDEX($E187:$M187,0,AC$199+1)-INDEX($E187:$M187,0,AC$199))/(INDEX($E$185:$M$185,0,AC$199+1)-INDEX($E$185:$M$185,0,AC$199))+AB201)))</f>
        <v>20.462240082774482</v>
      </c>
      <c r="AD201" s="186" cm="1">
        <f t="array" ref="AD201">IF(AD$199=-1,AE201,IF(AD$199=99,AC201,IF(AD$199=0,INDEX($E187:$M187,0,AD$197),(INDEX($E187:$M187,0,AD$199+1)-INDEX($E187:$M187,0,AD$199))/(INDEX($E$185:$M$185,0,AD$199+1)-INDEX($E$185:$M$185,0,AD$199))+AC201)))</f>
        <v>21.0593683470291</v>
      </c>
      <c r="AE201" s="186" cm="1">
        <f t="array" ref="AE201">IF(AE$199=-1,AF201,IF(AE$199=99,AD201,IF(AE$199=0,INDEX($E187:$M187,0,AE$197),(INDEX($E187:$M187,0,AE$199+1)-INDEX($E187:$M187,0,AE$199))/(INDEX($E$185:$M$185,0,AE$199+1)-INDEX($E$185:$M$185,0,AE$199))+AD201)))</f>
        <v>21.656496611283711</v>
      </c>
      <c r="AF201" s="186" cm="1">
        <f t="array" ref="AF201">IF(AF$199=-1,AG201,IF(AF$199=99,AE201,IF(AF$199=0,INDEX($E187:$M187,0,AF$197),(INDEX($E187:$M187,0,AF$199+1)-INDEX($E187:$M187,0,AF$199))/(INDEX($E$185:$M$185,0,AF$199+1)-INDEX($E$185:$M$185,0,AF$199))+AE201)))</f>
        <v>22.409882817467007</v>
      </c>
      <c r="AG201" s="186" cm="1">
        <f t="array" ref="AG201">IF(AG$199=-1,AH201,IF(AG$199=99,AF201,IF(AG$199=0,INDEX($E187:$M187,0,AG$197),(INDEX($E187:$M187,0,AG$199+1)-INDEX($E187:$M187,0,AG$199))/(INDEX($E$185:$M$185,0,AG$199+1)-INDEX($E$185:$M$185,0,AG$199))+AF201)))</f>
        <v>23.163269023650304</v>
      </c>
      <c r="AH201" s="186" cm="1">
        <f t="array" ref="AH201">IF(AH$199=-1,AI201,IF(AH$199=99,AG201,IF(AH$199=0,INDEX($E187:$M187,0,AH$197),(INDEX($E187:$M187,0,AH$199+1)-INDEX($E187:$M187,0,AH$199))/(INDEX($E$185:$M$185,0,AH$199+1)-INDEX($E$185:$M$185,0,AH$199))+AG201)))</f>
        <v>23.916655229833601</v>
      </c>
      <c r="AI201" s="186" cm="1">
        <f t="array" ref="AI201">IF(AI$199=-1,AJ201,IF(AI$199=99,AH201,IF(AI$199=0,INDEX($E187:$M187,0,AI$197),(INDEX($E187:$M187,0,AI$199+1)-INDEX($E187:$M187,0,AI$199))/(INDEX($E$185:$M$185,0,AI$199+1)-INDEX($E$185:$M$185,0,AI$199))+AH201)))</f>
        <v>24.670041436016898</v>
      </c>
      <c r="AJ201" s="186" cm="1">
        <f t="array" ref="AJ201">IF(AJ$199=-1,AK201,IF(AJ$199=99,AI201,IF(AJ$199=0,INDEX($E187:$M187,0,AJ$197),(INDEX($E187:$M187,0,AJ$199+1)-INDEX($E187:$M187,0,AJ$199))/(INDEX($E$185:$M$185,0,AJ$199+1)-INDEX($E$185:$M$185,0,AJ$199))+AI201)))</f>
        <v>25.423427642200195</v>
      </c>
      <c r="AK201" s="186" cm="1">
        <f t="array" ref="AK201">IF(AK$199=-1,AL201,IF(AK$199=99,AJ201,IF(AK$199=0,INDEX($E187:$M187,0,AK$197),(INDEX($E187:$M187,0,AK$199+1)-INDEX($E187:$M187,0,AK$199))/(INDEX($E$185:$M$185,0,AK$199+1)-INDEX($E$185:$M$185,0,AK$199))+AJ201)))</f>
        <v>26.176813848383492</v>
      </c>
      <c r="AL201" s="186" cm="1">
        <f t="array" ref="AL201">IF(AL$199=-1,AM201,IF(AL$199=99,AK201,IF(AL$199=0,INDEX($E187:$M187,0,AL$197),(INDEX($E187:$M187,0,AL$199+1)-INDEX($E187:$M187,0,AL$199))/(INDEX($E$185:$M$185,0,AL$199+1)-INDEX($E$185:$M$185,0,AL$199))+AK201)))</f>
        <v>26.930200054566789</v>
      </c>
      <c r="AM201" s="186" cm="1">
        <f t="array" ref="AM201">IF(AM$199=-1,AN201,IF(AM$199=99,AL201,IF(AM$199=0,INDEX($E187:$M187,0,AM$197),(INDEX($E187:$M187,0,AM$199+1)-INDEX($E187:$M187,0,AM$199))/(INDEX($E$185:$M$185,0,AM$199+1)-INDEX($E$185:$M$185,0,AM$199))+AL201)))</f>
        <v>27.683586260750086</v>
      </c>
      <c r="AN201" s="186" cm="1">
        <f t="array" ref="AN201">IF(AN$199=-1,AO201,IF(AN$199=99,AM201,IF(AN$199=0,INDEX($E187:$M187,0,AN$197),(INDEX($E187:$M187,0,AN$199+1)-INDEX($E187:$M187,0,AN$199))/(INDEX($E$185:$M$185,0,AN$199+1)-INDEX($E$185:$M$185,0,AN$199))+AM201)))</f>
        <v>28.436972466933383</v>
      </c>
      <c r="AO201" s="186" cm="1">
        <f t="array" ref="AO201">IF(AO$199=-1,AP201,IF(AO$199=99,AN201,IF(AO$199=0,INDEX($E187:$M187,0,AO$197),(INDEX($E187:$M187,0,AO$199+1)-INDEX($E187:$M187,0,AO$199))/(INDEX($E$185:$M$185,0,AO$199+1)-INDEX($E$185:$M$185,0,AO$199))+AN201)))</f>
        <v>29.190358673116688</v>
      </c>
      <c r="AP201" s="186" cm="1">
        <f t="array" ref="AP201">IF(AP$199=-1,AQ201,IF(AP$199=99,AO201,IF(AP$199=0,INDEX($E187:$M187,0,AP$197),(INDEX($E187:$M187,0,AP$199+1)-INDEX($E187:$M187,0,AP$199))/(INDEX($E$185:$M$185,0,AP$199+1)-INDEX($E$185:$M$185,0,AP$199))+AO201)))</f>
        <v>29.917758079643651</v>
      </c>
      <c r="AQ201" s="186" cm="1">
        <f t="array" ref="AQ201">IF(AQ$199=-1,AR201,IF(AQ$199=99,AP201,IF(AQ$199=0,INDEX($E187:$M187,0,AQ$197),(INDEX($E187:$M187,0,AQ$199+1)-INDEX($E187:$M187,0,AQ$199))/(INDEX($E$185:$M$185,0,AQ$199+1)-INDEX($E$185:$M$185,0,AQ$199))+AP201)))</f>
        <v>36.46435273838631</v>
      </c>
      <c r="AR201" s="186" cm="1">
        <f t="array" ref="AR201">IF(AR$199=-1,AS201,IF(AR$199=99,AQ201,IF(AR$199=0,INDEX($E187:$M187,0,AR$197),(INDEX($E187:$M187,0,AR$199+1)-INDEX($E187:$M187,0,AR$199))/(INDEX($E$185:$M$185,0,AR$199+1)-INDEX($E$185:$M$185,0,AR$199))+AQ201)))</f>
        <v>36.46435273838631</v>
      </c>
      <c r="AS201" s="186" cm="1">
        <f t="array" ref="AS201">IF(AS$199=-1,#REF!,IF(AS$199=99,AR201,IF(AS$199=0,INDEX($E187:$M187,0,AS$197),(INDEX($E187:$M187,0,AS$199+1)-INDEX($E187:$M187,0,AS$199))/(INDEX($E$185:$M$185,0,AS$199+1)-INDEX($E$185:$M$185,0,AS$199))+AR201)))</f>
        <v>36.46435273838631</v>
      </c>
      <c r="AT201" s="186"/>
      <c r="AW201" s="186"/>
      <c r="AX201" s="186"/>
      <c r="BH201" s="186">
        <f t="shared" si="594"/>
        <v>9.939379683721306</v>
      </c>
      <c r="BI201" s="109">
        <f t="shared" si="595"/>
        <v>0</v>
      </c>
    </row>
    <row r="202" spans="1:61">
      <c r="A202" s="185" t="s">
        <v>16</v>
      </c>
      <c r="B202" s="22" t="str">
        <f t="shared" si="589"/>
        <v/>
      </c>
      <c r="C202" s="23" t="str">
        <f t="shared" si="590"/>
        <v/>
      </c>
      <c r="D202" s="57" t="str">
        <f t="shared" si="591"/>
        <v>TPPRMOT</v>
      </c>
      <c r="E202" s="23" t="str">
        <f t="shared" si="592"/>
        <v/>
      </c>
      <c r="F202" s="23"/>
      <c r="H202" s="23" t="str">
        <f t="shared" si="592"/>
        <v/>
      </c>
      <c r="J202" s="23" t="str">
        <f t="shared" si="592"/>
        <v/>
      </c>
      <c r="K202" s="23" t="str">
        <f t="shared" si="592"/>
        <v/>
      </c>
      <c r="L202" s="22" t="str">
        <f t="shared" si="593"/>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2.9311885869727514</v>
      </c>
      <c r="V202" s="186" cm="1">
        <f t="array" ref="V202">IF(V$199=-1,W202,IF(V$199=99,U202,IF(V$199=0,INDEX($E188:$M188,0,V$197),(INDEX($E188:$M188,0,V$199+1)-INDEX($E188:$M188,0,V$199))/(INDEX($E$185:$M$185,0,V$199+1)-INDEX($E$185:$M$185,0,V$199))+U202)))</f>
        <v>2.8733545117044978</v>
      </c>
      <c r="W202" s="186" cm="1">
        <f t="array" ref="W202">IF(W$199=-1,X202,IF(W$199=99,V202,IF(W$199=0,INDEX($E188:$M188,0,W$197),(INDEX($E188:$M188,0,W$199+1)-INDEX($E188:$M188,0,W$199))/(INDEX($E$185:$M$185,0,W$199+1)-INDEX($E$185:$M$185,0,W$199))+V202)))</f>
        <v>2.9787300877494305</v>
      </c>
      <c r="X202" s="186" cm="1">
        <f t="array" ref="X202">IF(X$199=-1,Y202,IF(X$199=99,W202,IF(X$199=0,INDEX($E188:$M188,0,X$197),(INDEX($E188:$M188,0,X$199+1)-INDEX($E188:$M188,0,X$199))/(INDEX($E$185:$M$185,0,X$199+1)-INDEX($E$185:$M$185,0,X$199))+W202)))</f>
        <v>3.0841056637943631</v>
      </c>
      <c r="Y202" s="186" cm="1">
        <f t="array" ref="Y202">IF(Y$199=-1,Z202,IF(Y$199=99,X202,IF(Y$199=0,INDEX($E188:$M188,0,Y$197),(INDEX($E188:$M188,0,Y$199+1)-INDEX($E188:$M188,0,Y$199))/(INDEX($E$185:$M$185,0,Y$199+1)-INDEX($E$185:$M$185,0,Y$199))+X202)))</f>
        <v>3.1894812398392958</v>
      </c>
      <c r="Z202" s="186" cm="1">
        <f t="array" ref="Z202">IF(Z$199=-1,AA202,IF(Z$199=99,Y202,IF(Z$199=0,INDEX($E188:$M188,0,Z$197),(INDEX($E188:$M188,0,Z$199+1)-INDEX($E188:$M188,0,Z$199))/(INDEX($E$185:$M$185,0,Z$199+1)-INDEX($E$185:$M$185,0,Z$199))+Y202)))</f>
        <v>3.2948568158842284</v>
      </c>
      <c r="AA202" s="186" cm="1">
        <f t="array" ref="AA202">IF(AA$199=-1,AB202,IF(AA$199=99,Z202,IF(AA$199=0,INDEX($E188:$M188,0,AA$197),(INDEX($E188:$M188,0,AA$199+1)-INDEX($E188:$M188,0,AA$199))/(INDEX($E$185:$M$185,0,AA$199+1)-INDEX($E$185:$M$185,0,AA$199))+Z202)))</f>
        <v>3.400232391929161</v>
      </c>
      <c r="AB202" s="186" cm="1">
        <f t="array" ref="AB202">IF(AB$199=-1,AC202,IF(AB$199=99,AA202,IF(AB$199=0,INDEX($E188:$M188,0,AB$197),(INDEX($E188:$M188,0,AB$199+1)-INDEX($E188:$M188,0,AB$199))/(INDEX($E$185:$M$185,0,AB$199+1)-INDEX($E$185:$M$185,0,AB$199))+AA202)))</f>
        <v>3.5056079679740937</v>
      </c>
      <c r="AC202" s="186" cm="1">
        <f t="array" ref="AC202">IF(AC$199=-1,AD202,IF(AC$199=99,AB202,IF(AC$199=0,INDEX($E188:$M188,0,AC$197),(INDEX($E188:$M188,0,AC$199+1)-INDEX($E188:$M188,0,AC$199))/(INDEX($E$185:$M$185,0,AC$199+1)-INDEX($E$185:$M$185,0,AC$199))+AB202)))</f>
        <v>3.6109835440190263</v>
      </c>
      <c r="AD202" s="186" cm="1">
        <f t="array" ref="AD202">IF(AD$199=-1,AE202,IF(AD$199=99,AC202,IF(AD$199=0,INDEX($E188:$M188,0,AD$197),(INDEX($E188:$M188,0,AD$199+1)-INDEX($E188:$M188,0,AD$199))/(INDEX($E$185:$M$185,0,AD$199+1)-INDEX($E$185:$M$185,0,AD$199))+AC202)))</f>
        <v>3.716359120063959</v>
      </c>
      <c r="AE202" s="186" cm="1">
        <f t="array" ref="AE202">IF(AE$199=-1,AF202,IF(AE$199=99,AD202,IF(AE$199=0,INDEX($E188:$M188,0,AE$197),(INDEX($E188:$M188,0,AE$199+1)-INDEX($E188:$M188,0,AE$199))/(INDEX($E$185:$M$185,0,AE$199+1)-INDEX($E$185:$M$185,0,AE$199))+AD202)))</f>
        <v>3.8217346961088898</v>
      </c>
      <c r="AF202" s="186" cm="1">
        <f t="array" ref="AF202">IF(AF$199=-1,AG202,IF(AF$199=99,AE202,IF(AF$199=0,INDEX($E188:$M188,0,AF$197),(INDEX($E188:$M188,0,AF$199+1)-INDEX($E188:$M188,0,AF$199))/(INDEX($E$185:$M$185,0,AF$199+1)-INDEX($E$185:$M$185,0,AF$199))+AE202)))</f>
        <v>3.9546852030824131</v>
      </c>
      <c r="AG202" s="186" cm="1">
        <f t="array" ref="AG202">IF(AG$199=-1,AH202,IF(AG$199=99,AF202,IF(AG$199=0,INDEX($E188:$M188,0,AG$197),(INDEX($E188:$M188,0,AG$199+1)-INDEX($E188:$M188,0,AG$199))/(INDEX($E$185:$M$185,0,AG$199+1)-INDEX($E$185:$M$185,0,AG$199))+AF202)))</f>
        <v>4.0876357100559364</v>
      </c>
      <c r="AH202" s="186" cm="1">
        <f t="array" ref="AH202">IF(AH$199=-1,AI202,IF(AH$199=99,AG202,IF(AH$199=0,INDEX($E188:$M188,0,AH$197),(INDEX($E188:$M188,0,AH$199+1)-INDEX($E188:$M188,0,AH$199))/(INDEX($E$185:$M$185,0,AH$199+1)-INDEX($E$185:$M$185,0,AH$199))+AG202)))</f>
        <v>4.2205862170294592</v>
      </c>
      <c r="AI202" s="186" cm="1">
        <f t="array" ref="AI202">IF(AI$199=-1,AJ202,IF(AI$199=99,AH202,IF(AI$199=0,INDEX($E188:$M188,0,AI$197),(INDEX($E188:$M188,0,AI$199+1)-INDEX($E188:$M188,0,AI$199))/(INDEX($E$185:$M$185,0,AI$199+1)-INDEX($E$185:$M$185,0,AI$199))+AH202)))</f>
        <v>4.3535367240029821</v>
      </c>
      <c r="AJ202" s="186" cm="1">
        <f t="array" ref="AJ202">IF(AJ$199=-1,AK202,IF(AJ$199=99,AI202,IF(AJ$199=0,INDEX($E188:$M188,0,AJ$197),(INDEX($E188:$M188,0,AJ$199+1)-INDEX($E188:$M188,0,AJ$199))/(INDEX($E$185:$M$185,0,AJ$199+1)-INDEX($E$185:$M$185,0,AJ$199))+AI202)))</f>
        <v>4.4864872309765049</v>
      </c>
      <c r="AK202" s="186" cm="1">
        <f t="array" ref="AK202">IF(AK$199=-1,AL202,IF(AK$199=99,AJ202,IF(AK$199=0,INDEX($E188:$M188,0,AK$197),(INDEX($E188:$M188,0,AK$199+1)-INDEX($E188:$M188,0,AK$199))/(INDEX($E$185:$M$185,0,AK$199+1)-INDEX($E$185:$M$185,0,AK$199))+AJ202)))</f>
        <v>4.6194377379500278</v>
      </c>
      <c r="AL202" s="186" cm="1">
        <f t="array" ref="AL202">IF(AL$199=-1,AM202,IF(AL$199=99,AK202,IF(AL$199=0,INDEX($E188:$M188,0,AL$197),(INDEX($E188:$M188,0,AL$199+1)-INDEX($E188:$M188,0,AL$199))/(INDEX($E$185:$M$185,0,AL$199+1)-INDEX($E$185:$M$185,0,AL$199))+AK202)))</f>
        <v>4.7523882449235506</v>
      </c>
      <c r="AM202" s="186" cm="1">
        <f t="array" ref="AM202">IF(AM$199=-1,AN202,IF(AM$199=99,AL202,IF(AM$199=0,INDEX($E188:$M188,0,AM$197),(INDEX($E188:$M188,0,AM$199+1)-INDEX($E188:$M188,0,AM$199))/(INDEX($E$185:$M$185,0,AM$199+1)-INDEX($E$185:$M$185,0,AM$199))+AL202)))</f>
        <v>4.8853387518970735</v>
      </c>
      <c r="AN202" s="186" cm="1">
        <f t="array" ref="AN202">IF(AN$199=-1,AO202,IF(AN$199=99,AM202,IF(AN$199=0,INDEX($E188:$M188,0,AN$197),(INDEX($E188:$M188,0,AN$199+1)-INDEX($E188:$M188,0,AN$199))/(INDEX($E$185:$M$185,0,AN$199+1)-INDEX($E$185:$M$185,0,AN$199))+AM202)))</f>
        <v>5.0182892588705963</v>
      </c>
      <c r="AO202" s="186" cm="1">
        <f t="array" ref="AO202">IF(AO$199=-1,AP202,IF(AO$199=99,AN202,IF(AO$199=0,INDEX($E188:$M188,0,AO$197),(INDEX($E188:$M188,0,AO$199+1)-INDEX($E188:$M188,0,AO$199))/(INDEX($E$185:$M$185,0,AO$199+1)-INDEX($E$185:$M$185,0,AO$199))+AN202)))</f>
        <v>5.1512397658441209</v>
      </c>
      <c r="AP202" s="186" cm="1">
        <f t="array" ref="AP202">IF(AP$199=-1,AQ202,IF(AP$199=99,AO202,IF(AP$199=0,INDEX($E188:$M188,0,AP$197),(INDEX($E188:$M188,0,AP$199+1)-INDEX($E188:$M188,0,AP$199))/(INDEX($E$185:$M$185,0,AP$199+1)-INDEX($E$185:$M$185,0,AP$199))+AO202)))</f>
        <v>5.2796043669959376</v>
      </c>
      <c r="AQ202" s="186" cm="1">
        <f t="array" ref="AQ202">IF(AQ$199=-1,AR202,IF(AQ$199=99,AP202,IF(AQ$199=0,INDEX($E188:$M188,0,AQ$197),(INDEX($E188:$M188,0,AQ$199+1)-INDEX($E188:$M188,0,AQ$199))/(INDEX($E$185:$M$185,0,AQ$199+1)-INDEX($E$185:$M$185,0,AQ$199))+AP202)))</f>
        <v>6.4348857773622896</v>
      </c>
      <c r="AR202" s="186" cm="1">
        <f t="array" ref="AR202">IF(AR$199=-1,AS202,IF(AR$199=99,AQ202,IF(AR$199=0,INDEX($E188:$M188,0,AR$197),(INDEX($E188:$M188,0,AR$199+1)-INDEX($E188:$M188,0,AR$199))/(INDEX($E$185:$M$185,0,AR$199+1)-INDEX($E$185:$M$185,0,AR$199))+AQ202)))</f>
        <v>6.4348857773622896</v>
      </c>
      <c r="AS202" s="186" cm="1">
        <f t="array" ref="AS202">IF(AS$199=-1,#REF!,IF(AS$199=99,AR202,IF(AS$199=0,INDEX($E188:$M188,0,AS$197),(INDEX($E188:$M188,0,AS$199+1)-INDEX($E188:$M188,0,AS$199))/(INDEX($E$185:$M$185,0,AS$199+1)-INDEX($E$185:$M$185,0,AS$199))+AR202)))</f>
        <v>6.4348857773622896</v>
      </c>
      <c r="AT202" s="186"/>
      <c r="AW202" s="186"/>
      <c r="AX202" s="186"/>
      <c r="BH202" s="186">
        <f t="shared" si="594"/>
        <v>3.3646857046699763</v>
      </c>
      <c r="BI202" s="109">
        <f t="shared" si="595"/>
        <v>0</v>
      </c>
    </row>
    <row r="203" spans="1:61">
      <c r="A203" s="185" t="s">
        <v>16</v>
      </c>
      <c r="B203" s="22" t="str">
        <f t="shared" si="589"/>
        <v/>
      </c>
      <c r="C203" s="23" t="str">
        <f t="shared" si="590"/>
        <v/>
      </c>
      <c r="D203" s="57" t="str">
        <f t="shared" si="591"/>
        <v>TPPUBUS</v>
      </c>
      <c r="E203" s="23" t="str">
        <f t="shared" si="592"/>
        <v/>
      </c>
      <c r="F203" s="23"/>
      <c r="H203" s="23" t="str">
        <f t="shared" si="592"/>
        <v/>
      </c>
      <c r="J203" s="23" t="str">
        <f t="shared" si="592"/>
        <v/>
      </c>
      <c r="K203" s="23" t="str">
        <f t="shared" si="592"/>
        <v/>
      </c>
      <c r="L203" s="22" t="str">
        <f t="shared" si="593"/>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0.76920545170235954</v>
      </c>
      <c r="V203" s="186" cm="1">
        <f t="array" ref="V203">IF(V$199=-1,W203,IF(V$199=99,U203,IF(V$199=0,INDEX($E189:$M189,0,V$197),(INDEX($E189:$M189,0,V$199+1)-INDEX($E189:$M189,0,V$199))/(INDEX($E$185:$M$185,0,V$199+1)-INDEX($E$185:$M$185,0,V$199))+U203)))</f>
        <v>0.79010183179381388</v>
      </c>
      <c r="W203" s="186" cm="1">
        <f t="array" ref="W203">IF(W$199=-1,X203,IF(W$199=99,V203,IF(W$199=0,INDEX($E189:$M189,0,W$197),(INDEX($E189:$M189,0,W$199+1)-INDEX($E189:$M189,0,W$199))/(INDEX($E$185:$M$185,0,W$199+1)-INDEX($E$185:$M$185,0,W$199))+V203)))</f>
        <v>0.79542751111850551</v>
      </c>
      <c r="X203" s="186" cm="1">
        <f t="array" ref="X203">IF(X$199=-1,Y203,IF(X$199=99,W203,IF(X$199=0,INDEX($E189:$M189,0,X$197),(INDEX($E189:$M189,0,X$199+1)-INDEX($E189:$M189,0,X$199))/(INDEX($E$185:$M$185,0,X$199+1)-INDEX($E$185:$M$185,0,X$199))+W203)))</f>
        <v>0.80075319044319715</v>
      </c>
      <c r="Y203" s="186" cm="1">
        <f t="array" ref="Y203">IF(Y$199=-1,Z203,IF(Y$199=99,X203,IF(Y$199=0,INDEX($E189:$M189,0,Y$197),(INDEX($E189:$M189,0,Y$199+1)-INDEX($E189:$M189,0,Y$199))/(INDEX($E$185:$M$185,0,Y$199+1)-INDEX($E$185:$M$185,0,Y$199))+X203)))</f>
        <v>0.80607886976788878</v>
      </c>
      <c r="Z203" s="186" cm="1">
        <f t="array" ref="Z203">IF(Z$199=-1,AA203,IF(Z$199=99,Y203,IF(Z$199=0,INDEX($E189:$M189,0,Z$197),(INDEX($E189:$M189,0,Z$199+1)-INDEX($E189:$M189,0,Z$199))/(INDEX($E$185:$M$185,0,Z$199+1)-INDEX($E$185:$M$185,0,Z$199))+Y203)))</f>
        <v>0.81140454909258042</v>
      </c>
      <c r="AA203" s="186" cm="1">
        <f t="array" ref="AA203">IF(AA$199=-1,AB203,IF(AA$199=99,Z203,IF(AA$199=0,INDEX($E189:$M189,0,AA$197),(INDEX($E189:$M189,0,AA$199+1)-INDEX($E189:$M189,0,AA$199))/(INDEX($E$185:$M$185,0,AA$199+1)-INDEX($E$185:$M$185,0,AA$199))+Z203)))</f>
        <v>0.81673022841727205</v>
      </c>
      <c r="AB203" s="186" cm="1">
        <f t="array" ref="AB203">IF(AB$199=-1,AC203,IF(AB$199=99,AA203,IF(AB$199=0,INDEX($E189:$M189,0,AB$197),(INDEX($E189:$M189,0,AB$199+1)-INDEX($E189:$M189,0,AB$199))/(INDEX($E$185:$M$185,0,AB$199+1)-INDEX($E$185:$M$185,0,AB$199))+AA203)))</f>
        <v>0.82205590774196369</v>
      </c>
      <c r="AC203" s="186" cm="1">
        <f t="array" ref="AC203">IF(AC$199=-1,AD203,IF(AC$199=99,AB203,IF(AC$199=0,INDEX($E189:$M189,0,AC$197),(INDEX($E189:$M189,0,AC$199+1)-INDEX($E189:$M189,0,AC$199))/(INDEX($E$185:$M$185,0,AC$199+1)-INDEX($E$185:$M$185,0,AC$199))+AB203)))</f>
        <v>0.82738158706665532</v>
      </c>
      <c r="AD203" s="186" cm="1">
        <f t="array" ref="AD203">IF(AD$199=-1,AE203,IF(AD$199=99,AC203,IF(AD$199=0,INDEX($E189:$M189,0,AD$197),(INDEX($E189:$M189,0,AD$199+1)-INDEX($E189:$M189,0,AD$199))/(INDEX($E$185:$M$185,0,AD$199+1)-INDEX($E$185:$M$185,0,AD$199))+AC203)))</f>
        <v>0.83270726639134696</v>
      </c>
      <c r="AE203" s="186" cm="1">
        <f t="array" ref="AE203">IF(AE$199=-1,AF203,IF(AE$199=99,AD203,IF(AE$199=0,INDEX($E189:$M189,0,AE$197),(INDEX($E189:$M189,0,AE$199+1)-INDEX($E189:$M189,0,AE$199))/(INDEX($E$185:$M$185,0,AE$199+1)-INDEX($E$185:$M$185,0,AE$199))+AD203)))</f>
        <v>0.83803294571603881</v>
      </c>
      <c r="AF203" s="186" cm="1">
        <f t="array" ref="AF203">IF(AF$199=-1,AG203,IF(AF$199=99,AE203,IF(AF$199=0,INDEX($E189:$M189,0,AF$197),(INDEX($E189:$M189,0,AF$199+1)-INDEX($E189:$M189,0,AF$199))/(INDEX($E$185:$M$185,0,AF$199+1)-INDEX($E$185:$M$185,0,AF$199))+AE203)))</f>
        <v>0.83558674600494554</v>
      </c>
      <c r="AG203" s="186" cm="1">
        <f t="array" ref="AG203">IF(AG$199=-1,AH203,IF(AG$199=99,AF203,IF(AG$199=0,INDEX($E189:$M189,0,AG$197),(INDEX($E189:$M189,0,AG$199+1)-INDEX($E189:$M189,0,AG$199))/(INDEX($E$185:$M$185,0,AG$199+1)-INDEX($E$185:$M$185,0,AG$199))+AF203)))</f>
        <v>0.83314054629385226</v>
      </c>
      <c r="AH203" s="186" cm="1">
        <f t="array" ref="AH203">IF(AH$199=-1,AI203,IF(AH$199=99,AG203,IF(AH$199=0,INDEX($E189:$M189,0,AH$197),(INDEX($E189:$M189,0,AH$199+1)-INDEX($E189:$M189,0,AH$199))/(INDEX($E$185:$M$185,0,AH$199+1)-INDEX($E$185:$M$185,0,AH$199))+AG203)))</f>
        <v>0.83069434658275898</v>
      </c>
      <c r="AI203" s="186" cm="1">
        <f t="array" ref="AI203">IF(AI$199=-1,AJ203,IF(AI$199=99,AH203,IF(AI$199=0,INDEX($E189:$M189,0,AI$197),(INDEX($E189:$M189,0,AI$199+1)-INDEX($E189:$M189,0,AI$199))/(INDEX($E$185:$M$185,0,AI$199+1)-INDEX($E$185:$M$185,0,AI$199))+AH203)))</f>
        <v>0.8282481468716657</v>
      </c>
      <c r="AJ203" s="186" cm="1">
        <f t="array" ref="AJ203">IF(AJ$199=-1,AK203,IF(AJ$199=99,AI203,IF(AJ$199=0,INDEX($E189:$M189,0,AJ$197),(INDEX($E189:$M189,0,AJ$199+1)-INDEX($E189:$M189,0,AJ$199))/(INDEX($E$185:$M$185,0,AJ$199+1)-INDEX($E$185:$M$185,0,AJ$199))+AI203)))</f>
        <v>0.82580194716057242</v>
      </c>
      <c r="AK203" s="186" cm="1">
        <f t="array" ref="AK203">IF(AK$199=-1,AL203,IF(AK$199=99,AJ203,IF(AK$199=0,INDEX($E189:$M189,0,AK$197),(INDEX($E189:$M189,0,AK$199+1)-INDEX($E189:$M189,0,AK$199))/(INDEX($E$185:$M$185,0,AK$199+1)-INDEX($E$185:$M$185,0,AK$199))+AJ203)))</f>
        <v>0.82335574744947915</v>
      </c>
      <c r="AL203" s="186" cm="1">
        <f t="array" ref="AL203">IF(AL$199=-1,AM203,IF(AL$199=99,AK203,IF(AL$199=0,INDEX($E189:$M189,0,AL$197),(INDEX($E189:$M189,0,AL$199+1)-INDEX($E189:$M189,0,AL$199))/(INDEX($E$185:$M$185,0,AL$199+1)-INDEX($E$185:$M$185,0,AL$199))+AK203)))</f>
        <v>0.82090954773838587</v>
      </c>
      <c r="AM203" s="186" cm="1">
        <f t="array" ref="AM203">IF(AM$199=-1,AN203,IF(AM$199=99,AL203,IF(AM$199=0,INDEX($E189:$M189,0,AM$197),(INDEX($E189:$M189,0,AM$199+1)-INDEX($E189:$M189,0,AM$199))/(INDEX($E$185:$M$185,0,AM$199+1)-INDEX($E$185:$M$185,0,AM$199))+AL203)))</f>
        <v>0.81846334802729259</v>
      </c>
      <c r="AN203" s="186" cm="1">
        <f t="array" ref="AN203">IF(AN$199=-1,AO203,IF(AN$199=99,AM203,IF(AN$199=0,INDEX($E189:$M189,0,AN$197),(INDEX($E189:$M189,0,AN$199+1)-INDEX($E189:$M189,0,AN$199))/(INDEX($E$185:$M$185,0,AN$199+1)-INDEX($E$185:$M$185,0,AN$199))+AM203)))</f>
        <v>0.81601714831619931</v>
      </c>
      <c r="AO203" s="186" cm="1">
        <f t="array" ref="AO203">IF(AO$199=-1,AP203,IF(AO$199=99,AN203,IF(AO$199=0,INDEX($E189:$M189,0,AO$197),(INDEX($E189:$M189,0,AO$199+1)-INDEX($E189:$M189,0,AO$199))/(INDEX($E$185:$M$185,0,AO$199+1)-INDEX($E$185:$M$185,0,AO$199))+AN203)))</f>
        <v>0.8135709486051057</v>
      </c>
      <c r="AP203" s="186" cm="1">
        <f t="array" ref="AP203">IF(AP$199=-1,AQ203,IF(AP$199=99,AO203,IF(AP$199=0,INDEX($E189:$M189,0,AP$197),(INDEX($E189:$M189,0,AP$199+1)-INDEX($E189:$M189,0,AP$199))/(INDEX($E$185:$M$185,0,AP$199+1)-INDEX($E$185:$M$185,0,AP$199))+AO203)))</f>
        <v>0.80905486338574029</v>
      </c>
      <c r="AQ203" s="186" cm="1">
        <f t="array" ref="AQ203">IF(AQ$199=-1,AR203,IF(AQ$199=99,AP203,IF(AQ$199=0,INDEX($E189:$M189,0,AQ$197),(INDEX($E189:$M189,0,AQ$199+1)-INDEX($E189:$M189,0,AQ$199))/(INDEX($E$185:$M$185,0,AQ$199+1)-INDEX($E$185:$M$185,0,AQ$199))+AP203)))</f>
        <v>0.7684100964114513</v>
      </c>
      <c r="AR203" s="186" cm="1">
        <f t="array" ref="AR203">IF(AR$199=-1,AS203,IF(AR$199=99,AQ203,IF(AR$199=0,INDEX($E189:$M189,0,AR$197),(INDEX($E189:$M189,0,AR$199+1)-INDEX($E189:$M189,0,AR$199))/(INDEX($E$185:$M$185,0,AR$199+1)-INDEX($E$185:$M$185,0,AR$199))+AQ203)))</f>
        <v>0.7684100964114513</v>
      </c>
      <c r="AS203" s="186" cm="1">
        <f t="array" ref="AS203">IF(AS$199=-1,#REF!,IF(AS$199=99,AR203,IF(AS$199=0,INDEX($E189:$M189,0,AS$197),(INDEX($E189:$M189,0,AS$199+1)-INDEX($E189:$M189,0,AS$199))/(INDEX($E$185:$M$185,0,AS$199+1)-INDEX($E$185:$M$185,0,AS$199))+AR203)))</f>
        <v>0.7684100964114513</v>
      </c>
      <c r="AT203" s="186"/>
      <c r="AW203" s="186"/>
      <c r="AX203" s="186"/>
      <c r="BH203" s="186">
        <f t="shared" si="594"/>
        <v>0.61799148971758899</v>
      </c>
      <c r="BI203" s="109">
        <f t="shared" si="595"/>
        <v>0.5877400000000006</v>
      </c>
    </row>
    <row r="204" spans="1:61">
      <c r="A204" s="185" t="s">
        <v>16</v>
      </c>
      <c r="B204" s="22" t="str">
        <f t="shared" si="589"/>
        <v/>
      </c>
      <c r="C204" s="23" t="str">
        <f t="shared" si="590"/>
        <v/>
      </c>
      <c r="D204" s="57" t="str">
        <f t="shared" si="591"/>
        <v>TPPUMBT</v>
      </c>
      <c r="E204" s="23" t="str">
        <f t="shared" si="592"/>
        <v/>
      </c>
      <c r="F204" s="23"/>
      <c r="H204" s="23" t="str">
        <f t="shared" si="592"/>
        <v/>
      </c>
      <c r="J204" s="23" t="str">
        <f t="shared" si="592"/>
        <v/>
      </c>
      <c r="K204" s="23" t="str">
        <f t="shared" si="592"/>
        <v/>
      </c>
      <c r="L204" s="22" t="str">
        <f t="shared" si="593"/>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7.2669868325645215</v>
      </c>
      <c r="V204" s="186" cm="1">
        <f t="array" ref="V204">IF(V$199=-1,W204,IF(V$199=99,U204,IF(V$199=0,INDEX($E190:$M190,0,V$197),(INDEX($E190:$M190,0,V$199+1)-INDEX($E190:$M190,0,V$199))/(INDEX($E$185:$M$185,0,V$199+1)-INDEX($E$185:$M$185,0,V$199))+U204)))</f>
        <v>7.4644031647509204</v>
      </c>
      <c r="W204" s="186" cm="1">
        <f t="array" ref="W204">IF(W$199=-1,X204,IF(W$199=99,V204,IF(W$199=0,INDEX($E190:$M190,0,W$197),(INDEX($E190:$M190,0,W$199+1)-INDEX($E190:$M190,0,W$199))/(INDEX($E$185:$M$185,0,W$199+1)-INDEX($E$185:$M$185,0,W$199))+V204)))</f>
        <v>7.5147169547030632</v>
      </c>
      <c r="X204" s="186" cm="1">
        <f t="array" ref="X204">IF(X$199=-1,Y204,IF(X$199=99,W204,IF(X$199=0,INDEX($E190:$M190,0,X$197),(INDEX($E190:$M190,0,X$199+1)-INDEX($E190:$M190,0,X$199))/(INDEX($E$185:$M$185,0,X$199+1)-INDEX($E$185:$M$185,0,X$199))+W204)))</f>
        <v>7.5650307446552061</v>
      </c>
      <c r="Y204" s="186" cm="1">
        <f t="array" ref="Y204">IF(Y$199=-1,Z204,IF(Y$199=99,X204,IF(Y$199=0,INDEX($E190:$M190,0,Y$197),(INDEX($E190:$M190,0,Y$199+1)-INDEX($E190:$M190,0,Y$199))/(INDEX($E$185:$M$185,0,Y$199+1)-INDEX($E$185:$M$185,0,Y$199))+X204)))</f>
        <v>7.6153445346073489</v>
      </c>
      <c r="Z204" s="186" cm="1">
        <f t="array" ref="Z204">IF(Z$199=-1,AA204,IF(Z$199=99,Y204,IF(Z$199=0,INDEX($E190:$M190,0,Z$197),(INDEX($E190:$M190,0,Z$199+1)-INDEX($E190:$M190,0,Z$199))/(INDEX($E$185:$M$185,0,Z$199+1)-INDEX($E$185:$M$185,0,Z$199))+Y204)))</f>
        <v>7.6656583245594918</v>
      </c>
      <c r="AA204" s="186" cm="1">
        <f t="array" ref="AA204">IF(AA$199=-1,AB204,IF(AA$199=99,Z204,IF(AA$199=0,INDEX($E190:$M190,0,AA$197),(INDEX($E190:$M190,0,AA$199+1)-INDEX($E190:$M190,0,AA$199))/(INDEX($E$185:$M$185,0,AA$199+1)-INDEX($E$185:$M$185,0,AA$199))+Z204)))</f>
        <v>7.7159721145116347</v>
      </c>
      <c r="AB204" s="186" cm="1">
        <f t="array" ref="AB204">IF(AB$199=-1,AC204,IF(AB$199=99,AA204,IF(AB$199=0,INDEX($E190:$M190,0,AB$197),(INDEX($E190:$M190,0,AB$199+1)-INDEX($E190:$M190,0,AB$199))/(INDEX($E$185:$M$185,0,AB$199+1)-INDEX($E$185:$M$185,0,AB$199))+AA204)))</f>
        <v>7.7662859044637775</v>
      </c>
      <c r="AC204" s="186" cm="1">
        <f t="array" ref="AC204">IF(AC$199=-1,AD204,IF(AC$199=99,AB204,IF(AC$199=0,INDEX($E190:$M190,0,AC$197),(INDEX($E190:$M190,0,AC$199+1)-INDEX($E190:$M190,0,AC$199))/(INDEX($E$185:$M$185,0,AC$199+1)-INDEX($E$185:$M$185,0,AC$199))+AB204)))</f>
        <v>7.8165996944159204</v>
      </c>
      <c r="AD204" s="186" cm="1">
        <f t="array" ref="AD204">IF(AD$199=-1,AE204,IF(AD$199=99,AC204,IF(AD$199=0,INDEX($E190:$M190,0,AD$197),(INDEX($E190:$M190,0,AD$199+1)-INDEX($E190:$M190,0,AD$199))/(INDEX($E$185:$M$185,0,AD$199+1)-INDEX($E$185:$M$185,0,AD$199))+AC204)))</f>
        <v>7.8669134843680633</v>
      </c>
      <c r="AE204" s="186" cm="1">
        <f t="array" ref="AE204">IF(AE$199=-1,AF204,IF(AE$199=99,AD204,IF(AE$199=0,INDEX($E190:$M190,0,AE$197),(INDEX($E190:$M190,0,AE$199+1)-INDEX($E190:$M190,0,AE$199))/(INDEX($E$185:$M$185,0,AE$199+1)-INDEX($E$185:$M$185,0,AE$199))+AD204)))</f>
        <v>7.9172272743202026</v>
      </c>
      <c r="AF204" s="186" cm="1">
        <f t="array" ref="AF204">IF(AF$199=-1,AG204,IF(AF$199=99,AE204,IF(AF$199=0,INDEX($E190:$M190,0,AF$197),(INDEX($E190:$M190,0,AF$199+1)-INDEX($E190:$M190,0,AF$199))/(INDEX($E$185:$M$185,0,AF$199+1)-INDEX($E$185:$M$185,0,AF$199))+AE204)))</f>
        <v>7.8941170622812784</v>
      </c>
      <c r="AG204" s="186" cm="1">
        <f t="array" ref="AG204">IF(AG$199=-1,AH204,IF(AG$199=99,AF204,IF(AG$199=0,INDEX($E190:$M190,0,AG$197),(INDEX($E190:$M190,0,AG$199+1)-INDEX($E190:$M190,0,AG$199))/(INDEX($E$185:$M$185,0,AG$199+1)-INDEX($E$185:$M$185,0,AG$199))+AF204)))</f>
        <v>7.8710068502423542</v>
      </c>
      <c r="AH204" s="186" cm="1">
        <f t="array" ref="AH204">IF(AH$199=-1,AI204,IF(AH$199=99,AG204,IF(AH$199=0,INDEX($E190:$M190,0,AH$197),(INDEX($E190:$M190,0,AH$199+1)-INDEX($E190:$M190,0,AH$199))/(INDEX($E$185:$M$185,0,AH$199+1)-INDEX($E$185:$M$185,0,AH$199))+AG204)))</f>
        <v>7.8478966382034301</v>
      </c>
      <c r="AI204" s="186" cm="1">
        <f t="array" ref="AI204">IF(AI$199=-1,AJ204,IF(AI$199=99,AH204,IF(AI$199=0,INDEX($E190:$M190,0,AI$197),(INDEX($E190:$M190,0,AI$199+1)-INDEX($E190:$M190,0,AI$199))/(INDEX($E$185:$M$185,0,AI$199+1)-INDEX($E$185:$M$185,0,AI$199))+AH204)))</f>
        <v>7.8247864261645059</v>
      </c>
      <c r="AJ204" s="186" cm="1">
        <f t="array" ref="AJ204">IF(AJ$199=-1,AK204,IF(AJ$199=99,AI204,IF(AJ$199=0,INDEX($E190:$M190,0,AJ$197),(INDEX($E190:$M190,0,AJ$199+1)-INDEX($E190:$M190,0,AJ$199))/(INDEX($E$185:$M$185,0,AJ$199+1)-INDEX($E$185:$M$185,0,AJ$199))+AI204)))</f>
        <v>7.8016762141255818</v>
      </c>
      <c r="AK204" s="186" cm="1">
        <f t="array" ref="AK204">IF(AK$199=-1,AL204,IF(AK$199=99,AJ204,IF(AK$199=0,INDEX($E190:$M190,0,AK$197),(INDEX($E190:$M190,0,AK$199+1)-INDEX($E190:$M190,0,AK$199))/(INDEX($E$185:$M$185,0,AK$199+1)-INDEX($E$185:$M$185,0,AK$199))+AJ204)))</f>
        <v>7.7785660020866576</v>
      </c>
      <c r="AL204" s="186" cm="1">
        <f t="array" ref="AL204">IF(AL$199=-1,AM204,IF(AL$199=99,AK204,IF(AL$199=0,INDEX($E190:$M190,0,AL$197),(INDEX($E190:$M190,0,AL$199+1)-INDEX($E190:$M190,0,AL$199))/(INDEX($E$185:$M$185,0,AL$199+1)-INDEX($E$185:$M$185,0,AL$199))+AK204)))</f>
        <v>7.7554557900477334</v>
      </c>
      <c r="AM204" s="186" cm="1">
        <f t="array" ref="AM204">IF(AM$199=-1,AN204,IF(AM$199=99,AL204,IF(AM$199=0,INDEX($E190:$M190,0,AM$197),(INDEX($E190:$M190,0,AM$199+1)-INDEX($E190:$M190,0,AM$199))/(INDEX($E$185:$M$185,0,AM$199+1)-INDEX($E$185:$M$185,0,AM$199))+AL204)))</f>
        <v>7.7323455780088093</v>
      </c>
      <c r="AN204" s="186" cm="1">
        <f t="array" ref="AN204">IF(AN$199=-1,AO204,IF(AN$199=99,AM204,IF(AN$199=0,INDEX($E190:$M190,0,AN$197),(INDEX($E190:$M190,0,AN$199+1)-INDEX($E190:$M190,0,AN$199))/(INDEX($E$185:$M$185,0,AN$199+1)-INDEX($E$185:$M$185,0,AN$199))+AM204)))</f>
        <v>7.7092353659698851</v>
      </c>
      <c r="AO204" s="186" cm="1">
        <f t="array" ref="AO204">IF(AO$199=-1,AP204,IF(AO$199=99,AN204,IF(AO$199=0,INDEX($E190:$M190,0,AO$197),(INDEX($E190:$M190,0,AO$199+1)-INDEX($E190:$M190,0,AO$199))/(INDEX($E$185:$M$185,0,AO$199+1)-INDEX($E$185:$M$185,0,AO$199))+AN204)))</f>
        <v>7.6861251539309574</v>
      </c>
      <c r="AP204" s="186" cm="1">
        <f t="array" ref="AP204">IF(AP$199=-1,AQ204,IF(AP$199=99,AO204,IF(AP$199=0,INDEX($E190:$M190,0,AP$197),(INDEX($E190:$M190,0,AP$199+1)-INDEX($E190:$M190,0,AP$199))/(INDEX($E$185:$M$185,0,AP$199+1)-INDEX($E$185:$M$185,0,AP$199))+AO204)))</f>
        <v>7.6434599183281202</v>
      </c>
      <c r="AQ204" s="186" cm="1">
        <f t="array" ref="AQ204">IF(AQ$199=-1,AR204,IF(AQ$199=99,AP204,IF(AQ$199=0,INDEX($E190:$M190,0,AQ$197),(INDEX($E190:$M190,0,AQ$199+1)-INDEX($E190:$M190,0,AQ$199))/(INDEX($E$185:$M$185,0,AQ$199+1)-INDEX($E$185:$M$185,0,AQ$199))+AP204)))</f>
        <v>7.2594727979025864</v>
      </c>
      <c r="AR204" s="186" cm="1">
        <f t="array" ref="AR204">IF(AR$199=-1,AS204,IF(AR$199=99,AQ204,IF(AR$199=0,INDEX($E190:$M190,0,AR$197),(INDEX($E190:$M190,0,AR$199+1)-INDEX($E190:$M190,0,AR$199))/(INDEX($E$185:$M$185,0,AR$199+1)-INDEX($E$185:$M$185,0,AR$199))+AQ204)))</f>
        <v>7.2594727979025864</v>
      </c>
      <c r="AS204" s="186" cm="1">
        <f t="array" ref="AS204">IF(AS$199=-1,#REF!,IF(AS$199=99,AR204,IF(AS$199=0,INDEX($E190:$M190,0,AS$197),(INDEX($E190:$M190,0,AS$199+1)-INDEX($E190:$M190,0,AS$199))/(INDEX($E$185:$M$185,0,AS$199+1)-INDEX($E$185:$M$185,0,AS$199))+AR204)))</f>
        <v>7.2594727979025864</v>
      </c>
      <c r="AT204" s="186"/>
      <c r="AW204" s="186"/>
      <c r="AX204" s="186"/>
      <c r="BH204" s="186">
        <f t="shared" si="594"/>
        <v>5.8698256197369378</v>
      </c>
      <c r="BI204" s="109">
        <f t="shared" si="595"/>
        <v>4.9146655581378935E-2</v>
      </c>
    </row>
    <row r="205" spans="1:61">
      <c r="A205" s="185" t="s">
        <v>16</v>
      </c>
      <c r="B205" s="22" t="str">
        <f t="shared" si="589"/>
        <v/>
      </c>
      <c r="C205" s="23" t="str">
        <f t="shared" si="590"/>
        <v/>
      </c>
      <c r="D205" s="57" t="str">
        <f t="shared" si="591"/>
        <v>TPPUBRT</v>
      </c>
      <c r="E205" s="23" t="str">
        <f t="shared" si="592"/>
        <v/>
      </c>
      <c r="F205" s="23"/>
      <c r="H205" s="23" t="str">
        <f t="shared" si="592"/>
        <v/>
      </c>
      <c r="J205" s="23" t="str">
        <f t="shared" si="592"/>
        <v/>
      </c>
      <c r="K205" s="23" t="str">
        <f t="shared" si="592"/>
        <v/>
      </c>
      <c r="L205" s="22" t="str">
        <f t="shared" si="593"/>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0.29588073617247923</v>
      </c>
      <c r="W205" s="186" cm="1">
        <f t="array" ref="W205">IF(W$199=-1,X205,IF(W$199=99,V205,IF(W$199=0,INDEX($E191:$M191,0,W$197),(INDEX($E191:$M191,0,W$199+1)-INDEX($E191:$M191,0,W$199))/(INDEX($E$185:$M$185,0,W$199+1)-INDEX($E$185:$M$185,0,W$199))+V205)))</f>
        <v>0.32905540180246495</v>
      </c>
      <c r="X205" s="186" cm="1">
        <f t="array" ref="X205">IF(X$199=-1,Y205,IF(X$199=99,W205,IF(X$199=0,INDEX($E191:$M191,0,X$197),(INDEX($E191:$M191,0,X$199+1)-INDEX($E191:$M191,0,X$199))/(INDEX($E$185:$M$185,0,X$199+1)-INDEX($E$185:$M$185,0,X$199))+W205)))</f>
        <v>0.36223006743245068</v>
      </c>
      <c r="Y205" s="186" cm="1">
        <f t="array" ref="Y205">IF(Y$199=-1,Z205,IF(Y$199=99,X205,IF(Y$199=0,INDEX($E191:$M191,0,Y$197),(INDEX($E191:$M191,0,Y$199+1)-INDEX($E191:$M191,0,Y$199))/(INDEX($E$185:$M$185,0,Y$199+1)-INDEX($E$185:$M$185,0,Y$199))+X205)))</f>
        <v>0.3954047330624364</v>
      </c>
      <c r="Z205" s="186" cm="1">
        <f t="array" ref="Z205">IF(Z$199=-1,AA205,IF(Z$199=99,Y205,IF(Z$199=0,INDEX($E191:$M191,0,Z$197),(INDEX($E191:$M191,0,Z$199+1)-INDEX($E191:$M191,0,Z$199))/(INDEX($E$185:$M$185,0,Z$199+1)-INDEX($E$185:$M$185,0,Z$199))+Y205)))</f>
        <v>0.42857939869242212</v>
      </c>
      <c r="AA205" s="186" cm="1">
        <f t="array" ref="AA205">IF(AA$199=-1,AB205,IF(AA$199=99,Z205,IF(AA$199=0,INDEX($E191:$M191,0,AA$197),(INDEX($E191:$M191,0,AA$199+1)-INDEX($E191:$M191,0,AA$199))/(INDEX($E$185:$M$185,0,AA$199+1)-INDEX($E$185:$M$185,0,AA$199))+Z205)))</f>
        <v>0.46175406432240784</v>
      </c>
      <c r="AB205" s="186" cm="1">
        <f t="array" ref="AB205">IF(AB$199=-1,AC205,IF(AB$199=99,AA205,IF(AB$199=0,INDEX($E191:$M191,0,AB$197),(INDEX($E191:$M191,0,AB$199+1)-INDEX($E191:$M191,0,AB$199))/(INDEX($E$185:$M$185,0,AB$199+1)-INDEX($E$185:$M$185,0,AB$199))+AA205)))</f>
        <v>0.49492872995239356</v>
      </c>
      <c r="AC205" s="186" cm="1">
        <f t="array" ref="AC205">IF(AC$199=-1,AD205,IF(AC$199=99,AB205,IF(AC$199=0,INDEX($E191:$M191,0,AC$197),(INDEX($E191:$M191,0,AC$199+1)-INDEX($E191:$M191,0,AC$199))/(INDEX($E$185:$M$185,0,AC$199+1)-INDEX($E$185:$M$185,0,AC$199))+AB205)))</f>
        <v>0.52810339558237929</v>
      </c>
      <c r="AD205" s="186" cm="1">
        <f t="array" ref="AD205">IF(AD$199=-1,AE205,IF(AD$199=99,AC205,IF(AD$199=0,INDEX($E191:$M191,0,AD$197),(INDEX($E191:$M191,0,AD$199+1)-INDEX($E191:$M191,0,AD$199))/(INDEX($E$185:$M$185,0,AD$199+1)-INDEX($E$185:$M$185,0,AD$199))+AC205)))</f>
        <v>0.56127806121236501</v>
      </c>
      <c r="AE205" s="186" cm="1">
        <f t="array" ref="AE205">IF(AE$199=-1,AF205,IF(AE$199=99,AD205,IF(AE$199=0,INDEX($E191:$M191,0,AE$197),(INDEX($E191:$M191,0,AE$199+1)-INDEX($E191:$M191,0,AE$199))/(INDEX($E$185:$M$185,0,AE$199+1)-INDEX($E$185:$M$185,0,AE$199))+AD205)))</f>
        <v>0.59445272684235095</v>
      </c>
      <c r="AF205" s="186" cm="1">
        <f t="array" ref="AF205">IF(AF$199=-1,AG205,IF(AF$199=99,AE205,IF(AF$199=0,INDEX($E191:$M191,0,AF$197),(INDEX($E191:$M191,0,AF$199+1)-INDEX($E191:$M191,0,AF$199))/(INDEX($E$185:$M$185,0,AF$199+1)-INDEX($E$185:$M$185,0,AF$199))+AE205)))</f>
        <v>0.6509711639018736</v>
      </c>
      <c r="AG205" s="186" cm="1">
        <f t="array" ref="AG205">IF(AG$199=-1,AH205,IF(AG$199=99,AF205,IF(AG$199=0,INDEX($E191:$M191,0,AG$197),(INDEX($E191:$M191,0,AG$199+1)-INDEX($E191:$M191,0,AG$199))/(INDEX($E$185:$M$185,0,AG$199+1)-INDEX($E$185:$M$185,0,AG$199))+AF205)))</f>
        <v>0.70748960096139624</v>
      </c>
      <c r="AH205" s="186" cm="1">
        <f t="array" ref="AH205">IF(AH$199=-1,AI205,IF(AH$199=99,AG205,IF(AH$199=0,INDEX($E191:$M191,0,AH$197),(INDEX($E191:$M191,0,AH$199+1)-INDEX($E191:$M191,0,AH$199))/(INDEX($E$185:$M$185,0,AH$199+1)-INDEX($E$185:$M$185,0,AH$199))+AG205)))</f>
        <v>0.76400803802091888</v>
      </c>
      <c r="AI205" s="186" cm="1">
        <f t="array" ref="AI205">IF(AI$199=-1,AJ205,IF(AI$199=99,AH205,IF(AI$199=0,INDEX($E191:$M191,0,AI$197),(INDEX($E191:$M191,0,AI$199+1)-INDEX($E191:$M191,0,AI$199))/(INDEX($E$185:$M$185,0,AI$199+1)-INDEX($E$185:$M$185,0,AI$199))+AH205)))</f>
        <v>0.82052647508044152</v>
      </c>
      <c r="AJ205" s="186" cm="1">
        <f t="array" ref="AJ205">IF(AJ$199=-1,AK205,IF(AJ$199=99,AI205,IF(AJ$199=0,INDEX($E191:$M191,0,AJ$197),(INDEX($E191:$M191,0,AJ$199+1)-INDEX($E191:$M191,0,AJ$199))/(INDEX($E$185:$M$185,0,AJ$199+1)-INDEX($E$185:$M$185,0,AJ$199))+AI205)))</f>
        <v>0.87704491213996416</v>
      </c>
      <c r="AK205" s="186" cm="1">
        <f t="array" ref="AK205">IF(AK$199=-1,AL205,IF(AK$199=99,AJ205,IF(AK$199=0,INDEX($E191:$M191,0,AK$197),(INDEX($E191:$M191,0,AK$199+1)-INDEX($E191:$M191,0,AK$199))/(INDEX($E$185:$M$185,0,AK$199+1)-INDEX($E$185:$M$185,0,AK$199))+AJ205)))</f>
        <v>0.9335633491994868</v>
      </c>
      <c r="AL205" s="186" cm="1">
        <f t="array" ref="AL205">IF(AL$199=-1,AM205,IF(AL$199=99,AK205,IF(AL$199=0,INDEX($E191:$M191,0,AL$197),(INDEX($E191:$M191,0,AL$199+1)-INDEX($E191:$M191,0,AL$199))/(INDEX($E$185:$M$185,0,AL$199+1)-INDEX($E$185:$M$185,0,AL$199))+AK205)))</f>
        <v>0.99008178625900944</v>
      </c>
      <c r="AM205" s="186" cm="1">
        <f t="array" ref="AM205">IF(AM$199=-1,AN205,IF(AM$199=99,AL205,IF(AM$199=0,INDEX($E191:$M191,0,AM$197),(INDEX($E191:$M191,0,AM$199+1)-INDEX($E191:$M191,0,AM$199))/(INDEX($E$185:$M$185,0,AM$199+1)-INDEX($E$185:$M$185,0,AM$199))+AL205)))</f>
        <v>1.0466002233185321</v>
      </c>
      <c r="AN205" s="186" cm="1">
        <f t="array" ref="AN205">IF(AN$199=-1,AO205,IF(AN$199=99,AM205,IF(AN$199=0,INDEX($E191:$M191,0,AN$197),(INDEX($E191:$M191,0,AN$199+1)-INDEX($E191:$M191,0,AN$199))/(INDEX($E$185:$M$185,0,AN$199+1)-INDEX($E$185:$M$185,0,AN$199))+AM205)))</f>
        <v>1.1031186603780547</v>
      </c>
      <c r="AO205" s="186" cm="1">
        <f t="array" ref="AO205">IF(AO$199=-1,AP205,IF(AO$199=99,AN205,IF(AO$199=0,INDEX($E191:$M191,0,AO$197),(INDEX($E191:$M191,0,AO$199+1)-INDEX($E191:$M191,0,AO$199))/(INDEX($E$185:$M$185,0,AO$199+1)-INDEX($E$185:$M$185,0,AO$199))+AN205)))</f>
        <v>1.1596370974375774</v>
      </c>
      <c r="AP205" s="186" cm="1">
        <f t="array" ref="AP205">IF(AP$199=-1,AQ205,IF(AP$199=99,AO205,IF(AP$199=0,INDEX($E191:$M191,0,AP$197),(INDEX($E191:$M191,0,AP$199+1)-INDEX($E191:$M191,0,AP$199))/(INDEX($E$185:$M$185,0,AP$199+1)-INDEX($E$185:$M$185,0,AP$199))+AO205)))</f>
        <v>1.2164325032344563</v>
      </c>
      <c r="AQ205" s="186" cm="1">
        <f t="array" ref="AQ205">IF(AQ$199=-1,AR205,IF(AQ$199=99,AP205,IF(AQ$199=0,INDEX($E191:$M191,0,AQ$197),(INDEX($E191:$M191,0,AQ$199+1)-INDEX($E191:$M191,0,AQ$199))/(INDEX($E$185:$M$185,0,AQ$199+1)-INDEX($E$185:$M$185,0,AQ$199))+AP205)))</f>
        <v>1.7275911554063661</v>
      </c>
      <c r="AR205" s="186" cm="1">
        <f t="array" ref="AR205">IF(AR$199=-1,AS205,IF(AR$199=99,AQ205,IF(AR$199=0,INDEX($E191:$M191,0,AR$197),(INDEX($E191:$M191,0,AR$199+1)-INDEX($E191:$M191,0,AR$199))/(INDEX($E$185:$M$185,0,AR$199+1)-INDEX($E$185:$M$185,0,AR$199))+AQ205)))</f>
        <v>1.7275911554063661</v>
      </c>
      <c r="AS205" s="186" cm="1">
        <f t="array" ref="AS205">IF(AS$199=-1,#REF!,IF(AS$199=99,AR205,IF(AS$199=0,INDEX($E191:$M191,0,AS$197),(INDEX($E191:$M191,0,AS$199+1)-INDEX($E191:$M191,0,AS$199))/(INDEX($E$185:$M$185,0,AS$199+1)-INDEX($E$185:$M$185,0,AS$199))+AR205)))</f>
        <v>1.7275911554063661</v>
      </c>
      <c r="AT205" s="186"/>
      <c r="AW205" s="186"/>
      <c r="AX205" s="186"/>
      <c r="BH205" s="186">
        <f t="shared" si="594"/>
        <v>2.1087742850167138E-2</v>
      </c>
      <c r="BI205" s="109" t="e">
        <f t="shared" si="595"/>
        <v>#DIV/0!</v>
      </c>
    </row>
    <row r="206" spans="1:61">
      <c r="A206" s="185" t="s">
        <v>16</v>
      </c>
      <c r="B206" s="22" t="str">
        <f t="shared" si="589"/>
        <v/>
      </c>
      <c r="C206" s="23" t="str">
        <f t="shared" si="590"/>
        <v/>
      </c>
      <c r="D206" s="57" t="str">
        <f t="shared" si="591"/>
        <v>TPPUMER</v>
      </c>
      <c r="E206" s="23" t="str">
        <f t="shared" si="592"/>
        <v/>
      </c>
      <c r="F206" s="23"/>
      <c r="H206" s="23" t="str">
        <f t="shared" si="592"/>
        <v/>
      </c>
      <c r="J206" s="23" t="str">
        <f t="shared" si="592"/>
        <v/>
      </c>
      <c r="K206" s="23" t="str">
        <f t="shared" si="592"/>
        <v/>
      </c>
      <c r="L206" s="22" t="str">
        <f t="shared" si="593"/>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8.9654013796389815</v>
      </c>
      <c r="V206" s="186" cm="1">
        <f t="array" ref="V206">IF(V$199=-1,W206,IF(V$199=99,U206,IF(V$199=0,INDEX($E192:$M192,0,V$197),(INDEX($E192:$M192,0,V$199+1)-INDEX($E192:$M192,0,V$199))/(INDEX($E$185:$M$185,0,V$199+1)-INDEX($E$185:$M$185,0,V$199))+U206)))</f>
        <v>9.2089571611103249</v>
      </c>
      <c r="W206" s="186" cm="1">
        <f t="array" ref="W206">IF(W$199=-1,X206,IF(W$199=99,V206,IF(W$199=0,INDEX($E192:$M192,0,W$197),(INDEX($E192:$M192,0,W$199+1)-INDEX($E192:$M192,0,W$199))/(INDEX($E$185:$M$185,0,W$199+1)-INDEX($E$185:$M$185,0,W$199))+V206)))</f>
        <v>9.2710301126987922</v>
      </c>
      <c r="X206" s="186" cm="1">
        <f t="array" ref="X206">IF(X$199=-1,Y206,IF(X$199=99,W206,IF(X$199=0,INDEX($E192:$M192,0,X$197),(INDEX($E192:$M192,0,X$199+1)-INDEX($E192:$M192,0,X$199))/(INDEX($E$185:$M$185,0,X$199+1)-INDEX($E$185:$M$185,0,X$199))+W206)))</f>
        <v>9.3331030642872594</v>
      </c>
      <c r="Y206" s="186" cm="1">
        <f t="array" ref="Y206">IF(Y$199=-1,Z206,IF(Y$199=99,X206,IF(Y$199=0,INDEX($E192:$M192,0,Y$197),(INDEX($E192:$M192,0,Y$199+1)-INDEX($E192:$M192,0,Y$199))/(INDEX($E$185:$M$185,0,Y$199+1)-INDEX($E$185:$M$185,0,Y$199))+X206)))</f>
        <v>9.3951760158757267</v>
      </c>
      <c r="Z206" s="186" cm="1">
        <f t="array" ref="Z206">IF(Z$199=-1,AA206,IF(Z$199=99,Y206,IF(Z$199=0,INDEX($E192:$M192,0,Z$197),(INDEX($E192:$M192,0,Z$199+1)-INDEX($E192:$M192,0,Z$199))/(INDEX($E$185:$M$185,0,Z$199+1)-INDEX($E$185:$M$185,0,Z$199))+Y206)))</f>
        <v>9.457248967464194</v>
      </c>
      <c r="AA206" s="186" cm="1">
        <f t="array" ref="AA206">IF(AA$199=-1,AB206,IF(AA$199=99,Z206,IF(AA$199=0,INDEX($E192:$M192,0,AA$197),(INDEX($E192:$M192,0,AA$199+1)-INDEX($E192:$M192,0,AA$199))/(INDEX($E$185:$M$185,0,AA$199+1)-INDEX($E$185:$M$185,0,AA$199))+Z206)))</f>
        <v>9.5193219190526612</v>
      </c>
      <c r="AB206" s="186" cm="1">
        <f t="array" ref="AB206">IF(AB$199=-1,AC206,IF(AB$199=99,AA206,IF(AB$199=0,INDEX($E192:$M192,0,AB$197),(INDEX($E192:$M192,0,AB$199+1)-INDEX($E192:$M192,0,AB$199))/(INDEX($E$185:$M$185,0,AB$199+1)-INDEX($E$185:$M$185,0,AB$199))+AA206)))</f>
        <v>9.5813948706411285</v>
      </c>
      <c r="AC206" s="186" cm="1">
        <f t="array" ref="AC206">IF(AC$199=-1,AD206,IF(AC$199=99,AB206,IF(AC$199=0,INDEX($E192:$M192,0,AC$197),(INDEX($E192:$M192,0,AC$199+1)-INDEX($E192:$M192,0,AC$199))/(INDEX($E$185:$M$185,0,AC$199+1)-INDEX($E$185:$M$185,0,AC$199))+AB206)))</f>
        <v>9.6434678222295958</v>
      </c>
      <c r="AD206" s="186" cm="1">
        <f t="array" ref="AD206">IF(AD$199=-1,AE206,IF(AD$199=99,AC206,IF(AD$199=0,INDEX($E192:$M192,0,AD$197),(INDEX($E192:$M192,0,AD$199+1)-INDEX($E192:$M192,0,AD$199))/(INDEX($E$185:$M$185,0,AD$199+1)-INDEX($E$185:$M$185,0,AD$199))+AC206)))</f>
        <v>9.705540773818063</v>
      </c>
      <c r="AE206" s="186" cm="1">
        <f t="array" ref="AE206">IF(AE$199=-1,AF206,IF(AE$199=99,AD206,IF(AE$199=0,INDEX($E192:$M192,0,AE$197),(INDEX($E192:$M192,0,AE$199+1)-INDEX($E192:$M192,0,AE$199))/(INDEX($E$185:$M$185,0,AE$199+1)-INDEX($E$185:$M$185,0,AE$199))+AD206)))</f>
        <v>9.7676137254065267</v>
      </c>
      <c r="AF206" s="186" cm="1">
        <f t="array" ref="AF206">IF(AF$199=-1,AG206,IF(AF$199=99,AE206,IF(AF$199=0,INDEX($E192:$M192,0,AF$197),(INDEX($E192:$M192,0,AF$199+1)-INDEX($E192:$M192,0,AF$199))/(INDEX($E$185:$M$185,0,AF$199+1)-INDEX($E$185:$M$185,0,AF$199))+AE206)))</f>
        <v>9.739102276071149</v>
      </c>
      <c r="AG206" s="186" cm="1">
        <f t="array" ref="AG206">IF(AG$199=-1,AH206,IF(AG$199=99,AF206,IF(AG$199=0,INDEX($E192:$M192,0,AG$197),(INDEX($E192:$M192,0,AG$199+1)-INDEX($E192:$M192,0,AG$199))/(INDEX($E$185:$M$185,0,AG$199+1)-INDEX($E$185:$M$185,0,AG$199))+AF206)))</f>
        <v>9.7105908267357712</v>
      </c>
      <c r="AH206" s="186" cm="1">
        <f t="array" ref="AH206">IF(AH$199=-1,AI206,IF(AH$199=99,AG206,IF(AH$199=0,INDEX($E192:$M192,0,AH$197),(INDEX($E192:$M192,0,AH$199+1)-INDEX($E192:$M192,0,AH$199))/(INDEX($E$185:$M$185,0,AH$199+1)-INDEX($E$185:$M$185,0,AH$199))+AG206)))</f>
        <v>9.6820793774003935</v>
      </c>
      <c r="AI206" s="186" cm="1">
        <f t="array" ref="AI206">IF(AI$199=-1,AJ206,IF(AI$199=99,AH206,IF(AI$199=0,INDEX($E192:$M192,0,AI$197),(INDEX($E192:$M192,0,AI$199+1)-INDEX($E192:$M192,0,AI$199))/(INDEX($E$185:$M$185,0,AI$199+1)-INDEX($E$185:$M$185,0,AI$199))+AH206)))</f>
        <v>9.6535679280650157</v>
      </c>
      <c r="AJ206" s="186" cm="1">
        <f t="array" ref="AJ206">IF(AJ$199=-1,AK206,IF(AJ$199=99,AI206,IF(AJ$199=0,INDEX($E192:$M192,0,AJ$197),(INDEX($E192:$M192,0,AJ$199+1)-INDEX($E192:$M192,0,AJ$199))/(INDEX($E$185:$M$185,0,AJ$199+1)-INDEX($E$185:$M$185,0,AJ$199))+AI206)))</f>
        <v>9.625056478729638</v>
      </c>
      <c r="AK206" s="186" cm="1">
        <f t="array" ref="AK206">IF(AK$199=-1,AL206,IF(AK$199=99,AJ206,IF(AK$199=0,INDEX($E192:$M192,0,AK$197),(INDEX($E192:$M192,0,AK$199+1)-INDEX($E192:$M192,0,AK$199))/(INDEX($E$185:$M$185,0,AK$199+1)-INDEX($E$185:$M$185,0,AK$199))+AJ206)))</f>
        <v>9.5965450293942602</v>
      </c>
      <c r="AL206" s="186" cm="1">
        <f t="array" ref="AL206">IF(AL$199=-1,AM206,IF(AL$199=99,AK206,IF(AL$199=0,INDEX($E192:$M192,0,AL$197),(INDEX($E192:$M192,0,AL$199+1)-INDEX($E192:$M192,0,AL$199))/(INDEX($E$185:$M$185,0,AL$199+1)-INDEX($E$185:$M$185,0,AL$199))+AK206)))</f>
        <v>9.5680335800588825</v>
      </c>
      <c r="AM206" s="186" cm="1">
        <f t="array" ref="AM206">IF(AM$199=-1,AN206,IF(AM$199=99,AL206,IF(AM$199=0,INDEX($E192:$M192,0,AM$197),(INDEX($E192:$M192,0,AM$199+1)-INDEX($E192:$M192,0,AM$199))/(INDEX($E$185:$M$185,0,AM$199+1)-INDEX($E$185:$M$185,0,AM$199))+AL206)))</f>
        <v>9.5395221307235047</v>
      </c>
      <c r="AN206" s="186" cm="1">
        <f t="array" ref="AN206">IF(AN$199=-1,AO206,IF(AN$199=99,AM206,IF(AN$199=0,INDEX($E192:$M192,0,AN$197),(INDEX($E192:$M192,0,AN$199+1)-INDEX($E192:$M192,0,AN$199))/(INDEX($E$185:$M$185,0,AN$199+1)-INDEX($E$185:$M$185,0,AN$199))+AM206)))</f>
        <v>9.511010681388127</v>
      </c>
      <c r="AO206" s="186" cm="1">
        <f t="array" ref="AO206">IF(AO$199=-1,AP206,IF(AO$199=99,AN206,IF(AO$199=0,INDEX($E192:$M192,0,AO$197),(INDEX($E192:$M192,0,AO$199+1)-INDEX($E192:$M192,0,AO$199))/(INDEX($E$185:$M$185,0,AO$199+1)-INDEX($E$185:$M$185,0,AO$199))+AN206)))</f>
        <v>9.4824992320527457</v>
      </c>
      <c r="AP206" s="186" cm="1">
        <f t="array" ref="AP206">IF(AP$199=-1,AQ206,IF(AP$199=99,AO206,IF(AP$199=0,INDEX($E192:$M192,0,AP$197),(INDEX($E192:$M192,0,AP$199+1)-INDEX($E192:$M192,0,AP$199))/(INDEX($E$185:$M$185,0,AP$199+1)-INDEX($E$185:$M$185,0,AP$199))+AO206)))</f>
        <v>9.4298624279756815</v>
      </c>
      <c r="AQ206" s="186" cm="1">
        <f t="array" ref="AQ206">IF(AQ$199=-1,AR206,IF(AQ$199=99,AP206,IF(AQ$199=0,INDEX($E192:$M192,0,AQ$197),(INDEX($E192:$M192,0,AQ$199+1)-INDEX($E192:$M192,0,AQ$199))/(INDEX($E$185:$M$185,0,AQ$199+1)-INDEX($E$185:$M$185,0,AQ$199))+AP206)))</f>
        <v>8.9561311912821111</v>
      </c>
      <c r="AR206" s="186" cm="1">
        <f t="array" ref="AR206">IF(AR$199=-1,AS206,IF(AR$199=99,AQ206,IF(AR$199=0,INDEX($E192:$M192,0,AR$197),(INDEX($E192:$M192,0,AR$199+1)-INDEX($E192:$M192,0,AR$199))/(INDEX($E$185:$M$185,0,AR$199+1)-INDEX($E$185:$M$185,0,AR$199))+AQ206)))</f>
        <v>8.9561311912821111</v>
      </c>
      <c r="AS206" s="186" cm="1">
        <f t="array" ref="AS206">IF(AS$199=-1,#REF!,IF(AS$199=99,AR206,IF(AS$199=0,INDEX($E192:$M192,0,AS$197),(INDEX($E192:$M192,0,AS$199+1)-INDEX($E192:$M192,0,AS$199))/(INDEX($E$185:$M$185,0,AS$199+1)-INDEX($E$185:$M$185,0,AS$199))+AR206)))</f>
        <v>8.9561311912821111</v>
      </c>
      <c r="AT206" s="186"/>
      <c r="AW206" s="186"/>
      <c r="AX206" s="186"/>
      <c r="BH206" s="186">
        <f t="shared" si="594"/>
        <v>15.023482841814213</v>
      </c>
      <c r="BI206" s="109">
        <f t="shared" si="595"/>
        <v>4.9146655581378998E-2</v>
      </c>
    </row>
    <row r="207" spans="1:61">
      <c r="A207" s="185" t="s">
        <v>16</v>
      </c>
      <c r="B207" s="22" t="str">
        <f t="shared" si="589"/>
        <v/>
      </c>
      <c r="C207" s="23" t="str">
        <f t="shared" si="590"/>
        <v/>
      </c>
      <c r="D207" s="57" t="str">
        <f t="shared" si="591"/>
        <v>TPPUGAT</v>
      </c>
      <c r="E207" s="23" t="str">
        <f t="shared" si="592"/>
        <v/>
      </c>
      <c r="F207" s="23"/>
      <c r="H207" s="23" t="str">
        <f t="shared" si="592"/>
        <v/>
      </c>
      <c r="J207" s="23" t="str">
        <f t="shared" si="592"/>
        <v/>
      </c>
      <c r="K207" s="23" t="str">
        <f t="shared" si="592"/>
        <v/>
      </c>
      <c r="L207" s="22" t="str">
        <f t="shared" si="593"/>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0.64248252977129328</v>
      </c>
      <c r="V207" s="186" cm="1">
        <f t="array" ref="V207">IF(V$199=-1,W207,IF(V$199=99,U207,IF(V$199=0,INDEX($E193:$M193,0,V$197),(INDEX($E193:$M193,0,V$199+1)-INDEX($E193:$M193,0,V$199))/(INDEX($E$185:$M$185,0,V$199+1)-INDEX($E$185:$M$185,0,V$199))+U207)))</f>
        <v>0.61862682810465142</v>
      </c>
      <c r="W207" s="186" cm="1">
        <f t="array" ref="W207">IF(W$199=-1,X207,IF(W$199=99,V207,IF(W$199=0,INDEX($E193:$M193,0,W$197),(INDEX($E193:$M193,0,W$199+1)-INDEX($E193:$M193,0,W$199))/(INDEX($E$185:$M$185,0,W$199+1)-INDEX($E$185:$M$185,0,W$199))+V207)))</f>
        <v>0.64008009222816098</v>
      </c>
      <c r="X207" s="186" cm="1">
        <f t="array" ref="X207">IF(X$199=-1,Y207,IF(X$199=99,W207,IF(X$199=0,INDEX($E193:$M193,0,X$197),(INDEX($E193:$M193,0,X$199+1)-INDEX($E193:$M193,0,X$199))/(INDEX($E$185:$M$185,0,X$199+1)-INDEX($E$185:$M$185,0,X$199))+W207)))</f>
        <v>0.66153335635167054</v>
      </c>
      <c r="Y207" s="186" cm="1">
        <f t="array" ref="Y207">IF(Y$199=-1,Z207,IF(Y$199=99,X207,IF(Y$199=0,INDEX($E193:$M193,0,Y$197),(INDEX($E193:$M193,0,Y$199+1)-INDEX($E193:$M193,0,Y$199))/(INDEX($E$185:$M$185,0,Y$199+1)-INDEX($E$185:$M$185,0,Y$199))+X207)))</f>
        <v>0.68298662047518011</v>
      </c>
      <c r="Z207" s="186" cm="1">
        <f t="array" ref="Z207">IF(Z$199=-1,AA207,IF(Z$199=99,Y207,IF(Z$199=0,INDEX($E193:$M193,0,Z$197),(INDEX($E193:$M193,0,Z$199+1)-INDEX($E193:$M193,0,Z$199))/(INDEX($E$185:$M$185,0,Z$199+1)-INDEX($E$185:$M$185,0,Z$199))+Y207)))</f>
        <v>0.70443988459868967</v>
      </c>
      <c r="AA207" s="186" cm="1">
        <f t="array" ref="AA207">IF(AA$199=-1,AB207,IF(AA$199=99,Z207,IF(AA$199=0,INDEX($E193:$M193,0,AA$197),(INDEX($E193:$M193,0,AA$199+1)-INDEX($E193:$M193,0,AA$199))/(INDEX($E$185:$M$185,0,AA$199+1)-INDEX($E$185:$M$185,0,AA$199))+Z207)))</f>
        <v>0.72589314872219923</v>
      </c>
      <c r="AB207" s="186" cm="1">
        <f t="array" ref="AB207">IF(AB$199=-1,AC207,IF(AB$199=99,AA207,IF(AB$199=0,INDEX($E193:$M193,0,AB$197),(INDEX($E193:$M193,0,AB$199+1)-INDEX($E193:$M193,0,AB$199))/(INDEX($E$185:$M$185,0,AB$199+1)-INDEX($E$185:$M$185,0,AB$199))+AA207)))</f>
        <v>0.7473464128457088</v>
      </c>
      <c r="AC207" s="186" cm="1">
        <f t="array" ref="AC207">IF(AC$199=-1,AD207,IF(AC$199=99,AB207,IF(AC$199=0,INDEX($E193:$M193,0,AC$197),(INDEX($E193:$M193,0,AC$199+1)-INDEX($E193:$M193,0,AC$199))/(INDEX($E$185:$M$185,0,AC$199+1)-INDEX($E$185:$M$185,0,AC$199))+AB207)))</f>
        <v>0.76879967696921836</v>
      </c>
      <c r="AD207" s="186" cm="1">
        <f t="array" ref="AD207">IF(AD$199=-1,AE207,IF(AD$199=99,AC207,IF(AD$199=0,INDEX($E193:$M193,0,AD$197),(INDEX($E193:$M193,0,AD$199+1)-INDEX($E193:$M193,0,AD$199))/(INDEX($E$185:$M$185,0,AD$199+1)-INDEX($E$185:$M$185,0,AD$199))+AC207)))</f>
        <v>0.79025294109272792</v>
      </c>
      <c r="AE207" s="186" cm="1">
        <f t="array" ref="AE207">IF(AE$199=-1,AF207,IF(AE$199=99,AD207,IF(AE$199=0,INDEX($E193:$M193,0,AE$197),(INDEX($E193:$M193,0,AE$199+1)-INDEX($E193:$M193,0,AE$199))/(INDEX($E$185:$M$185,0,AE$199+1)-INDEX($E$185:$M$185,0,AE$199))+AD207)))</f>
        <v>0.81170620521623749</v>
      </c>
      <c r="AF207" s="186" cm="1">
        <f t="array" ref="AF207">IF(AF$199=-1,AG207,IF(AF$199=99,AE207,IF(AF$199=0,INDEX($E193:$M193,0,AF$197),(INDEX($E193:$M193,0,AF$199+1)-INDEX($E193:$M193,0,AF$199))/(INDEX($E$185:$M$185,0,AF$199+1)-INDEX($E$185:$M$185,0,AF$199))+AE207)))</f>
        <v>0.83730104861429566</v>
      </c>
      <c r="AG207" s="186" cm="1">
        <f t="array" ref="AG207">IF(AG$199=-1,AH207,IF(AG$199=99,AF207,IF(AG$199=0,INDEX($E193:$M193,0,AG$197),(INDEX($E193:$M193,0,AG$199+1)-INDEX($E193:$M193,0,AG$199))/(INDEX($E$185:$M$185,0,AG$199+1)-INDEX($E$185:$M$185,0,AG$199))+AF207)))</f>
        <v>0.86289589201235384</v>
      </c>
      <c r="AH207" s="186" cm="1">
        <f t="array" ref="AH207">IF(AH$199=-1,AI207,IF(AH$199=99,AG207,IF(AH$199=0,INDEX($E193:$M193,0,AH$197),(INDEX($E193:$M193,0,AH$199+1)-INDEX($E193:$M193,0,AH$199))/(INDEX($E$185:$M$185,0,AH$199+1)-INDEX($E$185:$M$185,0,AH$199))+AG207)))</f>
        <v>0.88849073541041201</v>
      </c>
      <c r="AI207" s="186" cm="1">
        <f t="array" ref="AI207">IF(AI$199=-1,AJ207,IF(AI$199=99,AH207,IF(AI$199=0,INDEX($E193:$M193,0,AI$197),(INDEX($E193:$M193,0,AI$199+1)-INDEX($E193:$M193,0,AI$199))/(INDEX($E$185:$M$185,0,AI$199+1)-INDEX($E$185:$M$185,0,AI$199))+AH207)))</f>
        <v>0.91408557880847019</v>
      </c>
      <c r="AJ207" s="186" cm="1">
        <f t="array" ref="AJ207">IF(AJ$199=-1,AK207,IF(AJ$199=99,AI207,IF(AJ$199=0,INDEX($E193:$M193,0,AJ$197),(INDEX($E193:$M193,0,AJ$199+1)-INDEX($E193:$M193,0,AJ$199))/(INDEX($E$185:$M$185,0,AJ$199+1)-INDEX($E$185:$M$185,0,AJ$199))+AI207)))</f>
        <v>0.93968042220652837</v>
      </c>
      <c r="AK207" s="186" cm="1">
        <f t="array" ref="AK207">IF(AK$199=-1,AL207,IF(AK$199=99,AJ207,IF(AK$199=0,INDEX($E193:$M193,0,AK$197),(INDEX($E193:$M193,0,AK$199+1)-INDEX($E193:$M193,0,AK$199))/(INDEX($E$185:$M$185,0,AK$199+1)-INDEX($E$185:$M$185,0,AK$199))+AJ207)))</f>
        <v>0.96527526560458654</v>
      </c>
      <c r="AL207" s="186" cm="1">
        <f t="array" ref="AL207">IF(AL$199=-1,AM207,IF(AL$199=99,AK207,IF(AL$199=0,INDEX($E193:$M193,0,AL$197),(INDEX($E193:$M193,0,AL$199+1)-INDEX($E193:$M193,0,AL$199))/(INDEX($E$185:$M$185,0,AL$199+1)-INDEX($E$185:$M$185,0,AL$199))+AK207)))</f>
        <v>0.99087010900264472</v>
      </c>
      <c r="AM207" s="186" cm="1">
        <f t="array" ref="AM207">IF(AM$199=-1,AN207,IF(AM$199=99,AL207,IF(AM$199=0,INDEX($E193:$M193,0,AM$197),(INDEX($E193:$M193,0,AM$199+1)-INDEX($E193:$M193,0,AM$199))/(INDEX($E$185:$M$185,0,AM$199+1)-INDEX($E$185:$M$185,0,AM$199))+AL207)))</f>
        <v>1.016464952400703</v>
      </c>
      <c r="AN207" s="186" cm="1">
        <f t="array" ref="AN207">IF(AN$199=-1,AO207,IF(AN$199=99,AM207,IF(AN$199=0,INDEX($E193:$M193,0,AN$197),(INDEX($E193:$M193,0,AN$199+1)-INDEX($E193:$M193,0,AN$199))/(INDEX($E$185:$M$185,0,AN$199+1)-INDEX($E$185:$M$185,0,AN$199))+AM207)))</f>
        <v>1.0420597957987612</v>
      </c>
      <c r="AO207" s="186" cm="1">
        <f t="array" ref="AO207">IF(AO$199=-1,AP207,IF(AO$199=99,AN207,IF(AO$199=0,INDEX($E193:$M193,0,AO$197),(INDEX($E193:$M193,0,AO$199+1)-INDEX($E193:$M193,0,AO$199))/(INDEX($E$185:$M$185,0,AO$199+1)-INDEX($E$185:$M$185,0,AO$199))+AN207)))</f>
        <v>1.0676546391968196</v>
      </c>
      <c r="AP207" s="186" cm="1">
        <f t="array" ref="AP207">IF(AP$199=-1,AQ207,IF(AP$199=99,AO207,IF(AP$199=0,INDEX($E193:$M193,0,AP$197),(INDEX($E193:$M193,0,AP$199+1)-INDEX($E193:$M193,0,AP$199))/(INDEX($E$185:$M$185,0,AP$199+1)-INDEX($E$185:$M$185,0,AP$199))+AO207)))</f>
        <v>1.0888784765088642</v>
      </c>
      <c r="AQ207" s="186" cm="1">
        <f t="array" ref="AQ207">IF(AQ$199=-1,AR207,IF(AQ$199=99,AP207,IF(AQ$199=0,INDEX($E193:$M193,0,AQ$197),(INDEX($E193:$M193,0,AQ$199+1)-INDEX($E193:$M193,0,AQ$199))/(INDEX($E$185:$M$185,0,AQ$199+1)-INDEX($E$185:$M$185,0,AQ$199))+AP207)))</f>
        <v>1.2798930123172656</v>
      </c>
      <c r="AR207" s="186" cm="1">
        <f t="array" ref="AR207">IF(AR$199=-1,AS207,IF(AR$199=99,AQ207,IF(AR$199=0,INDEX($E193:$M193,0,AR$197),(INDEX($E193:$M193,0,AR$199+1)-INDEX($E193:$M193,0,AR$199))/(INDEX($E$185:$M$185,0,AR$199+1)-INDEX($E$185:$M$185,0,AR$199))+AQ207)))</f>
        <v>1.2798930123172656</v>
      </c>
      <c r="AS207" s="186" cm="1">
        <f t="array" ref="AS207">IF(AS$199=-1,#REF!,IF(AS$199=99,AR207,IF(AS$199=0,INDEX($E193:$M193,0,AS$197),(INDEX($E193:$M193,0,AS$199+1)-INDEX($E193:$M193,0,AS$199))/(INDEX($E$185:$M$185,0,AS$199+1)-INDEX($E$185:$M$185,0,AS$199))+AR207)))</f>
        <v>1.2798930123172656</v>
      </c>
      <c r="AT207" s="186"/>
      <c r="AW207" s="186"/>
      <c r="AX207" s="186"/>
      <c r="BH207" s="186">
        <f t="shared" si="594"/>
        <v>0.53459848266953358</v>
      </c>
      <c r="BI207" s="109" t="e">
        <f t="shared" si="595"/>
        <v>#DIV/0!</v>
      </c>
    </row>
    <row r="208" spans="1:61">
      <c r="A208" s="185" t="s">
        <v>16</v>
      </c>
      <c r="G208" s="186"/>
      <c r="H208" s="186"/>
      <c r="I208" s="186"/>
      <c r="L208" s="186"/>
      <c r="M208" s="40"/>
      <c r="N208" s="232"/>
    </row>
    <row r="209" spans="1:58" s="321" customFormat="1" ht="23.25">
      <c r="A209" s="185" t="s">
        <v>16</v>
      </c>
      <c r="B209" s="16" t="s">
        <v>19</v>
      </c>
      <c r="C209" s="16" t="s">
        <v>20</v>
      </c>
      <c r="D209" s="16" t="s">
        <v>21</v>
      </c>
      <c r="E209" s="16" t="s">
        <v>22</v>
      </c>
      <c r="F209" s="16" t="s">
        <v>23</v>
      </c>
      <c r="G209" s="16" t="s">
        <v>24</v>
      </c>
      <c r="H209" s="16" t="s">
        <v>612</v>
      </c>
      <c r="I209" s="16" t="s">
        <v>642</v>
      </c>
      <c r="J209" s="16" t="s">
        <v>643</v>
      </c>
      <c r="K209" s="17" t="s">
        <v>25</v>
      </c>
      <c r="L209" s="186"/>
      <c r="M209" s="187"/>
      <c r="N209" s="232"/>
    </row>
    <row r="210" spans="1:58" s="321" customFormat="1">
      <c r="A210" s="114" t="s">
        <v>16</v>
      </c>
      <c r="B210" s="191">
        <v>1</v>
      </c>
      <c r="C210" s="191">
        <v>2012</v>
      </c>
      <c r="D210" s="191">
        <f>F4</f>
        <v>2015</v>
      </c>
      <c r="E210" s="191">
        <v>2017</v>
      </c>
      <c r="F210" s="191">
        <v>2019</v>
      </c>
      <c r="G210" s="191">
        <v>2020</v>
      </c>
      <c r="H210" s="191">
        <v>2021</v>
      </c>
      <c r="I210" s="191">
        <v>2030</v>
      </c>
      <c r="J210" s="191">
        <v>2040</v>
      </c>
      <c r="K210" s="235">
        <v>2050</v>
      </c>
      <c r="L210" s="186"/>
      <c r="M210" s="187"/>
      <c r="N210" s="232"/>
    </row>
    <row r="211" spans="1:58" s="321" customFormat="1">
      <c r="A211" s="40" t="s">
        <v>16</v>
      </c>
      <c r="B211" s="185">
        <v>0</v>
      </c>
      <c r="C211" s="185" cm="1">
        <f t="array" ref="C211">INDEX($C210:$K210,0,COUNT($C210:$K210)-C212)</f>
        <v>2050</v>
      </c>
      <c r="D211" s="280" cm="1">
        <f t="array" ref="D211">INDEX($C210:$K210,0,COUNT($C210:$K210)-D212)</f>
        <v>2040</v>
      </c>
      <c r="E211" s="280" cm="1">
        <f t="array" ref="E211">INDEX($C210:$K210,0,COUNT($C210:$K210)-E212)</f>
        <v>2030</v>
      </c>
      <c r="F211" s="280" cm="1">
        <f t="array" ref="F211">INDEX($C210:$K210,0,COUNT($C210:$K210)-F212)</f>
        <v>2021</v>
      </c>
      <c r="G211" s="280" cm="1">
        <f t="array" ref="G211">INDEX($C210:$K210,0,COUNT($C210:$K210)-G212)</f>
        <v>2020</v>
      </c>
      <c r="H211" s="280" cm="1">
        <f t="array" ref="H211">INDEX($C210:$K210,0,COUNT($C210:$K210)-H212)</f>
        <v>2019</v>
      </c>
      <c r="I211" s="280" cm="1">
        <f t="array" ref="I211">INDEX($C210:$K210,0,COUNT($C210:$K210)-I212)</f>
        <v>2017</v>
      </c>
      <c r="J211" s="280" cm="1">
        <f t="array" ref="J211">INDEX($C210:$K210,0,COUNT($C210:$K210)-J212)</f>
        <v>2015</v>
      </c>
      <c r="K211" s="280" cm="1">
        <f t="array" ref="K211">INDEX($C210:$K210,0,COUNT($C210:$K210)-K212)</f>
        <v>2012</v>
      </c>
      <c r="L211" s="186"/>
      <c r="M211" s="187"/>
      <c r="N211" s="232"/>
    </row>
    <row r="212" spans="1:58" s="321" customFormat="1">
      <c r="A212" s="40" t="s">
        <v>16</v>
      </c>
      <c r="B212" s="185">
        <v>-1</v>
      </c>
      <c r="C212" s="185">
        <v>0</v>
      </c>
      <c r="D212" s="280">
        <v>1</v>
      </c>
      <c r="E212" s="280">
        <v>2</v>
      </c>
      <c r="F212" s="280">
        <v>3</v>
      </c>
      <c r="G212" s="280">
        <v>4</v>
      </c>
      <c r="H212" s="280">
        <v>5</v>
      </c>
      <c r="I212" s="280">
        <v>6</v>
      </c>
      <c r="J212" s="280">
        <v>7</v>
      </c>
      <c r="K212" s="280">
        <v>8</v>
      </c>
      <c r="L212" s="186"/>
      <c r="M212" s="187"/>
      <c r="N212" s="232"/>
    </row>
    <row r="213" spans="1:58" s="321" customFormat="1">
      <c r="A213" s="116" t="s">
        <v>16</v>
      </c>
      <c r="B213" s="117"/>
      <c r="C213" s="117"/>
      <c r="D213" s="117"/>
      <c r="E213" s="117"/>
      <c r="F213" s="117"/>
      <c r="G213" s="117"/>
      <c r="H213" s="117"/>
      <c r="I213" s="117"/>
      <c r="J213" s="117"/>
      <c r="K213" s="122"/>
      <c r="L213" s="186"/>
      <c r="M213" s="187"/>
      <c r="N213" s="232"/>
    </row>
    <row r="214" spans="1:58">
      <c r="A214" s="116" t="s">
        <v>16</v>
      </c>
      <c r="J214" s="18">
        <v>2012</v>
      </c>
      <c r="K214" s="18">
        <f t="shared" ref="K214:AL214" si="596">1+J214</f>
        <v>2013</v>
      </c>
      <c r="L214" s="18">
        <f t="shared" si="596"/>
        <v>2014</v>
      </c>
      <c r="M214" s="18">
        <f t="shared" si="596"/>
        <v>2015</v>
      </c>
      <c r="N214" s="18">
        <f t="shared" si="596"/>
        <v>2016</v>
      </c>
      <c r="O214" s="18">
        <f t="shared" si="596"/>
        <v>2017</v>
      </c>
      <c r="P214" s="18">
        <f t="shared" si="596"/>
        <v>2018</v>
      </c>
      <c r="Q214" s="18">
        <f t="shared" si="596"/>
        <v>2019</v>
      </c>
      <c r="R214" s="18">
        <f t="shared" si="596"/>
        <v>2020</v>
      </c>
      <c r="S214" s="18">
        <f t="shared" si="596"/>
        <v>2021</v>
      </c>
      <c r="T214" s="18">
        <f t="shared" si="596"/>
        <v>2022</v>
      </c>
      <c r="U214" s="18">
        <f t="shared" si="596"/>
        <v>2023</v>
      </c>
      <c r="V214" s="18">
        <f t="shared" si="596"/>
        <v>2024</v>
      </c>
      <c r="W214" s="18">
        <f t="shared" si="596"/>
        <v>2025</v>
      </c>
      <c r="X214" s="18">
        <f t="shared" si="596"/>
        <v>2026</v>
      </c>
      <c r="Y214" s="18">
        <f t="shared" si="596"/>
        <v>2027</v>
      </c>
      <c r="Z214" s="18">
        <f t="shared" si="596"/>
        <v>2028</v>
      </c>
      <c r="AA214" s="18">
        <f t="shared" si="596"/>
        <v>2029</v>
      </c>
      <c r="AB214" s="18">
        <f t="shared" si="596"/>
        <v>2030</v>
      </c>
      <c r="AC214" s="18">
        <f t="shared" si="596"/>
        <v>2031</v>
      </c>
      <c r="AD214" s="18">
        <f t="shared" si="596"/>
        <v>2032</v>
      </c>
      <c r="AE214" s="18">
        <f t="shared" si="596"/>
        <v>2033</v>
      </c>
      <c r="AF214" s="18">
        <f t="shared" si="596"/>
        <v>2034</v>
      </c>
      <c r="AG214" s="18">
        <f t="shared" si="596"/>
        <v>2035</v>
      </c>
      <c r="AH214" s="18">
        <f t="shared" si="596"/>
        <v>2036</v>
      </c>
      <c r="AI214" s="18">
        <f t="shared" si="596"/>
        <v>2037</v>
      </c>
      <c r="AJ214" s="18">
        <f t="shared" si="596"/>
        <v>2038</v>
      </c>
      <c r="AK214" s="18">
        <f t="shared" si="596"/>
        <v>2039</v>
      </c>
      <c r="AL214" s="18">
        <f t="shared" si="596"/>
        <v>2040</v>
      </c>
      <c r="AM214" s="18">
        <v>2045</v>
      </c>
      <c r="AN214" s="18">
        <v>2050</v>
      </c>
      <c r="AO214" s="18">
        <v>2060</v>
      </c>
      <c r="AP214" s="18">
        <v>2070</v>
      </c>
      <c r="AQ214" s="18"/>
      <c r="AT214" s="18"/>
      <c r="AU214" s="18"/>
      <c r="BE214" s="18">
        <v>2012</v>
      </c>
      <c r="BF214" s="18"/>
    </row>
    <row r="215" spans="1:58" s="191" customFormat="1">
      <c r="A215" s="116" t="s">
        <v>16</v>
      </c>
      <c r="J215" s="114">
        <f t="shared" ref="J215:AP215" si="597">MATCH(J$214,$C$210:$K$210,$B210)</f>
        <v>1</v>
      </c>
      <c r="K215" s="191">
        <f t="shared" si="597"/>
        <v>1</v>
      </c>
      <c r="L215" s="191">
        <f t="shared" si="597"/>
        <v>1</v>
      </c>
      <c r="M215" s="191">
        <f t="shared" si="597"/>
        <v>2</v>
      </c>
      <c r="N215" s="191">
        <f t="shared" si="597"/>
        <v>2</v>
      </c>
      <c r="O215" s="191">
        <f t="shared" si="597"/>
        <v>3</v>
      </c>
      <c r="P215" s="191">
        <f t="shared" si="597"/>
        <v>3</v>
      </c>
      <c r="Q215" s="191">
        <f t="shared" si="597"/>
        <v>4</v>
      </c>
      <c r="R215" s="191">
        <f t="shared" si="597"/>
        <v>5</v>
      </c>
      <c r="S215" s="191">
        <f t="shared" si="597"/>
        <v>6</v>
      </c>
      <c r="T215" s="191">
        <f t="shared" si="597"/>
        <v>6</v>
      </c>
      <c r="U215" s="191">
        <f t="shared" si="597"/>
        <v>6</v>
      </c>
      <c r="V215" s="191">
        <f t="shared" si="597"/>
        <v>6</v>
      </c>
      <c r="W215" s="191">
        <f t="shared" si="597"/>
        <v>6</v>
      </c>
      <c r="X215" s="191">
        <f t="shared" si="597"/>
        <v>6</v>
      </c>
      <c r="Y215" s="191">
        <f t="shared" si="597"/>
        <v>6</v>
      </c>
      <c r="Z215" s="191">
        <f t="shared" si="597"/>
        <v>6</v>
      </c>
      <c r="AA215" s="191">
        <f t="shared" si="597"/>
        <v>6</v>
      </c>
      <c r="AB215" s="191">
        <f t="shared" si="597"/>
        <v>7</v>
      </c>
      <c r="AC215" s="191">
        <f t="shared" si="597"/>
        <v>7</v>
      </c>
      <c r="AD215" s="191">
        <f t="shared" si="597"/>
        <v>7</v>
      </c>
      <c r="AE215" s="191">
        <f t="shared" si="597"/>
        <v>7</v>
      </c>
      <c r="AF215" s="191">
        <f t="shared" si="597"/>
        <v>7</v>
      </c>
      <c r="AG215" s="191">
        <f t="shared" si="597"/>
        <v>7</v>
      </c>
      <c r="AH215" s="191">
        <f t="shared" si="597"/>
        <v>7</v>
      </c>
      <c r="AI215" s="191">
        <f t="shared" si="597"/>
        <v>7</v>
      </c>
      <c r="AJ215" s="191">
        <f t="shared" si="597"/>
        <v>7</v>
      </c>
      <c r="AK215" s="191">
        <f t="shared" si="597"/>
        <v>7</v>
      </c>
      <c r="AL215" s="191">
        <f t="shared" si="597"/>
        <v>8</v>
      </c>
      <c r="AM215" s="191">
        <f t="shared" si="597"/>
        <v>8</v>
      </c>
      <c r="AN215" s="191">
        <f t="shared" si="597"/>
        <v>9</v>
      </c>
      <c r="AO215" s="191">
        <f t="shared" si="597"/>
        <v>9</v>
      </c>
      <c r="AP215" s="191">
        <f t="shared" si="597"/>
        <v>9</v>
      </c>
      <c r="BE215" s="114">
        <f>MATCH(BE$214,$C$210:$K$210,$B210)</f>
        <v>1</v>
      </c>
    </row>
    <row r="216" spans="1:58">
      <c r="A216" s="116" t="s">
        <v>16</v>
      </c>
      <c r="J216" s="40">
        <f t="shared" ref="J216:AP216" si="598">MATCH(J$214,$C$210:$K$210,$B211)</f>
        <v>1</v>
      </c>
      <c r="K216" s="185" t="e">
        <f t="shared" si="598"/>
        <v>#N/A</v>
      </c>
      <c r="L216" s="185" t="e">
        <f t="shared" si="598"/>
        <v>#N/A</v>
      </c>
      <c r="M216" s="185">
        <f t="shared" si="598"/>
        <v>2</v>
      </c>
      <c r="N216" s="185" t="e">
        <f t="shared" si="598"/>
        <v>#N/A</v>
      </c>
      <c r="O216" s="185">
        <f t="shared" si="598"/>
        <v>3</v>
      </c>
      <c r="P216" s="185" t="e">
        <f t="shared" si="598"/>
        <v>#N/A</v>
      </c>
      <c r="Q216" s="185">
        <f t="shared" si="598"/>
        <v>4</v>
      </c>
      <c r="R216" s="185">
        <f t="shared" si="598"/>
        <v>5</v>
      </c>
      <c r="S216" s="185">
        <f t="shared" si="598"/>
        <v>6</v>
      </c>
      <c r="T216" s="185" t="e">
        <f t="shared" si="598"/>
        <v>#N/A</v>
      </c>
      <c r="U216" s="185" t="e">
        <f t="shared" si="598"/>
        <v>#N/A</v>
      </c>
      <c r="V216" s="185" t="e">
        <f t="shared" si="598"/>
        <v>#N/A</v>
      </c>
      <c r="W216" s="185" t="e">
        <f t="shared" si="598"/>
        <v>#N/A</v>
      </c>
      <c r="X216" s="185" t="e">
        <f t="shared" si="598"/>
        <v>#N/A</v>
      </c>
      <c r="Y216" s="185" t="e">
        <f t="shared" si="598"/>
        <v>#N/A</v>
      </c>
      <c r="Z216" s="185" t="e">
        <f t="shared" si="598"/>
        <v>#N/A</v>
      </c>
      <c r="AA216" s="185" t="e">
        <f t="shared" si="598"/>
        <v>#N/A</v>
      </c>
      <c r="AB216" s="185">
        <f t="shared" si="598"/>
        <v>7</v>
      </c>
      <c r="AC216" s="185" t="e">
        <f t="shared" si="598"/>
        <v>#N/A</v>
      </c>
      <c r="AD216" s="185" t="e">
        <f t="shared" si="598"/>
        <v>#N/A</v>
      </c>
      <c r="AE216" s="185" t="e">
        <f t="shared" si="598"/>
        <v>#N/A</v>
      </c>
      <c r="AF216" s="185" t="e">
        <f t="shared" si="598"/>
        <v>#N/A</v>
      </c>
      <c r="AG216" s="185" t="e">
        <f t="shared" si="598"/>
        <v>#N/A</v>
      </c>
      <c r="AH216" s="185" t="e">
        <f t="shared" si="598"/>
        <v>#N/A</v>
      </c>
      <c r="AI216" s="185" t="e">
        <f t="shared" si="598"/>
        <v>#N/A</v>
      </c>
      <c r="AJ216" s="185" t="e">
        <f t="shared" si="598"/>
        <v>#N/A</v>
      </c>
      <c r="AK216" s="185" t="e">
        <f t="shared" si="598"/>
        <v>#N/A</v>
      </c>
      <c r="AL216" s="185">
        <f t="shared" si="598"/>
        <v>8</v>
      </c>
      <c r="AM216" s="185" t="e">
        <f t="shared" si="598"/>
        <v>#N/A</v>
      </c>
      <c r="AN216" s="185">
        <f t="shared" si="598"/>
        <v>9</v>
      </c>
      <c r="AO216" s="185" t="e">
        <f t="shared" si="598"/>
        <v>#N/A</v>
      </c>
      <c r="AP216" s="185" t="e">
        <f t="shared" si="598"/>
        <v>#N/A</v>
      </c>
      <c r="BE216" s="40">
        <f>MATCH(BE$214,$C$210:$K$210,$B211)</f>
        <v>1</v>
      </c>
    </row>
    <row r="217" spans="1:58">
      <c r="A217" s="116" t="s">
        <v>16</v>
      </c>
      <c r="J217" s="185">
        <f t="shared" ref="J217:AP217" si="599">MATCH(J$214,$C$211:$K$211,$B212)</f>
        <v>9</v>
      </c>
      <c r="K217" s="185">
        <f t="shared" si="599"/>
        <v>8</v>
      </c>
      <c r="L217" s="185">
        <f t="shared" si="599"/>
        <v>8</v>
      </c>
      <c r="M217" s="185">
        <f t="shared" si="599"/>
        <v>8</v>
      </c>
      <c r="N217" s="185">
        <f t="shared" si="599"/>
        <v>7</v>
      </c>
      <c r="O217" s="185">
        <f t="shared" si="599"/>
        <v>7</v>
      </c>
      <c r="P217" s="185">
        <f t="shared" si="599"/>
        <v>6</v>
      </c>
      <c r="Q217" s="185">
        <f t="shared" si="599"/>
        <v>6</v>
      </c>
      <c r="R217" s="185">
        <f t="shared" si="599"/>
        <v>5</v>
      </c>
      <c r="S217" s="185">
        <f t="shared" si="599"/>
        <v>4</v>
      </c>
      <c r="T217" s="185">
        <f t="shared" si="599"/>
        <v>3</v>
      </c>
      <c r="U217" s="185">
        <f t="shared" si="599"/>
        <v>3</v>
      </c>
      <c r="V217" s="185">
        <f t="shared" si="599"/>
        <v>3</v>
      </c>
      <c r="W217" s="185">
        <f t="shared" si="599"/>
        <v>3</v>
      </c>
      <c r="X217" s="185">
        <f t="shared" si="599"/>
        <v>3</v>
      </c>
      <c r="Y217" s="185">
        <f t="shared" si="599"/>
        <v>3</v>
      </c>
      <c r="Z217" s="185">
        <f t="shared" si="599"/>
        <v>3</v>
      </c>
      <c r="AA217" s="185">
        <f t="shared" si="599"/>
        <v>3</v>
      </c>
      <c r="AB217" s="185">
        <f t="shared" si="599"/>
        <v>3</v>
      </c>
      <c r="AC217" s="185">
        <f t="shared" si="599"/>
        <v>2</v>
      </c>
      <c r="AD217" s="185">
        <f t="shared" si="599"/>
        <v>2</v>
      </c>
      <c r="AE217" s="185">
        <f t="shared" si="599"/>
        <v>2</v>
      </c>
      <c r="AF217" s="185">
        <f t="shared" si="599"/>
        <v>2</v>
      </c>
      <c r="AG217" s="185">
        <f t="shared" si="599"/>
        <v>2</v>
      </c>
      <c r="AH217" s="185">
        <f t="shared" si="599"/>
        <v>2</v>
      </c>
      <c r="AI217" s="185">
        <f t="shared" si="599"/>
        <v>2</v>
      </c>
      <c r="AJ217" s="185">
        <f t="shared" si="599"/>
        <v>2</v>
      </c>
      <c r="AK217" s="185">
        <f t="shared" si="599"/>
        <v>2</v>
      </c>
      <c r="AL217" s="185">
        <f t="shared" si="599"/>
        <v>2</v>
      </c>
      <c r="AM217" s="185">
        <f t="shared" si="599"/>
        <v>1</v>
      </c>
      <c r="AN217" s="185">
        <f t="shared" si="599"/>
        <v>1</v>
      </c>
      <c r="AO217" s="185" t="e">
        <f t="shared" si="599"/>
        <v>#N/A</v>
      </c>
      <c r="AP217" s="185" t="e">
        <f t="shared" si="599"/>
        <v>#N/A</v>
      </c>
      <c r="BE217" s="185">
        <f>MATCH(BE$214,$C$211:$K$211,$B212)</f>
        <v>9</v>
      </c>
    </row>
    <row r="218" spans="1:58" s="117" customFormat="1">
      <c r="A218" s="116" t="s">
        <v>16</v>
      </c>
      <c r="J218" s="189">
        <f t="shared" ref="J218:AP218" si="600">IF(ISNA(J215),-1,IF(ISNA(J217),99,IF(ISNA(J216),J215,0)))</f>
        <v>0</v>
      </c>
      <c r="K218" s="189">
        <f t="shared" si="600"/>
        <v>1</v>
      </c>
      <c r="L218" s="189">
        <f t="shared" si="600"/>
        <v>1</v>
      </c>
      <c r="M218" s="189">
        <f t="shared" si="600"/>
        <v>0</v>
      </c>
      <c r="N218" s="189">
        <f t="shared" si="600"/>
        <v>2</v>
      </c>
      <c r="O218" s="189">
        <f t="shared" si="600"/>
        <v>0</v>
      </c>
      <c r="P218" s="189">
        <f t="shared" si="600"/>
        <v>3</v>
      </c>
      <c r="Q218" s="189">
        <f t="shared" si="600"/>
        <v>0</v>
      </c>
      <c r="R218" s="189">
        <f t="shared" si="600"/>
        <v>0</v>
      </c>
      <c r="S218" s="189">
        <f t="shared" si="600"/>
        <v>0</v>
      </c>
      <c r="T218" s="189">
        <f t="shared" si="600"/>
        <v>6</v>
      </c>
      <c r="U218" s="189">
        <f t="shared" si="600"/>
        <v>6</v>
      </c>
      <c r="V218" s="189">
        <f t="shared" si="600"/>
        <v>6</v>
      </c>
      <c r="W218" s="189">
        <f t="shared" si="600"/>
        <v>6</v>
      </c>
      <c r="X218" s="189">
        <f t="shared" si="600"/>
        <v>6</v>
      </c>
      <c r="Y218" s="189">
        <f t="shared" si="600"/>
        <v>6</v>
      </c>
      <c r="Z218" s="189">
        <f t="shared" si="600"/>
        <v>6</v>
      </c>
      <c r="AA218" s="189">
        <f t="shared" si="600"/>
        <v>6</v>
      </c>
      <c r="AB218" s="189">
        <f t="shared" si="600"/>
        <v>0</v>
      </c>
      <c r="AC218" s="189">
        <f t="shared" si="600"/>
        <v>7</v>
      </c>
      <c r="AD218" s="189">
        <f t="shared" si="600"/>
        <v>7</v>
      </c>
      <c r="AE218" s="189">
        <f t="shared" si="600"/>
        <v>7</v>
      </c>
      <c r="AF218" s="189">
        <f t="shared" si="600"/>
        <v>7</v>
      </c>
      <c r="AG218" s="189">
        <f t="shared" si="600"/>
        <v>7</v>
      </c>
      <c r="AH218" s="189">
        <f t="shared" si="600"/>
        <v>7</v>
      </c>
      <c r="AI218" s="189">
        <f t="shared" si="600"/>
        <v>7</v>
      </c>
      <c r="AJ218" s="189">
        <f t="shared" si="600"/>
        <v>7</v>
      </c>
      <c r="AK218" s="189">
        <f t="shared" si="600"/>
        <v>7</v>
      </c>
      <c r="AL218" s="189">
        <f t="shared" si="600"/>
        <v>0</v>
      </c>
      <c r="AM218" s="189">
        <f t="shared" si="600"/>
        <v>8</v>
      </c>
      <c r="AN218" s="189">
        <f t="shared" si="600"/>
        <v>0</v>
      </c>
      <c r="AO218" s="189">
        <f t="shared" si="600"/>
        <v>99</v>
      </c>
      <c r="AP218" s="189">
        <f t="shared" si="600"/>
        <v>99</v>
      </c>
      <c r="AQ218" s="189"/>
      <c r="AT218" s="189"/>
      <c r="AU218" s="189"/>
      <c r="BE218" s="189">
        <f>IF(ISNA(BE215),-1,IF(ISNA(BE217),99,IF(ISNA(BE216),BE215,0)))</f>
        <v>0</v>
      </c>
      <c r="BF218" s="189"/>
    </row>
    <row r="219" spans="1:58">
      <c r="B219" s="22" t="str">
        <f t="shared" ref="B219:B226" si="601">IF(A219="*","","COM_PROJ")</f>
        <v>COM_PROJ</v>
      </c>
      <c r="C219" s="23" t="str">
        <f t="shared" ref="C219:C226" si="602">IF($A219="*","","-")</f>
        <v>-</v>
      </c>
      <c r="D219" s="57" t="str">
        <f t="shared" ref="D219:D226" si="603">B186</f>
        <v>TPPRCAR</v>
      </c>
      <c r="E219" s="23" t="str">
        <f t="shared" ref="E219:H226" si="604">IF($A219="*","","-")</f>
        <v>-</v>
      </c>
      <c r="F219" s="23" t="str">
        <f t="shared" si="604"/>
        <v>-</v>
      </c>
      <c r="G219" s="23" t="str">
        <f t="shared" si="604"/>
        <v>-</v>
      </c>
      <c r="H219" s="23" t="str">
        <f t="shared" si="604"/>
        <v>-</v>
      </c>
      <c r="I219" s="22">
        <f t="shared" ref="I219:I226" si="605">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78.16502898594004</v>
      </c>
      <c r="S219" s="186" cm="1">
        <f t="array" ref="S219">IF(S$218=-1,T219,IF(S$218=99,R219,IF(S$218=0,INDEX($E186:$M186,0,S$216),(INDEX($E186:$M186,0,S$218+1)-INDEX($E186:$M186,0,S$218))/(INDEX($E$185:$M$185,0,S$218+1)-INDEX($E$185:$M$185,0,S$218))+R219)))</f>
        <v>76.622786978786607</v>
      </c>
      <c r="T219" s="186" cm="1">
        <f t="array" ref="T219">IF(T$218=-1,U219,IF(T$218=99,S219,IF(T$218=0,INDEX($E186:$M186,0,T$216),(INDEX($E186:$M186,0,T$218+1)-INDEX($E186:$M186,0,T$218))/(INDEX($E$185:$M$185,0,T$218+1)-INDEX($E$185:$M$185,0,T$218))+S219)))</f>
        <v>79.432802339984804</v>
      </c>
      <c r="U219" s="186" cm="1">
        <f t="array" ref="U219">IF(U$218=-1,V219,IF(U$218=99,T219,IF(U$218=0,INDEX($E186:$M186,0,U$216),(INDEX($E186:$M186,0,U$218+1)-INDEX($E186:$M186,0,U$218))/(INDEX($E$185:$M$185,0,U$218+1)-INDEX($E$185:$M$185,0,U$218))+T219)))</f>
        <v>82.242817701183</v>
      </c>
      <c r="V219" s="186" cm="1">
        <f t="array" ref="V219">IF(V$218=-1,W219,IF(V$218=99,U219,IF(V$218=0,INDEX($E186:$M186,0,V$216),(INDEX($E186:$M186,0,V$218+1)-INDEX($E186:$M186,0,V$218))/(INDEX($E$185:$M$185,0,V$218+1)-INDEX($E$185:$M$185,0,V$218))+U219)))</f>
        <v>85.052833062381197</v>
      </c>
      <c r="W219" s="186" cm="1">
        <f t="array" ref="W219">IF(W$218=-1,X219,IF(W$218=99,V219,IF(W$218=0,INDEX($E186:$M186,0,W$216),(INDEX($E186:$M186,0,W$218+1)-INDEX($E186:$M186,0,W$218))/(INDEX($E$185:$M$185,0,W$218+1)-INDEX($E$185:$M$185,0,W$218))+V219)))</f>
        <v>87.862848423579393</v>
      </c>
      <c r="X219" s="186" cm="1">
        <f t="array" ref="X219">IF(X$218=-1,Y219,IF(X$218=99,W219,IF(X$218=0,INDEX($E186:$M186,0,X$216),(INDEX($E186:$M186,0,X$218+1)-INDEX($E186:$M186,0,X$218))/(INDEX($E$185:$M$185,0,X$218+1)-INDEX($E$185:$M$185,0,X$218))+W219)))</f>
        <v>90.67286378477759</v>
      </c>
      <c r="Y219" s="186" cm="1">
        <f t="array" ref="Y219">IF(Y$218=-1,Z219,IF(Y$218=99,X219,IF(Y$218=0,INDEX($E186:$M186,0,Y$216),(INDEX($E186:$M186,0,Y$218+1)-INDEX($E186:$M186,0,Y$218))/(INDEX($E$185:$M$185,0,Y$218+1)-INDEX($E$185:$M$185,0,Y$218))+X219)))</f>
        <v>93.482879145975787</v>
      </c>
      <c r="Z219" s="186" cm="1">
        <f t="array" ref="Z219">IF(Z$218=-1,AA219,IF(Z$218=99,Y219,IF(Z$218=0,INDEX($E186:$M186,0,Z$216),(INDEX($E186:$M186,0,Z$218+1)-INDEX($E186:$M186,0,Z$218))/(INDEX($E$185:$M$185,0,Z$218+1)-INDEX($E$185:$M$185,0,Z$218))+Y219)))</f>
        <v>96.292894507173983</v>
      </c>
      <c r="AA219" s="186" cm="1">
        <f t="array" ref="AA219">IF(AA$218=-1,AB219,IF(AA$218=99,Z219,IF(AA$218=0,INDEX($E186:$M186,0,AA$216),(INDEX($E186:$M186,0,AA$218+1)-INDEX($E186:$M186,0,AA$218))/(INDEX($E$185:$M$185,0,AA$218+1)-INDEX($E$185:$M$185,0,AA$218))+Z219)))</f>
        <v>99.10290986837218</v>
      </c>
      <c r="AB219" s="186" cm="1">
        <f t="array" ref="AB219">IF(AB$218=-1,AC219,IF(AB$218=99,AA219,IF(AB$218=0,INDEX($E186:$M186,0,AB$216),(INDEX($E186:$M186,0,AB$218+1)-INDEX($E186:$M186,0,AB$218))/(INDEX($E$185:$M$185,0,AB$218+1)-INDEX($E$185:$M$185,0,AB$218))+AA219)))</f>
        <v>101.91292522957039</v>
      </c>
      <c r="AC219" s="186" cm="1">
        <f t="array" ref="AC219">IF(AC$218=-1,AD219,IF(AC$218=99,AB219,IF(AC$218=0,INDEX($E186:$M186,0,AC$216),(INDEX($E186:$M186,0,AC$218+1)-INDEX($E186:$M186,0,AC$218))/(INDEX($E$185:$M$185,0,AC$218+1)-INDEX($E$185:$M$185,0,AC$218))+AB219)))</f>
        <v>105.45827208219767</v>
      </c>
      <c r="AD219" s="186" cm="1">
        <f t="array" ref="AD219">IF(AD$218=-1,AE219,IF(AD$218=99,AC219,IF(AD$218=0,INDEX($E186:$M186,0,AD$216),(INDEX($E186:$M186,0,AD$218+1)-INDEX($E186:$M186,0,AD$218))/(INDEX($E$185:$M$185,0,AD$218+1)-INDEX($E$185:$M$185,0,AD$218))+AC219)))</f>
        <v>109.00361893482494</v>
      </c>
      <c r="AE219" s="186" cm="1">
        <f t="array" ref="AE219">IF(AE$218=-1,AF219,IF(AE$218=99,AD219,IF(AE$218=0,INDEX($E186:$M186,0,AE$216),(INDEX($E186:$M186,0,AE$218+1)-INDEX($E186:$M186,0,AE$218))/(INDEX($E$185:$M$185,0,AE$218+1)-INDEX($E$185:$M$185,0,AE$218))+AD219)))</f>
        <v>112.54896578745222</v>
      </c>
      <c r="AF219" s="186" cm="1">
        <f t="array" ref="AF219">IF(AF$218=-1,AG219,IF(AF$218=99,AE219,IF(AF$218=0,INDEX($E186:$M186,0,AF$216),(INDEX($E186:$M186,0,AF$218+1)-INDEX($E186:$M186,0,AF$218))/(INDEX($E$185:$M$185,0,AF$218+1)-INDEX($E$185:$M$185,0,AF$218))+AE219)))</f>
        <v>116.09431264007949</v>
      </c>
      <c r="AG219" s="186" cm="1">
        <f t="array" ref="AG219">IF(AG$218=-1,AH219,IF(AG$218=99,AF219,IF(AG$218=0,INDEX($E186:$M186,0,AG$216),(INDEX($E186:$M186,0,AG$218+1)-INDEX($E186:$M186,0,AG$218))/(INDEX($E$185:$M$185,0,AG$218+1)-INDEX($E$185:$M$185,0,AG$218))+AF219)))</f>
        <v>119.63965949270677</v>
      </c>
      <c r="AH219" s="186" cm="1">
        <f t="array" ref="AH219">IF(AH$218=-1,AI219,IF(AH$218=99,AG219,IF(AH$218=0,INDEX($E186:$M186,0,AH$216),(INDEX($E186:$M186,0,AH$218+1)-INDEX($E186:$M186,0,AH$218))/(INDEX($E$185:$M$185,0,AH$218+1)-INDEX($E$185:$M$185,0,AH$218))+AG219)))</f>
        <v>123.18500634533405</v>
      </c>
      <c r="AI219" s="186" cm="1">
        <f t="array" ref="AI219">IF(AI$218=-1,AJ219,IF(AI$218=99,AH219,IF(AI$218=0,INDEX($E186:$M186,0,AI$216),(INDEX($E186:$M186,0,AI$218+1)-INDEX($E186:$M186,0,AI$218))/(INDEX($E$185:$M$185,0,AI$218+1)-INDEX($E$185:$M$185,0,AI$218))+AH219)))</f>
        <v>126.73035319796132</v>
      </c>
      <c r="AJ219" s="186" cm="1">
        <f t="array" ref="AJ219">IF(AJ$218=-1,AK219,IF(AJ$218=99,AI219,IF(AJ$218=0,INDEX($E186:$M186,0,AJ$216),(INDEX($E186:$M186,0,AJ$218+1)-INDEX($E186:$M186,0,AJ$218))/(INDEX($E$185:$M$185,0,AJ$218+1)-INDEX($E$185:$M$185,0,AJ$218))+AI219)))</f>
        <v>130.2757000505886</v>
      </c>
      <c r="AK219" s="186" cm="1">
        <f t="array" ref="AK219">IF(AK$218=-1,AL219,IF(AK$218=99,AJ219,IF(AK$218=0,INDEX($E186:$M186,0,AK$216),(INDEX($E186:$M186,0,AK$218+1)-INDEX($E186:$M186,0,AK$218))/(INDEX($E$185:$M$185,0,AK$218+1)-INDEX($E$185:$M$185,0,AK$218))+AJ219)))</f>
        <v>133.82104690321589</v>
      </c>
      <c r="AL219" s="186" cm="1">
        <f t="array" ref="AL219">IF(AL$218=-1,AM219,IF(AL$218=99,AK219,IF(AL$218=0,INDEX($E186:$M186,0,AL$216),(INDEX($E186:$M186,0,AL$218+1)-INDEX($E186:$M186,0,AL$218))/(INDEX($E$185:$M$185,0,AL$218+1)-INDEX($E$185:$M$185,0,AL$218))+AK219)))</f>
        <v>137.36639375584321</v>
      </c>
      <c r="AM219" s="298">
        <f>(AL219+AN219)/2</f>
        <v>154.48167390941882</v>
      </c>
      <c r="AN219" s="186" cm="1">
        <f t="array" ref="AN219">IF(AN$218=-1,AO219,IF(AN$218=99,AM219,IF(AN$218=0,INDEX($E186:$M186,0,AN$216),(INDEX($E186:$M186,0,AN$218+1)-INDEX($E186:$M186,0,AN$218))/(INDEX($E$185:$M$185,0,AN$218+1)-INDEX($E$185:$M$185,0,AN$218))+AM219)))</f>
        <v>171.5969540629944</v>
      </c>
      <c r="AO219" s="186" cm="1">
        <f t="array" ref="AO219">IF(AO$218=-1,AP219,IF(AO$218=99,AN219,IF(AO$218=0,INDEX($E186:$M186,0,AO$216),(INDEX($E186:$M186,0,AO$218+1)-INDEX($E186:$M186,0,AO$218))/(INDEX($E$185:$M$185,0,AO$218+1)-INDEX($E$185:$M$185,0,AO$218))+AN219)))</f>
        <v>171.5969540629944</v>
      </c>
      <c r="AP219" s="186" cm="1">
        <f t="array" ref="AP219">IF(AP$218=-1,#REF!,IF(AP$218=99,AO219,IF(AP$218=0,INDEX($E186:$M186,0,AP$216),(INDEX($E186:$M186,0,AP$218+1)-INDEX($E186:$M186,0,AP$218))/(INDEX($E$185:$M$185,0,AP$218+1)-INDEX($E$185:$M$185,0,AP$218))+AO219)))</f>
        <v>171.5969540629944</v>
      </c>
      <c r="AQ219" s="186"/>
      <c r="AT219" s="186"/>
      <c r="AU219" s="186"/>
      <c r="BE219" s="186">
        <f t="shared" ref="BE219:BE226" si="606">E186</f>
        <v>77.614189675901358</v>
      </c>
      <c r="BF219" s="109">
        <f t="shared" ref="BF219:BF226" si="607">(J219-BE219)/J219</f>
        <v>0</v>
      </c>
    </row>
    <row r="220" spans="1:58">
      <c r="B220" s="22" t="str">
        <f t="shared" si="601"/>
        <v>COM_PROJ</v>
      </c>
      <c r="C220" s="23" t="str">
        <f t="shared" si="602"/>
        <v>-</v>
      </c>
      <c r="D220" s="57" t="str">
        <f t="shared" si="603"/>
        <v>TPPRSUV</v>
      </c>
      <c r="E220" s="23" t="str">
        <f t="shared" si="604"/>
        <v>-</v>
      </c>
      <c r="F220" s="23" t="str">
        <f t="shared" si="604"/>
        <v>-</v>
      </c>
      <c r="G220" s="23" t="str">
        <f t="shared" si="604"/>
        <v>-</v>
      </c>
      <c r="H220" s="23" t="str">
        <f t="shared" si="604"/>
        <v>-</v>
      </c>
      <c r="I220" s="22">
        <f t="shared" si="605"/>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16.610068659512262</v>
      </c>
      <c r="S220" s="186" cm="1">
        <f t="array" ref="S220">IF(S$218=-1,T220,IF(S$218=99,R220,IF(S$218=0,INDEX($E187:$M187,0,S$216),(INDEX($E187:$M187,0,S$218+1)-INDEX($E187:$M187,0,S$218))/(INDEX($E$185:$M$185,0,S$218+1)-INDEX($E$185:$M$185,0,S$218))+R220)))</f>
        <v>16.282342232992157</v>
      </c>
      <c r="T220" s="186" cm="1">
        <f t="array" ref="T220">IF(T$218=-1,U220,IF(T$218=99,S220,IF(T$218=0,INDEX($E187:$M187,0,T$216),(INDEX($E187:$M187,0,T$218+1)-INDEX($E187:$M187,0,T$218))/(INDEX($E$185:$M$185,0,T$218+1)-INDEX($E$185:$M$185,0,T$218))+S220)))</f>
        <v>16.879470497246775</v>
      </c>
      <c r="U220" s="186" cm="1">
        <f t="array" ref="U220">IF(U$218=-1,V220,IF(U$218=99,T220,IF(U$218=0,INDEX($E187:$M187,0,U$216),(INDEX($E187:$M187,0,U$218+1)-INDEX($E187:$M187,0,U$218))/(INDEX($E$185:$M$185,0,U$218+1)-INDEX($E$185:$M$185,0,U$218))+T220)))</f>
        <v>17.476598761501393</v>
      </c>
      <c r="V220" s="186" cm="1">
        <f t="array" ref="V220">IF(V$218=-1,W220,IF(V$218=99,U220,IF(V$218=0,INDEX($E187:$M187,0,V$216),(INDEX($E187:$M187,0,V$218+1)-INDEX($E187:$M187,0,V$218))/(INDEX($E$185:$M$185,0,V$218+1)-INDEX($E$185:$M$185,0,V$218))+U220)))</f>
        <v>18.073727025756011</v>
      </c>
      <c r="W220" s="186" cm="1">
        <f t="array" ref="W220">IF(W$218=-1,X220,IF(W$218=99,V220,IF(W$218=0,INDEX($E187:$M187,0,W$216),(INDEX($E187:$M187,0,W$218+1)-INDEX($E187:$M187,0,W$218))/(INDEX($E$185:$M$185,0,W$218+1)-INDEX($E$185:$M$185,0,W$218))+V220)))</f>
        <v>18.670855290010628</v>
      </c>
      <c r="X220" s="186" cm="1">
        <f t="array" ref="X220">IF(X$218=-1,Y220,IF(X$218=99,W220,IF(X$218=0,INDEX($E187:$M187,0,X$216),(INDEX($E187:$M187,0,X$218+1)-INDEX($E187:$M187,0,X$218))/(INDEX($E$185:$M$185,0,X$218+1)-INDEX($E$185:$M$185,0,X$218))+W220)))</f>
        <v>19.267983554265246</v>
      </c>
      <c r="Y220" s="186" cm="1">
        <f t="array" ref="Y220">IF(Y$218=-1,Z220,IF(Y$218=99,X220,IF(Y$218=0,INDEX($E187:$M187,0,Y$216),(INDEX($E187:$M187,0,Y$218+1)-INDEX($E187:$M187,0,Y$218))/(INDEX($E$185:$M$185,0,Y$218+1)-INDEX($E$185:$M$185,0,Y$218))+X220)))</f>
        <v>19.865111818519864</v>
      </c>
      <c r="Z220" s="186" cm="1">
        <f t="array" ref="Z220">IF(Z$218=-1,AA220,IF(Z$218=99,Y220,IF(Z$218=0,INDEX($E187:$M187,0,Z$216),(INDEX($E187:$M187,0,Z$218+1)-INDEX($E187:$M187,0,Z$218))/(INDEX($E$185:$M$185,0,Z$218+1)-INDEX($E$185:$M$185,0,Z$218))+Y220)))</f>
        <v>20.462240082774482</v>
      </c>
      <c r="AA220" s="186" cm="1">
        <f t="array" ref="AA220">IF(AA$218=-1,AB220,IF(AA$218=99,Z220,IF(AA$218=0,INDEX($E187:$M187,0,AA$216),(INDEX($E187:$M187,0,AA$218+1)-INDEX($E187:$M187,0,AA$218))/(INDEX($E$185:$M$185,0,AA$218+1)-INDEX($E$185:$M$185,0,AA$218))+Z220)))</f>
        <v>21.0593683470291</v>
      </c>
      <c r="AB220" s="186" cm="1">
        <f t="array" ref="AB220">IF(AB$218=-1,AC220,IF(AB$218=99,AA220,IF(AB$218=0,INDEX($E187:$M187,0,AB$216),(INDEX($E187:$M187,0,AB$218+1)-INDEX($E187:$M187,0,AB$218))/(INDEX($E$185:$M$185,0,AB$218+1)-INDEX($E$185:$M$185,0,AB$218))+AA220)))</f>
        <v>21.656496611283711</v>
      </c>
      <c r="AC220" s="186" cm="1">
        <f t="array" ref="AC220">IF(AC$218=-1,AD220,IF(AC$218=99,AB220,IF(AC$218=0,INDEX($E187:$M187,0,AC$216),(INDEX($E187:$M187,0,AC$218+1)-INDEX($E187:$M187,0,AC$218))/(INDEX($E$185:$M$185,0,AC$218+1)-INDEX($E$185:$M$185,0,AC$218))+AB220)))</f>
        <v>22.409882817467007</v>
      </c>
      <c r="AD220" s="186" cm="1">
        <f t="array" ref="AD220">IF(AD$218=-1,AE220,IF(AD$218=99,AC220,IF(AD$218=0,INDEX($E187:$M187,0,AD$216),(INDEX($E187:$M187,0,AD$218+1)-INDEX($E187:$M187,0,AD$218))/(INDEX($E$185:$M$185,0,AD$218+1)-INDEX($E$185:$M$185,0,AD$218))+AC220)))</f>
        <v>23.163269023650304</v>
      </c>
      <c r="AE220" s="186" cm="1">
        <f t="array" ref="AE220">IF(AE$218=-1,AF220,IF(AE$218=99,AD220,IF(AE$218=0,INDEX($E187:$M187,0,AE$216),(INDEX($E187:$M187,0,AE$218+1)-INDEX($E187:$M187,0,AE$218))/(INDEX($E$185:$M$185,0,AE$218+1)-INDEX($E$185:$M$185,0,AE$218))+AD220)))</f>
        <v>23.916655229833601</v>
      </c>
      <c r="AF220" s="186" cm="1">
        <f t="array" ref="AF220">IF(AF$218=-1,AG220,IF(AF$218=99,AE220,IF(AF$218=0,INDEX($E187:$M187,0,AF$216),(INDEX($E187:$M187,0,AF$218+1)-INDEX($E187:$M187,0,AF$218))/(INDEX($E$185:$M$185,0,AF$218+1)-INDEX($E$185:$M$185,0,AF$218))+AE220)))</f>
        <v>24.670041436016898</v>
      </c>
      <c r="AG220" s="186" cm="1">
        <f t="array" ref="AG220">IF(AG$218=-1,AH220,IF(AG$218=99,AF220,IF(AG$218=0,INDEX($E187:$M187,0,AG$216),(INDEX($E187:$M187,0,AG$218+1)-INDEX($E187:$M187,0,AG$218))/(INDEX($E$185:$M$185,0,AG$218+1)-INDEX($E$185:$M$185,0,AG$218))+AF220)))</f>
        <v>25.423427642200195</v>
      </c>
      <c r="AH220" s="186" cm="1">
        <f t="array" ref="AH220">IF(AH$218=-1,AI220,IF(AH$218=99,AG220,IF(AH$218=0,INDEX($E187:$M187,0,AH$216),(INDEX($E187:$M187,0,AH$218+1)-INDEX($E187:$M187,0,AH$218))/(INDEX($E$185:$M$185,0,AH$218+1)-INDEX($E$185:$M$185,0,AH$218))+AG220)))</f>
        <v>26.176813848383492</v>
      </c>
      <c r="AI220" s="186" cm="1">
        <f t="array" ref="AI220">IF(AI$218=-1,AJ220,IF(AI$218=99,AH220,IF(AI$218=0,INDEX($E187:$M187,0,AI$216),(INDEX($E187:$M187,0,AI$218+1)-INDEX($E187:$M187,0,AI$218))/(INDEX($E$185:$M$185,0,AI$218+1)-INDEX($E$185:$M$185,0,AI$218))+AH220)))</f>
        <v>26.930200054566789</v>
      </c>
      <c r="AJ220" s="186" cm="1">
        <f t="array" ref="AJ220">IF(AJ$218=-1,AK220,IF(AJ$218=99,AI220,IF(AJ$218=0,INDEX($E187:$M187,0,AJ$216),(INDEX($E187:$M187,0,AJ$218+1)-INDEX($E187:$M187,0,AJ$218))/(INDEX($E$185:$M$185,0,AJ$218+1)-INDEX($E$185:$M$185,0,AJ$218))+AI220)))</f>
        <v>27.683586260750086</v>
      </c>
      <c r="AK220" s="186" cm="1">
        <f t="array" ref="AK220">IF(AK$218=-1,AL220,IF(AK$218=99,AJ220,IF(AK$218=0,INDEX($E187:$M187,0,AK$216),(INDEX($E187:$M187,0,AK$218+1)-INDEX($E187:$M187,0,AK$218))/(INDEX($E$185:$M$185,0,AK$218+1)-INDEX($E$185:$M$185,0,AK$218))+AJ220)))</f>
        <v>28.436972466933383</v>
      </c>
      <c r="AL220" s="186" cm="1">
        <f t="array" ref="AL220">IF(AL$218=-1,AM220,IF(AL$218=99,AK220,IF(AL$218=0,INDEX($E187:$M187,0,AL$216),(INDEX($E187:$M187,0,AL$218+1)-INDEX($E187:$M187,0,AL$218))/(INDEX($E$185:$M$185,0,AL$218+1)-INDEX($E$185:$M$185,0,AL$218))+AK220)))</f>
        <v>29.190358673116688</v>
      </c>
      <c r="AM220" s="298">
        <f t="shared" ref="AM220:AM226" si="608">(AL220+AN220)/2</f>
        <v>32.827355705751501</v>
      </c>
      <c r="AN220" s="186" cm="1">
        <f t="array" ref="AN220">IF(AN$218=-1,AO220,IF(AN$218=99,AM220,IF(AN$218=0,INDEX($E187:$M187,0,AN$216),(INDEX($E187:$M187,0,AN$218+1)-INDEX($E187:$M187,0,AN$218))/(INDEX($E$185:$M$185,0,AN$218+1)-INDEX($E$185:$M$185,0,AN$218))+AM220)))</f>
        <v>36.46435273838631</v>
      </c>
      <c r="AO220" s="186" cm="1">
        <f t="array" ref="AO220">IF(AO$218=-1,AP220,IF(AO$218=99,AN220,IF(AO$218=0,INDEX($E187:$M187,0,AO$216),(INDEX($E187:$M187,0,AO$218+1)-INDEX($E187:$M187,0,AO$218))/(INDEX($E$185:$M$185,0,AO$218+1)-INDEX($E$185:$M$185,0,AO$218))+AN220)))</f>
        <v>36.46435273838631</v>
      </c>
      <c r="AP220" s="186" cm="1">
        <f t="array" ref="AP220">IF(AP$218=-1,#REF!,IF(AP$218=99,AO220,IF(AP$218=0,INDEX($E187:$M187,0,AP$216),(INDEX($E187:$M187,0,AP$218+1)-INDEX($E187:$M187,0,AP$218))/(INDEX($E$185:$M$185,0,AP$218+1)-INDEX($E$185:$M$185,0,AP$218))+AO220)))</f>
        <v>36.46435273838631</v>
      </c>
      <c r="AQ220" s="186"/>
      <c r="AT220" s="186"/>
      <c r="AU220" s="186"/>
      <c r="BE220" s="186">
        <f t="shared" si="606"/>
        <v>9.939379683721306</v>
      </c>
      <c r="BF220" s="109">
        <f t="shared" si="607"/>
        <v>0</v>
      </c>
    </row>
    <row r="221" spans="1:58">
      <c r="B221" s="22" t="str">
        <f t="shared" si="601"/>
        <v>COM_PROJ</v>
      </c>
      <c r="C221" s="23" t="str">
        <f t="shared" si="602"/>
        <v>-</v>
      </c>
      <c r="D221" s="57" t="str">
        <f t="shared" si="603"/>
        <v>TPPRMOT</v>
      </c>
      <c r="E221" s="23" t="str">
        <f t="shared" si="604"/>
        <v>-</v>
      </c>
      <c r="F221" s="23" t="str">
        <f t="shared" si="604"/>
        <v>-</v>
      </c>
      <c r="G221" s="23" t="str">
        <f t="shared" si="604"/>
        <v>-</v>
      </c>
      <c r="H221" s="23" t="str">
        <f t="shared" si="604"/>
        <v>-</v>
      </c>
      <c r="I221" s="22">
        <f t="shared" si="605"/>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2.9311885869727514</v>
      </c>
      <c r="S221" s="186" cm="1">
        <f t="array" ref="S221">IF(S$218=-1,T221,IF(S$218=99,R221,IF(S$218=0,INDEX($E188:$M188,0,S$216),(INDEX($E188:$M188,0,S$218+1)-INDEX($E188:$M188,0,S$218))/(INDEX($E$185:$M$185,0,S$218+1)-INDEX($E$185:$M$185,0,S$218))+R221)))</f>
        <v>2.8733545117044978</v>
      </c>
      <c r="T221" s="186" cm="1">
        <f t="array" ref="T221">IF(T$218=-1,U221,IF(T$218=99,S221,IF(T$218=0,INDEX($E188:$M188,0,T$216),(INDEX($E188:$M188,0,T$218+1)-INDEX($E188:$M188,0,T$218))/(INDEX($E$185:$M$185,0,T$218+1)-INDEX($E$185:$M$185,0,T$218))+S221)))</f>
        <v>2.9787300877494305</v>
      </c>
      <c r="U221" s="186" cm="1">
        <f t="array" ref="U221">IF(U$218=-1,V221,IF(U$218=99,T221,IF(U$218=0,INDEX($E188:$M188,0,U$216),(INDEX($E188:$M188,0,U$218+1)-INDEX($E188:$M188,0,U$218))/(INDEX($E$185:$M$185,0,U$218+1)-INDEX($E$185:$M$185,0,U$218))+T221)))</f>
        <v>3.0841056637943631</v>
      </c>
      <c r="V221" s="186" cm="1">
        <f t="array" ref="V221">IF(V$218=-1,W221,IF(V$218=99,U221,IF(V$218=0,INDEX($E188:$M188,0,V$216),(INDEX($E188:$M188,0,V$218+1)-INDEX($E188:$M188,0,V$218))/(INDEX($E$185:$M$185,0,V$218+1)-INDEX($E$185:$M$185,0,V$218))+U221)))</f>
        <v>3.1894812398392958</v>
      </c>
      <c r="W221" s="186" cm="1">
        <f t="array" ref="W221">IF(W$218=-1,X221,IF(W$218=99,V221,IF(W$218=0,INDEX($E188:$M188,0,W$216),(INDEX($E188:$M188,0,W$218+1)-INDEX($E188:$M188,0,W$218))/(INDEX($E$185:$M$185,0,W$218+1)-INDEX($E$185:$M$185,0,W$218))+V221)))</f>
        <v>3.2948568158842284</v>
      </c>
      <c r="X221" s="186" cm="1">
        <f t="array" ref="X221">IF(X$218=-1,Y221,IF(X$218=99,W221,IF(X$218=0,INDEX($E188:$M188,0,X$216),(INDEX($E188:$M188,0,X$218+1)-INDEX($E188:$M188,0,X$218))/(INDEX($E$185:$M$185,0,X$218+1)-INDEX($E$185:$M$185,0,X$218))+W221)))</f>
        <v>3.400232391929161</v>
      </c>
      <c r="Y221" s="186" cm="1">
        <f t="array" ref="Y221">IF(Y$218=-1,Z221,IF(Y$218=99,X221,IF(Y$218=0,INDEX($E188:$M188,0,Y$216),(INDEX($E188:$M188,0,Y$218+1)-INDEX($E188:$M188,0,Y$218))/(INDEX($E$185:$M$185,0,Y$218+1)-INDEX($E$185:$M$185,0,Y$218))+X221)))</f>
        <v>3.5056079679740937</v>
      </c>
      <c r="Z221" s="186" cm="1">
        <f t="array" ref="Z221">IF(Z$218=-1,AA221,IF(Z$218=99,Y221,IF(Z$218=0,INDEX($E188:$M188,0,Z$216),(INDEX($E188:$M188,0,Z$218+1)-INDEX($E188:$M188,0,Z$218))/(INDEX($E$185:$M$185,0,Z$218+1)-INDEX($E$185:$M$185,0,Z$218))+Y221)))</f>
        <v>3.6109835440190263</v>
      </c>
      <c r="AA221" s="186" cm="1">
        <f t="array" ref="AA221">IF(AA$218=-1,AB221,IF(AA$218=99,Z221,IF(AA$218=0,INDEX($E188:$M188,0,AA$216),(INDEX($E188:$M188,0,AA$218+1)-INDEX($E188:$M188,0,AA$218))/(INDEX($E$185:$M$185,0,AA$218+1)-INDEX($E$185:$M$185,0,AA$218))+Z221)))</f>
        <v>3.716359120063959</v>
      </c>
      <c r="AB221" s="186" cm="1">
        <f t="array" ref="AB221">IF(AB$218=-1,AC221,IF(AB$218=99,AA221,IF(AB$218=0,INDEX($E188:$M188,0,AB$216),(INDEX($E188:$M188,0,AB$218+1)-INDEX($E188:$M188,0,AB$218))/(INDEX($E$185:$M$185,0,AB$218+1)-INDEX($E$185:$M$185,0,AB$218))+AA221)))</f>
        <v>3.8217346961088898</v>
      </c>
      <c r="AC221" s="186" cm="1">
        <f t="array" ref="AC221">IF(AC$218=-1,AD221,IF(AC$218=99,AB221,IF(AC$218=0,INDEX($E188:$M188,0,AC$216),(INDEX($E188:$M188,0,AC$218+1)-INDEX($E188:$M188,0,AC$218))/(INDEX($E$185:$M$185,0,AC$218+1)-INDEX($E$185:$M$185,0,AC$218))+AB221)))</f>
        <v>3.9546852030824131</v>
      </c>
      <c r="AD221" s="186" cm="1">
        <f t="array" ref="AD221">IF(AD$218=-1,AE221,IF(AD$218=99,AC221,IF(AD$218=0,INDEX($E188:$M188,0,AD$216),(INDEX($E188:$M188,0,AD$218+1)-INDEX($E188:$M188,0,AD$218))/(INDEX($E$185:$M$185,0,AD$218+1)-INDEX($E$185:$M$185,0,AD$218))+AC221)))</f>
        <v>4.0876357100559364</v>
      </c>
      <c r="AE221" s="186" cm="1">
        <f t="array" ref="AE221">IF(AE$218=-1,AF221,IF(AE$218=99,AD221,IF(AE$218=0,INDEX($E188:$M188,0,AE$216),(INDEX($E188:$M188,0,AE$218+1)-INDEX($E188:$M188,0,AE$218))/(INDEX($E$185:$M$185,0,AE$218+1)-INDEX($E$185:$M$185,0,AE$218))+AD221)))</f>
        <v>4.2205862170294592</v>
      </c>
      <c r="AF221" s="186" cm="1">
        <f t="array" ref="AF221">IF(AF$218=-1,AG221,IF(AF$218=99,AE221,IF(AF$218=0,INDEX($E188:$M188,0,AF$216),(INDEX($E188:$M188,0,AF$218+1)-INDEX($E188:$M188,0,AF$218))/(INDEX($E$185:$M$185,0,AF$218+1)-INDEX($E$185:$M$185,0,AF$218))+AE221)))</f>
        <v>4.3535367240029821</v>
      </c>
      <c r="AG221" s="186" cm="1">
        <f t="array" ref="AG221">IF(AG$218=-1,AH221,IF(AG$218=99,AF221,IF(AG$218=0,INDEX($E188:$M188,0,AG$216),(INDEX($E188:$M188,0,AG$218+1)-INDEX($E188:$M188,0,AG$218))/(INDEX($E$185:$M$185,0,AG$218+1)-INDEX($E$185:$M$185,0,AG$218))+AF221)))</f>
        <v>4.4864872309765049</v>
      </c>
      <c r="AH221" s="186" cm="1">
        <f t="array" ref="AH221">IF(AH$218=-1,AI221,IF(AH$218=99,AG221,IF(AH$218=0,INDEX($E188:$M188,0,AH$216),(INDEX($E188:$M188,0,AH$218+1)-INDEX($E188:$M188,0,AH$218))/(INDEX($E$185:$M$185,0,AH$218+1)-INDEX($E$185:$M$185,0,AH$218))+AG221)))</f>
        <v>4.6194377379500278</v>
      </c>
      <c r="AI221" s="186" cm="1">
        <f t="array" ref="AI221">IF(AI$218=-1,AJ221,IF(AI$218=99,AH221,IF(AI$218=0,INDEX($E188:$M188,0,AI$216),(INDEX($E188:$M188,0,AI$218+1)-INDEX($E188:$M188,0,AI$218))/(INDEX($E$185:$M$185,0,AI$218+1)-INDEX($E$185:$M$185,0,AI$218))+AH221)))</f>
        <v>4.7523882449235506</v>
      </c>
      <c r="AJ221" s="186" cm="1">
        <f t="array" ref="AJ221">IF(AJ$218=-1,AK221,IF(AJ$218=99,AI221,IF(AJ$218=0,INDEX($E188:$M188,0,AJ$216),(INDEX($E188:$M188,0,AJ$218+1)-INDEX($E188:$M188,0,AJ$218))/(INDEX($E$185:$M$185,0,AJ$218+1)-INDEX($E$185:$M$185,0,AJ$218))+AI221)))</f>
        <v>4.8853387518970735</v>
      </c>
      <c r="AK221" s="186" cm="1">
        <f t="array" ref="AK221">IF(AK$218=-1,AL221,IF(AK$218=99,AJ221,IF(AK$218=0,INDEX($E188:$M188,0,AK$216),(INDEX($E188:$M188,0,AK$218+1)-INDEX($E188:$M188,0,AK$218))/(INDEX($E$185:$M$185,0,AK$218+1)-INDEX($E$185:$M$185,0,AK$218))+AJ221)))</f>
        <v>5.0182892588705963</v>
      </c>
      <c r="AL221" s="186" cm="1">
        <f t="array" ref="AL221">IF(AL$218=-1,AM221,IF(AL$218=99,AK221,IF(AL$218=0,INDEX($E188:$M188,0,AL$216),(INDEX($E188:$M188,0,AL$218+1)-INDEX($E188:$M188,0,AL$218))/(INDEX($E$185:$M$185,0,AL$218+1)-INDEX($E$185:$M$185,0,AL$218))+AK221)))</f>
        <v>5.1512397658441209</v>
      </c>
      <c r="AM221" s="298">
        <f t="shared" si="608"/>
        <v>5.7930627716032053</v>
      </c>
      <c r="AN221" s="186" cm="1">
        <f t="array" ref="AN221">IF(AN$218=-1,AO221,IF(AN$218=99,AM221,IF(AN$218=0,INDEX($E188:$M188,0,AN$216),(INDEX($E188:$M188,0,AN$218+1)-INDEX($E188:$M188,0,AN$218))/(INDEX($E$185:$M$185,0,AN$218+1)-INDEX($E$185:$M$185,0,AN$218))+AM221)))</f>
        <v>6.4348857773622896</v>
      </c>
      <c r="AO221" s="186" cm="1">
        <f t="array" ref="AO221">IF(AO$218=-1,AP221,IF(AO$218=99,AN221,IF(AO$218=0,INDEX($E188:$M188,0,AO$216),(INDEX($E188:$M188,0,AO$218+1)-INDEX($E188:$M188,0,AO$218))/(INDEX($E$185:$M$185,0,AO$218+1)-INDEX($E$185:$M$185,0,AO$218))+AN221)))</f>
        <v>6.4348857773622896</v>
      </c>
      <c r="AP221" s="186" cm="1">
        <f t="array" ref="AP221">IF(AP$218=-1,#REF!,IF(AP$218=99,AO221,IF(AP$218=0,INDEX($E188:$M188,0,AP$216),(INDEX($E188:$M188,0,AP$218+1)-INDEX($E188:$M188,0,AP$218))/(INDEX($E$185:$M$185,0,AP$218+1)-INDEX($E$185:$M$185,0,AP$218))+AO221)))</f>
        <v>6.4348857773622896</v>
      </c>
      <c r="AQ221" s="186"/>
      <c r="AT221" s="186"/>
      <c r="AU221" s="186"/>
      <c r="BE221" s="186">
        <f t="shared" si="606"/>
        <v>3.3646857046699763</v>
      </c>
      <c r="BF221" s="109">
        <f t="shared" si="607"/>
        <v>0</v>
      </c>
    </row>
    <row r="222" spans="1:58">
      <c r="B222" s="22" t="str">
        <f t="shared" si="601"/>
        <v>COM_PROJ</v>
      </c>
      <c r="C222" s="23" t="str">
        <f t="shared" si="602"/>
        <v>-</v>
      </c>
      <c r="D222" s="57" t="str">
        <f t="shared" si="603"/>
        <v>TPPUBUS</v>
      </c>
      <c r="E222" s="23" t="str">
        <f t="shared" si="604"/>
        <v>-</v>
      </c>
      <c r="F222" s="23" t="str">
        <f t="shared" si="604"/>
        <v>-</v>
      </c>
      <c r="G222" s="23" t="str">
        <f t="shared" si="604"/>
        <v>-</v>
      </c>
      <c r="H222" s="23" t="str">
        <f t="shared" si="604"/>
        <v>-</v>
      </c>
      <c r="I222" s="22">
        <f t="shared" si="605"/>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0.76920545170235954</v>
      </c>
      <c r="S222" s="186" cm="1">
        <f t="array" ref="S222">IF(S$218=-1,T222,IF(S$218=99,R222,IF(S$218=0,INDEX($E189:$M189,0,S$216),(INDEX($E189:$M189,0,S$218+1)-INDEX($E189:$M189,0,S$218))/(INDEX($E$185:$M$185,0,S$218+1)-INDEX($E$185:$M$185,0,S$218))+R222)))</f>
        <v>0.79010183179381388</v>
      </c>
      <c r="T222" s="186" cm="1">
        <f t="array" ref="T222">IF(T$218=-1,U222,IF(T$218=99,S222,IF(T$218=0,INDEX($E189:$M189,0,T$216),(INDEX($E189:$M189,0,T$218+1)-INDEX($E189:$M189,0,T$218))/(INDEX($E$185:$M$185,0,T$218+1)-INDEX($E$185:$M$185,0,T$218))+S222)))</f>
        <v>0.79542751111850551</v>
      </c>
      <c r="U222" s="186" cm="1">
        <f t="array" ref="U222">IF(U$218=-1,V222,IF(U$218=99,T222,IF(U$218=0,INDEX($E189:$M189,0,U$216),(INDEX($E189:$M189,0,U$218+1)-INDEX($E189:$M189,0,U$218))/(INDEX($E$185:$M$185,0,U$218+1)-INDEX($E$185:$M$185,0,U$218))+T222)))</f>
        <v>0.80075319044319715</v>
      </c>
      <c r="V222" s="186" cm="1">
        <f t="array" ref="V222">IF(V$218=-1,W222,IF(V$218=99,U222,IF(V$218=0,INDEX($E189:$M189,0,V$216),(INDEX($E189:$M189,0,V$218+1)-INDEX($E189:$M189,0,V$218))/(INDEX($E$185:$M$185,0,V$218+1)-INDEX($E$185:$M$185,0,V$218))+U222)))</f>
        <v>0.80607886976788878</v>
      </c>
      <c r="W222" s="186" cm="1">
        <f t="array" ref="W222">IF(W$218=-1,X222,IF(W$218=99,V222,IF(W$218=0,INDEX($E189:$M189,0,W$216),(INDEX($E189:$M189,0,W$218+1)-INDEX($E189:$M189,0,W$218))/(INDEX($E$185:$M$185,0,W$218+1)-INDEX($E$185:$M$185,0,W$218))+V222)))</f>
        <v>0.81140454909258042</v>
      </c>
      <c r="X222" s="186" cm="1">
        <f t="array" ref="X222">IF(X$218=-1,Y222,IF(X$218=99,W222,IF(X$218=0,INDEX($E189:$M189,0,X$216),(INDEX($E189:$M189,0,X$218+1)-INDEX($E189:$M189,0,X$218))/(INDEX($E$185:$M$185,0,X$218+1)-INDEX($E$185:$M$185,0,X$218))+W222)))</f>
        <v>0.81673022841727205</v>
      </c>
      <c r="Y222" s="186" cm="1">
        <f t="array" ref="Y222">IF(Y$218=-1,Z222,IF(Y$218=99,X222,IF(Y$218=0,INDEX($E189:$M189,0,Y$216),(INDEX($E189:$M189,0,Y$218+1)-INDEX($E189:$M189,0,Y$218))/(INDEX($E$185:$M$185,0,Y$218+1)-INDEX($E$185:$M$185,0,Y$218))+X222)))</f>
        <v>0.82205590774196369</v>
      </c>
      <c r="Z222" s="186" cm="1">
        <f t="array" ref="Z222">IF(Z$218=-1,AA222,IF(Z$218=99,Y222,IF(Z$218=0,INDEX($E189:$M189,0,Z$216),(INDEX($E189:$M189,0,Z$218+1)-INDEX($E189:$M189,0,Z$218))/(INDEX($E$185:$M$185,0,Z$218+1)-INDEX($E$185:$M$185,0,Z$218))+Y222)))</f>
        <v>0.82738158706665532</v>
      </c>
      <c r="AA222" s="186" cm="1">
        <f t="array" ref="AA222">IF(AA$218=-1,AB222,IF(AA$218=99,Z222,IF(AA$218=0,INDEX($E189:$M189,0,AA$216),(INDEX($E189:$M189,0,AA$218+1)-INDEX($E189:$M189,0,AA$218))/(INDEX($E$185:$M$185,0,AA$218+1)-INDEX($E$185:$M$185,0,AA$218))+Z222)))</f>
        <v>0.83270726639134696</v>
      </c>
      <c r="AB222" s="186" cm="1">
        <f t="array" ref="AB222">IF(AB$218=-1,AC222,IF(AB$218=99,AA222,IF(AB$218=0,INDEX($E189:$M189,0,AB$216),(INDEX($E189:$M189,0,AB$218+1)-INDEX($E189:$M189,0,AB$218))/(INDEX($E$185:$M$185,0,AB$218+1)-INDEX($E$185:$M$185,0,AB$218))+AA222)))</f>
        <v>0.83803294571603881</v>
      </c>
      <c r="AC222" s="186" cm="1">
        <f t="array" ref="AC222">IF(AC$218=-1,AD222,IF(AC$218=99,AB222,IF(AC$218=0,INDEX($E189:$M189,0,AC$216),(INDEX($E189:$M189,0,AC$218+1)-INDEX($E189:$M189,0,AC$218))/(INDEX($E$185:$M$185,0,AC$218+1)-INDEX($E$185:$M$185,0,AC$218))+AB222)))</f>
        <v>0.83558674600494554</v>
      </c>
      <c r="AD222" s="186" cm="1">
        <f t="array" ref="AD222">IF(AD$218=-1,AE222,IF(AD$218=99,AC222,IF(AD$218=0,INDEX($E189:$M189,0,AD$216),(INDEX($E189:$M189,0,AD$218+1)-INDEX($E189:$M189,0,AD$218))/(INDEX($E$185:$M$185,0,AD$218+1)-INDEX($E$185:$M$185,0,AD$218))+AC222)))</f>
        <v>0.83314054629385226</v>
      </c>
      <c r="AE222" s="186" cm="1">
        <f t="array" ref="AE222">IF(AE$218=-1,AF222,IF(AE$218=99,AD222,IF(AE$218=0,INDEX($E189:$M189,0,AE$216),(INDEX($E189:$M189,0,AE$218+1)-INDEX($E189:$M189,0,AE$218))/(INDEX($E$185:$M$185,0,AE$218+1)-INDEX($E$185:$M$185,0,AE$218))+AD222)))</f>
        <v>0.83069434658275898</v>
      </c>
      <c r="AF222" s="186" cm="1">
        <f t="array" ref="AF222">IF(AF$218=-1,AG222,IF(AF$218=99,AE222,IF(AF$218=0,INDEX($E189:$M189,0,AF$216),(INDEX($E189:$M189,0,AF$218+1)-INDEX($E189:$M189,0,AF$218))/(INDEX($E$185:$M$185,0,AF$218+1)-INDEX($E$185:$M$185,0,AF$218))+AE222)))</f>
        <v>0.8282481468716657</v>
      </c>
      <c r="AG222" s="186" cm="1">
        <f t="array" ref="AG222">IF(AG$218=-1,AH222,IF(AG$218=99,AF222,IF(AG$218=0,INDEX($E189:$M189,0,AG$216),(INDEX($E189:$M189,0,AG$218+1)-INDEX($E189:$M189,0,AG$218))/(INDEX($E$185:$M$185,0,AG$218+1)-INDEX($E$185:$M$185,0,AG$218))+AF222)))</f>
        <v>0.82580194716057242</v>
      </c>
      <c r="AH222" s="186" cm="1">
        <f t="array" ref="AH222">IF(AH$218=-1,AI222,IF(AH$218=99,AG222,IF(AH$218=0,INDEX($E189:$M189,0,AH$216),(INDEX($E189:$M189,0,AH$218+1)-INDEX($E189:$M189,0,AH$218))/(INDEX($E$185:$M$185,0,AH$218+1)-INDEX($E$185:$M$185,0,AH$218))+AG222)))</f>
        <v>0.82335574744947915</v>
      </c>
      <c r="AI222" s="186" cm="1">
        <f t="array" ref="AI222">IF(AI$218=-1,AJ222,IF(AI$218=99,AH222,IF(AI$218=0,INDEX($E189:$M189,0,AI$216),(INDEX($E189:$M189,0,AI$218+1)-INDEX($E189:$M189,0,AI$218))/(INDEX($E$185:$M$185,0,AI$218+1)-INDEX($E$185:$M$185,0,AI$218))+AH222)))</f>
        <v>0.82090954773838587</v>
      </c>
      <c r="AJ222" s="186" cm="1">
        <f t="array" ref="AJ222">IF(AJ$218=-1,AK222,IF(AJ$218=99,AI222,IF(AJ$218=0,INDEX($E189:$M189,0,AJ$216),(INDEX($E189:$M189,0,AJ$218+1)-INDEX($E189:$M189,0,AJ$218))/(INDEX($E$185:$M$185,0,AJ$218+1)-INDEX($E$185:$M$185,0,AJ$218))+AI222)))</f>
        <v>0.81846334802729259</v>
      </c>
      <c r="AK222" s="186" cm="1">
        <f t="array" ref="AK222">IF(AK$218=-1,AL222,IF(AK$218=99,AJ222,IF(AK$218=0,INDEX($E189:$M189,0,AK$216),(INDEX($E189:$M189,0,AK$218+1)-INDEX($E189:$M189,0,AK$218))/(INDEX($E$185:$M$185,0,AK$218+1)-INDEX($E$185:$M$185,0,AK$218))+AJ222)))</f>
        <v>0.81601714831619931</v>
      </c>
      <c r="AL222" s="186" cm="1">
        <f t="array" ref="AL222">IF(AL$218=-1,AM222,IF(AL$218=99,AK222,IF(AL$218=0,INDEX($E189:$M189,0,AL$216),(INDEX($E189:$M189,0,AL$218+1)-INDEX($E189:$M189,0,AL$218))/(INDEX($E$185:$M$185,0,AL$218+1)-INDEX($E$185:$M$185,0,AL$218))+AK222)))</f>
        <v>0.8135709486051057</v>
      </c>
      <c r="AM222" s="298">
        <f t="shared" si="608"/>
        <v>0.7909905225082785</v>
      </c>
      <c r="AN222" s="186" cm="1">
        <f t="array" ref="AN222">IF(AN$218=-1,AO222,IF(AN$218=99,AM222,IF(AN$218=0,INDEX($E189:$M189,0,AN$216),(INDEX($E189:$M189,0,AN$218+1)-INDEX($E189:$M189,0,AN$218))/(INDEX($E$185:$M$185,0,AN$218+1)-INDEX($E$185:$M$185,0,AN$218))+AM222)))</f>
        <v>0.7684100964114513</v>
      </c>
      <c r="AO222" s="186" cm="1">
        <f t="array" ref="AO222">IF(AO$218=-1,AP222,IF(AO$218=99,AN222,IF(AO$218=0,INDEX($E189:$M189,0,AO$216),(INDEX($E189:$M189,0,AO$218+1)-INDEX($E189:$M189,0,AO$218))/(INDEX($E$185:$M$185,0,AO$218+1)-INDEX($E$185:$M$185,0,AO$218))+AN222)))</f>
        <v>0.7684100964114513</v>
      </c>
      <c r="AP222" s="186" cm="1">
        <f t="array" ref="AP222">IF(AP$218=-1,#REF!,IF(AP$218=99,AO222,IF(AP$218=0,INDEX($E189:$M189,0,AP$216),(INDEX($E189:$M189,0,AP$218+1)-INDEX($E189:$M189,0,AP$218))/(INDEX($E$185:$M$185,0,AP$218+1)-INDEX($E$185:$M$185,0,AP$218))+AO222)))</f>
        <v>0.7684100964114513</v>
      </c>
      <c r="AQ222" s="186"/>
      <c r="AT222" s="186"/>
      <c r="AU222" s="186"/>
      <c r="BE222" s="186">
        <f t="shared" si="606"/>
        <v>0.61799148971758899</v>
      </c>
      <c r="BF222" s="109">
        <f t="shared" si="607"/>
        <v>0.5877400000000006</v>
      </c>
    </row>
    <row r="223" spans="1:58">
      <c r="B223" s="22" t="str">
        <f t="shared" si="601"/>
        <v>COM_PROJ</v>
      </c>
      <c r="C223" s="23" t="str">
        <f t="shared" si="602"/>
        <v>-</v>
      </c>
      <c r="D223" s="57" t="str">
        <f t="shared" si="603"/>
        <v>TPPUMBT</v>
      </c>
      <c r="E223" s="23" t="str">
        <f t="shared" si="604"/>
        <v>-</v>
      </c>
      <c r="F223" s="23" t="str">
        <f t="shared" si="604"/>
        <v>-</v>
      </c>
      <c r="G223" s="23" t="str">
        <f t="shared" si="604"/>
        <v>-</v>
      </c>
      <c r="H223" s="23" t="str">
        <f t="shared" si="604"/>
        <v>-</v>
      </c>
      <c r="I223" s="22">
        <f t="shared" si="605"/>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7.2669868325645215</v>
      </c>
      <c r="S223" s="186" cm="1">
        <f t="array" ref="S223">IF(S$218=-1,T223,IF(S$218=99,R223,IF(S$218=0,INDEX($E190:$M190,0,S$216),(INDEX($E190:$M190,0,S$218+1)-INDEX($E190:$M190,0,S$218))/(INDEX($E$185:$M$185,0,S$218+1)-INDEX($E$185:$M$185,0,S$218))+R223)))</f>
        <v>7.4644031647509204</v>
      </c>
      <c r="T223" s="186" cm="1">
        <f t="array" ref="T223">IF(T$218=-1,U223,IF(T$218=99,S223,IF(T$218=0,INDEX($E190:$M190,0,T$216),(INDEX($E190:$M190,0,T$218+1)-INDEX($E190:$M190,0,T$218))/(INDEX($E$185:$M$185,0,T$218+1)-INDEX($E$185:$M$185,0,T$218))+S223)))</f>
        <v>7.5147169547030632</v>
      </c>
      <c r="U223" s="186" cm="1">
        <f t="array" ref="U223">IF(U$218=-1,V223,IF(U$218=99,T223,IF(U$218=0,INDEX($E190:$M190,0,U$216),(INDEX($E190:$M190,0,U$218+1)-INDEX($E190:$M190,0,U$218))/(INDEX($E$185:$M$185,0,U$218+1)-INDEX($E$185:$M$185,0,U$218))+T223)))</f>
        <v>7.5650307446552061</v>
      </c>
      <c r="V223" s="186" cm="1">
        <f t="array" ref="V223">IF(V$218=-1,W223,IF(V$218=99,U223,IF(V$218=0,INDEX($E190:$M190,0,V$216),(INDEX($E190:$M190,0,V$218+1)-INDEX($E190:$M190,0,V$218))/(INDEX($E$185:$M$185,0,V$218+1)-INDEX($E$185:$M$185,0,V$218))+U223)))</f>
        <v>7.6153445346073489</v>
      </c>
      <c r="W223" s="186" cm="1">
        <f t="array" ref="W223">IF(W$218=-1,X223,IF(W$218=99,V223,IF(W$218=0,INDEX($E190:$M190,0,W$216),(INDEX($E190:$M190,0,W$218+1)-INDEX($E190:$M190,0,W$218))/(INDEX($E$185:$M$185,0,W$218+1)-INDEX($E$185:$M$185,0,W$218))+V223)))</f>
        <v>7.6656583245594918</v>
      </c>
      <c r="X223" s="186" cm="1">
        <f t="array" ref="X223">IF(X$218=-1,Y223,IF(X$218=99,W223,IF(X$218=0,INDEX($E190:$M190,0,X$216),(INDEX($E190:$M190,0,X$218+1)-INDEX($E190:$M190,0,X$218))/(INDEX($E$185:$M$185,0,X$218+1)-INDEX($E$185:$M$185,0,X$218))+W223)))</f>
        <v>7.7159721145116347</v>
      </c>
      <c r="Y223" s="186" cm="1">
        <f t="array" ref="Y223">IF(Y$218=-1,Z223,IF(Y$218=99,X223,IF(Y$218=0,INDEX($E190:$M190,0,Y$216),(INDEX($E190:$M190,0,Y$218+1)-INDEX($E190:$M190,0,Y$218))/(INDEX($E$185:$M$185,0,Y$218+1)-INDEX($E$185:$M$185,0,Y$218))+X223)))</f>
        <v>7.7662859044637775</v>
      </c>
      <c r="Z223" s="186" cm="1">
        <f t="array" ref="Z223">IF(Z$218=-1,AA223,IF(Z$218=99,Y223,IF(Z$218=0,INDEX($E190:$M190,0,Z$216),(INDEX($E190:$M190,0,Z$218+1)-INDEX($E190:$M190,0,Z$218))/(INDEX($E$185:$M$185,0,Z$218+1)-INDEX($E$185:$M$185,0,Z$218))+Y223)))</f>
        <v>7.8165996944159204</v>
      </c>
      <c r="AA223" s="186" cm="1">
        <f t="array" ref="AA223">IF(AA$218=-1,AB223,IF(AA$218=99,Z223,IF(AA$218=0,INDEX($E190:$M190,0,AA$216),(INDEX($E190:$M190,0,AA$218+1)-INDEX($E190:$M190,0,AA$218))/(INDEX($E$185:$M$185,0,AA$218+1)-INDEX($E$185:$M$185,0,AA$218))+Z223)))</f>
        <v>7.8669134843680633</v>
      </c>
      <c r="AB223" s="186" cm="1">
        <f t="array" ref="AB223">IF(AB$218=-1,AC223,IF(AB$218=99,AA223,IF(AB$218=0,INDEX($E190:$M190,0,AB$216),(INDEX($E190:$M190,0,AB$218+1)-INDEX($E190:$M190,0,AB$218))/(INDEX($E$185:$M$185,0,AB$218+1)-INDEX($E$185:$M$185,0,AB$218))+AA223)))</f>
        <v>7.9172272743202026</v>
      </c>
      <c r="AC223" s="186" cm="1">
        <f t="array" ref="AC223">IF(AC$218=-1,AD223,IF(AC$218=99,AB223,IF(AC$218=0,INDEX($E190:$M190,0,AC$216),(INDEX($E190:$M190,0,AC$218+1)-INDEX($E190:$M190,0,AC$218))/(INDEX($E$185:$M$185,0,AC$218+1)-INDEX($E$185:$M$185,0,AC$218))+AB223)))</f>
        <v>7.8941170622812784</v>
      </c>
      <c r="AD223" s="186" cm="1">
        <f t="array" ref="AD223">IF(AD$218=-1,AE223,IF(AD$218=99,AC223,IF(AD$218=0,INDEX($E190:$M190,0,AD$216),(INDEX($E190:$M190,0,AD$218+1)-INDEX($E190:$M190,0,AD$218))/(INDEX($E$185:$M$185,0,AD$218+1)-INDEX($E$185:$M$185,0,AD$218))+AC223)))</f>
        <v>7.8710068502423542</v>
      </c>
      <c r="AE223" s="186" cm="1">
        <f t="array" ref="AE223">IF(AE$218=-1,AF223,IF(AE$218=99,AD223,IF(AE$218=0,INDEX($E190:$M190,0,AE$216),(INDEX($E190:$M190,0,AE$218+1)-INDEX($E190:$M190,0,AE$218))/(INDEX($E$185:$M$185,0,AE$218+1)-INDEX($E$185:$M$185,0,AE$218))+AD223)))</f>
        <v>7.8478966382034301</v>
      </c>
      <c r="AF223" s="186" cm="1">
        <f t="array" ref="AF223">IF(AF$218=-1,AG223,IF(AF$218=99,AE223,IF(AF$218=0,INDEX($E190:$M190,0,AF$216),(INDEX($E190:$M190,0,AF$218+1)-INDEX($E190:$M190,0,AF$218))/(INDEX($E$185:$M$185,0,AF$218+1)-INDEX($E$185:$M$185,0,AF$218))+AE223)))</f>
        <v>7.8247864261645059</v>
      </c>
      <c r="AG223" s="186" cm="1">
        <f t="array" ref="AG223">IF(AG$218=-1,AH223,IF(AG$218=99,AF223,IF(AG$218=0,INDEX($E190:$M190,0,AG$216),(INDEX($E190:$M190,0,AG$218+1)-INDEX($E190:$M190,0,AG$218))/(INDEX($E$185:$M$185,0,AG$218+1)-INDEX($E$185:$M$185,0,AG$218))+AF223)))</f>
        <v>7.8016762141255818</v>
      </c>
      <c r="AH223" s="186" cm="1">
        <f t="array" ref="AH223">IF(AH$218=-1,AI223,IF(AH$218=99,AG223,IF(AH$218=0,INDEX($E190:$M190,0,AH$216),(INDEX($E190:$M190,0,AH$218+1)-INDEX($E190:$M190,0,AH$218))/(INDEX($E$185:$M$185,0,AH$218+1)-INDEX($E$185:$M$185,0,AH$218))+AG223)))</f>
        <v>7.7785660020866576</v>
      </c>
      <c r="AI223" s="186" cm="1">
        <f t="array" ref="AI223">IF(AI$218=-1,AJ223,IF(AI$218=99,AH223,IF(AI$218=0,INDEX($E190:$M190,0,AI$216),(INDEX($E190:$M190,0,AI$218+1)-INDEX($E190:$M190,0,AI$218))/(INDEX($E$185:$M$185,0,AI$218+1)-INDEX($E$185:$M$185,0,AI$218))+AH223)))</f>
        <v>7.7554557900477334</v>
      </c>
      <c r="AJ223" s="186" cm="1">
        <f t="array" ref="AJ223">IF(AJ$218=-1,AK223,IF(AJ$218=99,AI223,IF(AJ$218=0,INDEX($E190:$M190,0,AJ$216),(INDEX($E190:$M190,0,AJ$218+1)-INDEX($E190:$M190,0,AJ$218))/(INDEX($E$185:$M$185,0,AJ$218+1)-INDEX($E$185:$M$185,0,AJ$218))+AI223)))</f>
        <v>7.7323455780088093</v>
      </c>
      <c r="AK223" s="186" cm="1">
        <f t="array" ref="AK223">IF(AK$218=-1,AL223,IF(AK$218=99,AJ223,IF(AK$218=0,INDEX($E190:$M190,0,AK$216),(INDEX($E190:$M190,0,AK$218+1)-INDEX($E190:$M190,0,AK$218))/(INDEX($E$185:$M$185,0,AK$218+1)-INDEX($E$185:$M$185,0,AK$218))+AJ223)))</f>
        <v>7.7092353659698851</v>
      </c>
      <c r="AL223" s="186" cm="1">
        <f t="array" ref="AL223">IF(AL$218=-1,AM223,IF(AL$218=99,AK223,IF(AL$218=0,INDEX($E190:$M190,0,AL$216),(INDEX($E190:$M190,0,AL$218+1)-INDEX($E190:$M190,0,AL$218))/(INDEX($E$185:$M$185,0,AL$218+1)-INDEX($E$185:$M$185,0,AL$218))+AK223)))</f>
        <v>7.6861251539309574</v>
      </c>
      <c r="AM223" s="298">
        <f t="shared" si="608"/>
        <v>7.4727989759167723</v>
      </c>
      <c r="AN223" s="186" cm="1">
        <f t="array" ref="AN223">IF(AN$218=-1,AO223,IF(AN$218=99,AM223,IF(AN$218=0,INDEX($E190:$M190,0,AN$216),(INDEX($E190:$M190,0,AN$218+1)-INDEX($E190:$M190,0,AN$218))/(INDEX($E$185:$M$185,0,AN$218+1)-INDEX($E$185:$M$185,0,AN$218))+AM223)))</f>
        <v>7.2594727979025864</v>
      </c>
      <c r="AO223" s="186" cm="1">
        <f t="array" ref="AO223">IF(AO$218=-1,AP223,IF(AO$218=99,AN223,IF(AO$218=0,INDEX($E190:$M190,0,AO$216),(INDEX($E190:$M190,0,AO$218+1)-INDEX($E190:$M190,0,AO$218))/(INDEX($E$185:$M$185,0,AO$218+1)-INDEX($E$185:$M$185,0,AO$218))+AN223)))</f>
        <v>7.2594727979025864</v>
      </c>
      <c r="AP223" s="186" cm="1">
        <f t="array" ref="AP223">IF(AP$218=-1,#REF!,IF(AP$218=99,AO223,IF(AP$218=0,INDEX($E190:$M190,0,AP$216),(INDEX($E190:$M190,0,AP$218+1)-INDEX($E190:$M190,0,AP$218))/(INDEX($E$185:$M$185,0,AP$218+1)-INDEX($E$185:$M$185,0,AP$218))+AO223)))</f>
        <v>7.2594727979025864</v>
      </c>
      <c r="AQ223" s="186"/>
      <c r="AT223" s="186"/>
      <c r="AU223" s="186"/>
      <c r="BE223" s="186">
        <f t="shared" si="606"/>
        <v>5.8698256197369378</v>
      </c>
      <c r="BF223" s="109">
        <f t="shared" si="607"/>
        <v>4.9146655581378935E-2</v>
      </c>
    </row>
    <row r="224" spans="1:58">
      <c r="B224" s="22" t="str">
        <f t="shared" si="601"/>
        <v>COM_PROJ</v>
      </c>
      <c r="C224" s="23" t="str">
        <f t="shared" si="602"/>
        <v>-</v>
      </c>
      <c r="D224" s="57" t="str">
        <f t="shared" si="603"/>
        <v>TPPUBRT</v>
      </c>
      <c r="E224" s="23" t="str">
        <f t="shared" si="604"/>
        <v>-</v>
      </c>
      <c r="F224" s="23" t="str">
        <f t="shared" si="604"/>
        <v>-</v>
      </c>
      <c r="G224" s="23" t="str">
        <f t="shared" si="604"/>
        <v>-</v>
      </c>
      <c r="H224" s="23" t="str">
        <f t="shared" si="604"/>
        <v>-</v>
      </c>
      <c r="I224" s="22">
        <f t="shared" si="605"/>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0.29588073617247923</v>
      </c>
      <c r="T224" s="186" cm="1">
        <f t="array" ref="T224">IF(T$218=-1,U224,IF(T$218=99,S224,IF(T$218=0,INDEX($E191:$M191,0,T$216),(INDEX($E191:$M191,0,T$218+1)-INDEX($E191:$M191,0,T$218))/(INDEX($E$185:$M$185,0,T$218+1)-INDEX($E$185:$M$185,0,T$218))+S224)))</f>
        <v>0.32905540180246495</v>
      </c>
      <c r="U224" s="186" cm="1">
        <f t="array" ref="U224">IF(U$218=-1,V224,IF(U$218=99,T224,IF(U$218=0,INDEX($E191:$M191,0,U$216),(INDEX($E191:$M191,0,U$218+1)-INDEX($E191:$M191,0,U$218))/(INDEX($E$185:$M$185,0,U$218+1)-INDEX($E$185:$M$185,0,U$218))+T224)))</f>
        <v>0.36223006743245068</v>
      </c>
      <c r="V224" s="186" cm="1">
        <f t="array" ref="V224">IF(V$218=-1,W224,IF(V$218=99,U224,IF(V$218=0,INDEX($E191:$M191,0,V$216),(INDEX($E191:$M191,0,V$218+1)-INDEX($E191:$M191,0,V$218))/(INDEX($E$185:$M$185,0,V$218+1)-INDEX($E$185:$M$185,0,V$218))+U224)))</f>
        <v>0.3954047330624364</v>
      </c>
      <c r="W224" s="186" cm="1">
        <f t="array" ref="W224">IF(W$218=-1,X224,IF(W$218=99,V224,IF(W$218=0,INDEX($E191:$M191,0,W$216),(INDEX($E191:$M191,0,W$218+1)-INDEX($E191:$M191,0,W$218))/(INDEX($E$185:$M$185,0,W$218+1)-INDEX($E$185:$M$185,0,W$218))+V224)))</f>
        <v>0.42857939869242212</v>
      </c>
      <c r="X224" s="186" cm="1">
        <f t="array" ref="X224">IF(X$218=-1,Y224,IF(X$218=99,W224,IF(X$218=0,INDEX($E191:$M191,0,X$216),(INDEX($E191:$M191,0,X$218+1)-INDEX($E191:$M191,0,X$218))/(INDEX($E$185:$M$185,0,X$218+1)-INDEX($E$185:$M$185,0,X$218))+W224)))</f>
        <v>0.46175406432240784</v>
      </c>
      <c r="Y224" s="186" cm="1">
        <f t="array" ref="Y224">IF(Y$218=-1,Z224,IF(Y$218=99,X224,IF(Y$218=0,INDEX($E191:$M191,0,Y$216),(INDEX($E191:$M191,0,Y$218+1)-INDEX($E191:$M191,0,Y$218))/(INDEX($E$185:$M$185,0,Y$218+1)-INDEX($E$185:$M$185,0,Y$218))+X224)))</f>
        <v>0.49492872995239356</v>
      </c>
      <c r="Z224" s="186" cm="1">
        <f t="array" ref="Z224">IF(Z$218=-1,AA224,IF(Z$218=99,Y224,IF(Z$218=0,INDEX($E191:$M191,0,Z$216),(INDEX($E191:$M191,0,Z$218+1)-INDEX($E191:$M191,0,Z$218))/(INDEX($E$185:$M$185,0,Z$218+1)-INDEX($E$185:$M$185,0,Z$218))+Y224)))</f>
        <v>0.52810339558237929</v>
      </c>
      <c r="AA224" s="186" cm="1">
        <f t="array" ref="AA224">IF(AA$218=-1,AB224,IF(AA$218=99,Z224,IF(AA$218=0,INDEX($E191:$M191,0,AA$216),(INDEX($E191:$M191,0,AA$218+1)-INDEX($E191:$M191,0,AA$218))/(INDEX($E$185:$M$185,0,AA$218+1)-INDEX($E$185:$M$185,0,AA$218))+Z224)))</f>
        <v>0.56127806121236501</v>
      </c>
      <c r="AB224" s="186" cm="1">
        <f t="array" ref="AB224">IF(AB$218=-1,AC224,IF(AB$218=99,AA224,IF(AB$218=0,INDEX($E191:$M191,0,AB$216),(INDEX($E191:$M191,0,AB$218+1)-INDEX($E191:$M191,0,AB$218))/(INDEX($E$185:$M$185,0,AB$218+1)-INDEX($E$185:$M$185,0,AB$218))+AA224)))</f>
        <v>0.59445272684235095</v>
      </c>
      <c r="AC224" s="186" cm="1">
        <f t="array" ref="AC224">IF(AC$218=-1,AD224,IF(AC$218=99,AB224,IF(AC$218=0,INDEX($E191:$M191,0,AC$216),(INDEX($E191:$M191,0,AC$218+1)-INDEX($E191:$M191,0,AC$218))/(INDEX($E$185:$M$185,0,AC$218+1)-INDEX($E$185:$M$185,0,AC$218))+AB224)))</f>
        <v>0.6509711639018736</v>
      </c>
      <c r="AD224" s="186" cm="1">
        <f t="array" ref="AD224">IF(AD$218=-1,AE224,IF(AD$218=99,AC224,IF(AD$218=0,INDEX($E191:$M191,0,AD$216),(INDEX($E191:$M191,0,AD$218+1)-INDEX($E191:$M191,0,AD$218))/(INDEX($E$185:$M$185,0,AD$218+1)-INDEX($E$185:$M$185,0,AD$218))+AC224)))</f>
        <v>0.70748960096139624</v>
      </c>
      <c r="AE224" s="186" cm="1">
        <f t="array" ref="AE224">IF(AE$218=-1,AF224,IF(AE$218=99,AD224,IF(AE$218=0,INDEX($E191:$M191,0,AE$216),(INDEX($E191:$M191,0,AE$218+1)-INDEX($E191:$M191,0,AE$218))/(INDEX($E$185:$M$185,0,AE$218+1)-INDEX($E$185:$M$185,0,AE$218))+AD224)))</f>
        <v>0.76400803802091888</v>
      </c>
      <c r="AF224" s="186" cm="1">
        <f t="array" ref="AF224">IF(AF$218=-1,AG224,IF(AF$218=99,AE224,IF(AF$218=0,INDEX($E191:$M191,0,AF$216),(INDEX($E191:$M191,0,AF$218+1)-INDEX($E191:$M191,0,AF$218))/(INDEX($E$185:$M$185,0,AF$218+1)-INDEX($E$185:$M$185,0,AF$218))+AE224)))</f>
        <v>0.82052647508044152</v>
      </c>
      <c r="AG224" s="186" cm="1">
        <f t="array" ref="AG224">IF(AG$218=-1,AH224,IF(AG$218=99,AF224,IF(AG$218=0,INDEX($E191:$M191,0,AG$216),(INDEX($E191:$M191,0,AG$218+1)-INDEX($E191:$M191,0,AG$218))/(INDEX($E$185:$M$185,0,AG$218+1)-INDEX($E$185:$M$185,0,AG$218))+AF224)))</f>
        <v>0.87704491213996416</v>
      </c>
      <c r="AH224" s="186" cm="1">
        <f t="array" ref="AH224">IF(AH$218=-1,AI224,IF(AH$218=99,AG224,IF(AH$218=0,INDEX($E191:$M191,0,AH$216),(INDEX($E191:$M191,0,AH$218+1)-INDEX($E191:$M191,0,AH$218))/(INDEX($E$185:$M$185,0,AH$218+1)-INDEX($E$185:$M$185,0,AH$218))+AG224)))</f>
        <v>0.9335633491994868</v>
      </c>
      <c r="AI224" s="186" cm="1">
        <f t="array" ref="AI224">IF(AI$218=-1,AJ224,IF(AI$218=99,AH224,IF(AI$218=0,INDEX($E191:$M191,0,AI$216),(INDEX($E191:$M191,0,AI$218+1)-INDEX($E191:$M191,0,AI$218))/(INDEX($E$185:$M$185,0,AI$218+1)-INDEX($E$185:$M$185,0,AI$218))+AH224)))</f>
        <v>0.99008178625900944</v>
      </c>
      <c r="AJ224" s="186" cm="1">
        <f t="array" ref="AJ224">IF(AJ$218=-1,AK224,IF(AJ$218=99,AI224,IF(AJ$218=0,INDEX($E191:$M191,0,AJ$216),(INDEX($E191:$M191,0,AJ$218+1)-INDEX($E191:$M191,0,AJ$218))/(INDEX($E$185:$M$185,0,AJ$218+1)-INDEX($E$185:$M$185,0,AJ$218))+AI224)))</f>
        <v>1.0466002233185321</v>
      </c>
      <c r="AK224" s="186" cm="1">
        <f t="array" ref="AK224">IF(AK$218=-1,AL224,IF(AK$218=99,AJ224,IF(AK$218=0,INDEX($E191:$M191,0,AK$216),(INDEX($E191:$M191,0,AK$218+1)-INDEX($E191:$M191,0,AK$218))/(INDEX($E$185:$M$185,0,AK$218+1)-INDEX($E$185:$M$185,0,AK$218))+AJ224)))</f>
        <v>1.1031186603780547</v>
      </c>
      <c r="AL224" s="186" cm="1">
        <f t="array" ref="AL224">IF(AL$218=-1,AM224,IF(AL$218=99,AK224,IF(AL$218=0,INDEX($E191:$M191,0,AL$216),(INDEX($E191:$M191,0,AL$218+1)-INDEX($E191:$M191,0,AL$218))/(INDEX($E$185:$M$185,0,AL$218+1)-INDEX($E$185:$M$185,0,AL$218))+AK224)))</f>
        <v>1.1596370974375774</v>
      </c>
      <c r="AM224" s="298">
        <f t="shared" si="608"/>
        <v>1.4436141264219717</v>
      </c>
      <c r="AN224" s="186" cm="1">
        <f t="array" ref="AN224">IF(AN$218=-1,AO224,IF(AN$218=99,AM224,IF(AN$218=0,INDEX($E191:$M191,0,AN$216),(INDEX($E191:$M191,0,AN$218+1)-INDEX($E191:$M191,0,AN$218))/(INDEX($E$185:$M$185,0,AN$218+1)-INDEX($E$185:$M$185,0,AN$218))+AM224)))</f>
        <v>1.7275911554063661</v>
      </c>
      <c r="AO224" s="186" cm="1">
        <f t="array" ref="AO224">IF(AO$218=-1,AP224,IF(AO$218=99,AN224,IF(AO$218=0,INDEX($E191:$M191,0,AO$216),(INDEX($E191:$M191,0,AO$218+1)-INDEX($E191:$M191,0,AO$218))/(INDEX($E$185:$M$185,0,AO$218+1)-INDEX($E$185:$M$185,0,AO$218))+AN224)))</f>
        <v>1.7275911554063661</v>
      </c>
      <c r="AP224" s="186" cm="1">
        <f t="array" ref="AP224">IF(AP$218=-1,#REF!,IF(AP$218=99,AO224,IF(AP$218=0,INDEX($E191:$M191,0,AP$216),(INDEX($E191:$M191,0,AP$218+1)-INDEX($E191:$M191,0,AP$218))/(INDEX($E$185:$M$185,0,AP$218+1)-INDEX($E$185:$M$185,0,AP$218))+AO224)))</f>
        <v>1.7275911554063661</v>
      </c>
      <c r="AQ224" s="186"/>
      <c r="AT224" s="186"/>
      <c r="AU224" s="186"/>
      <c r="BE224" s="186">
        <f t="shared" si="606"/>
        <v>2.1087742850167138E-2</v>
      </c>
      <c r="BF224" s="109" t="e">
        <f t="shared" si="607"/>
        <v>#DIV/0!</v>
      </c>
    </row>
    <row r="225" spans="1:58">
      <c r="B225" s="22" t="str">
        <f t="shared" si="601"/>
        <v>COM_PROJ</v>
      </c>
      <c r="C225" s="23" t="str">
        <f t="shared" si="602"/>
        <v>-</v>
      </c>
      <c r="D225" s="57" t="str">
        <f t="shared" si="603"/>
        <v>TPPUMER</v>
      </c>
      <c r="E225" s="23" t="str">
        <f t="shared" si="604"/>
        <v>-</v>
      </c>
      <c r="F225" s="23" t="str">
        <f t="shared" si="604"/>
        <v>-</v>
      </c>
      <c r="G225" s="23" t="str">
        <f t="shared" si="604"/>
        <v>-</v>
      </c>
      <c r="H225" s="23" t="str">
        <f t="shared" si="604"/>
        <v>-</v>
      </c>
      <c r="I225" s="22">
        <f t="shared" si="605"/>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8.9654013796389815</v>
      </c>
      <c r="S225" s="186" cm="1">
        <f t="array" ref="S225">IF(S$218=-1,T225,IF(S$218=99,R225,IF(S$218=0,INDEX($E192:$M192,0,S$216),(INDEX($E192:$M192,0,S$218+1)-INDEX($E192:$M192,0,S$218))/(INDEX($E$185:$M$185,0,S$218+1)-INDEX($E$185:$M$185,0,S$218))+R225)))</f>
        <v>9.2089571611103249</v>
      </c>
      <c r="T225" s="186" cm="1">
        <f t="array" ref="T225">IF(T$218=-1,U225,IF(T$218=99,S225,IF(T$218=0,INDEX($E192:$M192,0,T$216),(INDEX($E192:$M192,0,T$218+1)-INDEX($E192:$M192,0,T$218))/(INDEX($E$185:$M$185,0,T$218+1)-INDEX($E$185:$M$185,0,T$218))+S225)))</f>
        <v>9.2710301126987922</v>
      </c>
      <c r="U225" s="186" cm="1">
        <f t="array" ref="U225">IF(U$218=-1,V225,IF(U$218=99,T225,IF(U$218=0,INDEX($E192:$M192,0,U$216),(INDEX($E192:$M192,0,U$218+1)-INDEX($E192:$M192,0,U$218))/(INDEX($E$185:$M$185,0,U$218+1)-INDEX($E$185:$M$185,0,U$218))+T225)))</f>
        <v>9.3331030642872594</v>
      </c>
      <c r="V225" s="186" cm="1">
        <f t="array" ref="V225">IF(V$218=-1,W225,IF(V$218=99,U225,IF(V$218=0,INDEX($E192:$M192,0,V$216),(INDEX($E192:$M192,0,V$218+1)-INDEX($E192:$M192,0,V$218))/(INDEX($E$185:$M$185,0,V$218+1)-INDEX($E$185:$M$185,0,V$218))+U225)))</f>
        <v>9.3951760158757267</v>
      </c>
      <c r="W225" s="186" cm="1">
        <f t="array" ref="W225">IF(W$218=-1,X225,IF(W$218=99,V225,IF(W$218=0,INDEX($E192:$M192,0,W$216),(INDEX($E192:$M192,0,W$218+1)-INDEX($E192:$M192,0,W$218))/(INDEX($E$185:$M$185,0,W$218+1)-INDEX($E$185:$M$185,0,W$218))+V225)))</f>
        <v>9.457248967464194</v>
      </c>
      <c r="X225" s="186" cm="1">
        <f t="array" ref="X225">IF(X$218=-1,Y225,IF(X$218=99,W225,IF(X$218=0,INDEX($E192:$M192,0,X$216),(INDEX($E192:$M192,0,X$218+1)-INDEX($E192:$M192,0,X$218))/(INDEX($E$185:$M$185,0,X$218+1)-INDEX($E$185:$M$185,0,X$218))+W225)))</f>
        <v>9.5193219190526612</v>
      </c>
      <c r="Y225" s="186" cm="1">
        <f t="array" ref="Y225">IF(Y$218=-1,Z225,IF(Y$218=99,X225,IF(Y$218=0,INDEX($E192:$M192,0,Y$216),(INDEX($E192:$M192,0,Y$218+1)-INDEX($E192:$M192,0,Y$218))/(INDEX($E$185:$M$185,0,Y$218+1)-INDEX($E$185:$M$185,0,Y$218))+X225)))</f>
        <v>9.5813948706411285</v>
      </c>
      <c r="Z225" s="186" cm="1">
        <f t="array" ref="Z225">IF(Z$218=-1,AA225,IF(Z$218=99,Y225,IF(Z$218=0,INDEX($E192:$M192,0,Z$216),(INDEX($E192:$M192,0,Z$218+1)-INDEX($E192:$M192,0,Z$218))/(INDEX($E$185:$M$185,0,Z$218+1)-INDEX($E$185:$M$185,0,Z$218))+Y225)))</f>
        <v>9.6434678222295958</v>
      </c>
      <c r="AA225" s="186" cm="1">
        <f t="array" ref="AA225">IF(AA$218=-1,AB225,IF(AA$218=99,Z225,IF(AA$218=0,INDEX($E192:$M192,0,AA$216),(INDEX($E192:$M192,0,AA$218+1)-INDEX($E192:$M192,0,AA$218))/(INDEX($E$185:$M$185,0,AA$218+1)-INDEX($E$185:$M$185,0,AA$218))+Z225)))</f>
        <v>9.705540773818063</v>
      </c>
      <c r="AB225" s="186" cm="1">
        <f t="array" ref="AB225">IF(AB$218=-1,AC225,IF(AB$218=99,AA225,IF(AB$218=0,INDEX($E192:$M192,0,AB$216),(INDEX($E192:$M192,0,AB$218+1)-INDEX($E192:$M192,0,AB$218))/(INDEX($E$185:$M$185,0,AB$218+1)-INDEX($E$185:$M$185,0,AB$218))+AA225)))</f>
        <v>9.7676137254065267</v>
      </c>
      <c r="AC225" s="186" cm="1">
        <f t="array" ref="AC225">IF(AC$218=-1,AD225,IF(AC$218=99,AB225,IF(AC$218=0,INDEX($E192:$M192,0,AC$216),(INDEX($E192:$M192,0,AC$218+1)-INDEX($E192:$M192,0,AC$218))/(INDEX($E$185:$M$185,0,AC$218+1)-INDEX($E$185:$M$185,0,AC$218))+AB225)))</f>
        <v>9.739102276071149</v>
      </c>
      <c r="AD225" s="186" cm="1">
        <f t="array" ref="AD225">IF(AD$218=-1,AE225,IF(AD$218=99,AC225,IF(AD$218=0,INDEX($E192:$M192,0,AD$216),(INDEX($E192:$M192,0,AD$218+1)-INDEX($E192:$M192,0,AD$218))/(INDEX($E$185:$M$185,0,AD$218+1)-INDEX($E$185:$M$185,0,AD$218))+AC225)))</f>
        <v>9.7105908267357712</v>
      </c>
      <c r="AE225" s="186" cm="1">
        <f t="array" ref="AE225">IF(AE$218=-1,AF225,IF(AE$218=99,AD225,IF(AE$218=0,INDEX($E192:$M192,0,AE$216),(INDEX($E192:$M192,0,AE$218+1)-INDEX($E192:$M192,0,AE$218))/(INDEX($E$185:$M$185,0,AE$218+1)-INDEX($E$185:$M$185,0,AE$218))+AD225)))</f>
        <v>9.6820793774003935</v>
      </c>
      <c r="AF225" s="186" cm="1">
        <f t="array" ref="AF225">IF(AF$218=-1,AG225,IF(AF$218=99,AE225,IF(AF$218=0,INDEX($E192:$M192,0,AF$216),(INDEX($E192:$M192,0,AF$218+1)-INDEX($E192:$M192,0,AF$218))/(INDEX($E$185:$M$185,0,AF$218+1)-INDEX($E$185:$M$185,0,AF$218))+AE225)))</f>
        <v>9.6535679280650157</v>
      </c>
      <c r="AG225" s="186" cm="1">
        <f t="array" ref="AG225">IF(AG$218=-1,AH225,IF(AG$218=99,AF225,IF(AG$218=0,INDEX($E192:$M192,0,AG$216),(INDEX($E192:$M192,0,AG$218+1)-INDEX($E192:$M192,0,AG$218))/(INDEX($E$185:$M$185,0,AG$218+1)-INDEX($E$185:$M$185,0,AG$218))+AF225)))</f>
        <v>9.625056478729638</v>
      </c>
      <c r="AH225" s="186" cm="1">
        <f t="array" ref="AH225">IF(AH$218=-1,AI225,IF(AH$218=99,AG225,IF(AH$218=0,INDEX($E192:$M192,0,AH$216),(INDEX($E192:$M192,0,AH$218+1)-INDEX($E192:$M192,0,AH$218))/(INDEX($E$185:$M$185,0,AH$218+1)-INDEX($E$185:$M$185,0,AH$218))+AG225)))</f>
        <v>9.5965450293942602</v>
      </c>
      <c r="AI225" s="186" cm="1">
        <f t="array" ref="AI225">IF(AI$218=-1,AJ225,IF(AI$218=99,AH225,IF(AI$218=0,INDEX($E192:$M192,0,AI$216),(INDEX($E192:$M192,0,AI$218+1)-INDEX($E192:$M192,0,AI$218))/(INDEX($E$185:$M$185,0,AI$218+1)-INDEX($E$185:$M$185,0,AI$218))+AH225)))</f>
        <v>9.5680335800588825</v>
      </c>
      <c r="AJ225" s="186" cm="1">
        <f t="array" ref="AJ225">IF(AJ$218=-1,AK225,IF(AJ$218=99,AI225,IF(AJ$218=0,INDEX($E192:$M192,0,AJ$216),(INDEX($E192:$M192,0,AJ$218+1)-INDEX($E192:$M192,0,AJ$218))/(INDEX($E$185:$M$185,0,AJ$218+1)-INDEX($E$185:$M$185,0,AJ$218))+AI225)))</f>
        <v>9.5395221307235047</v>
      </c>
      <c r="AK225" s="186" cm="1">
        <f t="array" ref="AK225">IF(AK$218=-1,AL225,IF(AK$218=99,AJ225,IF(AK$218=0,INDEX($E192:$M192,0,AK$216),(INDEX($E192:$M192,0,AK$218+1)-INDEX($E192:$M192,0,AK$218))/(INDEX($E$185:$M$185,0,AK$218+1)-INDEX($E$185:$M$185,0,AK$218))+AJ225)))</f>
        <v>9.511010681388127</v>
      </c>
      <c r="AL225" s="186" cm="1">
        <f t="array" ref="AL225">IF(AL$218=-1,AM225,IF(AL$218=99,AK225,IF(AL$218=0,INDEX($E192:$M192,0,AL$216),(INDEX($E192:$M192,0,AL$218+1)-INDEX($E192:$M192,0,AL$218))/(INDEX($E$185:$M$185,0,AL$218+1)-INDEX($E$185:$M$185,0,AL$218))+AK225)))</f>
        <v>9.4824992320527457</v>
      </c>
      <c r="AM225" s="298">
        <f t="shared" si="608"/>
        <v>9.2193152116674284</v>
      </c>
      <c r="AN225" s="186" cm="1">
        <f t="array" ref="AN225">IF(AN$218=-1,AO225,IF(AN$218=99,AM225,IF(AN$218=0,INDEX($E192:$M192,0,AN$216),(INDEX($E192:$M192,0,AN$218+1)-INDEX($E192:$M192,0,AN$218))/(INDEX($E$185:$M$185,0,AN$218+1)-INDEX($E$185:$M$185,0,AN$218))+AM225)))</f>
        <v>8.9561311912821111</v>
      </c>
      <c r="AO225" s="186" cm="1">
        <f t="array" ref="AO225">IF(AO$218=-1,AP225,IF(AO$218=99,AN225,IF(AO$218=0,INDEX($E192:$M192,0,AO$216),(INDEX($E192:$M192,0,AO$218+1)-INDEX($E192:$M192,0,AO$218))/(INDEX($E$185:$M$185,0,AO$218+1)-INDEX($E$185:$M$185,0,AO$218))+AN225)))</f>
        <v>8.9561311912821111</v>
      </c>
      <c r="AP225" s="186" cm="1">
        <f t="array" ref="AP225">IF(AP$218=-1,#REF!,IF(AP$218=99,AO225,IF(AP$218=0,INDEX($E192:$M192,0,AP$216),(INDEX($E192:$M192,0,AP$218+1)-INDEX($E192:$M192,0,AP$218))/(INDEX($E$185:$M$185,0,AP$218+1)-INDEX($E$185:$M$185,0,AP$218))+AO225)))</f>
        <v>8.9561311912821111</v>
      </c>
      <c r="AQ225" s="186"/>
      <c r="AT225" s="186"/>
      <c r="AU225" s="186"/>
      <c r="BE225" s="186">
        <f t="shared" si="606"/>
        <v>15.023482841814213</v>
      </c>
      <c r="BF225" s="109">
        <f t="shared" si="607"/>
        <v>4.9146655581378998E-2</v>
      </c>
    </row>
    <row r="226" spans="1:58">
      <c r="B226" s="22" t="str">
        <f t="shared" si="601"/>
        <v>COM_PROJ</v>
      </c>
      <c r="C226" s="23" t="str">
        <f t="shared" si="602"/>
        <v>-</v>
      </c>
      <c r="D226" s="57" t="str">
        <f t="shared" si="603"/>
        <v>TPPUGAT</v>
      </c>
      <c r="E226" s="23" t="str">
        <f t="shared" si="604"/>
        <v>-</v>
      </c>
      <c r="F226" s="23" t="str">
        <f t="shared" si="604"/>
        <v>-</v>
      </c>
      <c r="G226" s="23" t="str">
        <f t="shared" si="604"/>
        <v>-</v>
      </c>
      <c r="H226" s="23" t="str">
        <f t="shared" si="604"/>
        <v>-</v>
      </c>
      <c r="I226" s="22">
        <f t="shared" si="605"/>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0.64248252977129328</v>
      </c>
      <c r="S226" s="186" cm="1">
        <f t="array" ref="S226">IF(S$218=-1,T226,IF(S$218=99,R226,IF(S$218=0,INDEX($E193:$M193,0,S$216),(INDEX($E193:$M193,0,S$218+1)-INDEX($E193:$M193,0,S$218))/(INDEX($E$185:$M$185,0,S$218+1)-INDEX($E$185:$M$185,0,S$218))+R226)))</f>
        <v>0.61862682810465142</v>
      </c>
      <c r="T226" s="186" cm="1">
        <f t="array" ref="T226">IF(T$218=-1,U226,IF(T$218=99,S226,IF(T$218=0,INDEX($E193:$M193,0,T$216),(INDEX($E193:$M193,0,T$218+1)-INDEX($E193:$M193,0,T$218))/(INDEX($E$185:$M$185,0,T$218+1)-INDEX($E$185:$M$185,0,T$218))+S226)))</f>
        <v>0.64008009222816098</v>
      </c>
      <c r="U226" s="186" cm="1">
        <f t="array" ref="U226">IF(U$218=-1,V226,IF(U$218=99,T226,IF(U$218=0,INDEX($E193:$M193,0,U$216),(INDEX($E193:$M193,0,U$218+1)-INDEX($E193:$M193,0,U$218))/(INDEX($E$185:$M$185,0,U$218+1)-INDEX($E$185:$M$185,0,U$218))+T226)))</f>
        <v>0.66153335635167054</v>
      </c>
      <c r="V226" s="186" cm="1">
        <f t="array" ref="V226">IF(V$218=-1,W226,IF(V$218=99,U226,IF(V$218=0,INDEX($E193:$M193,0,V$216),(INDEX($E193:$M193,0,V$218+1)-INDEX($E193:$M193,0,V$218))/(INDEX($E$185:$M$185,0,V$218+1)-INDEX($E$185:$M$185,0,V$218))+U226)))</f>
        <v>0.68298662047518011</v>
      </c>
      <c r="W226" s="186" cm="1">
        <f t="array" ref="W226">IF(W$218=-1,X226,IF(W$218=99,V226,IF(W$218=0,INDEX($E193:$M193,0,W$216),(INDEX($E193:$M193,0,W$218+1)-INDEX($E193:$M193,0,W$218))/(INDEX($E$185:$M$185,0,W$218+1)-INDEX($E$185:$M$185,0,W$218))+V226)))</f>
        <v>0.70443988459868967</v>
      </c>
      <c r="X226" s="186" cm="1">
        <f t="array" ref="X226">IF(X$218=-1,Y226,IF(X$218=99,W226,IF(X$218=0,INDEX($E193:$M193,0,X$216),(INDEX($E193:$M193,0,X$218+1)-INDEX($E193:$M193,0,X$218))/(INDEX($E$185:$M$185,0,X$218+1)-INDEX($E$185:$M$185,0,X$218))+W226)))</f>
        <v>0.72589314872219923</v>
      </c>
      <c r="Y226" s="186" cm="1">
        <f t="array" ref="Y226">IF(Y$218=-1,Z226,IF(Y$218=99,X226,IF(Y$218=0,INDEX($E193:$M193,0,Y$216),(INDEX($E193:$M193,0,Y$218+1)-INDEX($E193:$M193,0,Y$218))/(INDEX($E$185:$M$185,0,Y$218+1)-INDEX($E$185:$M$185,0,Y$218))+X226)))</f>
        <v>0.7473464128457088</v>
      </c>
      <c r="Z226" s="186" cm="1">
        <f t="array" ref="Z226">IF(Z$218=-1,AA226,IF(Z$218=99,Y226,IF(Z$218=0,INDEX($E193:$M193,0,Z$216),(INDEX($E193:$M193,0,Z$218+1)-INDEX($E193:$M193,0,Z$218))/(INDEX($E$185:$M$185,0,Z$218+1)-INDEX($E$185:$M$185,0,Z$218))+Y226)))</f>
        <v>0.76879967696921836</v>
      </c>
      <c r="AA226" s="186" cm="1">
        <f t="array" ref="AA226">IF(AA$218=-1,AB226,IF(AA$218=99,Z226,IF(AA$218=0,INDEX($E193:$M193,0,AA$216),(INDEX($E193:$M193,0,AA$218+1)-INDEX($E193:$M193,0,AA$218))/(INDEX($E$185:$M$185,0,AA$218+1)-INDEX($E$185:$M$185,0,AA$218))+Z226)))</f>
        <v>0.79025294109272792</v>
      </c>
      <c r="AB226" s="186" cm="1">
        <f t="array" ref="AB226">IF(AB$218=-1,AC226,IF(AB$218=99,AA226,IF(AB$218=0,INDEX($E193:$M193,0,AB$216),(INDEX($E193:$M193,0,AB$218+1)-INDEX($E193:$M193,0,AB$218))/(INDEX($E$185:$M$185,0,AB$218+1)-INDEX($E$185:$M$185,0,AB$218))+AA226)))</f>
        <v>0.81170620521623749</v>
      </c>
      <c r="AC226" s="186" cm="1">
        <f t="array" ref="AC226">IF(AC$218=-1,AD226,IF(AC$218=99,AB226,IF(AC$218=0,INDEX($E193:$M193,0,AC$216),(INDEX($E193:$M193,0,AC$218+1)-INDEX($E193:$M193,0,AC$218))/(INDEX($E$185:$M$185,0,AC$218+1)-INDEX($E$185:$M$185,0,AC$218))+AB226)))</f>
        <v>0.83730104861429566</v>
      </c>
      <c r="AD226" s="186" cm="1">
        <f t="array" ref="AD226">IF(AD$218=-1,AE226,IF(AD$218=99,AC226,IF(AD$218=0,INDEX($E193:$M193,0,AD$216),(INDEX($E193:$M193,0,AD$218+1)-INDEX($E193:$M193,0,AD$218))/(INDEX($E$185:$M$185,0,AD$218+1)-INDEX($E$185:$M$185,0,AD$218))+AC226)))</f>
        <v>0.86289589201235384</v>
      </c>
      <c r="AE226" s="186" cm="1">
        <f t="array" ref="AE226">IF(AE$218=-1,AF226,IF(AE$218=99,AD226,IF(AE$218=0,INDEX($E193:$M193,0,AE$216),(INDEX($E193:$M193,0,AE$218+1)-INDEX($E193:$M193,0,AE$218))/(INDEX($E$185:$M$185,0,AE$218+1)-INDEX($E$185:$M$185,0,AE$218))+AD226)))</f>
        <v>0.88849073541041201</v>
      </c>
      <c r="AF226" s="186" cm="1">
        <f t="array" ref="AF226">IF(AF$218=-1,AG226,IF(AF$218=99,AE226,IF(AF$218=0,INDEX($E193:$M193,0,AF$216),(INDEX($E193:$M193,0,AF$218+1)-INDEX($E193:$M193,0,AF$218))/(INDEX($E$185:$M$185,0,AF$218+1)-INDEX($E$185:$M$185,0,AF$218))+AE226)))</f>
        <v>0.91408557880847019</v>
      </c>
      <c r="AG226" s="186" cm="1">
        <f t="array" ref="AG226">IF(AG$218=-1,AH226,IF(AG$218=99,AF226,IF(AG$218=0,INDEX($E193:$M193,0,AG$216),(INDEX($E193:$M193,0,AG$218+1)-INDEX($E193:$M193,0,AG$218))/(INDEX($E$185:$M$185,0,AG$218+1)-INDEX($E$185:$M$185,0,AG$218))+AF226)))</f>
        <v>0.93968042220652837</v>
      </c>
      <c r="AH226" s="186" cm="1">
        <f t="array" ref="AH226">IF(AH$218=-1,AI226,IF(AH$218=99,AG226,IF(AH$218=0,INDEX($E193:$M193,0,AH$216),(INDEX($E193:$M193,0,AH$218+1)-INDEX($E193:$M193,0,AH$218))/(INDEX($E$185:$M$185,0,AH$218+1)-INDEX($E$185:$M$185,0,AH$218))+AG226)))</f>
        <v>0.96527526560458654</v>
      </c>
      <c r="AI226" s="186" cm="1">
        <f t="array" ref="AI226">IF(AI$218=-1,AJ226,IF(AI$218=99,AH226,IF(AI$218=0,INDEX($E193:$M193,0,AI$216),(INDEX($E193:$M193,0,AI$218+1)-INDEX($E193:$M193,0,AI$218))/(INDEX($E$185:$M$185,0,AI$218+1)-INDEX($E$185:$M$185,0,AI$218))+AH226)))</f>
        <v>0.99087010900264472</v>
      </c>
      <c r="AJ226" s="186" cm="1">
        <f t="array" ref="AJ226">IF(AJ$218=-1,AK226,IF(AJ$218=99,AI226,IF(AJ$218=0,INDEX($E193:$M193,0,AJ$216),(INDEX($E193:$M193,0,AJ$218+1)-INDEX($E193:$M193,0,AJ$218))/(INDEX($E$185:$M$185,0,AJ$218+1)-INDEX($E$185:$M$185,0,AJ$218))+AI226)))</f>
        <v>1.016464952400703</v>
      </c>
      <c r="AK226" s="186" cm="1">
        <f t="array" ref="AK226">IF(AK$218=-1,AL226,IF(AK$218=99,AJ226,IF(AK$218=0,INDEX($E193:$M193,0,AK$216),(INDEX($E193:$M193,0,AK$218+1)-INDEX($E193:$M193,0,AK$218))/(INDEX($E$185:$M$185,0,AK$218+1)-INDEX($E$185:$M$185,0,AK$218))+AJ226)))</f>
        <v>1.0420597957987612</v>
      </c>
      <c r="AL226" s="186" cm="1">
        <f t="array" ref="AL226">IF(AL$218=-1,AM226,IF(AL$218=99,AK226,IF(AL$218=0,INDEX($E193:$M193,0,AL$216),(INDEX($E193:$M193,0,AL$218+1)-INDEX($E193:$M193,0,AL$218))/(INDEX($E$185:$M$185,0,AL$218+1)-INDEX($E$185:$M$185,0,AL$218))+AK226)))</f>
        <v>1.0676546391968196</v>
      </c>
      <c r="AM226" s="298">
        <f t="shared" si="608"/>
        <v>1.1737738257570425</v>
      </c>
      <c r="AN226" s="186" cm="1">
        <f t="array" ref="AN226">IF(AN$218=-1,AO226,IF(AN$218=99,AM226,IF(AN$218=0,INDEX($E193:$M193,0,AN$216),(INDEX($E193:$M193,0,AN$218+1)-INDEX($E193:$M193,0,AN$218))/(INDEX($E$185:$M$185,0,AN$218+1)-INDEX($E$185:$M$185,0,AN$218))+AM226)))</f>
        <v>1.2798930123172656</v>
      </c>
      <c r="AO226" s="186" cm="1">
        <f t="array" ref="AO226">IF(AO$218=-1,AP226,IF(AO$218=99,AN226,IF(AO$218=0,INDEX($E193:$M193,0,AO$216),(INDEX($E193:$M193,0,AO$218+1)-INDEX($E193:$M193,0,AO$218))/(INDEX($E$185:$M$185,0,AO$218+1)-INDEX($E$185:$M$185,0,AO$218))+AN226)))</f>
        <v>1.2798930123172656</v>
      </c>
      <c r="AP226" s="186" cm="1">
        <f t="array" ref="AP226">IF(AP$218=-1,#REF!,IF(AP$218=99,AO226,IF(AP$218=0,INDEX($E193:$M193,0,AP$216),(INDEX($E193:$M193,0,AP$218+1)-INDEX($E193:$M193,0,AP$218))/(INDEX($E$185:$M$185,0,AP$218+1)-INDEX($E$185:$M$185,0,AP$218))+AO226)))</f>
        <v>1.2798930123172656</v>
      </c>
      <c r="AQ226" s="186"/>
      <c r="AT226" s="186"/>
      <c r="AU226" s="186"/>
      <c r="BE226" s="186">
        <f t="shared" si="606"/>
        <v>0.53459848266953358</v>
      </c>
      <c r="BF226" s="109" t="e">
        <f t="shared" si="607"/>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5">
        <v>2050</v>
      </c>
      <c r="K228" s="114">
        <f>MATCH(J$214,$C$210:$K$210,$C228)</f>
        <v>1</v>
      </c>
      <c r="L228" s="191">
        <f t="shared" ref="L228:AY228" si="609">MATCH(K$232,$D$228:$J$228,$C228)</f>
        <v>1</v>
      </c>
      <c r="M228" s="191">
        <f t="shared" si="609"/>
        <v>1</v>
      </c>
      <c r="N228" s="191">
        <f t="shared" si="609"/>
        <v>2</v>
      </c>
      <c r="O228" s="191">
        <f t="shared" si="609"/>
        <v>2</v>
      </c>
      <c r="P228" s="191">
        <f t="shared" si="609"/>
        <v>3</v>
      </c>
      <c r="Q228" s="191">
        <f t="shared" si="609"/>
        <v>3</v>
      </c>
      <c r="R228" s="191">
        <f t="shared" si="609"/>
        <v>3</v>
      </c>
      <c r="S228" s="191">
        <f t="shared" si="609"/>
        <v>4</v>
      </c>
      <c r="T228" s="191">
        <f t="shared" si="609"/>
        <v>4</v>
      </c>
      <c r="U228" s="191">
        <f t="shared" si="609"/>
        <v>4</v>
      </c>
      <c r="V228" s="191">
        <f t="shared" si="609"/>
        <v>4</v>
      </c>
      <c r="W228" s="191">
        <f t="shared" si="609"/>
        <v>4</v>
      </c>
      <c r="X228" s="191">
        <f t="shared" si="609"/>
        <v>4</v>
      </c>
      <c r="Y228" s="191">
        <f t="shared" si="609"/>
        <v>4</v>
      </c>
      <c r="Z228" s="191">
        <f t="shared" si="609"/>
        <v>4</v>
      </c>
      <c r="AA228" s="191">
        <f t="shared" si="609"/>
        <v>4</v>
      </c>
      <c r="AB228" s="191">
        <f t="shared" si="609"/>
        <v>4</v>
      </c>
      <c r="AC228" s="191">
        <f t="shared" si="609"/>
        <v>5</v>
      </c>
      <c r="AD228" s="191">
        <f t="shared" si="609"/>
        <v>5</v>
      </c>
      <c r="AE228" s="191">
        <f t="shared" si="609"/>
        <v>5</v>
      </c>
      <c r="AF228" s="191">
        <f t="shared" si="609"/>
        <v>5</v>
      </c>
      <c r="AG228" s="191">
        <f t="shared" si="609"/>
        <v>5</v>
      </c>
      <c r="AH228" s="191">
        <f t="shared" si="609"/>
        <v>5</v>
      </c>
      <c r="AI228" s="191">
        <f t="shared" si="609"/>
        <v>5</v>
      </c>
      <c r="AJ228" s="191">
        <f t="shared" si="609"/>
        <v>5</v>
      </c>
      <c r="AK228" s="191">
        <f t="shared" si="609"/>
        <v>5</v>
      </c>
      <c r="AL228" s="191">
        <f t="shared" si="609"/>
        <v>5</v>
      </c>
      <c r="AM228" s="191">
        <f t="shared" si="609"/>
        <v>6</v>
      </c>
      <c r="AN228" s="191">
        <f t="shared" si="609"/>
        <v>6</v>
      </c>
      <c r="AO228" s="191">
        <f t="shared" si="609"/>
        <v>6</v>
      </c>
      <c r="AP228" s="191">
        <f t="shared" si="609"/>
        <v>6</v>
      </c>
      <c r="AQ228" s="191">
        <f t="shared" si="609"/>
        <v>6</v>
      </c>
      <c r="AR228" s="191">
        <f t="shared" si="609"/>
        <v>6</v>
      </c>
      <c r="AS228" s="191">
        <f t="shared" si="609"/>
        <v>6</v>
      </c>
      <c r="AT228" s="191">
        <f t="shared" si="609"/>
        <v>6</v>
      </c>
      <c r="AU228" s="191">
        <f t="shared" si="609"/>
        <v>6</v>
      </c>
      <c r="AV228" s="191">
        <f t="shared" si="609"/>
        <v>6</v>
      </c>
      <c r="AW228" s="191">
        <f t="shared" si="609"/>
        <v>7</v>
      </c>
      <c r="AX228" s="191">
        <f t="shared" si="609"/>
        <v>7</v>
      </c>
      <c r="AY228" s="191">
        <f t="shared" si="609"/>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10">MATCH(K$232,$D$228:$J$228,$C229)</f>
        <v>#N/A</v>
      </c>
      <c r="M229" s="185" t="e">
        <f t="shared" si="610"/>
        <v>#N/A</v>
      </c>
      <c r="N229" s="185">
        <f t="shared" si="610"/>
        <v>2</v>
      </c>
      <c r="O229" s="185" t="e">
        <f t="shared" si="610"/>
        <v>#N/A</v>
      </c>
      <c r="P229" s="185">
        <f t="shared" si="610"/>
        <v>3</v>
      </c>
      <c r="Q229" s="185" t="e">
        <f t="shared" si="610"/>
        <v>#N/A</v>
      </c>
      <c r="R229" s="185" t="e">
        <f t="shared" si="610"/>
        <v>#N/A</v>
      </c>
      <c r="S229" s="185">
        <f t="shared" si="610"/>
        <v>4</v>
      </c>
      <c r="T229" s="185" t="e">
        <f t="shared" si="610"/>
        <v>#N/A</v>
      </c>
      <c r="U229" s="185" t="e">
        <f t="shared" si="610"/>
        <v>#N/A</v>
      </c>
      <c r="V229" s="185" t="e">
        <f t="shared" si="610"/>
        <v>#N/A</v>
      </c>
      <c r="W229" s="185" t="e">
        <f t="shared" si="610"/>
        <v>#N/A</v>
      </c>
      <c r="X229" s="185" t="e">
        <f t="shared" si="610"/>
        <v>#N/A</v>
      </c>
      <c r="Y229" s="185" t="e">
        <f t="shared" si="610"/>
        <v>#N/A</v>
      </c>
      <c r="Z229" s="185" t="e">
        <f t="shared" si="610"/>
        <v>#N/A</v>
      </c>
      <c r="AA229" s="185" t="e">
        <f t="shared" si="610"/>
        <v>#N/A</v>
      </c>
      <c r="AB229" s="185" t="e">
        <f t="shared" si="610"/>
        <v>#N/A</v>
      </c>
      <c r="AC229" s="185">
        <f t="shared" si="610"/>
        <v>5</v>
      </c>
      <c r="AD229" s="185" t="e">
        <f t="shared" si="610"/>
        <v>#N/A</v>
      </c>
      <c r="AE229" s="185" t="e">
        <f t="shared" si="610"/>
        <v>#N/A</v>
      </c>
      <c r="AF229" s="185" t="e">
        <f t="shared" si="610"/>
        <v>#N/A</v>
      </c>
      <c r="AG229" s="185" t="e">
        <f t="shared" si="610"/>
        <v>#N/A</v>
      </c>
      <c r="AH229" s="185" t="e">
        <f t="shared" si="610"/>
        <v>#N/A</v>
      </c>
      <c r="AI229" s="185" t="e">
        <f t="shared" si="610"/>
        <v>#N/A</v>
      </c>
      <c r="AJ229" s="185" t="e">
        <f t="shared" si="610"/>
        <v>#N/A</v>
      </c>
      <c r="AK229" s="185" t="e">
        <f t="shared" si="610"/>
        <v>#N/A</v>
      </c>
      <c r="AL229" s="185" t="e">
        <f t="shared" si="610"/>
        <v>#N/A</v>
      </c>
      <c r="AM229" s="185">
        <f t="shared" si="610"/>
        <v>6</v>
      </c>
      <c r="AN229" s="185" t="e">
        <f t="shared" si="610"/>
        <v>#N/A</v>
      </c>
      <c r="AO229" s="185" t="e">
        <f t="shared" si="610"/>
        <v>#N/A</v>
      </c>
      <c r="AP229" s="185" t="e">
        <f t="shared" si="610"/>
        <v>#N/A</v>
      </c>
      <c r="AQ229" s="185" t="e">
        <f t="shared" si="610"/>
        <v>#N/A</v>
      </c>
      <c r="AR229" s="185" t="e">
        <f t="shared" si="610"/>
        <v>#N/A</v>
      </c>
      <c r="AS229" s="185" t="e">
        <f t="shared" si="610"/>
        <v>#N/A</v>
      </c>
      <c r="AT229" s="185" t="e">
        <f t="shared" si="610"/>
        <v>#N/A</v>
      </c>
      <c r="AU229" s="185" t="e">
        <f t="shared" si="610"/>
        <v>#N/A</v>
      </c>
      <c r="AV229" s="185" t="e">
        <f t="shared" si="610"/>
        <v>#N/A</v>
      </c>
      <c r="AW229" s="185">
        <f t="shared" si="610"/>
        <v>7</v>
      </c>
      <c r="AX229" s="185" t="e">
        <f t="shared" si="610"/>
        <v>#N/A</v>
      </c>
      <c r="AY229" s="185" t="e">
        <f t="shared" si="610"/>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11">MATCH(K$232,$D$229:$J$229,$C230)</f>
        <v>6</v>
      </c>
      <c r="M230" s="185">
        <f t="shared" si="611"/>
        <v>6</v>
      </c>
      <c r="N230" s="185">
        <f t="shared" si="611"/>
        <v>6</v>
      </c>
      <c r="O230" s="185">
        <f t="shared" si="611"/>
        <v>5</v>
      </c>
      <c r="P230" s="185">
        <f t="shared" si="611"/>
        <v>5</v>
      </c>
      <c r="Q230" s="185">
        <f t="shared" si="611"/>
        <v>4</v>
      </c>
      <c r="R230" s="185">
        <f t="shared" si="611"/>
        <v>4</v>
      </c>
      <c r="S230" s="185">
        <f t="shared" si="611"/>
        <v>4</v>
      </c>
      <c r="T230" s="185">
        <f t="shared" si="611"/>
        <v>3</v>
      </c>
      <c r="U230" s="185">
        <f t="shared" si="611"/>
        <v>3</v>
      </c>
      <c r="V230" s="185">
        <f t="shared" si="611"/>
        <v>3</v>
      </c>
      <c r="W230" s="185">
        <f t="shared" si="611"/>
        <v>3</v>
      </c>
      <c r="X230" s="185">
        <f t="shared" si="611"/>
        <v>3</v>
      </c>
      <c r="Y230" s="185">
        <f t="shared" si="611"/>
        <v>3</v>
      </c>
      <c r="Z230" s="185">
        <f t="shared" si="611"/>
        <v>3</v>
      </c>
      <c r="AA230" s="185">
        <f t="shared" si="611"/>
        <v>3</v>
      </c>
      <c r="AB230" s="185">
        <f t="shared" si="611"/>
        <v>3</v>
      </c>
      <c r="AC230" s="185">
        <f t="shared" si="611"/>
        <v>3</v>
      </c>
      <c r="AD230" s="185">
        <f t="shared" si="611"/>
        <v>2</v>
      </c>
      <c r="AE230" s="185">
        <f t="shared" si="611"/>
        <v>2</v>
      </c>
      <c r="AF230" s="185">
        <f t="shared" si="611"/>
        <v>2</v>
      </c>
      <c r="AG230" s="185">
        <f t="shared" si="611"/>
        <v>2</v>
      </c>
      <c r="AH230" s="185">
        <f t="shared" si="611"/>
        <v>2</v>
      </c>
      <c r="AI230" s="185">
        <f t="shared" si="611"/>
        <v>2</v>
      </c>
      <c r="AJ230" s="185">
        <f t="shared" si="611"/>
        <v>2</v>
      </c>
      <c r="AK230" s="185">
        <f t="shared" si="611"/>
        <v>2</v>
      </c>
      <c r="AL230" s="185">
        <f t="shared" si="611"/>
        <v>2</v>
      </c>
      <c r="AM230" s="185">
        <f t="shared" si="611"/>
        <v>2</v>
      </c>
      <c r="AN230" s="185">
        <f t="shared" si="611"/>
        <v>1</v>
      </c>
      <c r="AO230" s="185">
        <f t="shared" si="611"/>
        <v>1</v>
      </c>
      <c r="AP230" s="185">
        <f t="shared" si="611"/>
        <v>1</v>
      </c>
      <c r="AQ230" s="185">
        <f t="shared" si="611"/>
        <v>1</v>
      </c>
      <c r="AR230" s="185">
        <f t="shared" si="611"/>
        <v>1</v>
      </c>
      <c r="AS230" s="185">
        <f t="shared" si="611"/>
        <v>1</v>
      </c>
      <c r="AT230" s="185">
        <f t="shared" si="611"/>
        <v>1</v>
      </c>
      <c r="AU230" s="185">
        <f t="shared" si="611"/>
        <v>1</v>
      </c>
      <c r="AV230" s="185">
        <f t="shared" si="611"/>
        <v>1</v>
      </c>
      <c r="AW230" s="185">
        <f t="shared" si="611"/>
        <v>1</v>
      </c>
      <c r="AX230" s="185" t="e">
        <f t="shared" si="611"/>
        <v>#N/A</v>
      </c>
      <c r="AY230" s="185" t="e">
        <f t="shared" si="611"/>
        <v>#N/A</v>
      </c>
    </row>
    <row r="231" spans="1:58" s="117" customFormat="1">
      <c r="A231" s="116" t="s">
        <v>16</v>
      </c>
      <c r="B231" s="117" t="s">
        <v>394</v>
      </c>
      <c r="K231" s="189">
        <f>IF(ISNA(K228),-1,IF(ISNA(K230),99,IF(ISNA(K229),K228,0)))</f>
        <v>0</v>
      </c>
      <c r="L231" s="189">
        <f>IF(ISNA(L228),-1,IF(ISNA(L230),99,IF(ISNA(L229),L228,0)))</f>
        <v>1</v>
      </c>
      <c r="M231" s="189">
        <f t="shared" ref="M231:AY231" si="612">IF(ISNA(M228),-1,IF(ISNA(M230),99,IF(ISNA(M229),M228,0)))</f>
        <v>1</v>
      </c>
      <c r="N231" s="189">
        <f t="shared" si="612"/>
        <v>0</v>
      </c>
      <c r="O231" s="189">
        <f t="shared" si="612"/>
        <v>2</v>
      </c>
      <c r="P231" s="189">
        <f t="shared" si="612"/>
        <v>0</v>
      </c>
      <c r="Q231" s="189">
        <f t="shared" si="612"/>
        <v>3</v>
      </c>
      <c r="R231" s="189">
        <f t="shared" si="612"/>
        <v>3</v>
      </c>
      <c r="S231" s="189">
        <f t="shared" si="612"/>
        <v>0</v>
      </c>
      <c r="T231" s="189">
        <f t="shared" si="612"/>
        <v>4</v>
      </c>
      <c r="U231" s="189">
        <f t="shared" si="612"/>
        <v>4</v>
      </c>
      <c r="V231" s="189">
        <f t="shared" si="612"/>
        <v>4</v>
      </c>
      <c r="W231" s="189">
        <f t="shared" si="612"/>
        <v>4</v>
      </c>
      <c r="X231" s="189">
        <f t="shared" si="612"/>
        <v>4</v>
      </c>
      <c r="Y231" s="189">
        <f t="shared" si="612"/>
        <v>4</v>
      </c>
      <c r="Z231" s="189">
        <f t="shared" si="612"/>
        <v>4</v>
      </c>
      <c r="AA231" s="189">
        <f t="shared" si="612"/>
        <v>4</v>
      </c>
      <c r="AB231" s="189">
        <f t="shared" si="612"/>
        <v>4</v>
      </c>
      <c r="AC231" s="189">
        <f t="shared" si="612"/>
        <v>0</v>
      </c>
      <c r="AD231" s="189">
        <f t="shared" si="612"/>
        <v>5</v>
      </c>
      <c r="AE231" s="189">
        <f t="shared" si="612"/>
        <v>5</v>
      </c>
      <c r="AF231" s="189">
        <f t="shared" si="612"/>
        <v>5</v>
      </c>
      <c r="AG231" s="189">
        <f t="shared" si="612"/>
        <v>5</v>
      </c>
      <c r="AH231" s="189">
        <f t="shared" si="612"/>
        <v>5</v>
      </c>
      <c r="AI231" s="189">
        <f t="shared" si="612"/>
        <v>5</v>
      </c>
      <c r="AJ231" s="189">
        <f t="shared" si="612"/>
        <v>5</v>
      </c>
      <c r="AK231" s="189">
        <f t="shared" si="612"/>
        <v>5</v>
      </c>
      <c r="AL231" s="189">
        <f t="shared" si="612"/>
        <v>5</v>
      </c>
      <c r="AM231" s="189">
        <f t="shared" si="612"/>
        <v>0</v>
      </c>
      <c r="AN231" s="189">
        <f t="shared" si="612"/>
        <v>6</v>
      </c>
      <c r="AO231" s="189">
        <f t="shared" si="612"/>
        <v>6</v>
      </c>
      <c r="AP231" s="189">
        <f t="shared" si="612"/>
        <v>6</v>
      </c>
      <c r="AQ231" s="189">
        <f t="shared" si="612"/>
        <v>6</v>
      </c>
      <c r="AR231" s="189">
        <f t="shared" si="612"/>
        <v>6</v>
      </c>
      <c r="AS231" s="189">
        <f t="shared" si="612"/>
        <v>6</v>
      </c>
      <c r="AT231" s="189">
        <f t="shared" si="612"/>
        <v>6</v>
      </c>
      <c r="AU231" s="189">
        <f t="shared" si="612"/>
        <v>6</v>
      </c>
      <c r="AV231" s="189">
        <f t="shared" si="612"/>
        <v>6</v>
      </c>
      <c r="AW231" s="189">
        <f t="shared" si="612"/>
        <v>0</v>
      </c>
      <c r="AX231" s="189">
        <f t="shared" si="612"/>
        <v>99</v>
      </c>
      <c r="AY231" s="189">
        <f t="shared" si="612"/>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3">1+K232</f>
        <v>2014</v>
      </c>
      <c r="M232" s="18">
        <f>1+L232</f>
        <v>2015</v>
      </c>
      <c r="N232" s="18">
        <f t="shared" si="613"/>
        <v>2016</v>
      </c>
      <c r="O232" s="18">
        <f t="shared" si="613"/>
        <v>2017</v>
      </c>
      <c r="P232" s="18">
        <f t="shared" si="613"/>
        <v>2018</v>
      </c>
      <c r="Q232" s="18">
        <f t="shared" si="613"/>
        <v>2019</v>
      </c>
      <c r="R232" s="18">
        <f t="shared" si="613"/>
        <v>2020</v>
      </c>
      <c r="S232" s="18">
        <f t="shared" si="613"/>
        <v>2021</v>
      </c>
      <c r="T232" s="18">
        <f t="shared" si="613"/>
        <v>2022</v>
      </c>
      <c r="U232" s="18">
        <f t="shared" si="613"/>
        <v>2023</v>
      </c>
      <c r="V232" s="18">
        <f t="shared" si="613"/>
        <v>2024</v>
      </c>
      <c r="W232" s="18">
        <f t="shared" si="613"/>
        <v>2025</v>
      </c>
      <c r="X232" s="18">
        <f t="shared" si="613"/>
        <v>2026</v>
      </c>
      <c r="Y232" s="18">
        <f t="shared" si="613"/>
        <v>2027</v>
      </c>
      <c r="Z232" s="18">
        <f t="shared" si="613"/>
        <v>2028</v>
      </c>
      <c r="AA232" s="18">
        <f t="shared" si="613"/>
        <v>2029</v>
      </c>
      <c r="AB232" s="18">
        <f t="shared" si="613"/>
        <v>2030</v>
      </c>
      <c r="AC232" s="18">
        <f t="shared" si="613"/>
        <v>2031</v>
      </c>
      <c r="AD232" s="18">
        <f t="shared" si="613"/>
        <v>2032</v>
      </c>
      <c r="AE232" s="18">
        <f t="shared" si="613"/>
        <v>2033</v>
      </c>
      <c r="AF232" s="18">
        <f t="shared" si="613"/>
        <v>2034</v>
      </c>
      <c r="AG232" s="18">
        <f t="shared" si="613"/>
        <v>2035</v>
      </c>
      <c r="AH232" s="18">
        <f t="shared" si="613"/>
        <v>2036</v>
      </c>
      <c r="AI232" s="18">
        <f t="shared" si="613"/>
        <v>2037</v>
      </c>
      <c r="AJ232" s="18">
        <f t="shared" si="613"/>
        <v>2038</v>
      </c>
      <c r="AK232" s="18">
        <f t="shared" si="613"/>
        <v>2039</v>
      </c>
      <c r="AL232" s="18">
        <f t="shared" si="613"/>
        <v>2040</v>
      </c>
      <c r="AM232" s="18">
        <f t="shared" si="613"/>
        <v>2041</v>
      </c>
      <c r="AN232" s="18">
        <f t="shared" si="613"/>
        <v>2042</v>
      </c>
      <c r="AO232" s="18">
        <f t="shared" si="613"/>
        <v>2043</v>
      </c>
      <c r="AP232" s="18">
        <f t="shared" si="613"/>
        <v>2044</v>
      </c>
      <c r="AQ232" s="18">
        <f t="shared" si="613"/>
        <v>2045</v>
      </c>
      <c r="AR232" s="18">
        <f t="shared" si="613"/>
        <v>2046</v>
      </c>
      <c r="AS232" s="18">
        <f t="shared" si="613"/>
        <v>2047</v>
      </c>
      <c r="AT232" s="18">
        <f t="shared" si="613"/>
        <v>2048</v>
      </c>
      <c r="AU232" s="18">
        <f t="shared" si="613"/>
        <v>2049</v>
      </c>
      <c r="AV232" s="18">
        <f t="shared" si="613"/>
        <v>2050</v>
      </c>
      <c r="AW232" s="18">
        <v>2060</v>
      </c>
      <c r="AX232" s="18">
        <v>2070</v>
      </c>
      <c r="AZ232" s="18"/>
      <c r="BA232" s="18"/>
      <c r="BB232" s="18"/>
      <c r="BC232" s="18"/>
      <c r="BD232" s="18"/>
      <c r="BE232" s="18"/>
    </row>
    <row r="233" spans="1:58">
      <c r="A233" s="185" t="s">
        <v>16</v>
      </c>
      <c r="B233" s="22" t="str">
        <f t="shared" ref="B233:B238" si="614">IF(A233="*","","COM_PROJ")</f>
        <v/>
      </c>
      <c r="C233" s="23" t="str">
        <f t="shared" ref="C233:C238" si="615">IF($A233="*","","-")</f>
        <v/>
      </c>
      <c r="E233" s="23" t="str">
        <f t="shared" ref="E233:H238" si="616">IF($A233="*","","-")</f>
        <v/>
      </c>
      <c r="F233" s="23"/>
      <c r="G233" s="23" t="str">
        <f t="shared" si="616"/>
        <v/>
      </c>
      <c r="H233" s="23" t="str">
        <f t="shared" si="616"/>
        <v/>
      </c>
      <c r="I233" s="57" t="str">
        <f t="shared" ref="I233:I240" si="617">B161</f>
        <v>TPPRCAR</v>
      </c>
      <c r="J233" s="186">
        <f t="shared" ref="J233:J240" si="618">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109.43104058031604</v>
      </c>
      <c r="T233" s="186" cm="1">
        <f t="array" ref="T233">IF(U$231=-1,U233,IF(U$231=99,S233,IF(U$231=0,INDEX($E161:$M161,0,U$229),(INDEX($E161:$M161,0,U$231+1)-INDEX($E161:$M161,0,U$231))/(INDEX($E$160:$M$160,0,U$231+1)-INDEX($E$160:$M$160,0,U$231))+S233)))</f>
        <v>101.08620800860801</v>
      </c>
      <c r="U233" s="186" cm="1">
        <f t="array" ref="U233">IF(V$231=-1,V233,IF(V$231=99,T233,IF(V$231=0,INDEX($E161:$M161,0,V$229),(INDEX($E161:$M161,0,V$231+1)-INDEX($E161:$M161,0,V$231))/(INDEX($E$160:$M$160,0,V$231+1)-INDEX($E$160:$M$160,0,V$231))+T233)))</f>
        <v>92.741375436899986</v>
      </c>
      <c r="V233" s="186" cm="1">
        <f t="array" ref="V233">IF(W$231=-1,W233,IF(W$231=99,U233,IF(W$231=0,INDEX($E161:$M161,0,W$229),(INDEX($E161:$M161,0,W$231+1)-INDEX($E161:$M161,0,W$231))/(INDEX($E$160:$M$160,0,W$231+1)-INDEX($E$160:$M$160,0,W$231))+U233)))</f>
        <v>84.396542865191961</v>
      </c>
      <c r="W233" s="186" cm="1">
        <f t="array" ref="W233">IF(X$231=-1,X233,IF(X$231=99,V233,IF(X$231=0,INDEX($E161:$M161,0,X$229),(INDEX($E161:$M161,0,X$231+1)-INDEX($E161:$M161,0,X$231))/(INDEX($E$160:$M$160,0,X$231+1)-INDEX($E$160:$M$160,0,X$231))+V233)))</f>
        <v>76.051710293483936</v>
      </c>
      <c r="X233" s="186" cm="1">
        <f t="array" ref="X233">IF(Y$231=-1,Y233,IF(Y$231=99,W233,IF(Y$231=0,INDEX($E161:$M161,0,Y$229),(INDEX($E161:$M161,0,Y$231+1)-INDEX($E161:$M161,0,Y$231))/(INDEX($E$160:$M$160,0,Y$231+1)-INDEX($E$160:$M$160,0,Y$231))+W233)))</f>
        <v>67.706877721775911</v>
      </c>
      <c r="Y233" s="186" cm="1">
        <f t="array" ref="Y233">IF(Z$231=-1,Z233,IF(Z$231=99,X233,IF(Z$231=0,INDEX($E161:$M161,0,Z$229),(INDEX($E161:$M161,0,Z$231+1)-INDEX($E161:$M161,0,Z$231))/(INDEX($E$160:$M$160,0,Z$231+1)-INDEX($E$160:$M$160,0,Z$231))+X233)))</f>
        <v>59.362045150067885</v>
      </c>
      <c r="Z233" s="186" cm="1">
        <f t="array" ref="Z233">IF(AA$231=-1,AA233,IF(AA$231=99,Y233,IF(AA$231=0,INDEX($E161:$M161,0,AA$229),(INDEX($E161:$M161,0,AA$231+1)-INDEX($E161:$M161,0,AA$231))/(INDEX($E$160:$M$160,0,AA$231+1)-INDEX($E$160:$M$160,0,AA$231))+Y233)))</f>
        <v>51.01721257835986</v>
      </c>
      <c r="AA233" s="186" cm="1">
        <f t="array" ref="AA233">IF(AB$231=-1,AB233,IF(AB$231=99,Z233,IF(AB$231=0,INDEX($E161:$M161,0,AB$229),(INDEX($E161:$M161,0,AB$231+1)-INDEX($E161:$M161,0,AB$231))/(INDEX($E$160:$M$160,0,AB$231+1)-INDEX($E$160:$M$160,0,AB$231))+Z233)))</f>
        <v>42.672380006651835</v>
      </c>
      <c r="AB233" s="186" cm="1">
        <f t="array" ref="AB233">IF(AC$231=-1,AC233,IF(AC$231=99,AA233,IF(AC$231=0,INDEX($E161:$M161,0,AC$229),(INDEX($E161:$M161,0,AC$231+1)-INDEX($E161:$M161,0,AC$231))/(INDEX($E$160:$M$160,0,AC$231+1)-INDEX($E$160:$M$160,0,AC$231))+AA233)))</f>
        <v>109.43104058031604</v>
      </c>
      <c r="AC233" s="186" cm="1">
        <f t="array" ref="AC233">IF(AD$231=-1,AD233,IF(AD$231=99,AB233,IF(AD$231=0,INDEX($E161:$M161,0,AD$229),(INDEX($E161:$M161,0,AD$231+1)-INDEX($E161:$M161,0,AD$231))/(INDEX($E$160:$M$160,0,AD$231+1)-INDEX($E$160:$M$160,0,AD$231))+AB233)))</f>
        <v>107.27190177030124</v>
      </c>
      <c r="AD233" s="186" cm="1">
        <f t="array" ref="AD233">IF(AE$231=-1,AE233,IF(AE$231=99,AC233,IF(AE$231=0,INDEX($E161:$M161,0,AE$229),(INDEX($E161:$M161,0,AE$231+1)-INDEX($E161:$M161,0,AE$231))/(INDEX($E$160:$M$160,0,AE$231+1)-INDEX($E$160:$M$160,0,AE$231))+AC233)))</f>
        <v>105.11276296028645</v>
      </c>
      <c r="AE233" s="186" cm="1">
        <f t="array" ref="AE233">IF(AF$231=-1,AF233,IF(AF$231=99,AD233,IF(AF$231=0,INDEX($E161:$M161,0,AF$229),(INDEX($E161:$M161,0,AF$231+1)-INDEX($E161:$M161,0,AF$231))/(INDEX($E$160:$M$160,0,AF$231+1)-INDEX($E$160:$M$160,0,AF$231))+AD233)))</f>
        <v>102.95362415027165</v>
      </c>
      <c r="AF233" s="186" cm="1">
        <f t="array" ref="AF233">IF(AG$231=-1,AG233,IF(AG$231=99,AE233,IF(AG$231=0,INDEX($E161:$M161,0,AG$229),(INDEX($E161:$M161,0,AG$231+1)-INDEX($E161:$M161,0,AG$231))/(INDEX($E$160:$M$160,0,AG$231+1)-INDEX($E$160:$M$160,0,AG$231))+AE233)))</f>
        <v>100.79448534025686</v>
      </c>
      <c r="AG233" s="186" cm="1">
        <f t="array" ref="AG233">IF(AH$231=-1,AH233,IF(AH$231=99,AF233,IF(AH$231=0,INDEX($E161:$M161,0,AH$229),(INDEX($E161:$M161,0,AH$231+1)-INDEX($E161:$M161,0,AH$231))/(INDEX($E$160:$M$160,0,AH$231+1)-INDEX($E$160:$M$160,0,AH$231))+AF233)))</f>
        <v>98.63534653024206</v>
      </c>
      <c r="AH233" s="186" cm="1">
        <f t="array" ref="AH233">IF(AI$231=-1,AI233,IF(AI$231=99,AG233,IF(AI$231=0,INDEX($E161:$M161,0,AI$229),(INDEX($E161:$M161,0,AI$231+1)-INDEX($E161:$M161,0,AI$231))/(INDEX($E$160:$M$160,0,AI$231+1)-INDEX($E$160:$M$160,0,AI$231))+AG233)))</f>
        <v>96.476207720227265</v>
      </c>
      <c r="AI233" s="186" cm="1">
        <f t="array" ref="AI233">IF(AJ$231=-1,AJ233,IF(AJ$231=99,AH233,IF(AJ$231=0,INDEX($E161:$M161,0,AJ$229),(INDEX($E161:$M161,0,AJ$231+1)-INDEX($E161:$M161,0,AJ$231))/(INDEX($E$160:$M$160,0,AJ$231+1)-INDEX($E$160:$M$160,0,AJ$231))+AH233)))</f>
        <v>94.31706891021247</v>
      </c>
      <c r="AJ233" s="186" cm="1">
        <f t="array" ref="AJ233">IF(AK$231=-1,AK233,IF(AK$231=99,AI233,IF(AK$231=0,INDEX($E161:$M161,0,AK$229),(INDEX($E161:$M161,0,AK$231+1)-INDEX($E161:$M161,0,AK$231))/(INDEX($E$160:$M$160,0,AK$231+1)-INDEX($E$160:$M$160,0,AK$231))+AI233)))</f>
        <v>92.157930100197675</v>
      </c>
      <c r="AK233" s="186" cm="1">
        <f t="array" ref="AK233">IF(AL$231=-1,AL233,IF(AL$231=99,AJ233,IF(AL$231=0,INDEX($E161:$M161,0,AL$229),(INDEX($E161:$M161,0,AL$231+1)-INDEX($E161:$M161,0,AL$231))/(INDEX($E$160:$M$160,0,AL$231+1)-INDEX($E$160:$M$160,0,AL$231))+AJ233)))</f>
        <v>89.998791290182879</v>
      </c>
      <c r="AL233" s="186" cm="1">
        <f t="array" ref="AL233">IF(AM$231=-1,AM233,IF(AM$231=99,AK233,IF(AM$231=0,INDEX($E161:$M161,0,AM$229),(INDEX($E161:$M161,0,AM$231+1)-INDEX($E161:$M161,0,AM$231))/(INDEX($E$160:$M$160,0,AM$231+1)-INDEX($E$160:$M$160,0,AM$231))+AK233)))</f>
        <v>107.27190177030124</v>
      </c>
      <c r="AM233" s="186" cm="1">
        <f t="array" ref="AM233">IF(AN$231=-1,AN233,IF(AN$231=99,AL233,IF(AN$231=0,INDEX($E161:$M161,0,AN$229),(INDEX($E161:$M161,0,AN$231+1)-INDEX($E161:$M161,0,AN$231))/(INDEX($E$160:$M$160,0,AN$231+1)-INDEX($E$160:$M$160,0,AN$231))+AL233)))</f>
        <v>111.20592327597872</v>
      </c>
      <c r="AN233" s="186" cm="1">
        <f t="array" ref="AN233">IF(AO$231=-1,AO233,IF(AO$231=99,AM233,IF(AO$231=0,INDEX($E161:$M161,0,AO$229),(INDEX($E161:$M161,0,AO$231+1)-INDEX($E161:$M161,0,AO$231))/(INDEX($E$160:$M$160,0,AO$231+1)-INDEX($E$160:$M$160,0,AO$231))+AM233)))</f>
        <v>115.1399447816562</v>
      </c>
      <c r="AO233" s="186" cm="1">
        <f t="array" ref="AO233">IF(AP$231=-1,AP233,IF(AP$231=99,AN233,IF(AP$231=0,INDEX($E161:$M161,0,AP$229),(INDEX($E161:$M161,0,AP$231+1)-INDEX($E161:$M161,0,AP$231))/(INDEX($E$160:$M$160,0,AP$231+1)-INDEX($E$160:$M$160,0,AP$231))+AN233)))</f>
        <v>119.07396628733368</v>
      </c>
      <c r="AP233" s="186" cm="1">
        <f t="array" ref="AP233">IF(AQ$231=-1,AQ233,IF(AQ$231=99,AO233,IF(AQ$231=0,INDEX($E161:$M161,0,AQ$229),(INDEX($E161:$M161,0,AQ$231+1)-INDEX($E161:$M161,0,AQ$231))/(INDEX($E$160:$M$160,0,AQ$231+1)-INDEX($E$160:$M$160,0,AQ$231))+AO233)))</f>
        <v>123.00798779301115</v>
      </c>
      <c r="AQ233" s="186" cm="1">
        <f t="array" ref="AQ233">IF(AR$231=-1,AR233,IF(AR$231=99,AP233,IF(AR$231=0,INDEX($E161:$M161,0,AR$229),(INDEX($E161:$M161,0,AR$231+1)-INDEX($E161:$M161,0,AR$231))/(INDEX($E$160:$M$160,0,AR$231+1)-INDEX($E$160:$M$160,0,AR$231))+AP233)))</f>
        <v>126.94200929868863</v>
      </c>
      <c r="AR233" s="186" cm="1">
        <f t="array" ref="AR233">IF(AS$231=-1,AS233,IF(AS$231=99,AQ233,IF(AS$231=0,INDEX($E161:$M161,0,AS$229),(INDEX($E161:$M161,0,AS$231+1)-INDEX($E161:$M161,0,AS$231))/(INDEX($E$160:$M$160,0,AS$231+1)-INDEX($E$160:$M$160,0,AS$231))+AQ233)))</f>
        <v>130.87603080436611</v>
      </c>
      <c r="AS233" s="186" cm="1">
        <f t="array" ref="AS233">IF(AT$231=-1,AT233,IF(AT$231=99,AR233,IF(AT$231=0,INDEX($E161:$M161,0,AT$229),(INDEX($E161:$M161,0,AT$231+1)-INDEX($E161:$M161,0,AT$231))/(INDEX($E$160:$M$160,0,AT$231+1)-INDEX($E$160:$M$160,0,AT$231))+AR233)))</f>
        <v>134.81005231004357</v>
      </c>
      <c r="AT233" s="186" cm="1">
        <f t="array" ref="AT233">IF(AU$231=-1,AU233,IF(AU$231=99,AS233,IF(AU$231=0,INDEX($E161:$M161,0,AU$229),(INDEX($E161:$M161,0,AU$231+1)-INDEX($E161:$M161,0,AU$231))/(INDEX($E$160:$M$160,0,AU$231+1)-INDEX($E$160:$M$160,0,AU$231))+AS233)))</f>
        <v>138.74407381572104</v>
      </c>
      <c r="AU233" s="186" cm="1">
        <f t="array" ref="AU233">IF(AV$231=-1,AV233,IF(AV$231=99,AT233,IF(AV$231=0,INDEX($E161:$M161,0,AV$229),(INDEX($E161:$M161,0,AV$231+1)-INDEX($E161:$M161,0,AV$231))/(INDEX($E$160:$M$160,0,AV$231+1)-INDEX($E$160:$M$160,0,AV$231))+AT233)))</f>
        <v>142.6780953213985</v>
      </c>
      <c r="AV233" s="186" cm="1">
        <f t="array" ref="AV233">IF(AW$231=-1,AW233,IF(AW$231=99,AU233,IF(AW$231=0,INDEX($E161:$M161,0,AW$229),(INDEX($E161:$M161,0,AW$231+1)-INDEX($E161:$M161,0,AW$231))/(INDEX($E$160:$M$160,0,AW$231+1)-INDEX($E$160:$M$160,0,AW$231))+AU233)))</f>
        <v>142.6780953213985</v>
      </c>
      <c r="AW233" s="186" cm="1">
        <f t="array" ref="AW233">IF(AX$231=-1,AX233,IF(AX$231=99,AV233,IF(AX$231=0,INDEX($E161:$M161,0,AX$229),(INDEX($E161:$M161,0,AX$231+1)-INDEX($E161:$M161,0,AX$231))/(INDEX($E$160:$M$160,0,AX$231+1)-INDEX($E$160:$M$160,0,AX$231))+AV233)))</f>
        <v>142.6780953213985</v>
      </c>
      <c r="AX233" s="186" cm="1">
        <f t="array" ref="AX233">IF(AY$231=-1,AZ233,IF(AY$231=99,AW233,IF(AY$231=0,INDEX($E161:$M161,0,AY$229),(INDEX($E161:$M161,0,AY$231+1)-INDEX($E161:$M161,0,AY$231))/(INDEX($E$160:$M$160,0,AY$231+1)-INDEX($E$160:$M$160,0,AY$231))+AW233)))</f>
        <v>142.6780953213985</v>
      </c>
      <c r="AZ233" s="186"/>
      <c r="BA233" s="186"/>
      <c r="BB233" s="186"/>
      <c r="BC233" s="186"/>
      <c r="BD233" s="186"/>
      <c r="BE233" s="186"/>
    </row>
    <row r="234" spans="1:58">
      <c r="A234" s="185" t="s">
        <v>16</v>
      </c>
      <c r="B234" s="22" t="str">
        <f t="shared" si="614"/>
        <v/>
      </c>
      <c r="C234" s="23" t="str">
        <f t="shared" si="615"/>
        <v/>
      </c>
      <c r="E234" s="23" t="str">
        <f t="shared" si="616"/>
        <v/>
      </c>
      <c r="F234" s="23"/>
      <c r="G234" s="23" t="str">
        <f t="shared" si="616"/>
        <v/>
      </c>
      <c r="H234" s="23" t="str">
        <f t="shared" si="616"/>
        <v/>
      </c>
      <c r="I234" s="57" t="str">
        <f t="shared" si="617"/>
        <v>TPPRSUV</v>
      </c>
      <c r="J234" s="186">
        <f t="shared" si="618"/>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23.254096123317161</v>
      </c>
      <c r="T234" s="186" cm="1">
        <f t="array" ref="T234">IF(U$231=-1,U234,IF(U$231=99,S234,IF(U$231=0,INDEX($E162:$M162,0,U$229),(INDEX($E162:$M162,0,U$231+1)-INDEX($E162:$M162,0,U$231))/(INDEX($E$160:$M$160,0,U$231+1)-INDEX($E$160:$M$160,0,U$231))+S234)))</f>
        <v>21.480819201829206</v>
      </c>
      <c r="U234" s="186" cm="1">
        <f t="array" ref="U234">IF(V$231=-1,V234,IF(V$231=99,T234,IF(V$231=0,INDEX($E162:$M162,0,V$229),(INDEX($E162:$M162,0,V$231+1)-INDEX($E162:$M162,0,V$231))/(INDEX($E$160:$M$160,0,V$231+1)-INDEX($E$160:$M$160,0,V$231))+T234)))</f>
        <v>19.707542280341251</v>
      </c>
      <c r="V234" s="186" cm="1">
        <f t="array" ref="V234">IF(W$231=-1,W234,IF(W$231=99,U234,IF(W$231=0,INDEX($E162:$M162,0,W$229),(INDEX($E162:$M162,0,W$231+1)-INDEX($E162:$M162,0,W$231))/(INDEX($E$160:$M$160,0,W$231+1)-INDEX($E$160:$M$160,0,W$231))+U234)))</f>
        <v>17.934265358853295</v>
      </c>
      <c r="W234" s="186" cm="1">
        <f t="array" ref="W234">IF(X$231=-1,X234,IF(X$231=99,V234,IF(X$231=0,INDEX($E162:$M162,0,X$229),(INDEX($E162:$M162,0,X$231+1)-INDEX($E162:$M162,0,X$231))/(INDEX($E$160:$M$160,0,X$231+1)-INDEX($E$160:$M$160,0,X$231))+V234)))</f>
        <v>16.16098843736534</v>
      </c>
      <c r="X234" s="186" cm="1">
        <f t="array" ref="X234">IF(Y$231=-1,Y234,IF(Y$231=99,W234,IF(Y$231=0,INDEX($E162:$M162,0,Y$229),(INDEX($E162:$M162,0,Y$231+1)-INDEX($E162:$M162,0,Y$231))/(INDEX($E$160:$M$160,0,Y$231+1)-INDEX($E$160:$M$160,0,Y$231))+W234)))</f>
        <v>14.387711515877385</v>
      </c>
      <c r="Y234" s="186" cm="1">
        <f t="array" ref="Y234">IF(Z$231=-1,Z234,IF(Z$231=99,X234,IF(Z$231=0,INDEX($E162:$M162,0,Z$229),(INDEX($E162:$M162,0,Z$231+1)-INDEX($E162:$M162,0,Z$231))/(INDEX($E$160:$M$160,0,Z$231+1)-INDEX($E$160:$M$160,0,Z$231))+X234)))</f>
        <v>12.614434594389429</v>
      </c>
      <c r="Z234" s="186" cm="1">
        <f t="array" ref="Z234">IF(AA$231=-1,AA234,IF(AA$231=99,Y234,IF(AA$231=0,INDEX($E162:$M162,0,AA$229),(INDEX($E162:$M162,0,AA$231+1)-INDEX($E162:$M162,0,AA$231))/(INDEX($E$160:$M$160,0,AA$231+1)-INDEX($E$160:$M$160,0,AA$231))+Y234)))</f>
        <v>10.841157672901474</v>
      </c>
      <c r="AA234" s="186" cm="1">
        <f t="array" ref="AA234">IF(AB$231=-1,AB234,IF(AB$231=99,Z234,IF(AB$231=0,INDEX($E162:$M162,0,AB$229),(INDEX($E162:$M162,0,AB$231+1)-INDEX($E162:$M162,0,AB$231))/(INDEX($E$160:$M$160,0,AB$231+1)-INDEX($E$160:$M$160,0,AB$231))+Z234)))</f>
        <v>9.0678807514135187</v>
      </c>
      <c r="AB234" s="186" cm="1">
        <f t="array" ref="AB234">IF(AC$231=-1,AC234,IF(AC$231=99,AA234,IF(AC$231=0,INDEX($E162:$M162,0,AC$229),(INDEX($E162:$M162,0,AC$231+1)-INDEX($E162:$M162,0,AC$231))/(INDEX($E$160:$M$160,0,AC$231+1)-INDEX($E$160:$M$160,0,AC$231))+AA234)))</f>
        <v>23.254096123317161</v>
      </c>
      <c r="AC234" s="186" cm="1">
        <f t="array" ref="AC234">IF(AD$231=-1,AD234,IF(AD$231=99,AB234,IF(AD$231=0,INDEX($E162:$M162,0,AD$229),(INDEX($E162:$M162,0,AD$231+1)-INDEX($E162:$M162,0,AD$231))/(INDEX($E$160:$M$160,0,AD$231+1)-INDEX($E$160:$M$160,0,AD$231))+AB234)))</f>
        <v>22.795279126189016</v>
      </c>
      <c r="AD234" s="186" cm="1">
        <f t="array" ref="AD234">IF(AE$231=-1,AE234,IF(AE$231=99,AC234,IF(AE$231=0,INDEX($E162:$M162,0,AE$229),(INDEX($E162:$M162,0,AE$231+1)-INDEX($E162:$M162,0,AE$231))/(INDEX($E$160:$M$160,0,AE$231+1)-INDEX($E$160:$M$160,0,AE$231))+AC234)))</f>
        <v>22.33646212906087</v>
      </c>
      <c r="AE234" s="186" cm="1">
        <f t="array" ref="AE234">IF(AF$231=-1,AF234,IF(AF$231=99,AD234,IF(AF$231=0,INDEX($E162:$M162,0,AF$229),(INDEX($E162:$M162,0,AF$231+1)-INDEX($E162:$M162,0,AF$231))/(INDEX($E$160:$M$160,0,AF$231+1)-INDEX($E$160:$M$160,0,AF$231))+AD234)))</f>
        <v>21.877645131932724</v>
      </c>
      <c r="AF234" s="186" cm="1">
        <f t="array" ref="AF234">IF(AG$231=-1,AG234,IF(AG$231=99,AE234,IF(AG$231=0,INDEX($E162:$M162,0,AG$229),(INDEX($E162:$M162,0,AG$231+1)-INDEX($E162:$M162,0,AG$231))/(INDEX($E$160:$M$160,0,AG$231+1)-INDEX($E$160:$M$160,0,AG$231))+AE234)))</f>
        <v>21.418828134804578</v>
      </c>
      <c r="AG234" s="186" cm="1">
        <f t="array" ref="AG234">IF(AH$231=-1,AH234,IF(AH$231=99,AF234,IF(AH$231=0,INDEX($E162:$M162,0,AH$229),(INDEX($E162:$M162,0,AH$231+1)-INDEX($E162:$M162,0,AH$231))/(INDEX($E$160:$M$160,0,AH$231+1)-INDEX($E$160:$M$160,0,AH$231))+AF234)))</f>
        <v>20.960011137676432</v>
      </c>
      <c r="AH234" s="186" cm="1">
        <f t="array" ref="AH234">IF(AI$231=-1,AI234,IF(AI$231=99,AG234,IF(AI$231=0,INDEX($E162:$M162,0,AI$229),(INDEX($E162:$M162,0,AI$231+1)-INDEX($E162:$M162,0,AI$231))/(INDEX($E$160:$M$160,0,AI$231+1)-INDEX($E$160:$M$160,0,AI$231))+AG234)))</f>
        <v>20.501194140548286</v>
      </c>
      <c r="AI234" s="186" cm="1">
        <f t="array" ref="AI234">IF(AJ$231=-1,AJ234,IF(AJ$231=99,AH234,IF(AJ$231=0,INDEX($E162:$M162,0,AJ$229),(INDEX($E162:$M162,0,AJ$231+1)-INDEX($E162:$M162,0,AJ$231))/(INDEX($E$160:$M$160,0,AJ$231+1)-INDEX($E$160:$M$160,0,AJ$231))+AH234)))</f>
        <v>20.04237714342014</v>
      </c>
      <c r="AJ234" s="186" cm="1">
        <f t="array" ref="AJ234">IF(AK$231=-1,AK234,IF(AK$231=99,AI234,IF(AK$231=0,INDEX($E162:$M162,0,AK$229),(INDEX($E162:$M162,0,AK$231+1)-INDEX($E162:$M162,0,AK$231))/(INDEX($E$160:$M$160,0,AK$231+1)-INDEX($E$160:$M$160,0,AK$231))+AI234)))</f>
        <v>19.583560146291994</v>
      </c>
      <c r="AK234" s="186" cm="1">
        <f t="array" ref="AK234">IF(AL$231=-1,AL234,IF(AL$231=99,AJ234,IF(AL$231=0,INDEX($E162:$M162,0,AL$229),(INDEX($E162:$M162,0,AL$231+1)-INDEX($E162:$M162,0,AL$231))/(INDEX($E$160:$M$160,0,AL$231+1)-INDEX($E$160:$M$160,0,AL$231))+AJ234)))</f>
        <v>19.124743149163848</v>
      </c>
      <c r="AL234" s="186" cm="1">
        <f t="array" ref="AL234">IF(AM$231=-1,AM234,IF(AM$231=99,AK234,IF(AM$231=0,INDEX($E162:$M162,0,AM$229),(INDEX($E162:$M162,0,AM$231+1)-INDEX($E162:$M162,0,AM$231))/(INDEX($E$160:$M$160,0,AM$231+1)-INDEX($E$160:$M$160,0,AM$231))+AK234)))</f>
        <v>22.795279126189016</v>
      </c>
      <c r="AM234" s="186" cm="1">
        <f t="array" ref="AM234">IF(AN$231=-1,AN234,IF(AN$231=99,AL234,IF(AN$231=0,INDEX($E162:$M162,0,AN$229),(INDEX($E162:$M162,0,AN$231+1)-INDEX($E162:$M162,0,AN$231))/(INDEX($E$160:$M$160,0,AN$231+1)-INDEX($E$160:$M$160,0,AN$231))+AL234)))</f>
        <v>23.63125869614548</v>
      </c>
      <c r="AN234" s="186" cm="1">
        <f t="array" ref="AN234">IF(AO$231=-1,AO234,IF(AO$231=99,AM234,IF(AO$231=0,INDEX($E162:$M162,0,AO$229),(INDEX($E162:$M162,0,AO$231+1)-INDEX($E162:$M162,0,AO$231))/(INDEX($E$160:$M$160,0,AO$231+1)-INDEX($E$160:$M$160,0,AO$231))+AM234)))</f>
        <v>24.467238266101944</v>
      </c>
      <c r="AO234" s="186" cm="1">
        <f t="array" ref="AO234">IF(AP$231=-1,AP234,IF(AP$231=99,AN234,IF(AP$231=0,INDEX($E162:$M162,0,AP$229),(INDEX($E162:$M162,0,AP$231+1)-INDEX($E162:$M162,0,AP$231))/(INDEX($E$160:$M$160,0,AP$231+1)-INDEX($E$160:$M$160,0,AP$231))+AN234)))</f>
        <v>25.303217836058408</v>
      </c>
      <c r="AP234" s="186" cm="1">
        <f t="array" ref="AP234">IF(AQ$231=-1,AQ234,IF(AQ$231=99,AO234,IF(AQ$231=0,INDEX($E162:$M162,0,AQ$229),(INDEX($E162:$M162,0,AQ$231+1)-INDEX($E162:$M162,0,AQ$231))/(INDEX($E$160:$M$160,0,AQ$231+1)-INDEX($E$160:$M$160,0,AQ$231))+AO234)))</f>
        <v>26.139197406014873</v>
      </c>
      <c r="AQ234" s="186" cm="1">
        <f t="array" ref="AQ234">IF(AR$231=-1,AR234,IF(AR$231=99,AP234,IF(AR$231=0,INDEX($E162:$M162,0,AR$229),(INDEX($E162:$M162,0,AR$231+1)-INDEX($E162:$M162,0,AR$231))/(INDEX($E$160:$M$160,0,AR$231+1)-INDEX($E$160:$M$160,0,AR$231))+AP234)))</f>
        <v>26.975176975971337</v>
      </c>
      <c r="AR234" s="186" cm="1">
        <f t="array" ref="AR234">IF(AS$231=-1,AS234,IF(AS$231=99,AQ234,IF(AS$231=0,INDEX($E162:$M162,0,AS$229),(INDEX($E162:$M162,0,AS$231+1)-INDEX($E162:$M162,0,AS$231))/(INDEX($E$160:$M$160,0,AS$231+1)-INDEX($E$160:$M$160,0,AS$231))+AQ234)))</f>
        <v>27.811156545927801</v>
      </c>
      <c r="AS234" s="186" cm="1">
        <f t="array" ref="AS234">IF(AT$231=-1,AT234,IF(AT$231=99,AR234,IF(AT$231=0,INDEX($E162:$M162,0,AT$229),(INDEX($E162:$M162,0,AT$231+1)-INDEX($E162:$M162,0,AT$231))/(INDEX($E$160:$M$160,0,AT$231+1)-INDEX($E$160:$M$160,0,AT$231))+AR234)))</f>
        <v>28.647136115884265</v>
      </c>
      <c r="AT234" s="186" cm="1">
        <f t="array" ref="AT234">IF(AU$231=-1,AU234,IF(AU$231=99,AS234,IF(AU$231=0,INDEX($E162:$M162,0,AU$229),(INDEX($E162:$M162,0,AU$231+1)-INDEX($E162:$M162,0,AU$231))/(INDEX($E$160:$M$160,0,AU$231+1)-INDEX($E$160:$M$160,0,AU$231))+AS234)))</f>
        <v>29.48311568584073</v>
      </c>
      <c r="AU234" s="186" cm="1">
        <f t="array" ref="AU234">IF(AV$231=-1,AV234,IF(AV$231=99,AT234,IF(AV$231=0,INDEX($E162:$M162,0,AV$229),(INDEX($E162:$M162,0,AV$231+1)-INDEX($E162:$M162,0,AV$231))/(INDEX($E$160:$M$160,0,AV$231+1)-INDEX($E$160:$M$160,0,AV$231))+AT234)))</f>
        <v>30.319095255797194</v>
      </c>
      <c r="AV234" s="186" cm="1">
        <f t="array" ref="AV234">IF(AW$231=-1,AW234,IF(AW$231=99,AU234,IF(AW$231=0,INDEX($E162:$M162,0,AW$229),(INDEX($E162:$M162,0,AW$231+1)-INDEX($E162:$M162,0,AW$231))/(INDEX($E$160:$M$160,0,AW$231+1)-INDEX($E$160:$M$160,0,AW$231))+AU234)))</f>
        <v>30.319095255797187</v>
      </c>
      <c r="AW234" s="186" cm="1">
        <f t="array" ref="AW234">IF(AX$231=-1,AX234,IF(AX$231=99,AV234,IF(AX$231=0,INDEX($E162:$M162,0,AX$229),(INDEX($E162:$M162,0,AX$231+1)-INDEX($E162:$M162,0,AX$231))/(INDEX($E$160:$M$160,0,AX$231+1)-INDEX($E$160:$M$160,0,AX$231))+AV234)))</f>
        <v>30.319095255797187</v>
      </c>
      <c r="AX234" s="186" cm="1">
        <f t="array" ref="AX234">IF(AY$231=-1,AZ234,IF(AY$231=99,AW234,IF(AY$231=0,INDEX($E162:$M162,0,AY$229),(INDEX($E162:$M162,0,AY$231+1)-INDEX($E162:$M162,0,AY$231))/(INDEX($E$160:$M$160,0,AY$231+1)-INDEX($E$160:$M$160,0,AY$231))+AW234)))</f>
        <v>30.319095255797187</v>
      </c>
      <c r="AZ234" s="186"/>
      <c r="BA234" s="186"/>
      <c r="BB234" s="186"/>
      <c r="BC234" s="186"/>
      <c r="BD234" s="186"/>
      <c r="BE234" s="186"/>
    </row>
    <row r="235" spans="1:58">
      <c r="A235" s="185" t="s">
        <v>16</v>
      </c>
      <c r="B235" s="22" t="str">
        <f t="shared" si="614"/>
        <v/>
      </c>
      <c r="C235" s="23" t="str">
        <f t="shared" si="615"/>
        <v/>
      </c>
      <c r="E235" s="23" t="str">
        <f t="shared" si="616"/>
        <v/>
      </c>
      <c r="F235" s="23"/>
      <c r="G235" s="23" t="str">
        <f t="shared" si="616"/>
        <v/>
      </c>
      <c r="H235" s="23" t="str">
        <f t="shared" si="616"/>
        <v/>
      </c>
      <c r="I235" s="57" t="str">
        <f t="shared" si="617"/>
        <v>TPPRMOT</v>
      </c>
      <c r="J235" s="186">
        <f t="shared" si="618"/>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4.1036640217618512</v>
      </c>
      <c r="T235" s="186" cm="1">
        <f t="array" ref="T235">IF(U$231=-1,U235,IF(U$231=99,S235,IF(U$231=0,INDEX($E163:$M163,0,U$229),(INDEX($E163:$M163,0,U$231+1)-INDEX($E163:$M163,0,U$231))/(INDEX($E$160:$M$160,0,U$231+1)-INDEX($E$160:$M$160,0,U$231))+S235)))</f>
        <v>3.7907328003228002</v>
      </c>
      <c r="U235" s="186" cm="1">
        <f t="array" ref="U235">IF(V$231=-1,V235,IF(V$231=99,T235,IF(V$231=0,INDEX($E163:$M163,0,V$229),(INDEX($E163:$M163,0,V$231+1)-INDEX($E163:$M163,0,V$231))/(INDEX($E$160:$M$160,0,V$231+1)-INDEX($E$160:$M$160,0,V$231))+T235)))</f>
        <v>3.4778015788837493</v>
      </c>
      <c r="V235" s="186" cm="1">
        <f t="array" ref="V235">IF(W$231=-1,W235,IF(W$231=99,U235,IF(W$231=0,INDEX($E163:$M163,0,W$229),(INDEX($E163:$M163,0,W$231+1)-INDEX($E163:$M163,0,W$231))/(INDEX($E$160:$M$160,0,W$231+1)-INDEX($E$160:$M$160,0,W$231))+U235)))</f>
        <v>3.1648703574446984</v>
      </c>
      <c r="W235" s="186" cm="1">
        <f t="array" ref="W235">IF(X$231=-1,X235,IF(X$231=99,V235,IF(X$231=0,INDEX($E163:$M163,0,X$229),(INDEX($E163:$M163,0,X$231+1)-INDEX($E163:$M163,0,X$231))/(INDEX($E$160:$M$160,0,X$231+1)-INDEX($E$160:$M$160,0,X$231))+V235)))</f>
        <v>2.8519391360056474</v>
      </c>
      <c r="X235" s="186" cm="1">
        <f t="array" ref="X235">IF(Y$231=-1,Y235,IF(Y$231=99,W235,IF(Y$231=0,INDEX($E163:$M163,0,Y$229),(INDEX($E163:$M163,0,Y$231+1)-INDEX($E163:$M163,0,Y$231))/(INDEX($E$160:$M$160,0,Y$231+1)-INDEX($E$160:$M$160,0,Y$231))+W235)))</f>
        <v>2.5390079145665965</v>
      </c>
      <c r="Y235" s="186" cm="1">
        <f t="array" ref="Y235">IF(Z$231=-1,Z235,IF(Z$231=99,X235,IF(Z$231=0,INDEX($E163:$M163,0,Z$229),(INDEX($E163:$M163,0,Z$231+1)-INDEX($E163:$M163,0,Z$231))/(INDEX($E$160:$M$160,0,Z$231+1)-INDEX($E$160:$M$160,0,Z$231))+X235)))</f>
        <v>2.2260766931275455</v>
      </c>
      <c r="Z235" s="186" cm="1">
        <f t="array" ref="Z235">IF(AA$231=-1,AA235,IF(AA$231=99,Y235,IF(AA$231=0,INDEX($E163:$M163,0,AA$229),(INDEX($E163:$M163,0,AA$231+1)-INDEX($E163:$M163,0,AA$231))/(INDEX($E$160:$M$160,0,AA$231+1)-INDEX($E$160:$M$160,0,AA$231))+Y235)))</f>
        <v>1.9131454716884946</v>
      </c>
      <c r="AA235" s="186" cm="1">
        <f t="array" ref="AA235">IF(AB$231=-1,AB235,IF(AB$231=99,Z235,IF(AB$231=0,INDEX($E163:$M163,0,AB$229),(INDEX($E163:$M163,0,AB$231+1)-INDEX($E163:$M163,0,AB$231))/(INDEX($E$160:$M$160,0,AB$231+1)-INDEX($E$160:$M$160,0,AB$231))+Z235)))</f>
        <v>1.6002142502494436</v>
      </c>
      <c r="AB235" s="186" cm="1">
        <f t="array" ref="AB235">IF(AC$231=-1,AC235,IF(AC$231=99,AA235,IF(AC$231=0,INDEX($E163:$M163,0,AC$229),(INDEX($E163:$M163,0,AC$231+1)-INDEX($E163:$M163,0,AC$231))/(INDEX($E$160:$M$160,0,AC$231+1)-INDEX($E$160:$M$160,0,AC$231))+AA235)))</f>
        <v>4.1036640217618512</v>
      </c>
      <c r="AC235" s="186" cm="1">
        <f t="array" ref="AC235">IF(AD$231=-1,AD235,IF(AD$231=99,AB235,IF(AD$231=0,INDEX($E163:$M163,0,AD$229),(INDEX($E163:$M163,0,AD$231+1)-INDEX($E163:$M163,0,AD$231))/(INDEX($E$160:$M$160,0,AD$231+1)-INDEX($E$160:$M$160,0,AD$231))+AB235)))</f>
        <v>4.0226963163862965</v>
      </c>
      <c r="AD235" s="186" cm="1">
        <f t="array" ref="AD235">IF(AE$231=-1,AE235,IF(AE$231=99,AC235,IF(AE$231=0,INDEX($E163:$M163,0,AE$229),(INDEX($E163:$M163,0,AE$231+1)-INDEX($E163:$M163,0,AE$231))/(INDEX($E$160:$M$160,0,AE$231+1)-INDEX($E$160:$M$160,0,AE$231))+AC235)))</f>
        <v>3.9417286110107419</v>
      </c>
      <c r="AE235" s="186" cm="1">
        <f t="array" ref="AE235">IF(AF$231=-1,AF235,IF(AF$231=99,AD235,IF(AF$231=0,INDEX($E163:$M163,0,AF$229),(INDEX($E163:$M163,0,AF$231+1)-INDEX($E163:$M163,0,AF$231))/(INDEX($E$160:$M$160,0,AF$231+1)-INDEX($E$160:$M$160,0,AF$231))+AD235)))</f>
        <v>3.8607609056351873</v>
      </c>
      <c r="AF235" s="186" cm="1">
        <f t="array" ref="AF235">IF(AG$231=-1,AG235,IF(AG$231=99,AE235,IF(AG$231=0,INDEX($E163:$M163,0,AG$229),(INDEX($E163:$M163,0,AG$231+1)-INDEX($E163:$M163,0,AG$231))/(INDEX($E$160:$M$160,0,AG$231+1)-INDEX($E$160:$M$160,0,AG$231))+AE235)))</f>
        <v>3.7797932002596326</v>
      </c>
      <c r="AG235" s="186" cm="1">
        <f t="array" ref="AG235">IF(AH$231=-1,AH235,IF(AH$231=99,AF235,IF(AH$231=0,INDEX($E163:$M163,0,AH$229),(INDEX($E163:$M163,0,AH$231+1)-INDEX($E163:$M163,0,AH$231))/(INDEX($E$160:$M$160,0,AH$231+1)-INDEX($E$160:$M$160,0,AH$231))+AF235)))</f>
        <v>3.698825494884078</v>
      </c>
      <c r="AH235" s="186" cm="1">
        <f t="array" ref="AH235">IF(AI$231=-1,AI235,IF(AI$231=99,AG235,IF(AI$231=0,INDEX($E163:$M163,0,AI$229),(INDEX($E163:$M163,0,AI$231+1)-INDEX($E163:$M163,0,AI$231))/(INDEX($E$160:$M$160,0,AI$231+1)-INDEX($E$160:$M$160,0,AI$231))+AG235)))</f>
        <v>3.6178577895085233</v>
      </c>
      <c r="AI235" s="186" cm="1">
        <f t="array" ref="AI235">IF(AJ$231=-1,AJ235,IF(AJ$231=99,AH235,IF(AJ$231=0,INDEX($E163:$M163,0,AJ$229),(INDEX($E163:$M163,0,AJ$231+1)-INDEX($E163:$M163,0,AJ$231))/(INDEX($E$160:$M$160,0,AJ$231+1)-INDEX($E$160:$M$160,0,AJ$231))+AH235)))</f>
        <v>3.5368900841329687</v>
      </c>
      <c r="AJ235" s="186" cm="1">
        <f t="array" ref="AJ235">IF(AK$231=-1,AK235,IF(AK$231=99,AI235,IF(AK$231=0,INDEX($E163:$M163,0,AK$229),(INDEX($E163:$M163,0,AK$231+1)-INDEX($E163:$M163,0,AK$231))/(INDEX($E$160:$M$160,0,AK$231+1)-INDEX($E$160:$M$160,0,AK$231))+AI235)))</f>
        <v>3.455922378757414</v>
      </c>
      <c r="AK235" s="186" cm="1">
        <f t="array" ref="AK235">IF(AL$231=-1,AL235,IF(AL$231=99,AJ235,IF(AL$231=0,INDEX($E163:$M163,0,AL$229),(INDEX($E163:$M163,0,AL$231+1)-INDEX($E163:$M163,0,AL$231))/(INDEX($E$160:$M$160,0,AL$231+1)-INDEX($E$160:$M$160,0,AL$231))+AJ235)))</f>
        <v>3.3749546733818594</v>
      </c>
      <c r="AL235" s="186" cm="1">
        <f t="array" ref="AL235">IF(AM$231=-1,AM235,IF(AM$231=99,AK235,IF(AM$231=0,INDEX($E163:$M163,0,AM$229),(INDEX($E163:$M163,0,AM$231+1)-INDEX($E163:$M163,0,AM$231))/(INDEX($E$160:$M$160,0,AM$231+1)-INDEX($E$160:$M$160,0,AM$231))+AK235)))</f>
        <v>4.0226963163862965</v>
      </c>
      <c r="AM235" s="186" cm="1">
        <f t="array" ref="AM235">IF(AN$231=-1,AN235,IF(AN$231=99,AL235,IF(AN$231=0,INDEX($E163:$M163,0,AN$229),(INDEX($E163:$M163,0,AN$231+1)-INDEX($E163:$M163,0,AN$231))/(INDEX($E$160:$M$160,0,AN$231+1)-INDEX($E$160:$M$160,0,AN$231))+AL235)))</f>
        <v>4.1702221228492018</v>
      </c>
      <c r="AN235" s="186" cm="1">
        <f t="array" ref="AN235">IF(AO$231=-1,AO235,IF(AO$231=99,AM235,IF(AO$231=0,INDEX($E163:$M163,0,AO$229),(INDEX($E163:$M163,0,AO$231+1)-INDEX($E163:$M163,0,AO$231))/(INDEX($E$160:$M$160,0,AO$231+1)-INDEX($E$160:$M$160,0,AO$231))+AM235)))</f>
        <v>4.317747929312107</v>
      </c>
      <c r="AO235" s="186" cm="1">
        <f t="array" ref="AO235">IF(AP$231=-1,AP235,IF(AP$231=99,AN235,IF(AP$231=0,INDEX($E163:$M163,0,AP$229),(INDEX($E163:$M163,0,AP$231+1)-INDEX($E163:$M163,0,AP$231))/(INDEX($E$160:$M$160,0,AP$231+1)-INDEX($E$160:$M$160,0,AP$231))+AN235)))</f>
        <v>4.4652737357750123</v>
      </c>
      <c r="AP235" s="186" cm="1">
        <f t="array" ref="AP235">IF(AQ$231=-1,AQ235,IF(AQ$231=99,AO235,IF(AQ$231=0,INDEX($E163:$M163,0,AQ$229),(INDEX($E163:$M163,0,AQ$231+1)-INDEX($E163:$M163,0,AQ$231))/(INDEX($E$160:$M$160,0,AQ$231+1)-INDEX($E$160:$M$160,0,AQ$231))+AO235)))</f>
        <v>4.6127995422379175</v>
      </c>
      <c r="AQ235" s="186" cm="1">
        <f t="array" ref="AQ235">IF(AR$231=-1,AR235,IF(AR$231=99,AP235,IF(AR$231=0,INDEX($E163:$M163,0,AR$229),(INDEX($E163:$M163,0,AR$231+1)-INDEX($E163:$M163,0,AR$231))/(INDEX($E$160:$M$160,0,AR$231+1)-INDEX($E$160:$M$160,0,AR$231))+AP235)))</f>
        <v>4.7603253487008228</v>
      </c>
      <c r="AR235" s="186" cm="1">
        <f t="array" ref="AR235">IF(AS$231=-1,AS235,IF(AS$231=99,AQ235,IF(AS$231=0,INDEX($E163:$M163,0,AS$229),(INDEX($E163:$M163,0,AS$231+1)-INDEX($E163:$M163,0,AS$231))/(INDEX($E$160:$M$160,0,AS$231+1)-INDEX($E$160:$M$160,0,AS$231))+AQ235)))</f>
        <v>4.9078511551637281</v>
      </c>
      <c r="AS235" s="186" cm="1">
        <f t="array" ref="AS235">IF(AT$231=-1,AT235,IF(AT$231=99,AR235,IF(AT$231=0,INDEX($E163:$M163,0,AT$229),(INDEX($E163:$M163,0,AT$231+1)-INDEX($E163:$M163,0,AT$231))/(INDEX($E$160:$M$160,0,AT$231+1)-INDEX($E$160:$M$160,0,AT$231))+AR235)))</f>
        <v>5.0553769616266333</v>
      </c>
      <c r="AT235" s="186" cm="1">
        <f t="array" ref="AT235">IF(AU$231=-1,AU235,IF(AU$231=99,AS235,IF(AU$231=0,INDEX($E163:$M163,0,AU$229),(INDEX($E163:$M163,0,AU$231+1)-INDEX($E163:$M163,0,AU$231))/(INDEX($E$160:$M$160,0,AU$231+1)-INDEX($E$160:$M$160,0,AU$231))+AS235)))</f>
        <v>5.2029027680895386</v>
      </c>
      <c r="AU235" s="186" cm="1">
        <f t="array" ref="AU235">IF(AV$231=-1,AV235,IF(AV$231=99,AT235,IF(AV$231=0,INDEX($E163:$M163,0,AV$229),(INDEX($E163:$M163,0,AV$231+1)-INDEX($E163:$M163,0,AV$231))/(INDEX($E$160:$M$160,0,AV$231+1)-INDEX($E$160:$M$160,0,AV$231))+AT235)))</f>
        <v>5.3504285745524438</v>
      </c>
      <c r="AV235" s="186" cm="1">
        <f t="array" ref="AV235">IF(AW$231=-1,AW235,IF(AW$231=99,AU235,IF(AW$231=0,INDEX($E163:$M163,0,AW$229),(INDEX($E163:$M163,0,AW$231+1)-INDEX($E163:$M163,0,AW$231))/(INDEX($E$160:$M$160,0,AW$231+1)-INDEX($E$160:$M$160,0,AW$231))+AU235)))</f>
        <v>5.3504285745524438</v>
      </c>
      <c r="AW235" s="186" cm="1">
        <f t="array" ref="AW235">IF(AX$231=-1,AX235,IF(AX$231=99,AV235,IF(AX$231=0,INDEX($E163:$M163,0,AX$229),(INDEX($E163:$M163,0,AX$231+1)-INDEX($E163:$M163,0,AX$231))/(INDEX($E$160:$M$160,0,AX$231+1)-INDEX($E$160:$M$160,0,AX$231))+AV235)))</f>
        <v>5.3504285745524438</v>
      </c>
      <c r="AX235" s="186" cm="1">
        <f t="array" ref="AX235">IF(AY$231=-1,AZ235,IF(AY$231=99,AW235,IF(AY$231=0,INDEX($E163:$M163,0,AY$229),(INDEX($E163:$M163,0,AY$231+1)-INDEX($E163:$M163,0,AY$231))/(INDEX($E$160:$M$160,0,AY$231+1)-INDEX($E$160:$M$160,0,AY$231))+AW235)))</f>
        <v>5.3504285745524438</v>
      </c>
      <c r="AZ235" s="186"/>
      <c r="BA235" s="186"/>
      <c r="BB235" s="186"/>
      <c r="BC235" s="186"/>
      <c r="BD235" s="186"/>
      <c r="BE235" s="186"/>
    </row>
    <row r="236" spans="1:58">
      <c r="A236" s="185" t="s">
        <v>16</v>
      </c>
      <c r="B236" s="22" t="str">
        <f t="shared" si="614"/>
        <v/>
      </c>
      <c r="C236" s="23" t="str">
        <f t="shared" si="615"/>
        <v/>
      </c>
      <c r="E236" s="23" t="str">
        <f t="shared" si="616"/>
        <v/>
      </c>
      <c r="F236" s="23"/>
      <c r="G236" s="23" t="str">
        <f t="shared" si="616"/>
        <v/>
      </c>
      <c r="H236" s="23" t="str">
        <f t="shared" si="616"/>
        <v/>
      </c>
      <c r="I236" s="57" t="str">
        <f t="shared" si="617"/>
        <v>TPPUBUS</v>
      </c>
      <c r="J236" s="186">
        <f t="shared" si="618"/>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19.230136292558988</v>
      </c>
      <c r="T236" s="186" cm="1">
        <f t="array" ref="T236">IF(U$231=-1,U236,IF(U$231=99,S236,IF(U$231=0,INDEX($E164:$M164,0,U$229),(INDEX($E164:$M164,0,U$231+1)-INDEX($E164:$M164,0,U$231))/(INDEX($E$160:$M$160,0,U$231+1)-INDEX($E$160:$M$160,0,U$231))+S236)))</f>
        <v>19.53430403732791</v>
      </c>
      <c r="U236" s="186" cm="1">
        <f t="array" ref="U236">IF(V$231=-1,V236,IF(V$231=99,T236,IF(V$231=0,INDEX($E164:$M164,0,V$229),(INDEX($E164:$M164,0,V$231+1)-INDEX($E164:$M164,0,V$231))/(INDEX($E$160:$M$160,0,V$231+1)-INDEX($E$160:$M$160,0,V$231))+T236)))</f>
        <v>19.838471782096832</v>
      </c>
      <c r="V236" s="186" cm="1">
        <f t="array" ref="V236">IF(W$231=-1,W236,IF(W$231=99,U236,IF(W$231=0,INDEX($E164:$M164,0,W$229),(INDEX($E164:$M164,0,W$231+1)-INDEX($E164:$M164,0,W$231))/(INDEX($E$160:$M$160,0,W$231+1)-INDEX($E$160:$M$160,0,W$231))+U236)))</f>
        <v>20.142639526865754</v>
      </c>
      <c r="W236" s="186" cm="1">
        <f t="array" ref="W236">IF(X$231=-1,X236,IF(X$231=99,V236,IF(X$231=0,INDEX($E164:$M164,0,X$229),(INDEX($E164:$M164,0,X$231+1)-INDEX($E164:$M164,0,X$231))/(INDEX($E$160:$M$160,0,X$231+1)-INDEX($E$160:$M$160,0,X$231))+V236)))</f>
        <v>20.446807271634675</v>
      </c>
      <c r="X236" s="186" cm="1">
        <f t="array" ref="X236">IF(Y$231=-1,Y236,IF(Y$231=99,W236,IF(Y$231=0,INDEX($E164:$M164,0,Y$229),(INDEX($E164:$M164,0,Y$231+1)-INDEX($E164:$M164,0,Y$231))/(INDEX($E$160:$M$160,0,Y$231+1)-INDEX($E$160:$M$160,0,Y$231))+W236)))</f>
        <v>20.750975016403597</v>
      </c>
      <c r="Y236" s="186" cm="1">
        <f t="array" ref="Y236">IF(Z$231=-1,Z236,IF(Z$231=99,X236,IF(Z$231=0,INDEX($E164:$M164,0,Z$229),(INDEX($E164:$M164,0,Z$231+1)-INDEX($E164:$M164,0,Z$231))/(INDEX($E$160:$M$160,0,Z$231+1)-INDEX($E$160:$M$160,0,Z$231))+X236)))</f>
        <v>21.055142761172519</v>
      </c>
      <c r="Z236" s="186" cm="1">
        <f t="array" ref="Z236">IF(AA$231=-1,AA236,IF(AA$231=99,Y236,IF(AA$231=0,INDEX($E164:$M164,0,AA$229),(INDEX($E164:$M164,0,AA$231+1)-INDEX($E164:$M164,0,AA$231))/(INDEX($E$160:$M$160,0,AA$231+1)-INDEX($E$160:$M$160,0,AA$231))+Y236)))</f>
        <v>21.359310505941441</v>
      </c>
      <c r="AA236" s="186" cm="1">
        <f t="array" ref="AA236">IF(AB$231=-1,AB236,IF(AB$231=99,Z236,IF(AB$231=0,INDEX($E164:$M164,0,AB$229),(INDEX($E164:$M164,0,AB$231+1)-INDEX($E164:$M164,0,AB$231))/(INDEX($E$160:$M$160,0,AB$231+1)-INDEX($E$160:$M$160,0,AB$231))+Z236)))</f>
        <v>21.663478250710362</v>
      </c>
      <c r="AB236" s="186" cm="1">
        <f t="array" ref="AB236">IF(AC$231=-1,AC236,IF(AC$231=99,AA236,IF(AC$231=0,INDEX($E164:$M164,0,AC$229),(INDEX($E164:$M164,0,AC$231+1)-INDEX($E164:$M164,0,AC$231))/(INDEX($E$160:$M$160,0,AC$231+1)-INDEX($E$160:$M$160,0,AC$231))+AA236)))</f>
        <v>19.230136292558988</v>
      </c>
      <c r="AC236" s="186" cm="1">
        <f t="array" ref="AC236">IF(AD$231=-1,AD236,IF(AD$231=99,AB236,IF(AD$231=0,INDEX($E164:$M164,0,AD$229),(INDEX($E164:$M164,0,AD$231+1)-INDEX($E164:$M164,0,AD$231))/(INDEX($E$160:$M$160,0,AD$231+1)-INDEX($E$160:$M$160,0,AD$231))+AB236)))</f>
        <v>19.752545794845346</v>
      </c>
      <c r="AD236" s="186" cm="1">
        <f t="array" ref="AD236">IF(AE$231=-1,AE236,IF(AE$231=99,AC236,IF(AE$231=0,INDEX($E164:$M164,0,AE$229),(INDEX($E164:$M164,0,AE$231+1)-INDEX($E164:$M164,0,AE$231))/(INDEX($E$160:$M$160,0,AE$231+1)-INDEX($E$160:$M$160,0,AE$231))+AC236)))</f>
        <v>20.274955297131704</v>
      </c>
      <c r="AE236" s="186" cm="1">
        <f t="array" ref="AE236">IF(AF$231=-1,AF236,IF(AF$231=99,AD236,IF(AF$231=0,INDEX($E164:$M164,0,AF$229),(INDEX($E164:$M164,0,AF$231+1)-INDEX($E164:$M164,0,AF$231))/(INDEX($E$160:$M$160,0,AF$231+1)-INDEX($E$160:$M$160,0,AF$231))+AD236)))</f>
        <v>20.797364799418062</v>
      </c>
      <c r="AF236" s="186" cm="1">
        <f t="array" ref="AF236">IF(AG$231=-1,AG236,IF(AG$231=99,AE236,IF(AG$231=0,INDEX($E164:$M164,0,AG$229),(INDEX($E164:$M164,0,AG$231+1)-INDEX($E164:$M164,0,AG$231))/(INDEX($E$160:$M$160,0,AG$231+1)-INDEX($E$160:$M$160,0,AG$231))+AE236)))</f>
        <v>21.31977430170442</v>
      </c>
      <c r="AG236" s="186" cm="1">
        <f t="array" ref="AG236">IF(AH$231=-1,AH236,IF(AH$231=99,AF236,IF(AH$231=0,INDEX($E164:$M164,0,AH$229),(INDEX($E164:$M164,0,AH$231+1)-INDEX($E164:$M164,0,AH$231))/(INDEX($E$160:$M$160,0,AH$231+1)-INDEX($E$160:$M$160,0,AH$231))+AF236)))</f>
        <v>21.842183803990778</v>
      </c>
      <c r="AH236" s="186" cm="1">
        <f t="array" ref="AH236">IF(AI$231=-1,AI236,IF(AI$231=99,AG236,IF(AI$231=0,INDEX($E164:$M164,0,AI$229),(INDEX($E164:$M164,0,AI$231+1)-INDEX($E164:$M164,0,AI$231))/(INDEX($E$160:$M$160,0,AI$231+1)-INDEX($E$160:$M$160,0,AI$231))+AG236)))</f>
        <v>22.364593306277136</v>
      </c>
      <c r="AI236" s="186" cm="1">
        <f t="array" ref="AI236">IF(AJ$231=-1,AJ236,IF(AJ$231=99,AH236,IF(AJ$231=0,INDEX($E164:$M164,0,AJ$229),(INDEX($E164:$M164,0,AJ$231+1)-INDEX($E164:$M164,0,AJ$231))/(INDEX($E$160:$M$160,0,AJ$231+1)-INDEX($E$160:$M$160,0,AJ$231))+AH236)))</f>
        <v>22.887002808563494</v>
      </c>
      <c r="AJ236" s="186" cm="1">
        <f t="array" ref="AJ236">IF(AK$231=-1,AK236,IF(AK$231=99,AI236,IF(AK$231=0,INDEX($E164:$M164,0,AK$229),(INDEX($E164:$M164,0,AK$231+1)-INDEX($E164:$M164,0,AK$231))/(INDEX($E$160:$M$160,0,AK$231+1)-INDEX($E$160:$M$160,0,AK$231))+AI236)))</f>
        <v>23.409412310849852</v>
      </c>
      <c r="AK236" s="186" cm="1">
        <f t="array" ref="AK236">IF(AL$231=-1,AL236,IF(AL$231=99,AJ236,IF(AL$231=0,INDEX($E164:$M164,0,AL$229),(INDEX($E164:$M164,0,AL$231+1)-INDEX($E164:$M164,0,AL$231))/(INDEX($E$160:$M$160,0,AL$231+1)-INDEX($E$160:$M$160,0,AL$231))+AJ236)))</f>
        <v>23.93182181313621</v>
      </c>
      <c r="AL236" s="186" cm="1">
        <f t="array" ref="AL236">IF(AM$231=-1,AM236,IF(AM$231=99,AK236,IF(AM$231=0,INDEX($E164:$M164,0,AM$229),(INDEX($E164:$M164,0,AM$231+1)-INDEX($E164:$M164,0,AM$231))/(INDEX($E$160:$M$160,0,AM$231+1)-INDEX($E$160:$M$160,0,AM$231))+AK236)))</f>
        <v>19.752545794845346</v>
      </c>
      <c r="AM236" s="186" cm="1">
        <f t="array" ref="AM236">IF(AN$231=-1,AN236,IF(AN$231=99,AL236,IF(AN$231=0,INDEX($E164:$M164,0,AN$229),(INDEX($E164:$M164,0,AN$231+1)-INDEX($E164:$M164,0,AN$231))/(INDEX($E$160:$M$160,0,AN$231+1)-INDEX($E$160:$M$160,0,AN$231))+AL236)))</f>
        <v>19.885687777962637</v>
      </c>
      <c r="AN236" s="186" cm="1">
        <f t="array" ref="AN236">IF(AO$231=-1,AO236,IF(AO$231=99,AM236,IF(AO$231=0,INDEX($E164:$M164,0,AO$229),(INDEX($E164:$M164,0,AO$231+1)-INDEX($E164:$M164,0,AO$231))/(INDEX($E$160:$M$160,0,AO$231+1)-INDEX($E$160:$M$160,0,AO$231))+AM236)))</f>
        <v>20.018829761079928</v>
      </c>
      <c r="AO236" s="186" cm="1">
        <f t="array" ref="AO236">IF(AP$231=-1,AP236,IF(AP$231=99,AN236,IF(AP$231=0,INDEX($E164:$M164,0,AP$229),(INDEX($E164:$M164,0,AP$231+1)-INDEX($E164:$M164,0,AP$231))/(INDEX($E$160:$M$160,0,AP$231+1)-INDEX($E$160:$M$160,0,AP$231))+AN236)))</f>
        <v>20.151971744197219</v>
      </c>
      <c r="AP236" s="186" cm="1">
        <f t="array" ref="AP236">IF(AQ$231=-1,AQ236,IF(AQ$231=99,AO236,IF(AQ$231=0,INDEX($E164:$M164,0,AQ$229),(INDEX($E164:$M164,0,AQ$231+1)-INDEX($E164:$M164,0,AQ$231))/(INDEX($E$160:$M$160,0,AQ$231+1)-INDEX($E$160:$M$160,0,AQ$231))+AO236)))</f>
        <v>20.28511372731451</v>
      </c>
      <c r="AQ236" s="186" cm="1">
        <f t="array" ref="AQ236">IF(AR$231=-1,AR236,IF(AR$231=99,AP236,IF(AR$231=0,INDEX($E164:$M164,0,AR$229),(INDEX($E164:$M164,0,AR$231+1)-INDEX($E164:$M164,0,AR$231))/(INDEX($E$160:$M$160,0,AR$231+1)-INDEX($E$160:$M$160,0,AR$231))+AP236)))</f>
        <v>20.418255710431801</v>
      </c>
      <c r="AR236" s="186" cm="1">
        <f t="array" ref="AR236">IF(AS$231=-1,AS236,IF(AS$231=99,AQ236,IF(AS$231=0,INDEX($E164:$M164,0,AS$229),(INDEX($E164:$M164,0,AS$231+1)-INDEX($E164:$M164,0,AS$231))/(INDEX($E$160:$M$160,0,AS$231+1)-INDEX($E$160:$M$160,0,AS$231))+AQ236)))</f>
        <v>20.551397693549092</v>
      </c>
      <c r="AS236" s="186" cm="1">
        <f t="array" ref="AS236">IF(AT$231=-1,AT236,IF(AT$231=99,AR236,IF(AT$231=0,INDEX($E164:$M164,0,AT$229),(INDEX($E164:$M164,0,AT$231+1)-INDEX($E164:$M164,0,AT$231))/(INDEX($E$160:$M$160,0,AT$231+1)-INDEX($E$160:$M$160,0,AT$231))+AR236)))</f>
        <v>20.684539676666382</v>
      </c>
      <c r="AT236" s="186" cm="1">
        <f t="array" ref="AT236">IF(AU$231=-1,AU236,IF(AU$231=99,AS236,IF(AU$231=0,INDEX($E164:$M164,0,AU$229),(INDEX($E164:$M164,0,AU$231+1)-INDEX($E164:$M164,0,AU$231))/(INDEX($E$160:$M$160,0,AU$231+1)-INDEX($E$160:$M$160,0,AU$231))+AS236)))</f>
        <v>20.817681659783673</v>
      </c>
      <c r="AU236" s="186" cm="1">
        <f t="array" ref="AU236">IF(AV$231=-1,AV236,IF(AV$231=99,AT236,IF(AV$231=0,INDEX($E164:$M164,0,AV$229),(INDEX($E164:$M164,0,AV$231+1)-INDEX($E164:$M164,0,AV$231))/(INDEX($E$160:$M$160,0,AV$231+1)-INDEX($E$160:$M$160,0,AV$231))+AT236)))</f>
        <v>20.950823642900964</v>
      </c>
      <c r="AV236" s="186" cm="1">
        <f t="array" ref="AV236">IF(AW$231=-1,AW236,IF(AW$231=99,AU236,IF(AW$231=0,INDEX($E164:$M164,0,AW$229),(INDEX($E164:$M164,0,AW$231+1)-INDEX($E164:$M164,0,AW$231))/(INDEX($E$160:$M$160,0,AW$231+1)-INDEX($E$160:$M$160,0,AW$231))+AU236)))</f>
        <v>20.950823642900971</v>
      </c>
      <c r="AW236" s="186" cm="1">
        <f t="array" ref="AW236">IF(AX$231=-1,AX236,IF(AX$231=99,AV236,IF(AX$231=0,INDEX($E164:$M164,0,AX$229),(INDEX($E164:$M164,0,AX$231+1)-INDEX($E164:$M164,0,AX$231))/(INDEX($E$160:$M$160,0,AX$231+1)-INDEX($E$160:$M$160,0,AX$231))+AV236)))</f>
        <v>20.950823642900971</v>
      </c>
      <c r="AX236" s="186" cm="1">
        <f t="array" ref="AX236">IF(AY$231=-1,AZ236,IF(AY$231=99,AW236,IF(AY$231=0,INDEX($E164:$M164,0,AY$229),(INDEX($E164:$M164,0,AY$231+1)-INDEX($E164:$M164,0,AY$231))/(INDEX($E$160:$M$160,0,AY$231+1)-INDEX($E$160:$M$160,0,AY$231))+AW236)))</f>
        <v>20.950823642900971</v>
      </c>
      <c r="AZ236" s="186"/>
      <c r="BA236" s="186"/>
      <c r="BB236" s="186"/>
      <c r="BC236" s="186"/>
      <c r="BD236" s="186"/>
      <c r="BE236" s="186"/>
    </row>
    <row r="237" spans="1:58">
      <c r="A237" s="185" t="s">
        <v>16</v>
      </c>
      <c r="B237" s="22" t="str">
        <f t="shared" si="614"/>
        <v/>
      </c>
      <c r="C237" s="23" t="str">
        <f t="shared" si="615"/>
        <v/>
      </c>
      <c r="E237" s="23" t="str">
        <f t="shared" si="616"/>
        <v/>
      </c>
      <c r="F237" s="23"/>
      <c r="G237" s="23" t="str">
        <f t="shared" si="616"/>
        <v/>
      </c>
      <c r="H237" s="23" t="str">
        <f t="shared" si="616"/>
        <v/>
      </c>
      <c r="I237" s="57" t="str">
        <f t="shared" si="617"/>
        <v>TPPUMBT</v>
      </c>
      <c r="J237" s="186">
        <f t="shared" si="618"/>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101.7378156559033</v>
      </c>
      <c r="T237" s="186" cm="1">
        <f t="array" ref="T237">IF(U$231=-1,U237,IF(U$231=99,S237,IF(U$231=0,INDEX($E165:$M165,0,U$229),(INDEX($E165:$M165,0,U$231+1)-INDEX($E165:$M165,0,U$231))/(INDEX($E$160:$M$160,0,U$231+1)-INDEX($E$160:$M$160,0,U$231))+S237)))</f>
        <v>103.34702744072807</v>
      </c>
      <c r="U237" s="186" cm="1">
        <f t="array" ref="U237">IF(V$231=-1,V237,IF(V$231=99,T237,IF(V$231=0,INDEX($E165:$M165,0,V$229),(INDEX($E165:$M165,0,V$231+1)-INDEX($E165:$M165,0,V$231))/(INDEX($E$160:$M$160,0,V$231+1)-INDEX($E$160:$M$160,0,V$231))+T237)))</f>
        <v>104.95623922555284</v>
      </c>
      <c r="V237" s="186" cm="1">
        <f t="array" ref="V237">IF(W$231=-1,W237,IF(W$231=99,U237,IF(W$231=0,INDEX($E165:$M165,0,W$229),(INDEX($E165:$M165,0,W$231+1)-INDEX($E165:$M165,0,W$231))/(INDEX($E$160:$M$160,0,W$231+1)-INDEX($E$160:$M$160,0,W$231))+U237)))</f>
        <v>106.5654510103776</v>
      </c>
      <c r="W237" s="186" cm="1">
        <f t="array" ref="W237">IF(X$231=-1,X237,IF(X$231=99,V237,IF(X$231=0,INDEX($E165:$M165,0,X$229),(INDEX($E165:$M165,0,X$231+1)-INDEX($E165:$M165,0,X$231))/(INDEX($E$160:$M$160,0,X$231+1)-INDEX($E$160:$M$160,0,X$231))+V237)))</f>
        <v>108.17466279520237</v>
      </c>
      <c r="X237" s="186" cm="1">
        <f t="array" ref="X237">IF(Y$231=-1,Y237,IF(Y$231=99,W237,IF(Y$231=0,INDEX($E165:$M165,0,Y$229),(INDEX($E165:$M165,0,Y$231+1)-INDEX($E165:$M165,0,Y$231))/(INDEX($E$160:$M$160,0,Y$231+1)-INDEX($E$160:$M$160,0,Y$231))+W237)))</f>
        <v>109.78387458002713</v>
      </c>
      <c r="Y237" s="186" cm="1">
        <f t="array" ref="Y237">IF(Z$231=-1,Z237,IF(Z$231=99,X237,IF(Z$231=0,INDEX($E165:$M165,0,Z$229),(INDEX($E165:$M165,0,Z$231+1)-INDEX($E165:$M165,0,Z$231))/(INDEX($E$160:$M$160,0,Z$231+1)-INDEX($E$160:$M$160,0,Z$231))+X237)))</f>
        <v>111.3930863648519</v>
      </c>
      <c r="Z237" s="186" cm="1">
        <f t="array" ref="Z237">IF(AA$231=-1,AA237,IF(AA$231=99,Y237,IF(AA$231=0,INDEX($E165:$M165,0,AA$229),(INDEX($E165:$M165,0,AA$231+1)-INDEX($E165:$M165,0,AA$231))/(INDEX($E$160:$M$160,0,AA$231+1)-INDEX($E$160:$M$160,0,AA$231))+Y237)))</f>
        <v>113.00229814967666</v>
      </c>
      <c r="AA237" s="186" cm="1">
        <f t="array" ref="AA237">IF(AB$231=-1,AB237,IF(AB$231=99,Z237,IF(AB$231=0,INDEX($E165:$M165,0,AB$229),(INDEX($E165:$M165,0,AB$231+1)-INDEX($E165:$M165,0,AB$231))/(INDEX($E$160:$M$160,0,AB$231+1)-INDEX($E$160:$M$160,0,AB$231))+Z237)))</f>
        <v>114.61150993450143</v>
      </c>
      <c r="AB237" s="186" cm="1">
        <f t="array" ref="AB237">IF(AC$231=-1,AC237,IF(AC$231=99,AA237,IF(AC$231=0,INDEX($E165:$M165,0,AC$229),(INDEX($E165:$M165,0,AC$231+1)-INDEX($E165:$M165,0,AC$231))/(INDEX($E$160:$M$160,0,AC$231+1)-INDEX($E$160:$M$160,0,AC$231))+AA237)))</f>
        <v>101.7378156559033</v>
      </c>
      <c r="AC237" s="186" cm="1">
        <f t="array" ref="AC237">IF(AD$231=-1,AD237,IF(AD$231=99,AB237,IF(AD$231=0,INDEX($E165:$M165,0,AD$229),(INDEX($E165:$M165,0,AD$231+1)-INDEX($E165:$M165,0,AD$231))/(INDEX($E$160:$M$160,0,AD$231+1)-INDEX($E$160:$M$160,0,AD$231))+AB237)))</f>
        <v>104.50164430651289</v>
      </c>
      <c r="AD237" s="186" cm="1">
        <f t="array" ref="AD237">IF(AE$231=-1,AE237,IF(AE$231=99,AC237,IF(AE$231=0,INDEX($E165:$M165,0,AE$229),(INDEX($E165:$M165,0,AE$231+1)-INDEX($E165:$M165,0,AE$231))/(INDEX($E$160:$M$160,0,AE$231+1)-INDEX($E$160:$M$160,0,AE$231))+AC237)))</f>
        <v>107.26547295712247</v>
      </c>
      <c r="AE237" s="186" cm="1">
        <f t="array" ref="AE237">IF(AF$231=-1,AF237,IF(AF$231=99,AD237,IF(AF$231=0,INDEX($E165:$M165,0,AF$229),(INDEX($E165:$M165,0,AF$231+1)-INDEX($E165:$M165,0,AF$231))/(INDEX($E$160:$M$160,0,AF$231+1)-INDEX($E$160:$M$160,0,AF$231))+AD237)))</f>
        <v>110.02930160773205</v>
      </c>
      <c r="AF237" s="186" cm="1">
        <f t="array" ref="AF237">IF(AG$231=-1,AG237,IF(AG$231=99,AE237,IF(AG$231=0,INDEX($E165:$M165,0,AG$229),(INDEX($E165:$M165,0,AG$231+1)-INDEX($E165:$M165,0,AG$231))/(INDEX($E$160:$M$160,0,AG$231+1)-INDEX($E$160:$M$160,0,AG$231))+AE237)))</f>
        <v>112.79313025834163</v>
      </c>
      <c r="AG237" s="186" cm="1">
        <f t="array" ref="AG237">IF(AH$231=-1,AH237,IF(AH$231=99,AF237,IF(AH$231=0,INDEX($E165:$M165,0,AH$229),(INDEX($E165:$M165,0,AH$231+1)-INDEX($E165:$M165,0,AH$231))/(INDEX($E$160:$M$160,0,AH$231+1)-INDEX($E$160:$M$160,0,AH$231))+AF237)))</f>
        <v>115.55695890895122</v>
      </c>
      <c r="AH237" s="186" cm="1">
        <f t="array" ref="AH237">IF(AI$231=-1,AI237,IF(AI$231=99,AG237,IF(AI$231=0,INDEX($E165:$M165,0,AI$229),(INDEX($E165:$M165,0,AI$231+1)-INDEX($E165:$M165,0,AI$231))/(INDEX($E$160:$M$160,0,AI$231+1)-INDEX($E$160:$M$160,0,AI$231))+AG237)))</f>
        <v>118.3207875595608</v>
      </c>
      <c r="AI237" s="186" cm="1">
        <f t="array" ref="AI237">IF(AJ$231=-1,AJ237,IF(AJ$231=99,AH237,IF(AJ$231=0,INDEX($E165:$M165,0,AJ$229),(INDEX($E165:$M165,0,AJ$231+1)-INDEX($E165:$M165,0,AJ$231))/(INDEX($E$160:$M$160,0,AJ$231+1)-INDEX($E$160:$M$160,0,AJ$231))+AH237)))</f>
        <v>121.08461621017038</v>
      </c>
      <c r="AJ237" s="186" cm="1">
        <f t="array" ref="AJ237">IF(AK$231=-1,AK237,IF(AK$231=99,AI237,IF(AK$231=0,INDEX($E165:$M165,0,AK$229),(INDEX($E165:$M165,0,AK$231+1)-INDEX($E165:$M165,0,AK$231))/(INDEX($E$160:$M$160,0,AK$231+1)-INDEX($E$160:$M$160,0,AK$231))+AI237)))</f>
        <v>123.84844486077996</v>
      </c>
      <c r="AK237" s="186" cm="1">
        <f t="array" ref="AK237">IF(AL$231=-1,AL237,IF(AL$231=99,AJ237,IF(AL$231=0,INDEX($E165:$M165,0,AL$229),(INDEX($E165:$M165,0,AL$231+1)-INDEX($E165:$M165,0,AL$231))/(INDEX($E$160:$M$160,0,AL$231+1)-INDEX($E$160:$M$160,0,AL$231))+AJ237)))</f>
        <v>126.61227351138955</v>
      </c>
      <c r="AL237" s="186" cm="1">
        <f t="array" ref="AL237">IF(AM$231=-1,AM237,IF(AM$231=99,AK237,IF(AM$231=0,INDEX($E165:$M165,0,AM$229),(INDEX($E165:$M165,0,AM$231+1)-INDEX($E165:$M165,0,AM$231))/(INDEX($E$160:$M$160,0,AM$231+1)-INDEX($E$160:$M$160,0,AM$231))+AK237)))</f>
        <v>104.50164430651289</v>
      </c>
      <c r="AM237" s="186" cm="1">
        <f t="array" ref="AM237">IF(AN$231=-1,AN237,IF(AN$231=99,AL237,IF(AN$231=0,INDEX($E165:$M165,0,AN$229),(INDEX($E165:$M165,0,AN$231+1)-INDEX($E165:$M165,0,AN$231))/(INDEX($E$160:$M$160,0,AN$231+1)-INDEX($E$160:$M$160,0,AN$231))+AL237)))</f>
        <v>105.20603736584287</v>
      </c>
      <c r="AN237" s="186" cm="1">
        <f t="array" ref="AN237">IF(AO$231=-1,AO237,IF(AO$231=99,AM237,IF(AO$231=0,INDEX($E165:$M165,0,AO$229),(INDEX($E165:$M165,0,AO$231+1)-INDEX($E165:$M165,0,AO$231))/(INDEX($E$160:$M$160,0,AO$231+1)-INDEX($E$160:$M$160,0,AO$231))+AM237)))</f>
        <v>105.91043042517286</v>
      </c>
      <c r="AO237" s="186" cm="1">
        <f t="array" ref="AO237">IF(AP$231=-1,AP237,IF(AP$231=99,AN237,IF(AP$231=0,INDEX($E165:$M165,0,AP$229),(INDEX($E165:$M165,0,AP$231+1)-INDEX($E165:$M165,0,AP$231))/(INDEX($E$160:$M$160,0,AP$231+1)-INDEX($E$160:$M$160,0,AP$231))+AN237)))</f>
        <v>106.61482348450285</v>
      </c>
      <c r="AP237" s="186" cm="1">
        <f t="array" ref="AP237">IF(AQ$231=-1,AQ237,IF(AQ$231=99,AO237,IF(AQ$231=0,INDEX($E165:$M165,0,AQ$229),(INDEX($E165:$M165,0,AQ$231+1)-INDEX($E165:$M165,0,AQ$231))/(INDEX($E$160:$M$160,0,AQ$231+1)-INDEX($E$160:$M$160,0,AQ$231))+AO237)))</f>
        <v>107.31921654383284</v>
      </c>
      <c r="AQ237" s="186" cm="1">
        <f t="array" ref="AQ237">IF(AR$231=-1,AR237,IF(AR$231=99,AP237,IF(AR$231=0,INDEX($E165:$M165,0,AR$229),(INDEX($E165:$M165,0,AR$231+1)-INDEX($E165:$M165,0,AR$231))/(INDEX($E$160:$M$160,0,AR$231+1)-INDEX($E$160:$M$160,0,AR$231))+AP237)))</f>
        <v>108.02360960316283</v>
      </c>
      <c r="AR237" s="186" cm="1">
        <f t="array" ref="AR237">IF(AS$231=-1,AS237,IF(AS$231=99,AQ237,IF(AS$231=0,INDEX($E165:$M165,0,AS$229),(INDEX($E165:$M165,0,AS$231+1)-INDEX($E165:$M165,0,AS$231))/(INDEX($E$160:$M$160,0,AS$231+1)-INDEX($E$160:$M$160,0,AS$231))+AQ237)))</f>
        <v>108.72800266249281</v>
      </c>
      <c r="AS237" s="186" cm="1">
        <f t="array" ref="AS237">IF(AT$231=-1,AT237,IF(AT$231=99,AR237,IF(AT$231=0,INDEX($E165:$M165,0,AT$229),(INDEX($E165:$M165,0,AT$231+1)-INDEX($E165:$M165,0,AT$231))/(INDEX($E$160:$M$160,0,AT$231+1)-INDEX($E$160:$M$160,0,AT$231))+AR237)))</f>
        <v>109.4323957218228</v>
      </c>
      <c r="AT237" s="186" cm="1">
        <f t="array" ref="AT237">IF(AU$231=-1,AU237,IF(AU$231=99,AS237,IF(AU$231=0,INDEX($E165:$M165,0,AU$229),(INDEX($E165:$M165,0,AU$231+1)-INDEX($E165:$M165,0,AU$231))/(INDEX($E$160:$M$160,0,AU$231+1)-INDEX($E$160:$M$160,0,AU$231))+AS237)))</f>
        <v>110.13678878115279</v>
      </c>
      <c r="AU237" s="186" cm="1">
        <f t="array" ref="AU237">IF(AV$231=-1,AV237,IF(AV$231=99,AT237,IF(AV$231=0,INDEX($E165:$M165,0,AV$229),(INDEX($E165:$M165,0,AV$231+1)-INDEX($E165:$M165,0,AV$231))/(INDEX($E$160:$M$160,0,AV$231+1)-INDEX($E$160:$M$160,0,AV$231))+AT237)))</f>
        <v>110.84118184048278</v>
      </c>
      <c r="AV237" s="186" cm="1">
        <f t="array" ref="AV237">IF(AW$231=-1,AW237,IF(AW$231=99,AU237,IF(AW$231=0,INDEX($E165:$M165,0,AW$229),(INDEX($E165:$M165,0,AW$231+1)-INDEX($E165:$M165,0,AW$231))/(INDEX($E$160:$M$160,0,AW$231+1)-INDEX($E$160:$M$160,0,AW$231))+AU237)))</f>
        <v>110.84118184048283</v>
      </c>
      <c r="AW237" s="186" cm="1">
        <f t="array" ref="AW237">IF(AX$231=-1,AX237,IF(AX$231=99,AV237,IF(AX$231=0,INDEX($E165:$M165,0,AX$229),(INDEX($E165:$M165,0,AX$231+1)-INDEX($E165:$M165,0,AX$231))/(INDEX($E$160:$M$160,0,AX$231+1)-INDEX($E$160:$M$160,0,AX$231))+AV237)))</f>
        <v>110.84118184048283</v>
      </c>
      <c r="AX237" s="186" cm="1">
        <f t="array" ref="AX237">IF(AY$231=-1,AZ237,IF(AY$231=99,AW237,IF(AY$231=0,INDEX($E165:$M165,0,AY$229),(INDEX($E165:$M165,0,AY$231+1)-INDEX($E165:$M165,0,AY$231))/(INDEX($E$160:$M$160,0,AY$231+1)-INDEX($E$160:$M$160,0,AY$231))+AW237)))</f>
        <v>110.84118184048283</v>
      </c>
      <c r="AZ237" s="186"/>
      <c r="BA237" s="186"/>
      <c r="BB237" s="186"/>
      <c r="BC237" s="186"/>
      <c r="BD237" s="186"/>
      <c r="BE237" s="186"/>
    </row>
    <row r="238" spans="1:58">
      <c r="A238" s="185" t="s">
        <v>16</v>
      </c>
      <c r="B238" s="22" t="str">
        <f t="shared" si="614"/>
        <v/>
      </c>
      <c r="C238" s="23" t="str">
        <f t="shared" si="615"/>
        <v/>
      </c>
      <c r="E238" s="23" t="str">
        <f t="shared" si="616"/>
        <v/>
      </c>
      <c r="F238" s="23"/>
      <c r="G238" s="23" t="str">
        <f t="shared" si="616"/>
        <v/>
      </c>
      <c r="H238" s="23" t="str">
        <f t="shared" si="616"/>
        <v/>
      </c>
      <c r="I238" s="57" t="str">
        <f t="shared" si="617"/>
        <v>TPPUBRT</v>
      </c>
      <c r="J238" s="186">
        <f t="shared" si="618"/>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7.3970184043119804</v>
      </c>
      <c r="AD238" s="186" cm="1">
        <f t="array" ref="AD238">IF(AE$231=-1,AE238,IF(AE$231=99,AC238,IF(AE$231=0,INDEX($E166:$M166,0,AE$229),(INDEX($E166:$M166,0,AE$231+1)-INDEX($E166:$M166,0,AE$231))/(INDEX($E$160:$M$160,0,AE$231+1)-INDEX($E$160:$M$160,0,AE$231))+AC238)))</f>
        <v>12.239332599622433</v>
      </c>
      <c r="AE238" s="186" cm="1">
        <f t="array" ref="AE238">IF(AF$231=-1,AF238,IF(AF$231=99,AD238,IF(AF$231=0,INDEX($E166:$M166,0,AF$229),(INDEX($E166:$M166,0,AF$231+1)-INDEX($E166:$M166,0,AF$231))/(INDEX($E$160:$M$160,0,AF$231+1)-INDEX($E$160:$M$160,0,AF$231))+AD238)))</f>
        <v>17.081646794932887</v>
      </c>
      <c r="AF238" s="186" cm="1">
        <f t="array" ref="AF238">IF(AG$231=-1,AG238,IF(AG$231=99,AE238,IF(AG$231=0,INDEX($E166:$M166,0,AG$229),(INDEX($E166:$M166,0,AG$231+1)-INDEX($E166:$M166,0,AG$231))/(INDEX($E$160:$M$160,0,AG$231+1)-INDEX($E$160:$M$160,0,AG$231))+AE238)))</f>
        <v>21.923960990243341</v>
      </c>
      <c r="AG238" s="186" cm="1">
        <f t="array" ref="AG238">IF(AH$231=-1,AH238,IF(AH$231=99,AF238,IF(AH$231=0,INDEX($E166:$M166,0,AH$229),(INDEX($E166:$M166,0,AH$231+1)-INDEX($E166:$M166,0,AH$231))/(INDEX($E$160:$M$160,0,AH$231+1)-INDEX($E$160:$M$160,0,AH$231))+AF238)))</f>
        <v>26.766275185553795</v>
      </c>
      <c r="AH238" s="186" cm="1">
        <f t="array" ref="AH238">IF(AI$231=-1,AI238,IF(AI$231=99,AG238,IF(AI$231=0,INDEX($E166:$M166,0,AI$229),(INDEX($E166:$M166,0,AI$231+1)-INDEX($E166:$M166,0,AI$231))/(INDEX($E$160:$M$160,0,AI$231+1)-INDEX($E$160:$M$160,0,AI$231))+AG238)))</f>
        <v>31.608589380864249</v>
      </c>
      <c r="AI238" s="186" cm="1">
        <f t="array" ref="AI238">IF(AJ$231=-1,AJ238,IF(AJ$231=99,AH238,IF(AJ$231=0,INDEX($E166:$M166,0,AJ$229),(INDEX($E166:$M166,0,AJ$231+1)-INDEX($E166:$M166,0,AJ$231))/(INDEX($E$160:$M$160,0,AJ$231+1)-INDEX($E$160:$M$160,0,AJ$231))+AH238)))</f>
        <v>36.450903576174703</v>
      </c>
      <c r="AJ238" s="186" cm="1">
        <f t="array" ref="AJ238">IF(AK$231=-1,AK238,IF(AK$231=99,AI238,IF(AK$231=0,INDEX($E166:$M166,0,AK$229),(INDEX($E166:$M166,0,AK$231+1)-INDEX($E166:$M166,0,AK$231))/(INDEX($E$160:$M$160,0,AK$231+1)-INDEX($E$160:$M$160,0,AK$231))+AI238)))</f>
        <v>41.293217771485153</v>
      </c>
      <c r="AK238" s="186" cm="1">
        <f t="array" ref="AK238">IF(AL$231=-1,AL238,IF(AL$231=99,AJ238,IF(AL$231=0,INDEX($E166:$M166,0,AL$229),(INDEX($E166:$M166,0,AL$231+1)-INDEX($E166:$M166,0,AL$231))/(INDEX($E$160:$M$160,0,AL$231+1)-INDEX($E$160:$M$160,0,AL$231))+AJ238)))</f>
        <v>46.135531966795604</v>
      </c>
      <c r="AL238" s="186" cm="1">
        <f t="array" ref="AL238">IF(AM$231=-1,AM238,IF(AM$231=99,AK238,IF(AM$231=0,INDEX($E166:$M166,0,AM$229),(INDEX($E166:$M166,0,AM$231+1)-INDEX($E166:$M166,0,AM$231))/(INDEX($E$160:$M$160,0,AM$231+1)-INDEX($E$160:$M$160,0,AM$231))+AK238)))</f>
        <v>7.3970184043119804</v>
      </c>
      <c r="AM238" s="186" cm="1">
        <f t="array" ref="AM238">IF(AN$231=-1,AN238,IF(AN$231=99,AL238,IF(AN$231=0,INDEX($E166:$M166,0,AN$229),(INDEX($E166:$M166,0,AN$231+1)-INDEX($E166:$M166,0,AN$231))/(INDEX($E$160:$M$160,0,AN$231+1)-INDEX($E$160:$M$160,0,AN$231))+AL238)))</f>
        <v>8.2263850450616243</v>
      </c>
      <c r="AN238" s="186" cm="1">
        <f t="array" ref="AN238">IF(AO$231=-1,AO238,IF(AO$231=99,AM238,IF(AO$231=0,INDEX($E166:$M166,0,AO$229),(INDEX($E166:$M166,0,AO$231+1)-INDEX($E166:$M166,0,AO$231))/(INDEX($E$160:$M$160,0,AO$231+1)-INDEX($E$160:$M$160,0,AO$231))+AM238)))</f>
        <v>9.0557516858112681</v>
      </c>
      <c r="AO238" s="186" cm="1">
        <f t="array" ref="AO238">IF(AP$231=-1,AP238,IF(AP$231=99,AN238,IF(AP$231=0,INDEX($E166:$M166,0,AP$229),(INDEX($E166:$M166,0,AP$231+1)-INDEX($E166:$M166,0,AP$231))/(INDEX($E$160:$M$160,0,AP$231+1)-INDEX($E$160:$M$160,0,AP$231))+AN238)))</f>
        <v>9.8851183265609119</v>
      </c>
      <c r="AP238" s="186" cm="1">
        <f t="array" ref="AP238">IF(AQ$231=-1,AQ238,IF(AQ$231=99,AO238,IF(AQ$231=0,INDEX($E166:$M166,0,AQ$229),(INDEX($E166:$M166,0,AQ$231+1)-INDEX($E166:$M166,0,AQ$231))/(INDEX($E$160:$M$160,0,AQ$231+1)-INDEX($E$160:$M$160,0,AQ$231))+AO238)))</f>
        <v>10.714484967310556</v>
      </c>
      <c r="AQ238" s="186" cm="1">
        <f t="array" ref="AQ238">IF(AR$231=-1,AR238,IF(AR$231=99,AP238,IF(AR$231=0,INDEX($E166:$M166,0,AR$229),(INDEX($E166:$M166,0,AR$231+1)-INDEX($E166:$M166,0,AR$231))/(INDEX($E$160:$M$160,0,AR$231+1)-INDEX($E$160:$M$160,0,AR$231))+AP238)))</f>
        <v>11.5438516080602</v>
      </c>
      <c r="AR238" s="186" cm="1">
        <f t="array" ref="AR238">IF(AS$231=-1,AS238,IF(AS$231=99,AQ238,IF(AS$231=0,INDEX($E166:$M166,0,AS$229),(INDEX($E166:$M166,0,AS$231+1)-INDEX($E166:$M166,0,AS$231))/(INDEX($E$160:$M$160,0,AS$231+1)-INDEX($E$160:$M$160,0,AS$231))+AQ238)))</f>
        <v>12.373218248809843</v>
      </c>
      <c r="AS238" s="186" cm="1">
        <f t="array" ref="AS238">IF(AT$231=-1,AT238,IF(AT$231=99,AR238,IF(AT$231=0,INDEX($E166:$M166,0,AT$229),(INDEX($E166:$M166,0,AT$231+1)-INDEX($E166:$M166,0,AT$231))/(INDEX($E$160:$M$160,0,AT$231+1)-INDEX($E$160:$M$160,0,AT$231))+AR238)))</f>
        <v>13.202584889559487</v>
      </c>
      <c r="AT238" s="186" cm="1">
        <f t="array" ref="AT238">IF(AU$231=-1,AU238,IF(AU$231=99,AS238,IF(AU$231=0,INDEX($E166:$M166,0,AU$229),(INDEX($E166:$M166,0,AU$231+1)-INDEX($E166:$M166,0,AU$231))/(INDEX($E$160:$M$160,0,AU$231+1)-INDEX($E$160:$M$160,0,AU$231))+AS238)))</f>
        <v>14.031951530309131</v>
      </c>
      <c r="AU238" s="186" cm="1">
        <f t="array" ref="AU238">IF(AV$231=-1,AV238,IF(AV$231=99,AT238,IF(AV$231=0,INDEX($E166:$M166,0,AV$229),(INDEX($E166:$M166,0,AV$231+1)-INDEX($E166:$M166,0,AV$231))/(INDEX($E$160:$M$160,0,AV$231+1)-INDEX($E$160:$M$160,0,AV$231))+AT238)))</f>
        <v>14.861318171058775</v>
      </c>
      <c r="AV238" s="186" cm="1">
        <f t="array" ref="AV238">IF(AW$231=-1,AW238,IF(AW$231=99,AU238,IF(AW$231=0,INDEX($E166:$M166,0,AW$229),(INDEX($E166:$M166,0,AW$231+1)-INDEX($E166:$M166,0,AW$231))/(INDEX($E$160:$M$160,0,AW$231+1)-INDEX($E$160:$M$160,0,AW$231))+AU238)))</f>
        <v>14.861318171058773</v>
      </c>
      <c r="AW238" s="186" cm="1">
        <f t="array" ref="AW238">IF(AX$231=-1,AX238,IF(AX$231=99,AV238,IF(AX$231=0,INDEX($E166:$M166,0,AX$229),(INDEX($E166:$M166,0,AX$231+1)-INDEX($E166:$M166,0,AX$231))/(INDEX($E$160:$M$160,0,AX$231+1)-INDEX($E$160:$M$160,0,AX$231))+AV238)))</f>
        <v>14.861318171058773</v>
      </c>
      <c r="AX238" s="186" cm="1">
        <f t="array" ref="AX238">IF(AY$231=-1,AZ238,IF(AY$231=99,AW238,IF(AY$231=0,INDEX($E166:$M166,0,AY$229),(INDEX($E166:$M166,0,AY$231+1)-INDEX($E166:$M166,0,AY$231))/(INDEX($E$160:$M$160,0,AY$231+1)-INDEX($E$160:$M$160,0,AY$231))+AW238)))</f>
        <v>14.861318171058773</v>
      </c>
      <c r="AZ238" s="186"/>
      <c r="BA238" s="186"/>
      <c r="BB238" s="186"/>
      <c r="BC238" s="186"/>
      <c r="BD238" s="186"/>
      <c r="BE238" s="186"/>
    </row>
    <row r="239" spans="1:58">
      <c r="A239" s="185" t="s">
        <v>16</v>
      </c>
      <c r="B239" s="22"/>
      <c r="C239" s="23"/>
      <c r="E239" s="23"/>
      <c r="F239" s="23"/>
      <c r="G239" s="23"/>
      <c r="H239" s="23"/>
      <c r="I239" s="57" t="str">
        <f t="shared" si="617"/>
        <v>TPPUMER</v>
      </c>
      <c r="J239" s="186">
        <f t="shared" si="618"/>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8.9654013796389815</v>
      </c>
      <c r="T239" s="186" cm="1">
        <f t="array" ref="T239">IF(U$231=-1,U239,IF(U$231=99,S239,IF(U$231=0,INDEX($E167:$M167,0,U$229),(INDEX($E167:$M167,0,U$231+1)-INDEX($E167:$M167,0,U$231))/(INDEX($E$160:$M$160,0,U$231+1)-INDEX($E$160:$M$160,0,U$231))+S239)))</f>
        <v>9.1072093147001674</v>
      </c>
      <c r="U239" s="186" cm="1">
        <f t="array" ref="U239">IF(V$231=-1,V239,IF(V$231=99,T239,IF(V$231=0,INDEX($E167:$M167,0,V$229),(INDEX($E167:$M167,0,V$231+1)-INDEX($E167:$M167,0,V$231))/(INDEX($E$160:$M$160,0,V$231+1)-INDEX($E$160:$M$160,0,V$231))+T239)))</f>
        <v>9.2490172497613532</v>
      </c>
      <c r="V239" s="186" cm="1">
        <f t="array" ref="V239">IF(W$231=-1,W239,IF(W$231=99,U239,IF(W$231=0,INDEX($E167:$M167,0,W$229),(INDEX($E167:$M167,0,W$231+1)-INDEX($E167:$M167,0,W$231))/(INDEX($E$160:$M$160,0,W$231+1)-INDEX($E$160:$M$160,0,W$231))+U239)))</f>
        <v>9.390825184822539</v>
      </c>
      <c r="W239" s="186" cm="1">
        <f t="array" ref="W239">IF(X$231=-1,X239,IF(X$231=99,V239,IF(X$231=0,INDEX($E167:$M167,0,X$229),(INDEX($E167:$M167,0,X$231+1)-INDEX($E167:$M167,0,X$231))/(INDEX($E$160:$M$160,0,X$231+1)-INDEX($E$160:$M$160,0,X$231))+V239)))</f>
        <v>9.5326331198837249</v>
      </c>
      <c r="X239" s="186" cm="1">
        <f t="array" ref="X239">IF(Y$231=-1,Y239,IF(Y$231=99,W239,IF(Y$231=0,INDEX($E167:$M167,0,Y$229),(INDEX($E167:$M167,0,Y$231+1)-INDEX($E167:$M167,0,Y$231))/(INDEX($E$160:$M$160,0,Y$231+1)-INDEX($E$160:$M$160,0,Y$231))+W239)))</f>
        <v>9.6744410549449107</v>
      </c>
      <c r="Y239" s="186" cm="1">
        <f t="array" ref="Y239">IF(Z$231=-1,Z239,IF(Z$231=99,X239,IF(Z$231=0,INDEX($E167:$M167,0,Z$229),(INDEX($E167:$M167,0,Z$231+1)-INDEX($E167:$M167,0,Z$231))/(INDEX($E$160:$M$160,0,Z$231+1)-INDEX($E$160:$M$160,0,Z$231))+X239)))</f>
        <v>9.8162489900060965</v>
      </c>
      <c r="Z239" s="186" cm="1">
        <f t="array" ref="Z239">IF(AA$231=-1,AA239,IF(AA$231=99,Y239,IF(AA$231=0,INDEX($E167:$M167,0,AA$229),(INDEX($E167:$M167,0,AA$231+1)-INDEX($E167:$M167,0,AA$231))/(INDEX($E$160:$M$160,0,AA$231+1)-INDEX($E$160:$M$160,0,AA$231))+Y239)))</f>
        <v>9.9580569250672824</v>
      </c>
      <c r="AA239" s="186" cm="1">
        <f t="array" ref="AA239">IF(AB$231=-1,AB239,IF(AB$231=99,Z239,IF(AB$231=0,INDEX($E167:$M167,0,AB$229),(INDEX($E167:$M167,0,AB$231+1)-INDEX($E167:$M167,0,AB$231))/(INDEX($E$160:$M$160,0,AB$231+1)-INDEX($E$160:$M$160,0,AB$231))+Z239)))</f>
        <v>10.099864860128468</v>
      </c>
      <c r="AB239" s="186" cm="1">
        <f t="array" ref="AB239">IF(AC$231=-1,AC239,IF(AC$231=99,AA239,IF(AC$231=0,INDEX($E167:$M167,0,AC$229),(INDEX($E167:$M167,0,AC$231+1)-INDEX($E167:$M167,0,AC$231))/(INDEX($E$160:$M$160,0,AC$231+1)-INDEX($E$160:$M$160,0,AC$231))+AA239)))</f>
        <v>8.9654013796389815</v>
      </c>
      <c r="AC239" s="186" cm="1">
        <f t="array" ref="AC239">IF(AD$231=-1,AD239,IF(AD$231=99,AB239,IF(AD$231=0,INDEX($E167:$M167,0,AD$229),(INDEX($E167:$M167,0,AD$231+1)-INDEX($E167:$M167,0,AD$231))/(INDEX($E$160:$M$160,0,AD$231+1)-INDEX($E$160:$M$160,0,AD$231))+AB239)))</f>
        <v>9.2089571611103249</v>
      </c>
      <c r="AD239" s="186" cm="1">
        <f t="array" ref="AD239">IF(AE$231=-1,AE239,IF(AE$231=99,AC239,IF(AE$231=0,INDEX($E167:$M167,0,AE$229),(INDEX($E167:$M167,0,AE$231+1)-INDEX($E167:$M167,0,AE$231))/(INDEX($E$160:$M$160,0,AE$231+1)-INDEX($E$160:$M$160,0,AE$231))+AC239)))</f>
        <v>9.4525129425816683</v>
      </c>
      <c r="AE239" s="186" cm="1">
        <f t="array" ref="AE239">IF(AF$231=-1,AF239,IF(AF$231=99,AD239,IF(AF$231=0,INDEX($E167:$M167,0,AF$229),(INDEX($E167:$M167,0,AF$231+1)-INDEX($E167:$M167,0,AF$231))/(INDEX($E$160:$M$160,0,AF$231+1)-INDEX($E$160:$M$160,0,AF$231))+AD239)))</f>
        <v>9.6960687240530117</v>
      </c>
      <c r="AF239" s="186" cm="1">
        <f t="array" ref="AF239">IF(AG$231=-1,AG239,IF(AG$231=99,AE239,IF(AG$231=0,INDEX($E167:$M167,0,AG$229),(INDEX($E167:$M167,0,AG$231+1)-INDEX($E167:$M167,0,AG$231))/(INDEX($E$160:$M$160,0,AG$231+1)-INDEX($E$160:$M$160,0,AG$231))+AE239)))</f>
        <v>9.9396245055243551</v>
      </c>
      <c r="AG239" s="186" cm="1">
        <f t="array" ref="AG239">IF(AH$231=-1,AH239,IF(AH$231=99,AF239,IF(AH$231=0,INDEX($E167:$M167,0,AH$229),(INDEX($E167:$M167,0,AH$231+1)-INDEX($E167:$M167,0,AH$231))/(INDEX($E$160:$M$160,0,AH$231+1)-INDEX($E$160:$M$160,0,AH$231))+AF239)))</f>
        <v>10.183180286995698</v>
      </c>
      <c r="AH239" s="186" cm="1">
        <f t="array" ref="AH239">IF(AI$231=-1,AI239,IF(AI$231=99,AG239,IF(AI$231=0,INDEX($E167:$M167,0,AI$229),(INDEX($E167:$M167,0,AI$231+1)-INDEX($E167:$M167,0,AI$231))/(INDEX($E$160:$M$160,0,AI$231+1)-INDEX($E$160:$M$160,0,AI$231))+AG239)))</f>
        <v>10.426736068467042</v>
      </c>
      <c r="AI239" s="186" cm="1">
        <f t="array" ref="AI239">IF(AJ$231=-1,AJ239,IF(AJ$231=99,AH239,IF(AJ$231=0,INDEX($E167:$M167,0,AJ$229),(INDEX($E167:$M167,0,AJ$231+1)-INDEX($E167:$M167,0,AJ$231))/(INDEX($E$160:$M$160,0,AJ$231+1)-INDEX($E$160:$M$160,0,AJ$231))+AH239)))</f>
        <v>10.670291849938385</v>
      </c>
      <c r="AJ239" s="186" cm="1">
        <f t="array" ref="AJ239">IF(AK$231=-1,AK239,IF(AK$231=99,AI239,IF(AK$231=0,INDEX($E167:$M167,0,AK$229),(INDEX($E167:$M167,0,AK$231+1)-INDEX($E167:$M167,0,AK$231))/(INDEX($E$160:$M$160,0,AK$231+1)-INDEX($E$160:$M$160,0,AK$231))+AI239)))</f>
        <v>10.913847631409729</v>
      </c>
      <c r="AK239" s="186" cm="1">
        <f t="array" ref="AK239">IF(AL$231=-1,AL239,IF(AL$231=99,AJ239,IF(AL$231=0,INDEX($E167:$M167,0,AL$229),(INDEX($E167:$M167,0,AL$231+1)-INDEX($E167:$M167,0,AL$231))/(INDEX($E$160:$M$160,0,AL$231+1)-INDEX($E$160:$M$160,0,AL$231))+AJ239)))</f>
        <v>11.157403412881072</v>
      </c>
      <c r="AL239" s="186" cm="1">
        <f t="array" ref="AL239">IF(AM$231=-1,AM239,IF(AM$231=99,AK239,IF(AM$231=0,INDEX($E167:$M167,0,AM$229),(INDEX($E167:$M167,0,AM$231+1)-INDEX($E167:$M167,0,AM$231))/(INDEX($E$160:$M$160,0,AM$231+1)-INDEX($E$160:$M$160,0,AM$231))+AK239)))</f>
        <v>9.2089571611103249</v>
      </c>
      <c r="AM239" s="186" cm="1">
        <f t="array" ref="AM239">IF(AN$231=-1,AN239,IF(AN$231=99,AL239,IF(AN$231=0,INDEX($E167:$M167,0,AN$229),(INDEX($E167:$M167,0,AN$231+1)-INDEX($E167:$M167,0,AN$231))/(INDEX($E$160:$M$160,0,AN$231+1)-INDEX($E$160:$M$160,0,AN$231))+AL239)))</f>
        <v>9.2710301126987922</v>
      </c>
      <c r="AN239" s="186" cm="1">
        <f t="array" ref="AN239">IF(AO$231=-1,AO239,IF(AO$231=99,AM239,IF(AO$231=0,INDEX($E167:$M167,0,AO$229),(INDEX($E167:$M167,0,AO$231+1)-INDEX($E167:$M167,0,AO$231))/(INDEX($E$160:$M$160,0,AO$231+1)-INDEX($E$160:$M$160,0,AO$231))+AM239)))</f>
        <v>9.3331030642872594</v>
      </c>
      <c r="AO239" s="186" cm="1">
        <f t="array" ref="AO239">IF(AP$231=-1,AP239,IF(AP$231=99,AN239,IF(AP$231=0,INDEX($E167:$M167,0,AP$229),(INDEX($E167:$M167,0,AP$231+1)-INDEX($E167:$M167,0,AP$231))/(INDEX($E$160:$M$160,0,AP$231+1)-INDEX($E$160:$M$160,0,AP$231))+AN239)))</f>
        <v>9.3951760158757267</v>
      </c>
      <c r="AP239" s="186" cm="1">
        <f t="array" ref="AP239">IF(AQ$231=-1,AQ239,IF(AQ$231=99,AO239,IF(AQ$231=0,INDEX($E167:$M167,0,AQ$229),(INDEX($E167:$M167,0,AQ$231+1)-INDEX($E167:$M167,0,AQ$231))/(INDEX($E$160:$M$160,0,AQ$231+1)-INDEX($E$160:$M$160,0,AQ$231))+AO239)))</f>
        <v>9.457248967464194</v>
      </c>
      <c r="AQ239" s="186" cm="1">
        <f t="array" ref="AQ239">IF(AR$231=-1,AR239,IF(AR$231=99,AP239,IF(AR$231=0,INDEX($E167:$M167,0,AR$229),(INDEX($E167:$M167,0,AR$231+1)-INDEX($E167:$M167,0,AR$231))/(INDEX($E$160:$M$160,0,AR$231+1)-INDEX($E$160:$M$160,0,AR$231))+AP239)))</f>
        <v>9.5193219190526612</v>
      </c>
      <c r="AR239" s="186" cm="1">
        <f t="array" ref="AR239">IF(AS$231=-1,AS239,IF(AS$231=99,AQ239,IF(AS$231=0,INDEX($E167:$M167,0,AS$229),(INDEX($E167:$M167,0,AS$231+1)-INDEX($E167:$M167,0,AS$231))/(INDEX($E$160:$M$160,0,AS$231+1)-INDEX($E$160:$M$160,0,AS$231))+AQ239)))</f>
        <v>9.5813948706411285</v>
      </c>
      <c r="AS239" s="186" cm="1">
        <f t="array" ref="AS239">IF(AT$231=-1,AT239,IF(AT$231=99,AR239,IF(AT$231=0,INDEX($E167:$M167,0,AT$229),(INDEX($E167:$M167,0,AT$231+1)-INDEX($E167:$M167,0,AT$231))/(INDEX($E$160:$M$160,0,AT$231+1)-INDEX($E$160:$M$160,0,AT$231))+AR239)))</f>
        <v>9.6434678222295958</v>
      </c>
      <c r="AT239" s="186" cm="1">
        <f t="array" ref="AT239">IF(AU$231=-1,AU239,IF(AU$231=99,AS239,IF(AU$231=0,INDEX($E167:$M167,0,AU$229),(INDEX($E167:$M167,0,AU$231+1)-INDEX($E167:$M167,0,AU$231))/(INDEX($E$160:$M$160,0,AU$231+1)-INDEX($E$160:$M$160,0,AU$231))+AS239)))</f>
        <v>9.705540773818063</v>
      </c>
      <c r="AU239" s="186" cm="1">
        <f t="array" ref="AU239">IF(AV$231=-1,AV239,IF(AV$231=99,AT239,IF(AV$231=0,INDEX($E167:$M167,0,AV$229),(INDEX($E167:$M167,0,AV$231+1)-INDEX($E167:$M167,0,AV$231))/(INDEX($E$160:$M$160,0,AV$231+1)-INDEX($E$160:$M$160,0,AV$231))+AT239)))</f>
        <v>9.7676137254065303</v>
      </c>
      <c r="AV239" s="186" cm="1">
        <f t="array" ref="AV239">IF(AW$231=-1,AW239,IF(AW$231=99,AU239,IF(AW$231=0,INDEX($E167:$M167,0,AW$229),(INDEX($E167:$M167,0,AW$231+1)-INDEX($E167:$M167,0,AW$231))/(INDEX($E$160:$M$160,0,AW$231+1)-INDEX($E$160:$M$160,0,AW$231))+AU239)))</f>
        <v>9.7676137254065267</v>
      </c>
      <c r="AW239" s="186" cm="1">
        <f t="array" ref="AW239">IF(AX$231=-1,AX239,IF(AX$231=99,AV239,IF(AX$231=0,INDEX($E167:$M167,0,AX$229),(INDEX($E167:$M167,0,AX$231+1)-INDEX($E167:$M167,0,AX$231))/(INDEX($E$160:$M$160,0,AX$231+1)-INDEX($E$160:$M$160,0,AX$231))+AV239)))</f>
        <v>9.7676137254065267</v>
      </c>
      <c r="AX239" s="186" cm="1">
        <f t="array" ref="AX239">IF(AY$231=-1,AZ239,IF(AY$231=99,AW239,IF(AY$231=0,INDEX($E167:$M167,0,AY$229),(INDEX($E167:$M167,0,AY$231+1)-INDEX($E167:$M167,0,AY$231))/(INDEX($E$160:$M$160,0,AY$231+1)-INDEX($E$160:$M$160,0,AY$231))+AW239)))</f>
        <v>9.7676137254065267</v>
      </c>
      <c r="AZ239" s="186"/>
      <c r="BA239" s="186"/>
      <c r="BB239" s="186"/>
      <c r="BC239" s="186"/>
      <c r="BD239" s="186"/>
      <c r="BE239" s="186"/>
    </row>
    <row r="240" spans="1:58">
      <c r="A240" s="185" t="s">
        <v>16</v>
      </c>
      <c r="B240" s="22"/>
      <c r="C240" s="23"/>
      <c r="E240" s="23"/>
      <c r="F240" s="23"/>
      <c r="G240" s="23"/>
      <c r="H240" s="23"/>
      <c r="I240" s="57" t="str">
        <f t="shared" si="617"/>
        <v>TPPUGAT</v>
      </c>
      <c r="J240" s="186">
        <f t="shared" si="618"/>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0.64248252977129328</v>
      </c>
      <c r="T240" s="186" cm="1">
        <f t="array" ref="T240">IF(U$231=-1,U240,IF(U$231=99,S240,IF(U$231=0,INDEX($E168:$M168,0,U$229),(INDEX($E168:$M168,0,U$231+1)-INDEX($E168:$M168,0,U$231))/(INDEX($E$160:$M$160,0,U$231+1)-INDEX($E$160:$M$160,0,U$231))+S240)))</f>
        <v>0.58539415105489045</v>
      </c>
      <c r="U240" s="186" cm="1">
        <f t="array" ref="U240">IF(V$231=-1,V240,IF(V$231=99,T240,IF(V$231=0,INDEX($E168:$M168,0,V$229),(INDEX($E168:$M168,0,V$231+1)-INDEX($E168:$M168,0,V$231))/(INDEX($E$160:$M$160,0,V$231+1)-INDEX($E$160:$M$160,0,V$231))+T240)))</f>
        <v>0.52830577233848763</v>
      </c>
      <c r="V240" s="186" cm="1">
        <f t="array" ref="V240">IF(W$231=-1,W240,IF(W$231=99,U240,IF(W$231=0,INDEX($E168:$M168,0,W$229),(INDEX($E168:$M168,0,W$231+1)-INDEX($E168:$M168,0,W$231))/(INDEX($E$160:$M$160,0,W$231+1)-INDEX($E$160:$M$160,0,W$231))+U240)))</f>
        <v>0.47121739362208481</v>
      </c>
      <c r="W240" s="186" cm="1">
        <f t="array" ref="W240">IF(X$231=-1,X240,IF(X$231=99,V240,IF(X$231=0,INDEX($E168:$M168,0,X$229),(INDEX($E168:$M168,0,X$231+1)-INDEX($E168:$M168,0,X$231))/(INDEX($E$160:$M$160,0,X$231+1)-INDEX($E$160:$M$160,0,X$231))+V240)))</f>
        <v>0.41412901490568199</v>
      </c>
      <c r="X240" s="186" cm="1">
        <f t="array" ref="X240">IF(Y$231=-1,Y240,IF(Y$231=99,W240,IF(Y$231=0,INDEX($E168:$M168,0,Y$229),(INDEX($E168:$M168,0,Y$231+1)-INDEX($E168:$M168,0,Y$231))/(INDEX($E$160:$M$160,0,Y$231+1)-INDEX($E$160:$M$160,0,Y$231))+W240)))</f>
        <v>0.35704063618927917</v>
      </c>
      <c r="Y240" s="186" cm="1">
        <f t="array" ref="Y240">IF(Z$231=-1,Z240,IF(Z$231=99,X240,IF(Z$231=0,INDEX($E168:$M168,0,Z$229),(INDEX($E168:$M168,0,Z$231+1)-INDEX($E168:$M168,0,Z$231))/(INDEX($E$160:$M$160,0,Z$231+1)-INDEX($E$160:$M$160,0,Z$231))+X240)))</f>
        <v>0.29995225747287635</v>
      </c>
      <c r="Z240" s="186" cm="1">
        <f t="array" ref="Z240">IF(AA$231=-1,AA240,IF(AA$231=99,Y240,IF(AA$231=0,INDEX($E168:$M168,0,AA$229),(INDEX($E168:$M168,0,AA$231+1)-INDEX($E168:$M168,0,AA$231))/(INDEX($E$160:$M$160,0,AA$231+1)-INDEX($E$160:$M$160,0,AA$231))+Y240)))</f>
        <v>0.24286387875647353</v>
      </c>
      <c r="AA240" s="186" cm="1">
        <f t="array" ref="AA240">IF(AB$231=-1,AB240,IF(AB$231=99,Z240,IF(AB$231=0,INDEX($E168:$M168,0,AB$229),(INDEX($E168:$M168,0,AB$231+1)-INDEX($E168:$M168,0,AB$231))/(INDEX($E$160:$M$160,0,AB$231+1)-INDEX($E$160:$M$160,0,AB$231))+Z240)))</f>
        <v>0.18577550004007071</v>
      </c>
      <c r="AB240" s="186" cm="1">
        <f t="array" ref="AB240">IF(AC$231=-1,AC240,IF(AC$231=99,AA240,IF(AC$231=0,INDEX($E168:$M168,0,AC$229),(INDEX($E168:$M168,0,AC$231+1)-INDEX($E168:$M168,0,AC$231))/(INDEX($E$160:$M$160,0,AC$231+1)-INDEX($E$160:$M$160,0,AC$231))+AA240)))</f>
        <v>0.64248252977129328</v>
      </c>
      <c r="AC240" s="186" cm="1">
        <f t="array" ref="AC240">IF(AD$231=-1,AD240,IF(AD$231=99,AB240,IF(AD$231=0,INDEX($E168:$M168,0,AD$229),(INDEX($E168:$M168,0,AD$231+1)-INDEX($E168:$M168,0,AD$231))/(INDEX($E$160:$M$160,0,AD$231+1)-INDEX($E$160:$M$160,0,AD$231))+AB240)))</f>
        <v>0.61862682810465142</v>
      </c>
      <c r="AD240" s="186" cm="1">
        <f t="array" ref="AD240">IF(AE$231=-1,AE240,IF(AE$231=99,AC240,IF(AE$231=0,INDEX($E168:$M168,0,AE$229),(INDEX($E168:$M168,0,AE$231+1)-INDEX($E168:$M168,0,AE$231))/(INDEX($E$160:$M$160,0,AE$231+1)-INDEX($E$160:$M$160,0,AE$231))+AC240)))</f>
        <v>0.59477112643800956</v>
      </c>
      <c r="AE240" s="186" cm="1">
        <f t="array" ref="AE240">IF(AF$231=-1,AF240,IF(AF$231=99,AD240,IF(AF$231=0,INDEX($E168:$M168,0,AF$229),(INDEX($E168:$M168,0,AF$231+1)-INDEX($E168:$M168,0,AF$231))/(INDEX($E$160:$M$160,0,AF$231+1)-INDEX($E$160:$M$160,0,AF$231))+AD240)))</f>
        <v>0.5709154247713677</v>
      </c>
      <c r="AF240" s="186" cm="1">
        <f t="array" ref="AF240">IF(AG$231=-1,AG240,IF(AG$231=99,AE240,IF(AG$231=0,INDEX($E168:$M168,0,AG$229),(INDEX($E168:$M168,0,AG$231+1)-INDEX($E168:$M168,0,AG$231))/(INDEX($E$160:$M$160,0,AG$231+1)-INDEX($E$160:$M$160,0,AG$231))+AE240)))</f>
        <v>0.54705972310472584</v>
      </c>
      <c r="AG240" s="186" cm="1">
        <f t="array" ref="AG240">IF(AH$231=-1,AH240,IF(AH$231=99,AF240,IF(AH$231=0,INDEX($E168:$M168,0,AH$229),(INDEX($E168:$M168,0,AH$231+1)-INDEX($E168:$M168,0,AH$231))/(INDEX($E$160:$M$160,0,AH$231+1)-INDEX($E$160:$M$160,0,AH$231))+AF240)))</f>
        <v>0.52320402143808398</v>
      </c>
      <c r="AH240" s="186" cm="1">
        <f t="array" ref="AH240">IF(AI$231=-1,AI240,IF(AI$231=99,AG240,IF(AI$231=0,INDEX($E168:$M168,0,AI$229),(INDEX($E168:$M168,0,AI$231+1)-INDEX($E168:$M168,0,AI$231))/(INDEX($E$160:$M$160,0,AI$231+1)-INDEX($E$160:$M$160,0,AI$231))+AG240)))</f>
        <v>0.49934831977144212</v>
      </c>
      <c r="AI240" s="186" cm="1">
        <f t="array" ref="AI240">IF(AJ$231=-1,AJ240,IF(AJ$231=99,AH240,IF(AJ$231=0,INDEX($E168:$M168,0,AJ$229),(INDEX($E168:$M168,0,AJ$231+1)-INDEX($E168:$M168,0,AJ$231))/(INDEX($E$160:$M$160,0,AJ$231+1)-INDEX($E$160:$M$160,0,AJ$231))+AH240)))</f>
        <v>0.47549261810480026</v>
      </c>
      <c r="AJ240" s="186" cm="1">
        <f t="array" ref="AJ240">IF(AK$231=-1,AK240,IF(AK$231=99,AI240,IF(AK$231=0,INDEX($E168:$M168,0,AK$229),(INDEX($E168:$M168,0,AK$231+1)-INDEX($E168:$M168,0,AK$231))/(INDEX($E$160:$M$160,0,AK$231+1)-INDEX($E$160:$M$160,0,AK$231))+AI240)))</f>
        <v>0.4516369164381584</v>
      </c>
      <c r="AK240" s="186" cm="1">
        <f t="array" ref="AK240">IF(AL$231=-1,AL240,IF(AL$231=99,AJ240,IF(AL$231=0,INDEX($E168:$M168,0,AL$229),(INDEX($E168:$M168,0,AL$231+1)-INDEX($E168:$M168,0,AL$231))/(INDEX($E$160:$M$160,0,AL$231+1)-INDEX($E$160:$M$160,0,AL$231))+AJ240)))</f>
        <v>0.42778121477151654</v>
      </c>
      <c r="AL240" s="186" cm="1">
        <f t="array" ref="AL240">IF(AM$231=-1,AM240,IF(AM$231=99,AK240,IF(AM$231=0,INDEX($E168:$M168,0,AM$229),(INDEX($E168:$M168,0,AM$231+1)-INDEX($E168:$M168,0,AM$231))/(INDEX($E$160:$M$160,0,AM$231+1)-INDEX($E$160:$M$160,0,AM$231))+AK240)))</f>
        <v>0.61862682810465142</v>
      </c>
      <c r="AM240" s="186" cm="1">
        <f t="array" ref="AM240">IF(AN$231=-1,AN240,IF(AN$231=99,AL240,IF(AN$231=0,INDEX($E168:$M168,0,AN$229),(INDEX($E168:$M168,0,AN$231+1)-INDEX($E168:$M168,0,AN$231))/(INDEX($E$160:$M$160,0,AN$231+1)-INDEX($E$160:$M$160,0,AN$231))+AL240)))</f>
        <v>0.64008009222816098</v>
      </c>
      <c r="AN240" s="186" cm="1">
        <f t="array" ref="AN240">IF(AO$231=-1,AO240,IF(AO$231=99,AM240,IF(AO$231=0,INDEX($E168:$M168,0,AO$229),(INDEX($E168:$M168,0,AO$231+1)-INDEX($E168:$M168,0,AO$231))/(INDEX($E$160:$M$160,0,AO$231+1)-INDEX($E$160:$M$160,0,AO$231))+AM240)))</f>
        <v>0.66153335635167054</v>
      </c>
      <c r="AO240" s="186" cm="1">
        <f t="array" ref="AO240">IF(AP$231=-1,AP240,IF(AP$231=99,AN240,IF(AP$231=0,INDEX($E168:$M168,0,AP$229),(INDEX($E168:$M168,0,AP$231+1)-INDEX($E168:$M168,0,AP$231))/(INDEX($E$160:$M$160,0,AP$231+1)-INDEX($E$160:$M$160,0,AP$231))+AN240)))</f>
        <v>0.68298662047518011</v>
      </c>
      <c r="AP240" s="186" cm="1">
        <f t="array" ref="AP240">IF(AQ$231=-1,AQ240,IF(AQ$231=99,AO240,IF(AQ$231=0,INDEX($E168:$M168,0,AQ$229),(INDEX($E168:$M168,0,AQ$231+1)-INDEX($E168:$M168,0,AQ$231))/(INDEX($E$160:$M$160,0,AQ$231+1)-INDEX($E$160:$M$160,0,AQ$231))+AO240)))</f>
        <v>0.70443988459868967</v>
      </c>
      <c r="AQ240" s="186" cm="1">
        <f t="array" ref="AQ240">IF(AR$231=-1,AR240,IF(AR$231=99,AP240,IF(AR$231=0,INDEX($E168:$M168,0,AR$229),(INDEX($E168:$M168,0,AR$231+1)-INDEX($E168:$M168,0,AR$231))/(INDEX($E$160:$M$160,0,AR$231+1)-INDEX($E$160:$M$160,0,AR$231))+AP240)))</f>
        <v>0.72589314872219923</v>
      </c>
      <c r="AR240" s="186" cm="1">
        <f t="array" ref="AR240">IF(AS$231=-1,AS240,IF(AS$231=99,AQ240,IF(AS$231=0,INDEX($E168:$M168,0,AS$229),(INDEX($E168:$M168,0,AS$231+1)-INDEX($E168:$M168,0,AS$231))/(INDEX($E$160:$M$160,0,AS$231+1)-INDEX($E$160:$M$160,0,AS$231))+AQ240)))</f>
        <v>0.7473464128457088</v>
      </c>
      <c r="AS240" s="186" cm="1">
        <f t="array" ref="AS240">IF(AT$231=-1,AT240,IF(AT$231=99,AR240,IF(AT$231=0,INDEX($E168:$M168,0,AT$229),(INDEX($E168:$M168,0,AT$231+1)-INDEX($E168:$M168,0,AT$231))/(INDEX($E$160:$M$160,0,AT$231+1)-INDEX($E$160:$M$160,0,AT$231))+AR240)))</f>
        <v>0.76879967696921836</v>
      </c>
      <c r="AT240" s="186" cm="1">
        <f t="array" ref="AT240">IF(AU$231=-1,AU240,IF(AU$231=99,AS240,IF(AU$231=0,INDEX($E168:$M168,0,AU$229),(INDEX($E168:$M168,0,AU$231+1)-INDEX($E168:$M168,0,AU$231))/(INDEX($E$160:$M$160,0,AU$231+1)-INDEX($E$160:$M$160,0,AU$231))+AS240)))</f>
        <v>0.79025294109272792</v>
      </c>
      <c r="AU240" s="186" cm="1">
        <f t="array" ref="AU240">IF(AV$231=-1,AV240,IF(AV$231=99,AT240,IF(AV$231=0,INDEX($E168:$M168,0,AV$229),(INDEX($E168:$M168,0,AV$231+1)-INDEX($E168:$M168,0,AV$231))/(INDEX($E$160:$M$160,0,AV$231+1)-INDEX($E$160:$M$160,0,AV$231))+AT240)))</f>
        <v>0.81170620521623749</v>
      </c>
      <c r="AV240" s="186" cm="1">
        <f t="array" ref="AV240">IF(AW$231=-1,AW240,IF(AW$231=99,AU240,IF(AW$231=0,INDEX($E168:$M168,0,AW$229),(INDEX($E168:$M168,0,AW$231+1)-INDEX($E168:$M168,0,AW$231))/(INDEX($E$160:$M$160,0,AW$231+1)-INDEX($E$160:$M$160,0,AW$231))+AU240)))</f>
        <v>0.81170620521623749</v>
      </c>
      <c r="AW240" s="186" cm="1">
        <f t="array" ref="AW240">IF(AX$231=-1,AX240,IF(AX$231=99,AV240,IF(AX$231=0,INDEX($E168:$M168,0,AX$229),(INDEX($E168:$M168,0,AX$231+1)-INDEX($E168:$M168,0,AX$231))/(INDEX($E$160:$M$160,0,AX$231+1)-INDEX($E$160:$M$160,0,AX$231))+AV240)))</f>
        <v>0.81170620521623749</v>
      </c>
      <c r="AX240" s="186" cm="1">
        <f t="array" ref="AX240">IF(AY$231=-1,AZ240,IF(AY$231=99,AW240,IF(AY$231=0,INDEX($E168:$M168,0,AY$229),(INDEX($E168:$M168,0,AY$231+1)-INDEX($E168:$M168,0,AY$231))/(INDEX($E$160:$M$160,0,AY$231+1)-INDEX($E$160:$M$160,0,AY$231))+AW240)))</f>
        <v>0.81170620521623749</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9">I228</f>
        <v>2040</v>
      </c>
      <c r="J249" s="185">
        <f t="shared" si="619"/>
        <v>2050</v>
      </c>
      <c r="K249" s="185">
        <f>J228</f>
        <v>2050</v>
      </c>
      <c r="L249" s="114">
        <f>MATCH(J$259,$D$249:$K$249,$C249)</f>
        <v>1</v>
      </c>
      <c r="M249" s="191">
        <f t="shared" ref="M249:V250" si="620">MATCH(K$232,$D$228:$J$228,$C249)</f>
        <v>1</v>
      </c>
      <c r="N249" s="191">
        <f t="shared" si="620"/>
        <v>1</v>
      </c>
      <c r="O249" s="191">
        <f t="shared" si="620"/>
        <v>2</v>
      </c>
      <c r="P249" s="191">
        <f t="shared" si="620"/>
        <v>2</v>
      </c>
      <c r="Q249" s="191">
        <f t="shared" si="620"/>
        <v>3</v>
      </c>
      <c r="R249" s="191">
        <f t="shared" si="620"/>
        <v>3</v>
      </c>
      <c r="S249" s="191">
        <f t="shared" si="620"/>
        <v>3</v>
      </c>
      <c r="T249" s="191">
        <f t="shared" si="620"/>
        <v>4</v>
      </c>
      <c r="U249" s="191">
        <f t="shared" si="620"/>
        <v>4</v>
      </c>
      <c r="V249" s="191">
        <f t="shared" si="620"/>
        <v>4</v>
      </c>
      <c r="W249" s="191">
        <f t="shared" ref="W249:AF250" si="621">MATCH(U$232,$D$228:$J$228,$C249)</f>
        <v>4</v>
      </c>
      <c r="X249" s="191">
        <f t="shared" si="621"/>
        <v>4</v>
      </c>
      <c r="Y249" s="191">
        <f t="shared" si="621"/>
        <v>4</v>
      </c>
      <c r="Z249" s="191">
        <f t="shared" si="621"/>
        <v>4</v>
      </c>
      <c r="AA249" s="191">
        <f t="shared" si="621"/>
        <v>4</v>
      </c>
      <c r="AB249" s="191">
        <f t="shared" si="621"/>
        <v>4</v>
      </c>
      <c r="AC249" s="191">
        <f t="shared" si="621"/>
        <v>4</v>
      </c>
      <c r="AD249" s="191">
        <f t="shared" si="621"/>
        <v>5</v>
      </c>
      <c r="AE249" s="191">
        <f t="shared" si="621"/>
        <v>5</v>
      </c>
      <c r="AF249" s="191">
        <f t="shared" si="621"/>
        <v>5</v>
      </c>
      <c r="AG249" s="191">
        <f t="shared" ref="AG249:AP250" si="622">MATCH(AE$232,$D$228:$J$228,$C249)</f>
        <v>5</v>
      </c>
      <c r="AH249" s="191">
        <f t="shared" si="622"/>
        <v>5</v>
      </c>
      <c r="AI249" s="191">
        <f t="shared" si="622"/>
        <v>5</v>
      </c>
      <c r="AJ249" s="191">
        <f t="shared" si="622"/>
        <v>5</v>
      </c>
      <c r="AK249" s="191">
        <f t="shared" si="622"/>
        <v>5</v>
      </c>
      <c r="AL249" s="191">
        <f t="shared" si="622"/>
        <v>5</v>
      </c>
      <c r="AM249" s="191">
        <f t="shared" si="622"/>
        <v>5</v>
      </c>
      <c r="AN249" s="191">
        <f t="shared" si="622"/>
        <v>6</v>
      </c>
      <c r="AO249" s="191">
        <f t="shared" si="622"/>
        <v>6</v>
      </c>
      <c r="AP249" s="191">
        <f t="shared" si="622"/>
        <v>6</v>
      </c>
      <c r="AQ249" s="191">
        <f t="shared" ref="AQ249:AR250" si="623">MATCH(AO$232,$D$228:$J$228,$C249)</f>
        <v>6</v>
      </c>
      <c r="AR249" s="191">
        <f t="shared" si="623"/>
        <v>6</v>
      </c>
      <c r="AS249" s="191">
        <f t="shared" ref="AS249:BF250" si="624">MATCH(AQ$259,$D$228:$J$228,$C249)</f>
        <v>6</v>
      </c>
      <c r="AT249" s="191">
        <f t="shared" si="624"/>
        <v>6</v>
      </c>
      <c r="AU249" s="191">
        <f t="shared" si="624"/>
        <v>6</v>
      </c>
      <c r="AV249" s="191">
        <f t="shared" si="624"/>
        <v>6</v>
      </c>
      <c r="AW249" s="191">
        <f t="shared" si="624"/>
        <v>6</v>
      </c>
      <c r="AX249" s="191">
        <f t="shared" si="624"/>
        <v>7</v>
      </c>
      <c r="AY249" s="191">
        <f t="shared" si="624"/>
        <v>7</v>
      </c>
      <c r="AZ249" s="191">
        <f t="shared" si="624"/>
        <v>7</v>
      </c>
      <c r="BA249" s="191">
        <f t="shared" si="624"/>
        <v>7</v>
      </c>
      <c r="BB249" s="191">
        <f t="shared" si="624"/>
        <v>7</v>
      </c>
      <c r="BC249" s="191">
        <f t="shared" si="624"/>
        <v>7</v>
      </c>
      <c r="BD249" s="191">
        <f t="shared" si="624"/>
        <v>7</v>
      </c>
      <c r="BE249" s="191">
        <f t="shared" si="624"/>
        <v>7</v>
      </c>
      <c r="BF249" s="191">
        <f t="shared" si="624"/>
        <v>7</v>
      </c>
    </row>
    <row r="250" spans="1:58">
      <c r="A250" s="185" t="s">
        <v>16</v>
      </c>
      <c r="C250" s="185">
        <f>C229</f>
        <v>0</v>
      </c>
      <c r="D250" s="185">
        <f t="shared" ref="D250:J251" si="625">D229</f>
        <v>2050</v>
      </c>
      <c r="E250" s="185">
        <f t="shared" si="625"/>
        <v>2040</v>
      </c>
      <c r="F250" s="185">
        <f t="shared" si="625"/>
        <v>2030</v>
      </c>
      <c r="G250" s="185">
        <f t="shared" si="625"/>
        <v>2020</v>
      </c>
      <c r="H250" s="185">
        <f t="shared" si="625"/>
        <v>2017</v>
      </c>
      <c r="I250" s="185">
        <f t="shared" si="625"/>
        <v>2015</v>
      </c>
      <c r="J250" s="185">
        <f t="shared" si="625"/>
        <v>2006</v>
      </c>
      <c r="K250" s="185">
        <v>2012</v>
      </c>
      <c r="L250" s="40">
        <f>MATCH(J$259,$D$249:$K$249,$C250)</f>
        <v>1</v>
      </c>
      <c r="M250" s="185" t="e">
        <f t="shared" si="620"/>
        <v>#N/A</v>
      </c>
      <c r="N250" s="185" t="e">
        <f t="shared" si="620"/>
        <v>#N/A</v>
      </c>
      <c r="O250" s="185">
        <f t="shared" si="620"/>
        <v>2</v>
      </c>
      <c r="P250" s="185" t="e">
        <f t="shared" si="620"/>
        <v>#N/A</v>
      </c>
      <c r="Q250" s="185">
        <f t="shared" si="620"/>
        <v>3</v>
      </c>
      <c r="R250" s="185" t="e">
        <f t="shared" si="620"/>
        <v>#N/A</v>
      </c>
      <c r="S250" s="185" t="e">
        <f t="shared" si="620"/>
        <v>#N/A</v>
      </c>
      <c r="T250" s="185">
        <f t="shared" si="620"/>
        <v>4</v>
      </c>
      <c r="U250" s="185" t="e">
        <f t="shared" si="620"/>
        <v>#N/A</v>
      </c>
      <c r="V250" s="185" t="e">
        <f t="shared" si="620"/>
        <v>#N/A</v>
      </c>
      <c r="W250" s="185" t="e">
        <f t="shared" si="621"/>
        <v>#N/A</v>
      </c>
      <c r="X250" s="185" t="e">
        <f t="shared" si="621"/>
        <v>#N/A</v>
      </c>
      <c r="Y250" s="185" t="e">
        <f t="shared" si="621"/>
        <v>#N/A</v>
      </c>
      <c r="Z250" s="185" t="e">
        <f t="shared" si="621"/>
        <v>#N/A</v>
      </c>
      <c r="AA250" s="185" t="e">
        <f t="shared" si="621"/>
        <v>#N/A</v>
      </c>
      <c r="AB250" s="185" t="e">
        <f t="shared" si="621"/>
        <v>#N/A</v>
      </c>
      <c r="AC250" s="185" t="e">
        <f t="shared" si="621"/>
        <v>#N/A</v>
      </c>
      <c r="AD250" s="185">
        <f t="shared" si="621"/>
        <v>5</v>
      </c>
      <c r="AE250" s="185" t="e">
        <f t="shared" si="621"/>
        <v>#N/A</v>
      </c>
      <c r="AF250" s="185" t="e">
        <f t="shared" si="621"/>
        <v>#N/A</v>
      </c>
      <c r="AG250" s="185" t="e">
        <f t="shared" si="622"/>
        <v>#N/A</v>
      </c>
      <c r="AH250" s="185" t="e">
        <f t="shared" si="622"/>
        <v>#N/A</v>
      </c>
      <c r="AI250" s="185" t="e">
        <f t="shared" si="622"/>
        <v>#N/A</v>
      </c>
      <c r="AJ250" s="185" t="e">
        <f t="shared" si="622"/>
        <v>#N/A</v>
      </c>
      <c r="AK250" s="185" t="e">
        <f t="shared" si="622"/>
        <v>#N/A</v>
      </c>
      <c r="AL250" s="185" t="e">
        <f t="shared" si="622"/>
        <v>#N/A</v>
      </c>
      <c r="AM250" s="185" t="e">
        <f t="shared" si="622"/>
        <v>#N/A</v>
      </c>
      <c r="AN250" s="185">
        <f t="shared" si="622"/>
        <v>6</v>
      </c>
      <c r="AO250" s="185" t="e">
        <f t="shared" si="622"/>
        <v>#N/A</v>
      </c>
      <c r="AP250" s="185" t="e">
        <f t="shared" si="622"/>
        <v>#N/A</v>
      </c>
      <c r="AQ250" s="185" t="e">
        <f t="shared" si="623"/>
        <v>#N/A</v>
      </c>
      <c r="AR250" s="185" t="e">
        <f t="shared" si="623"/>
        <v>#N/A</v>
      </c>
      <c r="AS250" s="185" t="e">
        <f t="shared" si="624"/>
        <v>#N/A</v>
      </c>
      <c r="AT250" s="185" t="e">
        <f t="shared" si="624"/>
        <v>#N/A</v>
      </c>
      <c r="AU250" s="185" t="e">
        <f t="shared" si="624"/>
        <v>#N/A</v>
      </c>
      <c r="AV250" s="185" t="e">
        <f t="shared" si="624"/>
        <v>#N/A</v>
      </c>
      <c r="AW250" s="185" t="e">
        <f t="shared" si="624"/>
        <v>#N/A</v>
      </c>
      <c r="AX250" s="185">
        <f t="shared" si="624"/>
        <v>7</v>
      </c>
      <c r="AY250" s="185" t="e">
        <f t="shared" si="624"/>
        <v>#N/A</v>
      </c>
      <c r="AZ250" s="185" t="e">
        <f t="shared" si="624"/>
        <v>#N/A</v>
      </c>
      <c r="BA250" s="185" t="e">
        <f t="shared" si="624"/>
        <v>#N/A</v>
      </c>
      <c r="BB250" s="185" t="e">
        <f t="shared" si="624"/>
        <v>#N/A</v>
      </c>
      <c r="BC250" s="185" t="e">
        <f t="shared" si="624"/>
        <v>#N/A</v>
      </c>
      <c r="BD250" s="185" t="e">
        <f t="shared" si="624"/>
        <v>#N/A</v>
      </c>
      <c r="BE250" s="185" t="e">
        <f t="shared" si="624"/>
        <v>#N/A</v>
      </c>
      <c r="BF250" s="185" t="e">
        <f t="shared" si="624"/>
        <v>#N/A</v>
      </c>
    </row>
    <row r="251" spans="1:58">
      <c r="A251" s="185" t="s">
        <v>16</v>
      </c>
      <c r="C251" s="185">
        <f>C230</f>
        <v>-1</v>
      </c>
      <c r="D251" s="185">
        <f t="shared" si="625"/>
        <v>0</v>
      </c>
      <c r="E251" s="185">
        <f t="shared" si="625"/>
        <v>1</v>
      </c>
      <c r="F251" s="185">
        <v>2</v>
      </c>
      <c r="G251" s="185">
        <v>3</v>
      </c>
      <c r="H251" s="185">
        <v>4</v>
      </c>
      <c r="I251" s="185">
        <v>5</v>
      </c>
      <c r="J251" s="185">
        <v>6</v>
      </c>
      <c r="K251" s="185">
        <v>7</v>
      </c>
      <c r="L251" s="185">
        <f>MATCH(J$259,$D$250:$K$250,$C251)</f>
        <v>6</v>
      </c>
      <c r="M251" s="185">
        <f t="shared" ref="M251:AR251" si="626">MATCH(K$232,$D$229:$J$229,$C251)</f>
        <v>6</v>
      </c>
      <c r="N251" s="185">
        <f t="shared" si="626"/>
        <v>6</v>
      </c>
      <c r="O251" s="185">
        <f t="shared" si="626"/>
        <v>6</v>
      </c>
      <c r="P251" s="185">
        <f t="shared" si="626"/>
        <v>5</v>
      </c>
      <c r="Q251" s="185">
        <f t="shared" si="626"/>
        <v>5</v>
      </c>
      <c r="R251" s="185">
        <f t="shared" si="626"/>
        <v>4</v>
      </c>
      <c r="S251" s="185">
        <f t="shared" si="626"/>
        <v>4</v>
      </c>
      <c r="T251" s="185">
        <f t="shared" si="626"/>
        <v>4</v>
      </c>
      <c r="U251" s="185">
        <f t="shared" si="626"/>
        <v>3</v>
      </c>
      <c r="V251" s="185">
        <f t="shared" si="626"/>
        <v>3</v>
      </c>
      <c r="W251" s="185">
        <f t="shared" si="626"/>
        <v>3</v>
      </c>
      <c r="X251" s="185">
        <f t="shared" si="626"/>
        <v>3</v>
      </c>
      <c r="Y251" s="185">
        <f t="shared" si="626"/>
        <v>3</v>
      </c>
      <c r="Z251" s="185">
        <f t="shared" si="626"/>
        <v>3</v>
      </c>
      <c r="AA251" s="185">
        <f t="shared" si="626"/>
        <v>3</v>
      </c>
      <c r="AB251" s="185">
        <f t="shared" si="626"/>
        <v>3</v>
      </c>
      <c r="AC251" s="185">
        <f t="shared" si="626"/>
        <v>3</v>
      </c>
      <c r="AD251" s="185">
        <f t="shared" si="626"/>
        <v>3</v>
      </c>
      <c r="AE251" s="185">
        <f t="shared" si="626"/>
        <v>2</v>
      </c>
      <c r="AF251" s="185">
        <f t="shared" si="626"/>
        <v>2</v>
      </c>
      <c r="AG251" s="185">
        <f t="shared" si="626"/>
        <v>2</v>
      </c>
      <c r="AH251" s="185">
        <f t="shared" si="626"/>
        <v>2</v>
      </c>
      <c r="AI251" s="185">
        <f t="shared" si="626"/>
        <v>2</v>
      </c>
      <c r="AJ251" s="185">
        <f t="shared" si="626"/>
        <v>2</v>
      </c>
      <c r="AK251" s="185">
        <f t="shared" si="626"/>
        <v>2</v>
      </c>
      <c r="AL251" s="185">
        <f t="shared" si="626"/>
        <v>2</v>
      </c>
      <c r="AM251" s="185">
        <f t="shared" si="626"/>
        <v>2</v>
      </c>
      <c r="AN251" s="185">
        <f t="shared" si="626"/>
        <v>2</v>
      </c>
      <c r="AO251" s="185">
        <f t="shared" si="626"/>
        <v>1</v>
      </c>
      <c r="AP251" s="185">
        <f t="shared" si="626"/>
        <v>1</v>
      </c>
      <c r="AQ251" s="185">
        <f t="shared" si="626"/>
        <v>1</v>
      </c>
      <c r="AR251" s="185">
        <f t="shared" si="626"/>
        <v>1</v>
      </c>
      <c r="AS251" s="185">
        <f t="shared" ref="AS251:BF251" si="627">MATCH(AQ$259,$D$229:$J$229,$C251)</f>
        <v>1</v>
      </c>
      <c r="AT251" s="185">
        <f t="shared" si="627"/>
        <v>1</v>
      </c>
      <c r="AU251" s="185">
        <f t="shared" si="627"/>
        <v>1</v>
      </c>
      <c r="AV251" s="185">
        <f t="shared" si="627"/>
        <v>1</v>
      </c>
      <c r="AW251" s="185">
        <f t="shared" si="627"/>
        <v>1</v>
      </c>
      <c r="AX251" s="185">
        <f t="shared" si="627"/>
        <v>1</v>
      </c>
      <c r="AY251" s="185" t="e">
        <f t="shared" si="627"/>
        <v>#N/A</v>
      </c>
      <c r="AZ251" s="185" t="e">
        <f t="shared" si="627"/>
        <v>#N/A</v>
      </c>
      <c r="BA251" s="185" t="e">
        <f t="shared" si="627"/>
        <v>#N/A</v>
      </c>
      <c r="BB251" s="185" t="e">
        <f t="shared" si="627"/>
        <v>#N/A</v>
      </c>
      <c r="BC251" s="185" t="e">
        <f t="shared" si="627"/>
        <v>#N/A</v>
      </c>
      <c r="BD251" s="185" t="e">
        <f t="shared" si="627"/>
        <v>#N/A</v>
      </c>
      <c r="BE251" s="185" t="e">
        <f t="shared" si="627"/>
        <v>#N/A</v>
      </c>
      <c r="BF251" s="185" t="e">
        <f t="shared" si="627"/>
        <v>#N/A</v>
      </c>
    </row>
    <row r="252" spans="1:58">
      <c r="A252" s="185" t="s">
        <v>16</v>
      </c>
      <c r="L252" s="189">
        <f>IF(ISNA(L249),-1,IF(ISNA(L251),99,IF(ISNA(L250),L249,0)))</f>
        <v>0</v>
      </c>
      <c r="M252" s="189">
        <f>IF(ISNA(M249),-1,IF(ISNA(M251),99,IF(ISNA(M250),M249,0)))</f>
        <v>1</v>
      </c>
      <c r="N252" s="189">
        <f t="shared" ref="N252:BF252" si="628">IF(ISNA(N249),-1,IF(ISNA(N251),99,IF(ISNA(N250),N249,0)))</f>
        <v>1</v>
      </c>
      <c r="O252" s="189">
        <f t="shared" si="628"/>
        <v>0</v>
      </c>
      <c r="P252" s="189">
        <f t="shared" si="628"/>
        <v>2</v>
      </c>
      <c r="Q252" s="189">
        <f t="shared" si="628"/>
        <v>0</v>
      </c>
      <c r="R252" s="189">
        <f t="shared" si="628"/>
        <v>3</v>
      </c>
      <c r="S252" s="189">
        <f t="shared" si="628"/>
        <v>3</v>
      </c>
      <c r="T252" s="189">
        <f t="shared" si="628"/>
        <v>0</v>
      </c>
      <c r="U252" s="189">
        <f t="shared" si="628"/>
        <v>4</v>
      </c>
      <c r="V252" s="189">
        <f t="shared" si="628"/>
        <v>4</v>
      </c>
      <c r="W252" s="189">
        <f t="shared" si="628"/>
        <v>4</v>
      </c>
      <c r="X252" s="189">
        <f t="shared" si="628"/>
        <v>4</v>
      </c>
      <c r="Y252" s="189">
        <f t="shared" si="628"/>
        <v>4</v>
      </c>
      <c r="Z252" s="189">
        <f t="shared" si="628"/>
        <v>4</v>
      </c>
      <c r="AA252" s="189">
        <f t="shared" si="628"/>
        <v>4</v>
      </c>
      <c r="AB252" s="189">
        <f t="shared" si="628"/>
        <v>4</v>
      </c>
      <c r="AC252" s="189">
        <f t="shared" si="628"/>
        <v>4</v>
      </c>
      <c r="AD252" s="189">
        <f t="shared" si="628"/>
        <v>0</v>
      </c>
      <c r="AE252" s="189">
        <f t="shared" si="628"/>
        <v>5</v>
      </c>
      <c r="AF252" s="189">
        <f t="shared" si="628"/>
        <v>5</v>
      </c>
      <c r="AG252" s="189">
        <f t="shared" si="628"/>
        <v>5</v>
      </c>
      <c r="AH252" s="189">
        <f t="shared" si="628"/>
        <v>5</v>
      </c>
      <c r="AI252" s="189">
        <f t="shared" si="628"/>
        <v>5</v>
      </c>
      <c r="AJ252" s="189">
        <f t="shared" si="628"/>
        <v>5</v>
      </c>
      <c r="AK252" s="189">
        <f t="shared" si="628"/>
        <v>5</v>
      </c>
      <c r="AL252" s="189">
        <f t="shared" si="628"/>
        <v>5</v>
      </c>
      <c r="AM252" s="189">
        <f t="shared" si="628"/>
        <v>5</v>
      </c>
      <c r="AN252" s="189">
        <f t="shared" si="628"/>
        <v>0</v>
      </c>
      <c r="AO252" s="189">
        <f t="shared" si="628"/>
        <v>6</v>
      </c>
      <c r="AP252" s="189">
        <f t="shared" si="628"/>
        <v>6</v>
      </c>
      <c r="AQ252" s="189">
        <f t="shared" si="628"/>
        <v>6</v>
      </c>
      <c r="AR252" s="189">
        <f t="shared" si="628"/>
        <v>6</v>
      </c>
      <c r="AS252" s="189">
        <f t="shared" si="628"/>
        <v>6</v>
      </c>
      <c r="AT252" s="189">
        <f t="shared" si="628"/>
        <v>6</v>
      </c>
      <c r="AU252" s="189">
        <f t="shared" si="628"/>
        <v>6</v>
      </c>
      <c r="AV252" s="189">
        <f t="shared" si="628"/>
        <v>6</v>
      </c>
      <c r="AW252" s="189">
        <f t="shared" si="628"/>
        <v>6</v>
      </c>
      <c r="AX252" s="189">
        <f t="shared" si="628"/>
        <v>0</v>
      </c>
      <c r="AY252" s="189">
        <f t="shared" si="628"/>
        <v>99</v>
      </c>
      <c r="AZ252" s="189">
        <f t="shared" si="628"/>
        <v>99</v>
      </c>
      <c r="BA252" s="189">
        <f t="shared" si="628"/>
        <v>99</v>
      </c>
      <c r="BB252" s="189">
        <f t="shared" si="628"/>
        <v>99</v>
      </c>
      <c r="BC252" s="189">
        <f t="shared" si="628"/>
        <v>99</v>
      </c>
      <c r="BD252" s="189">
        <f t="shared" si="628"/>
        <v>99</v>
      </c>
      <c r="BE252" s="189">
        <f t="shared" si="628"/>
        <v>99</v>
      </c>
      <c r="BF252" s="189">
        <f t="shared" si="628"/>
        <v>99</v>
      </c>
    </row>
    <row r="253" spans="1:58">
      <c r="A253" s="185" t="s">
        <v>16</v>
      </c>
      <c r="B253" s="185" t="s">
        <v>275</v>
      </c>
      <c r="C253" s="186" t="s">
        <v>440</v>
      </c>
      <c r="D253" s="109">
        <f t="shared" ref="D253:E255" si="629">E107/E$111</f>
        <v>1.1549875398385373E-2</v>
      </c>
      <c r="E253" s="109">
        <f t="shared" si="629"/>
        <v>1.0019598628971359E-2</v>
      </c>
      <c r="F253" s="109"/>
      <c r="G253" s="109">
        <f>I107/I$111</f>
        <v>1.0203443025017283E-2</v>
      </c>
      <c r="H253" s="109">
        <f t="shared" ref="H253:J255" si="630">K107/K$111</f>
        <v>8.9095523767384038E-3</v>
      </c>
      <c r="I253" s="109">
        <f t="shared" si="630"/>
        <v>5.8332611012210942E-3</v>
      </c>
      <c r="J253" s="109">
        <f t="shared" si="630"/>
        <v>4.1307641710646333E-3</v>
      </c>
      <c r="K253" s="109">
        <f>M107/M$111</f>
        <v>4.1307641710646333E-3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9"/>
        <v>0.3844632221246076</v>
      </c>
      <c r="E254" s="109">
        <f t="shared" si="629"/>
        <v>0.36053450857058728</v>
      </c>
      <c r="F254" s="109"/>
      <c r="G254" s="109">
        <f>I108/I$111</f>
        <v>0.40489995485153513</v>
      </c>
      <c r="H254" s="109">
        <f t="shared" si="630"/>
        <v>0.34787472726360025</v>
      </c>
      <c r="I254" s="109">
        <f t="shared" si="630"/>
        <v>0.30739556587982969</v>
      </c>
      <c r="J254" s="109">
        <f t="shared" si="630"/>
        <v>0.27794533604084437</v>
      </c>
      <c r="K254" s="109">
        <f>M108/M$111</f>
        <v>0.27794533604084437</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9"/>
        <v>0.5288514326728635</v>
      </c>
      <c r="E255" s="109">
        <f t="shared" si="629"/>
        <v>0.55481814651556505</v>
      </c>
      <c r="F255" s="109"/>
      <c r="G255" s="109">
        <f>I109/I$111</f>
        <v>0.5129307485850968</v>
      </c>
      <c r="H255" s="109">
        <f t="shared" si="630"/>
        <v>0.58062899384717792</v>
      </c>
      <c r="I255" s="109">
        <f t="shared" si="630"/>
        <v>0.63197099397416689</v>
      </c>
      <c r="J255" s="109">
        <f t="shared" si="630"/>
        <v>0.66923510979351408</v>
      </c>
      <c r="K255" s="109">
        <f>M109/M$111</f>
        <v>0.66923510979351408</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31">SUM(E115:E117)/SUM(E$127:E$129)</f>
        <v>0.62362325125617091</v>
      </c>
      <c r="E256" s="109">
        <f t="shared" si="631"/>
        <v>0.58283520392321231</v>
      </c>
      <c r="F256" s="109"/>
      <c r="G256" s="109">
        <f>SUM(I115:I117)/SUM(I$127:I$129)</f>
        <v>0.57353422247513386</v>
      </c>
      <c r="H256" s="109">
        <f>SUM(K115:K117)/SUM(K$127:K$129)</f>
        <v>0.56829075334228618</v>
      </c>
      <c r="I256" s="109">
        <f>SUM(L115:L117)/SUM(L$127:L$129)</f>
        <v>0.48673839570362509</v>
      </c>
      <c r="J256" s="109">
        <f>SUM(M115:M117)/SUM(M$127:M$129)</f>
        <v>0.42735800109174471</v>
      </c>
      <c r="K256" s="109">
        <f>SUM(M115:M117)/SUM(M$127:M$129)</f>
        <v>0.42735800109174471</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2">SUM(E119:E121)/SUM(E$127:E$129)</f>
        <v>0.27049531864175524</v>
      </c>
      <c r="E257" s="109">
        <f t="shared" si="632"/>
        <v>0.28312327008832416</v>
      </c>
      <c r="F257" s="109"/>
      <c r="G257" s="109">
        <f>SUM(I119:I121)/SUM(I$127:I$129)</f>
        <v>0.30698116910371603</v>
      </c>
      <c r="H257" s="109">
        <f>SUM(K119:K121)/SUM(K$127:K$129)</f>
        <v>0.30199299025214593</v>
      </c>
      <c r="I257" s="109">
        <f>SUM(L119:L121)/SUM(L$127:L$129)</f>
        <v>0.35279982733105075</v>
      </c>
      <c r="J257" s="109">
        <f>SUM(M119:M121)/SUM(M$127:M$129)</f>
        <v>0.3994113383025073</v>
      </c>
      <c r="K257" s="109">
        <f>SUM(M119:M121)/SUM(M$127:M$129)</f>
        <v>0.3994113383025073</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3">SUM(E123:E125)/SUM(E$127:E$129)</f>
        <v>0.1058814301020739</v>
      </c>
      <c r="E258" s="109">
        <f t="shared" si="633"/>
        <v>0.13404152598846353</v>
      </c>
      <c r="F258" s="109"/>
      <c r="G258" s="109">
        <f>SUM(I123:I125)/SUM(I$127:I$129)</f>
        <v>0.11948460842115009</v>
      </c>
      <c r="H258" s="109">
        <f>SUM(K123:K125)/SUM(K$127:K$129)</f>
        <v>0.12971625640556775</v>
      </c>
      <c r="I258" s="109">
        <f>SUM(L123:L125)/SUM(L$127:L$129)</f>
        <v>0.16046177696532418</v>
      </c>
      <c r="J258" s="109">
        <f>SUM(M123:M125)/SUM(M$127:M$129)</f>
        <v>0.17323066060574793</v>
      </c>
      <c r="K258" s="109">
        <f>SUM(M123:M125)/SUM(M$127:M$129)</f>
        <v>0.17323066060574793</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4">J232</f>
        <v>2012</v>
      </c>
      <c r="K259" s="185">
        <f t="shared" si="634"/>
        <v>2013</v>
      </c>
      <c r="L259" s="185">
        <f t="shared" si="634"/>
        <v>2014</v>
      </c>
      <c r="M259" s="185">
        <f t="shared" si="634"/>
        <v>2015</v>
      </c>
      <c r="N259" s="185">
        <f t="shared" si="634"/>
        <v>2016</v>
      </c>
      <c r="O259" s="185">
        <f t="shared" si="634"/>
        <v>2017</v>
      </c>
      <c r="P259" s="185">
        <f t="shared" si="634"/>
        <v>2018</v>
      </c>
      <c r="Q259" s="185">
        <f t="shared" si="634"/>
        <v>2019</v>
      </c>
      <c r="R259" s="185">
        <f t="shared" si="634"/>
        <v>2020</v>
      </c>
      <c r="S259" s="185">
        <f t="shared" si="634"/>
        <v>2021</v>
      </c>
      <c r="T259" s="185">
        <f t="shared" si="634"/>
        <v>2022</v>
      </c>
      <c r="U259" s="185">
        <f t="shared" si="634"/>
        <v>2023</v>
      </c>
      <c r="V259" s="185">
        <f t="shared" si="634"/>
        <v>2024</v>
      </c>
      <c r="W259" s="185">
        <f t="shared" si="634"/>
        <v>2025</v>
      </c>
      <c r="X259" s="185">
        <f t="shared" si="634"/>
        <v>2026</v>
      </c>
      <c r="Y259" s="185">
        <f t="shared" si="634"/>
        <v>2027</v>
      </c>
      <c r="Z259" s="185">
        <f t="shared" si="634"/>
        <v>2028</v>
      </c>
      <c r="AA259" s="185">
        <f t="shared" si="634"/>
        <v>2029</v>
      </c>
      <c r="AB259" s="185">
        <f t="shared" si="634"/>
        <v>2030</v>
      </c>
      <c r="AC259" s="185">
        <f t="shared" si="634"/>
        <v>2031</v>
      </c>
      <c r="AD259" s="185">
        <f t="shared" si="634"/>
        <v>2032</v>
      </c>
      <c r="AE259" s="185">
        <f t="shared" si="634"/>
        <v>2033</v>
      </c>
      <c r="AF259" s="185">
        <f t="shared" si="634"/>
        <v>2034</v>
      </c>
      <c r="AG259" s="185">
        <f t="shared" si="634"/>
        <v>2035</v>
      </c>
      <c r="AH259" s="185">
        <f t="shared" si="634"/>
        <v>2036</v>
      </c>
      <c r="AI259" s="185">
        <f t="shared" si="634"/>
        <v>2037</v>
      </c>
      <c r="AJ259" s="185">
        <f t="shared" si="634"/>
        <v>2038</v>
      </c>
      <c r="AK259" s="185">
        <f t="shared" si="634"/>
        <v>2039</v>
      </c>
      <c r="AL259" s="185">
        <f t="shared" si="634"/>
        <v>2040</v>
      </c>
      <c r="AM259" s="185">
        <f t="shared" si="634"/>
        <v>2041</v>
      </c>
      <c r="AN259" s="185">
        <f t="shared" si="634"/>
        <v>2042</v>
      </c>
      <c r="AO259" s="185">
        <f t="shared" si="634"/>
        <v>2043</v>
      </c>
      <c r="AP259" s="185">
        <f t="shared" si="634"/>
        <v>2044</v>
      </c>
      <c r="AQ259" s="185">
        <f t="shared" si="634"/>
        <v>2045</v>
      </c>
      <c r="AR259" s="185">
        <f t="shared" si="634"/>
        <v>2046</v>
      </c>
      <c r="AS259" s="185">
        <f>AR259+1</f>
        <v>2047</v>
      </c>
      <c r="AT259" s="185">
        <f t="shared" ref="AT259:BB259" si="635">AS259+1</f>
        <v>2048</v>
      </c>
      <c r="AU259" s="185">
        <f t="shared" si="635"/>
        <v>2049</v>
      </c>
      <c r="AV259" s="185">
        <f t="shared" si="635"/>
        <v>2050</v>
      </c>
      <c r="AW259" s="185">
        <f t="shared" si="635"/>
        <v>2051</v>
      </c>
      <c r="AX259" s="185">
        <f t="shared" si="635"/>
        <v>2052</v>
      </c>
      <c r="AY259" s="185">
        <f t="shared" si="635"/>
        <v>2053</v>
      </c>
      <c r="AZ259" s="185">
        <f t="shared" si="635"/>
        <v>2054</v>
      </c>
      <c r="BA259" s="185">
        <f t="shared" si="635"/>
        <v>2055</v>
      </c>
      <c r="BB259" s="185">
        <f t="shared" si="635"/>
        <v>2056</v>
      </c>
      <c r="BC259" s="185">
        <v>2060</v>
      </c>
      <c r="BD259" s="185">
        <v>2070</v>
      </c>
    </row>
    <row r="260" spans="1:56">
      <c r="A260" s="185" t="s">
        <v>16</v>
      </c>
      <c r="E260" s="185" t="s">
        <v>441</v>
      </c>
      <c r="F260" s="185" t="s">
        <v>441</v>
      </c>
      <c r="G260" s="185" t="s">
        <v>435</v>
      </c>
      <c r="H260" s="186" t="s">
        <v>440</v>
      </c>
      <c r="I260" s="185" t="s">
        <v>275</v>
      </c>
      <c r="J260" s="186">
        <f t="shared" ref="J260:J265" si="636">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3.4011476750057611E-3</v>
      </c>
      <c r="Q260" s="186" cm="1">
        <f t="array" ref="Q260">IF(S$252=-1,R260,IF(S$252=99,P260,IF(S$252=0,INDEX($D253:$K253,0,S$250),(INDEX($D253:$K253,0,S$252+1)-INDEX($D253:$K253,0,S$252))/(INDEX($D$249:$K$249,0,S$252+1)-INDEX($D$249:$K$249,0,S$252))+P260)))</f>
        <v>6.8022953500115222E-3</v>
      </c>
      <c r="R260" s="186" cm="1">
        <f t="array" ref="R260">IF(T$252=-1,S260,IF(T$252=99,Q260,IF(T$252=0,INDEX($D253:$K253,0,T$250),(INDEX($D253:$K253,0,T$252+1)-INDEX($D253:$K253,0,T$252))/(INDEX($D$249:$K$249,0,T$252+1)-INDEX($D$249:$K$249,0,T$252))+Q260)))</f>
        <v>1.0203443025017283E-2</v>
      </c>
      <c r="S260" s="186" cm="1">
        <f t="array" ref="S260">IF(U$252=-1,T260,IF(U$252=99,R260,IF(U$252=0,INDEX($D253:$K253,0,U$250),(INDEX($D253:$K253,0,U$252+1)-INDEX($D253:$K253,0,U$252))/(INDEX($D$249:$K$249,0,U$252+1)-INDEX($D$249:$K$249,0,U$252))+R260)))</f>
        <v>1.0074053960189394E-2</v>
      </c>
      <c r="T260" s="186" cm="1">
        <f t="array" ref="T260">IF(V$252=-1,U260,IF(V$252=99,S260,IF(V$252=0,INDEX($D253:$K253,0,V$250),(INDEX($D253:$K253,0,V$252+1)-INDEX($D253:$K253,0,V$252))/(INDEX($D$249:$K$249,0,V$252+1)-INDEX($D$249:$K$249,0,V$252))+S260)))</f>
        <v>9.9446648953615061E-3</v>
      </c>
      <c r="U260" s="186" cm="1">
        <f t="array" ref="U260">IF(W$252=-1,V260,IF(W$252=99,T260,IF(W$252=0,INDEX($D253:$K253,0,W$250),(INDEX($D253:$K253,0,W$252+1)-INDEX($D253:$K253,0,W$252))/(INDEX($D$249:$K$249,0,W$252+1)-INDEX($D$249:$K$249,0,W$252))+T260)))</f>
        <v>9.8152758305336176E-3</v>
      </c>
      <c r="V260" s="186" cm="1">
        <f t="array" ref="V260">IF(X$252=-1,W260,IF(X$252=99,U260,IF(X$252=0,INDEX($D253:$K253,0,X$250),(INDEX($D253:$K253,0,X$252+1)-INDEX($D253:$K253,0,X$252))/(INDEX($D$249:$K$249,0,X$252+1)-INDEX($D$249:$K$249,0,X$252))+U260)))</f>
        <v>9.6858867657057292E-3</v>
      </c>
      <c r="W260" s="186" cm="1">
        <f t="array" ref="W260">IF(Y$252=-1,X260,IF(Y$252=99,V260,IF(Y$252=0,INDEX($D253:$K253,0,Y$250),(INDEX($D253:$K253,0,Y$252+1)-INDEX($D253:$K253,0,Y$252))/(INDEX($D$249:$K$249,0,Y$252+1)-INDEX($D$249:$K$249,0,Y$252))+V260)))</f>
        <v>9.5564977008778407E-3</v>
      </c>
      <c r="X260" s="186" cm="1">
        <f t="array" ref="X260">IF(Z$252=-1,Y260,IF(Z$252=99,W260,IF(Z$252=0,INDEX($D253:$K253,0,Z$250),(INDEX($D253:$K253,0,Z$252+1)-INDEX($D253:$K253,0,Z$252))/(INDEX($D$249:$K$249,0,Z$252+1)-INDEX($D$249:$K$249,0,Z$252))+W260)))</f>
        <v>9.4271086360499523E-3</v>
      </c>
      <c r="Y260" s="186" cm="1">
        <f t="array" ref="Y260">IF(AA$252=-1,Z260,IF(AA$252=99,X260,IF(AA$252=0,INDEX($D253:$K253,0,AA$250),(INDEX($D253:$K253,0,AA$252+1)-INDEX($D253:$K253,0,AA$252))/(INDEX($D$249:$K$249,0,AA$252+1)-INDEX($D$249:$K$249,0,AA$252))+X260)))</f>
        <v>9.2977195712220639E-3</v>
      </c>
      <c r="Z260" s="186" cm="1">
        <f t="array" ref="Z260">IF(AB$252=-1,AA260,IF(AB$252=99,Y260,IF(AB$252=0,INDEX($D253:$K253,0,AB$250),(INDEX($D253:$K253,0,AB$252+1)-INDEX($D253:$K253,0,AB$252))/(INDEX($D$249:$K$249,0,AB$252+1)-INDEX($D$249:$K$249,0,AB$252))+Y260)))</f>
        <v>9.1683305063941754E-3</v>
      </c>
      <c r="AA260" s="186" cm="1">
        <f t="array" ref="AA260">IF(AC$252=-1,AB260,IF(AC$252=99,Z260,IF(AC$252=0,INDEX($D253:$K253,0,AC$250),(INDEX($D253:$K253,0,AC$252+1)-INDEX($D253:$K253,0,AC$252))/(INDEX($D$249:$K$249,0,AC$252+1)-INDEX($D$249:$K$249,0,AC$252))+Z260)))</f>
        <v>9.038941441566287E-3</v>
      </c>
      <c r="AB260" s="186" cm="1">
        <f t="array" ref="AB260">IF(AD$252=-1,AC260,IF(AD$252=99,AA260,IF(AD$252=0,INDEX($D253:$K253,0,AD$250),(INDEX($D253:$K253,0,AD$252+1)-INDEX($D253:$K253,0,AD$252))/(INDEX($D$249:$K$249,0,AD$252+1)-INDEX($D$249:$K$249,0,AD$252))+AA260)))</f>
        <v>8.9095523767384038E-3</v>
      </c>
      <c r="AC260" s="186" cm="1">
        <f t="array" ref="AC260">IF(AE$252=-1,AD260,IF(AE$252=99,AB260,IF(AE$252=0,INDEX($D253:$K253,0,AE$250),(INDEX($D253:$K253,0,AE$252+1)-INDEX($D253:$K253,0,AE$252))/(INDEX($D$249:$K$249,0,AE$252+1)-INDEX($D$249:$K$249,0,AE$252))+AB260)))</f>
        <v>8.6019232491866722E-3</v>
      </c>
      <c r="AD260" s="186" cm="1">
        <f t="array" ref="AD260">IF(AF$252=-1,AE260,IF(AF$252=99,AC260,IF(AF$252=0,INDEX($D253:$K253,0,AF$250),(INDEX($D253:$K253,0,AF$252+1)-INDEX($D253:$K253,0,AF$252))/(INDEX($D$249:$K$249,0,AF$252+1)-INDEX($D$249:$K$249,0,AF$252))+AC260)))</f>
        <v>8.2942941216349406E-3</v>
      </c>
      <c r="AE260" s="186" cm="1">
        <f t="array" ref="AE260">IF(AG$252=-1,AF260,IF(AG$252=99,AD260,IF(AG$252=0,INDEX($D253:$K253,0,AG$250),(INDEX($D253:$K253,0,AG$252+1)-INDEX($D253:$K253,0,AG$252))/(INDEX($D$249:$K$249,0,AG$252+1)-INDEX($D$249:$K$249,0,AG$252))+AD260)))</f>
        <v>7.9866649940832091E-3</v>
      </c>
      <c r="AF260" s="186" cm="1">
        <f t="array" ref="AF260">IF(AH$252=-1,AG260,IF(AH$252=99,AE260,IF(AH$252=0,INDEX($D253:$K253,0,AH$250),(INDEX($D253:$K253,0,AH$252+1)-INDEX($D253:$K253,0,AH$252))/(INDEX($D$249:$K$249,0,AH$252+1)-INDEX($D$249:$K$249,0,AH$252))+AE260)))</f>
        <v>7.6790358665314784E-3</v>
      </c>
      <c r="AG260" s="186" cm="1">
        <f t="array" ref="AG260">IF(AI$252=-1,AH260,IF(AI$252=99,AF260,IF(AI$252=0,INDEX($D253:$K253,0,AI$250),(INDEX($D253:$K253,0,AI$252+1)-INDEX($D253:$K253,0,AI$252))/(INDEX($D$249:$K$249,0,AI$252+1)-INDEX($D$249:$K$249,0,AI$252))+AF260)))</f>
        <v>7.3714067389797477E-3</v>
      </c>
      <c r="AH260" s="186" cm="1">
        <f t="array" ref="AH260">IF(AJ$252=-1,AI260,IF(AJ$252=99,AG260,IF(AJ$252=0,INDEX($D253:$K253,0,AJ$250),(INDEX($D253:$K253,0,AJ$252+1)-INDEX($D253:$K253,0,AJ$252))/(INDEX($D$249:$K$249,0,AJ$252+1)-INDEX($D$249:$K$249,0,AJ$252))+AG260)))</f>
        <v>7.063777611428017E-3</v>
      </c>
      <c r="AI260" s="186" cm="1">
        <f t="array" ref="AI260">IF(AK$252=-1,AJ260,IF(AK$252=99,AH260,IF(AK$252=0,INDEX($D253:$K253,0,AK$250),(INDEX($D253:$K253,0,AK$252+1)-INDEX($D253:$K253,0,AK$252))/(INDEX($D$249:$K$249,0,AK$252+1)-INDEX($D$249:$K$249,0,AK$252))+AH260)))</f>
        <v>6.7561484838762863E-3</v>
      </c>
      <c r="AJ260" s="186" cm="1">
        <f t="array" ref="AJ260">IF(AL$252=-1,AK260,IF(AL$252=99,AI260,IF(AL$252=0,INDEX($D253:$K253,0,AL$250),(INDEX($D253:$K253,0,AL$252+1)-INDEX($D253:$K253,0,AL$252))/(INDEX($D$249:$K$249,0,AL$252+1)-INDEX($D$249:$K$249,0,AL$252))+AI260)))</f>
        <v>6.4485193563245556E-3</v>
      </c>
      <c r="AK260" s="186" cm="1">
        <f t="array" ref="AK260">IF(AM$252=-1,AL260,IF(AM$252=99,AJ260,IF(AM$252=0,INDEX($D253:$K253,0,AM$250),(INDEX($D253:$K253,0,AM$252+1)-INDEX($D253:$K253,0,AM$252))/(INDEX($D$249:$K$249,0,AM$252+1)-INDEX($D$249:$K$249,0,AM$252))+AJ260)))</f>
        <v>6.1408902287728249E-3</v>
      </c>
      <c r="AL260" s="186" cm="1">
        <f t="array" ref="AL260">IF(AN$252=-1,AM260,IF(AN$252=99,AK260,IF(AN$252=0,INDEX($D253:$K253,0,AN$250),(INDEX($D253:$K253,0,AN$252+1)-INDEX($D253:$K253,0,AN$252))/(INDEX($D$249:$K$249,0,AN$252+1)-INDEX($D$249:$K$249,0,AN$252))+AK260)))</f>
        <v>5.8332611012210942E-3</v>
      </c>
      <c r="AM260" s="186" cm="1">
        <f t="array" ref="AM260">IF(AO$252=-1,AN260,IF(AO$252=99,AL260,IF(AO$252=0,INDEX($D253:$K253,0,AO$250),(INDEX($D253:$K253,0,AO$252+1)-INDEX($D253:$K253,0,AO$252))/(INDEX($D$249:$K$249,0,AO$252+1)-INDEX($D$249:$K$249,0,AO$252))+AL260)))</f>
        <v>5.6630114082054477E-3</v>
      </c>
      <c r="AN260" s="186" cm="1">
        <f t="array" ref="AN260">IF(AP$252=-1,AO260,IF(AP$252=99,AM260,IF(AP$252=0,INDEX($D253:$K253,0,AP$250),(INDEX($D253:$K253,0,AP$252+1)-INDEX($D253:$K253,0,AP$252))/(INDEX($D$249:$K$249,0,AP$252+1)-INDEX($D$249:$K$249,0,AP$252))+AM260)))</f>
        <v>5.492761715189802E-3</v>
      </c>
      <c r="AO260" s="186" cm="1">
        <f t="array" ref="AO260">IF(AQ$252=-1,AP260,IF(AQ$252=99,AN260,IF(AQ$252=0,INDEX($D253:$K253,0,AQ$250),(INDEX($D253:$K253,0,AQ$252+1)-INDEX($D253:$K253,0,AQ$252))/(INDEX($D$249:$K$249,0,AQ$252+1)-INDEX($D$249:$K$249,0,AQ$252))+AN260)))</f>
        <v>5.3225120221741563E-3</v>
      </c>
      <c r="AP260" s="186" cm="1">
        <f t="array" ref="AP260">IF(AR$252=-1,AQ260,IF(AR$252=99,AO260,IF(AR$252=0,INDEX($D253:$K253,0,AR$250),(INDEX($D253:$K253,0,AR$252+1)-INDEX($D253:$K253,0,AR$252))/(INDEX($D$249:$K$249,0,AR$252+1)-INDEX($D$249:$K$249,0,AR$252))+AO260)))</f>
        <v>5.1522623291585107E-3</v>
      </c>
      <c r="AQ260" s="186" cm="1">
        <f t="array" ref="AQ260">IF(AS$252=-1,AR260,IF(AS$252=99,AP260,IF(AS$252=0,INDEX($D253:$K253,0,AS$250),(INDEX($D253:$K253,0,AS$252+1)-INDEX($D253:$K253,0,AS$252))/(INDEX($D$249:$K$249,0,AS$252+1)-INDEX($D$249:$K$249,0,AS$252))+AP260)))</f>
        <v>4.982012636142865E-3</v>
      </c>
      <c r="AR260" s="186" cm="1">
        <f t="array" ref="AR260">IF(AT$252=-1,AW260,IF(AT$252=99,AQ260,IF(AT$252=0,INDEX($D253:$K253,0,AT$250),(INDEX($D253:$K253,0,AT$252+1)-INDEX($D253:$K253,0,AT$252))/(INDEX($D$249:$K$249,0,AT$252+1)-INDEX($D$249:$K$249,0,AT$252))+AQ260)))</f>
        <v>4.8117629431272194E-3</v>
      </c>
      <c r="AS260" s="186" cm="1">
        <f t="array" ref="AS260">IF(AU$252=-1,AX260,IF(AU$252=99,AR260,IF(AU$252=0,INDEX($D253:$K253,0,AU$250),(INDEX($D253:$K253,0,AU$252+1)-INDEX($D253:$K253,0,AU$252))/(INDEX($D$249:$K$249,0,AU$252+1)-INDEX($D$249:$K$249,0,AU$252))+AR260)))</f>
        <v>4.6415132501115737E-3</v>
      </c>
      <c r="AT260" s="186" cm="1">
        <f t="array" ref="AT260">IF(AV$252=-1,AY260,IF(AV$252=99,AS260,IF(AV$252=0,INDEX($D253:$K253,0,AV$250),(INDEX($D253:$K253,0,AV$252+1)-INDEX($D253:$K253,0,AV$252))/(INDEX($D$249:$K$249,0,AV$252+1)-INDEX($D$249:$K$249,0,AV$252))+AS260)))</f>
        <v>4.471263557095928E-3</v>
      </c>
      <c r="AU260" s="186" cm="1">
        <f t="array" ref="AU260">IF(AW$252=-1,AZ260,IF(AW$252=99,AT260,IF(AW$252=0,INDEX($D253:$K253,0,AW$250),(INDEX($D253:$K253,0,AW$252+1)-INDEX($D253:$K253,0,AW$252))/(INDEX($D$249:$K$249,0,AW$252+1)-INDEX($D$249:$K$249,0,AW$252))+AT260)))</f>
        <v>4.3010138640802824E-3</v>
      </c>
      <c r="AV260" s="186" cm="1">
        <f t="array" ref="AV260">IF(AX$252=-1,BA260,IF(AX$252=99,AU260,IF(AX$252=0,INDEX($D253:$K253,0,AX$250),(INDEX($D253:$K253,0,AX$252+1)-INDEX($D253:$K253,0,AX$252))/(INDEX($D$249:$K$249,0,AX$252+1)-INDEX($D$249:$K$249,0,AX$252))+AU260)))</f>
        <v>4.1307641710646333E-3</v>
      </c>
      <c r="AW260" s="186" cm="1">
        <f t="array" ref="AW260">IF(AY$252=-1,BB260,IF(AY$252=99,AV260,IF(AY$252=0,INDEX($D253:$K253,0,AY$250),(INDEX($D253:$K253,0,AY$252+1)-INDEX($D253:$K253,0,AY$252))/(INDEX($D$249:$K$249,0,AY$252+1)-INDEX($D$249:$K$249,0,AY$252))+AV260)))</f>
        <v>4.1307641710646333E-3</v>
      </c>
      <c r="AX260" s="186" cm="1">
        <f t="array" ref="AX260">IF(AV$252=-1,AZ260,IF(AV$252=99,AW260,IF(AV$252=0,INDEX($D253:$K253,0,AV$250),(INDEX($D253:$K253,0,AV$252+1)-INDEX($D253:$K253,0,AV$252))/(INDEX($D$249:$K$249,0,AV$252+1)-INDEX($D$249:$K$249,0,AV$252))+AW260)))</f>
        <v>3.9605144780489876E-3</v>
      </c>
      <c r="AY260" s="186" cm="1">
        <f t="array" ref="AY260">IF(AW$252=-1,BA260,IF(AW$252=99,AX260,IF(AW$252=0,INDEX($D253:$K253,0,AW$250),(INDEX($D253:$K253,0,AW$252+1)-INDEX($D253:$K253,0,AW$252))/(INDEX($D$249:$K$249,0,AW$252+1)-INDEX($D$249:$K$249,0,AW$252))+AX260)))</f>
        <v>3.7902647850333415E-3</v>
      </c>
      <c r="AZ260" s="186" cm="1">
        <f t="array" ref="AZ260">IF(AX$252=-1,BB260,IF(AX$252=99,AY260,IF(AX$252=0,INDEX($D253:$K253,0,AX$250),(INDEX($D253:$K253,0,AX$252+1)-INDEX($D253:$K253,0,AX$252))/(INDEX($D$249:$K$249,0,AX$252+1)-INDEX($D$249:$K$249,0,AX$252))+AY260)))</f>
        <v>4.1307641710646333E-3</v>
      </c>
      <c r="BA260" s="186" cm="1">
        <f t="array" ref="BA260">IF(AY$252=-1,BC260,IF(AY$252=99,AZ260,IF(AY$252=0,INDEX($D253:$K253,0,AY$250),(INDEX($D253:$K253,0,AY$252+1)-INDEX($D253:$K253,0,AY$252))/(INDEX($D$249:$K$249,0,AY$252+1)-INDEX($D$249:$K$249,0,AY$252))+AZ260)))</f>
        <v>4.1307641710646333E-3</v>
      </c>
      <c r="BB260" s="186" cm="1">
        <f t="array" ref="BB260">IF(AZ$252=-1,BD260,IF(AZ$252=99,BA260,IF(AZ$252=0,INDEX($D253:$K253,0,AZ$250),(INDEX($D253:$K253,0,AZ$252+1)-INDEX($D253:$K253,0,AZ$252))/(INDEX($D$249:$K$249,0,AZ$252+1)-INDEX($D$249:$K$249,0,AZ$252))+BA260)))</f>
        <v>4.1307641710646333E-3</v>
      </c>
      <c r="BC260" s="186" cm="1">
        <f t="array" ref="BC260">IF(BA$252=-1,BE260,IF(BA$252=99,BB260,IF(BA$252=0,INDEX($D253:$K253,0,BA$250),(INDEX($D253:$K253,0,BA$252+1)-INDEX($D253:$K253,0,BA$252))/(INDEX($D$249:$K$249,0,BA$252+1)-INDEX($D$249:$K$249,0,BA$252))+BB260)))</f>
        <v>4.1307641710646333E-3</v>
      </c>
      <c r="BD260" s="186" cm="1">
        <f t="array" ref="BD260">IF(BB$252=-1,BF260,IF(BB$252=99,BC260,IF(BB$252=0,INDEX($D253:$K253,0,BB$250),(INDEX($D253:$K253,0,BB$252+1)-INDEX($D253:$K253,0,BB$252))/(INDEX($D$249:$K$249,0,BB$252+1)-INDEX($D$249:$K$249,0,BB$252))+BC260)))</f>
        <v>4.1307641710646333E-3</v>
      </c>
    </row>
    <row r="261" spans="1:56">
      <c r="A261" s="185" t="s">
        <v>16</v>
      </c>
      <c r="E261" s="185" t="s">
        <v>441</v>
      </c>
      <c r="F261" s="185" t="s">
        <v>441</v>
      </c>
      <c r="G261" s="185" t="s">
        <v>436</v>
      </c>
      <c r="H261" s="186" t="s">
        <v>440</v>
      </c>
      <c r="I261" s="185" t="s">
        <v>276</v>
      </c>
      <c r="J261" s="186">
        <f t="shared" si="636"/>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0.13496665161717838</v>
      </c>
      <c r="Q261" s="186" cm="1">
        <f t="array" ref="Q261">IF(S$252=-1,R261,IF(S$252=99,P261,IF(S$252=0,INDEX($D254:$K254,0,S$250),(INDEX($D254:$K254,0,S$252+1)-INDEX($D254:$K254,0,S$252))/(INDEX($D$249:$K$249,0,S$252+1)-INDEX($D$249:$K$249,0,S$252))+P261)))</f>
        <v>0.26993330323435677</v>
      </c>
      <c r="R261" s="186" cm="1">
        <f t="array" ref="R261">IF(T$252=-1,S261,IF(T$252=99,Q261,IF(T$252=0,INDEX($D254:$K254,0,T$250),(INDEX($D254:$K254,0,T$252+1)-INDEX($D254:$K254,0,T$252))/(INDEX($D$249:$K$249,0,T$252+1)-INDEX($D$249:$K$249,0,T$252))+Q261)))</f>
        <v>0.40489995485153513</v>
      </c>
      <c r="S261" s="186" cm="1">
        <f t="array" ref="S261">IF(U$252=-1,T261,IF(U$252=99,R261,IF(U$252=0,INDEX($D254:$K254,0,U$250),(INDEX($D254:$K254,0,U$252+1)-INDEX($D254:$K254,0,U$252))/(INDEX($D$249:$K$249,0,U$252+1)-INDEX($D$249:$K$249,0,U$252))+R261)))</f>
        <v>0.39919743209274161</v>
      </c>
      <c r="T261" s="186" cm="1">
        <f t="array" ref="T261">IF(V$252=-1,U261,IF(V$252=99,S261,IF(V$252=0,INDEX($D254:$K254,0,V$250),(INDEX($D254:$K254,0,V$252+1)-INDEX($D254:$K254,0,V$252))/(INDEX($D$249:$K$249,0,V$252+1)-INDEX($D$249:$K$249,0,V$252))+S261)))</f>
        <v>0.39349490933394815</v>
      </c>
      <c r="U261" s="186" cm="1">
        <f t="array" ref="U261">IF(W$252=-1,V261,IF(W$252=99,T261,IF(W$252=0,INDEX($D254:$K254,0,W$250),(INDEX($D254:$K254,0,W$252+1)-INDEX($D254:$K254,0,W$252))/(INDEX($D$249:$K$249,0,W$252+1)-INDEX($D$249:$K$249,0,W$252))+T261)))</f>
        <v>0.38779238657515469</v>
      </c>
      <c r="V261" s="186" cm="1">
        <f t="array" ref="V261">IF(X$252=-1,W261,IF(X$252=99,U261,IF(X$252=0,INDEX($D254:$K254,0,X$250),(INDEX($D254:$K254,0,X$252+1)-INDEX($D254:$K254,0,X$252))/(INDEX($D$249:$K$249,0,X$252+1)-INDEX($D$249:$K$249,0,X$252))+U261)))</f>
        <v>0.38208986381636123</v>
      </c>
      <c r="W261" s="186" cm="1">
        <f t="array" ref="W261">IF(Y$252=-1,X261,IF(Y$252=99,V261,IF(Y$252=0,INDEX($D254:$K254,0,Y$250),(INDEX($D254:$K254,0,Y$252+1)-INDEX($D254:$K254,0,Y$252))/(INDEX($D$249:$K$249,0,Y$252+1)-INDEX($D$249:$K$249,0,Y$252))+V261)))</f>
        <v>0.37638734105756777</v>
      </c>
      <c r="X261" s="186" cm="1">
        <f t="array" ref="X261">IF(Z$252=-1,Y261,IF(Z$252=99,W261,IF(Z$252=0,INDEX($D254:$K254,0,Z$250),(INDEX($D254:$K254,0,Z$252+1)-INDEX($D254:$K254,0,Z$252))/(INDEX($D$249:$K$249,0,Z$252+1)-INDEX($D$249:$K$249,0,Z$252))+W261)))</f>
        <v>0.37068481829877431</v>
      </c>
      <c r="Y261" s="186" cm="1">
        <f t="array" ref="Y261">IF(AA$252=-1,Z261,IF(AA$252=99,X261,IF(AA$252=0,INDEX($D254:$K254,0,AA$250),(INDEX($D254:$K254,0,AA$252+1)-INDEX($D254:$K254,0,AA$252))/(INDEX($D$249:$K$249,0,AA$252+1)-INDEX($D$249:$K$249,0,AA$252))+X261)))</f>
        <v>0.36498229553998085</v>
      </c>
      <c r="Z261" s="186" cm="1">
        <f t="array" ref="Z261">IF(AB$252=-1,AA261,IF(AB$252=99,Y261,IF(AB$252=0,INDEX($D254:$K254,0,AB$250),(INDEX($D254:$K254,0,AB$252+1)-INDEX($D254:$K254,0,AB$252))/(INDEX($D$249:$K$249,0,AB$252+1)-INDEX($D$249:$K$249,0,AB$252))+Y261)))</f>
        <v>0.35927977278118739</v>
      </c>
      <c r="AA261" s="186" cm="1">
        <f t="array" ref="AA261">IF(AC$252=-1,AB261,IF(AC$252=99,Z261,IF(AC$252=0,INDEX($D254:$K254,0,AC$250),(INDEX($D254:$K254,0,AC$252+1)-INDEX($D254:$K254,0,AC$252))/(INDEX($D$249:$K$249,0,AC$252+1)-INDEX($D$249:$K$249,0,AC$252))+Z261)))</f>
        <v>0.35357725002239393</v>
      </c>
      <c r="AB261" s="186" cm="1">
        <f t="array" ref="AB261">IF(AD$252=-1,AC261,IF(AD$252=99,AA261,IF(AD$252=0,INDEX($D254:$K254,0,AD$250),(INDEX($D254:$K254,0,AD$252+1)-INDEX($D254:$K254,0,AD$252))/(INDEX($D$249:$K$249,0,AD$252+1)-INDEX($D$249:$K$249,0,AD$252))+AA261)))</f>
        <v>0.34787472726360025</v>
      </c>
      <c r="AC261" s="186" cm="1">
        <f t="array" ref="AC261">IF(AE$252=-1,AD261,IF(AE$252=99,AB261,IF(AE$252=0,INDEX($D254:$K254,0,AE$250),(INDEX($D254:$K254,0,AE$252+1)-INDEX($D254:$K254,0,AE$252))/(INDEX($D$249:$K$249,0,AE$252+1)-INDEX($D$249:$K$249,0,AE$252))+AB261)))</f>
        <v>0.34382681112522318</v>
      </c>
      <c r="AD261" s="186" cm="1">
        <f t="array" ref="AD261">IF(AF$252=-1,AE261,IF(AF$252=99,AC261,IF(AF$252=0,INDEX($D254:$K254,0,AF$250),(INDEX($D254:$K254,0,AF$252+1)-INDEX($D254:$K254,0,AF$252))/(INDEX($D$249:$K$249,0,AF$252+1)-INDEX($D$249:$K$249,0,AF$252))+AC261)))</f>
        <v>0.3397788949868461</v>
      </c>
      <c r="AE261" s="186" cm="1">
        <f t="array" ref="AE261">IF(AG$252=-1,AF261,IF(AG$252=99,AD261,IF(AG$252=0,INDEX($D254:$K254,0,AG$250),(INDEX($D254:$K254,0,AG$252+1)-INDEX($D254:$K254,0,AG$252))/(INDEX($D$249:$K$249,0,AG$252+1)-INDEX($D$249:$K$249,0,AG$252))+AD261)))</f>
        <v>0.33573097884846903</v>
      </c>
      <c r="AF261" s="186" cm="1">
        <f t="array" ref="AF261">IF(AH$252=-1,AG261,IF(AH$252=99,AE261,IF(AH$252=0,INDEX($D254:$K254,0,AH$250),(INDEX($D254:$K254,0,AH$252+1)-INDEX($D254:$K254,0,AH$252))/(INDEX($D$249:$K$249,0,AH$252+1)-INDEX($D$249:$K$249,0,AH$252))+AE261)))</f>
        <v>0.33168306271009196</v>
      </c>
      <c r="AG261" s="186" cm="1">
        <f t="array" ref="AG261">IF(AI$252=-1,AH261,IF(AI$252=99,AF261,IF(AI$252=0,INDEX($D254:$K254,0,AI$250),(INDEX($D254:$K254,0,AI$252+1)-INDEX($D254:$K254,0,AI$252))/(INDEX($D$249:$K$249,0,AI$252+1)-INDEX($D$249:$K$249,0,AI$252))+AF261)))</f>
        <v>0.32763514657171489</v>
      </c>
      <c r="AH261" s="186" cm="1">
        <f t="array" ref="AH261">IF(AJ$252=-1,AI261,IF(AJ$252=99,AG261,IF(AJ$252=0,INDEX($D254:$K254,0,AJ$250),(INDEX($D254:$K254,0,AJ$252+1)-INDEX($D254:$K254,0,AJ$252))/(INDEX($D$249:$K$249,0,AJ$252+1)-INDEX($D$249:$K$249,0,AJ$252))+AG261)))</f>
        <v>0.32358723043333781</v>
      </c>
      <c r="AI261" s="186" cm="1">
        <f t="array" ref="AI261">IF(AK$252=-1,AJ261,IF(AK$252=99,AH261,IF(AK$252=0,INDEX($D254:$K254,0,AK$250),(INDEX($D254:$K254,0,AK$252+1)-INDEX($D254:$K254,0,AK$252))/(INDEX($D$249:$K$249,0,AK$252+1)-INDEX($D$249:$K$249,0,AK$252))+AH261)))</f>
        <v>0.31953931429496074</v>
      </c>
      <c r="AJ261" s="186" cm="1">
        <f t="array" ref="AJ261">IF(AL$252=-1,AK261,IF(AL$252=99,AI261,IF(AL$252=0,INDEX($D254:$K254,0,AL$250),(INDEX($D254:$K254,0,AL$252+1)-INDEX($D254:$K254,0,AL$252))/(INDEX($D$249:$K$249,0,AL$252+1)-INDEX($D$249:$K$249,0,AL$252))+AI261)))</f>
        <v>0.31549139815658367</v>
      </c>
      <c r="AK261" s="186" cm="1">
        <f t="array" ref="AK261">IF(AM$252=-1,AL261,IF(AM$252=99,AJ261,IF(AM$252=0,INDEX($D254:$K254,0,AM$250),(INDEX($D254:$K254,0,AM$252+1)-INDEX($D254:$K254,0,AM$252))/(INDEX($D$249:$K$249,0,AM$252+1)-INDEX($D$249:$K$249,0,AM$252))+AJ261)))</f>
        <v>0.3114434820182066</v>
      </c>
      <c r="AL261" s="186" cm="1">
        <f t="array" ref="AL261">IF(AN$252=-1,AM261,IF(AN$252=99,AK261,IF(AN$252=0,INDEX($D254:$K254,0,AN$250),(INDEX($D254:$K254,0,AN$252+1)-INDEX($D254:$K254,0,AN$252))/(INDEX($D$249:$K$249,0,AN$252+1)-INDEX($D$249:$K$249,0,AN$252))+AK261)))</f>
        <v>0.30739556587982969</v>
      </c>
      <c r="AM261" s="186" cm="1">
        <f t="array" ref="AM261">IF(AO$252=-1,AN261,IF(AO$252=99,AL261,IF(AO$252=0,INDEX($D254:$K254,0,AO$250),(INDEX($D254:$K254,0,AO$252+1)-INDEX($D254:$K254,0,AO$252))/(INDEX($D$249:$K$249,0,AO$252+1)-INDEX($D$249:$K$249,0,AO$252))+AL261)))</f>
        <v>0.30445054289593115</v>
      </c>
      <c r="AN261" s="186" cm="1">
        <f t="array" ref="AN261">IF(AP$252=-1,AO261,IF(AP$252=99,AM261,IF(AP$252=0,INDEX($D254:$K254,0,AP$250),(INDEX($D254:$K254,0,AP$252+1)-INDEX($D254:$K254,0,AP$252))/(INDEX($D$249:$K$249,0,AP$252+1)-INDEX($D$249:$K$249,0,AP$252))+AM261)))</f>
        <v>0.30150551991203262</v>
      </c>
      <c r="AO261" s="186" cm="1">
        <f t="array" ref="AO261">IF(AQ$252=-1,AP261,IF(AQ$252=99,AN261,IF(AQ$252=0,INDEX($D254:$K254,0,AQ$250),(INDEX($D254:$K254,0,AQ$252+1)-INDEX($D254:$K254,0,AQ$252))/(INDEX($D$249:$K$249,0,AQ$252+1)-INDEX($D$249:$K$249,0,AQ$252))+AN261)))</f>
        <v>0.29856049692813408</v>
      </c>
      <c r="AP261" s="186" cm="1">
        <f t="array" ref="AP261">IF(AR$252=-1,AQ261,IF(AR$252=99,AO261,IF(AR$252=0,INDEX($D254:$K254,0,AR$250),(INDEX($D254:$K254,0,AR$252+1)-INDEX($D254:$K254,0,AR$252))/(INDEX($D$249:$K$249,0,AR$252+1)-INDEX($D$249:$K$249,0,AR$252))+AO261)))</f>
        <v>0.29561547394423554</v>
      </c>
      <c r="AQ261" s="186" cm="1">
        <f t="array" ref="AQ261">IF(AS$252=-1,AR261,IF(AS$252=99,AP261,IF(AS$252=0,INDEX($D254:$K254,0,AS$250),(INDEX($D254:$K254,0,AS$252+1)-INDEX($D254:$K254,0,AS$252))/(INDEX($D$249:$K$249,0,AS$252+1)-INDEX($D$249:$K$249,0,AS$252))+AP261)))</f>
        <v>0.292670450960337</v>
      </c>
      <c r="AR261" s="186" cm="1">
        <f t="array" ref="AR261">IF(AT$252=-1,AW261,IF(AT$252=99,AQ261,IF(AT$252=0,INDEX($D254:$K254,0,AT$250),(INDEX($D254:$K254,0,AT$252+1)-INDEX($D254:$K254,0,AT$252))/(INDEX($D$249:$K$249,0,AT$252+1)-INDEX($D$249:$K$249,0,AT$252))+AQ261)))</f>
        <v>0.28972542797643847</v>
      </c>
      <c r="AS261" s="186" cm="1">
        <f t="array" ref="AS261">IF(AU$252=-1,AX261,IF(AU$252=99,AR261,IF(AU$252=0,INDEX($D254:$K254,0,AU$250),(INDEX($D254:$K254,0,AU$252+1)-INDEX($D254:$K254,0,AU$252))/(INDEX($D$249:$K$249,0,AU$252+1)-INDEX($D$249:$K$249,0,AU$252))+AR261)))</f>
        <v>0.28678040499253993</v>
      </c>
      <c r="AT261" s="186" cm="1">
        <f t="array" ref="AT261">IF(AV$252=-1,AY261,IF(AV$252=99,AS261,IF(AV$252=0,INDEX($D254:$K254,0,AV$250),(INDEX($D254:$K254,0,AV$252+1)-INDEX($D254:$K254,0,AV$252))/(INDEX($D$249:$K$249,0,AV$252+1)-INDEX($D$249:$K$249,0,AV$252))+AS261)))</f>
        <v>0.28383538200864139</v>
      </c>
      <c r="AU261" s="186" cm="1">
        <f t="array" ref="AU261">IF(AW$252=-1,AZ261,IF(AW$252=99,AT261,IF(AW$252=0,INDEX($D254:$K254,0,AW$250),(INDEX($D254:$K254,0,AW$252+1)-INDEX($D254:$K254,0,AW$252))/(INDEX($D$249:$K$249,0,AW$252+1)-INDEX($D$249:$K$249,0,AW$252))+AT261)))</f>
        <v>0.28089035902474285</v>
      </c>
      <c r="AV261" s="186" cm="1">
        <f t="array" ref="AV261">IF(AX$252=-1,BA261,IF(AX$252=99,AU261,IF(AX$252=0,INDEX($D254:$K254,0,AX$250),(INDEX($D254:$K254,0,AX$252+1)-INDEX($D254:$K254,0,AX$252))/(INDEX($D$249:$K$249,0,AX$252+1)-INDEX($D$249:$K$249,0,AX$252))+AU261)))</f>
        <v>0.27794533604084437</v>
      </c>
      <c r="AW261" s="186" cm="1">
        <f t="array" ref="AW261">IF(AY$252=-1,BB261,IF(AY$252=99,AV261,IF(AY$252=0,INDEX($D254:$K254,0,AY$250),(INDEX($D254:$K254,0,AY$252+1)-INDEX($D254:$K254,0,AY$252))/(INDEX($D$249:$K$249,0,AY$252+1)-INDEX($D$249:$K$249,0,AY$252))+AV261)))</f>
        <v>0.27794533604084437</v>
      </c>
      <c r="AX261" s="186" cm="1">
        <f t="array" ref="AX261">IF(AV$252=-1,AZ261,IF(AV$252=99,AW261,IF(AV$252=0,INDEX($D254:$K254,0,AV$250),(INDEX($D254:$K254,0,AV$252+1)-INDEX($D254:$K254,0,AV$252))/(INDEX($D$249:$K$249,0,AV$252+1)-INDEX($D$249:$K$249,0,AV$252))+AW261)))</f>
        <v>0.27500031305694583</v>
      </c>
      <c r="AY261" s="186" cm="1">
        <f t="array" ref="AY261">IF(AW$252=-1,BA261,IF(AW$252=99,AX261,IF(AW$252=0,INDEX($D254:$K254,0,AW$250),(INDEX($D254:$K254,0,AW$252+1)-INDEX($D254:$K254,0,AW$252))/(INDEX($D$249:$K$249,0,AW$252+1)-INDEX($D$249:$K$249,0,AW$252))+AX261)))</f>
        <v>0.2720552900730473</v>
      </c>
      <c r="AZ261" s="186" cm="1">
        <f t="array" ref="AZ261">IF(AX$252=-1,BB261,IF(AX$252=99,AY261,IF(AX$252=0,INDEX($D254:$K254,0,AX$250),(INDEX($D254:$K254,0,AX$252+1)-INDEX($D254:$K254,0,AX$252))/(INDEX($D$249:$K$249,0,AX$252+1)-INDEX($D$249:$K$249,0,AX$252))+AY261)))</f>
        <v>0.27794533604084437</v>
      </c>
      <c r="BA261" s="186" cm="1">
        <f t="array" ref="BA261">IF(AY$252=-1,BC261,IF(AY$252=99,AZ261,IF(AY$252=0,INDEX($D254:$K254,0,AY$250),(INDEX($D254:$K254,0,AY$252+1)-INDEX($D254:$K254,0,AY$252))/(INDEX($D$249:$K$249,0,AY$252+1)-INDEX($D$249:$K$249,0,AY$252))+AZ261)))</f>
        <v>0.27794533604084437</v>
      </c>
      <c r="BB261" s="186" cm="1">
        <f t="array" ref="BB261">IF(AZ$252=-1,BD261,IF(AZ$252=99,BA261,IF(AZ$252=0,INDEX($D254:$K254,0,AZ$250),(INDEX($D254:$K254,0,AZ$252+1)-INDEX($D254:$K254,0,AZ$252))/(INDEX($D$249:$K$249,0,AZ$252+1)-INDEX($D$249:$K$249,0,AZ$252))+BA261)))</f>
        <v>0.27794533604084437</v>
      </c>
      <c r="BC261" s="186" cm="1">
        <f t="array" ref="BC261">IF(BA$252=-1,BE261,IF(BA$252=99,BB261,IF(BA$252=0,INDEX($D254:$K254,0,BA$250),(INDEX($D254:$K254,0,BA$252+1)-INDEX($D254:$K254,0,BA$252))/(INDEX($D$249:$K$249,0,BA$252+1)-INDEX($D$249:$K$249,0,BA$252))+BB261)))</f>
        <v>0.27794533604084437</v>
      </c>
      <c r="BD261" s="186" cm="1">
        <f t="array" ref="BD261">IF(BB$252=-1,BF261,IF(BB$252=99,BC261,IF(BB$252=0,INDEX($D254:$K254,0,BB$250),(INDEX($D254:$K254,0,BB$252+1)-INDEX($D254:$K254,0,BB$252))/(INDEX($D$249:$K$249,0,BB$252+1)-INDEX($D$249:$K$249,0,BB$252))+BC261)))</f>
        <v>0.27794533604084437</v>
      </c>
    </row>
    <row r="262" spans="1:56">
      <c r="A262" s="185" t="s">
        <v>16</v>
      </c>
      <c r="E262" s="185" t="s">
        <v>441</v>
      </c>
      <c r="F262" s="185" t="s">
        <v>441</v>
      </c>
      <c r="G262" s="185" t="s">
        <v>437</v>
      </c>
      <c r="H262" s="186" t="s">
        <v>440</v>
      </c>
      <c r="I262" s="185" t="s">
        <v>277</v>
      </c>
      <c r="J262" s="186">
        <f t="shared" si="636"/>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0.17097691619503227</v>
      </c>
      <c r="Q262" s="186" cm="1">
        <f t="array" ref="Q262">IF(S$252=-1,R262,IF(S$252=99,P262,IF(S$252=0,INDEX($D255:$K255,0,S$250),(INDEX($D255:$K255,0,S$252+1)-INDEX($D255:$K255,0,S$252))/(INDEX($D$249:$K$249,0,S$252+1)-INDEX($D$249:$K$249,0,S$252))+P262)))</f>
        <v>0.34195383239006455</v>
      </c>
      <c r="R262" s="186" cm="1">
        <f t="array" ref="R262">IF(T$252=-1,S262,IF(T$252=99,Q262,IF(T$252=0,INDEX($D255:$K255,0,T$250),(INDEX($D255:$K255,0,T$252+1)-INDEX($D255:$K255,0,T$252))/(INDEX($D$249:$K$249,0,T$252+1)-INDEX($D$249:$K$249,0,T$252))+Q262)))</f>
        <v>0.5129307485850968</v>
      </c>
      <c r="S262" s="186" cm="1">
        <f t="array" ref="S262">IF(U$252=-1,T262,IF(U$252=99,R262,IF(U$252=0,INDEX($D255:$K255,0,U$250),(INDEX($D255:$K255,0,U$252+1)-INDEX($D255:$K255,0,U$252))/(INDEX($D$249:$K$249,0,U$252+1)-INDEX($D$249:$K$249,0,U$252))+R262)))</f>
        <v>0.51970057311130491</v>
      </c>
      <c r="T262" s="186" cm="1">
        <f t="array" ref="T262">IF(V$252=-1,U262,IF(V$252=99,S262,IF(V$252=0,INDEX($D255:$K255,0,V$250),(INDEX($D255:$K255,0,V$252+1)-INDEX($D255:$K255,0,V$252))/(INDEX($D$249:$K$249,0,V$252+1)-INDEX($D$249:$K$249,0,V$252))+S262)))</f>
        <v>0.52647039763751302</v>
      </c>
      <c r="U262" s="186" cm="1">
        <f t="array" ref="U262">IF(W$252=-1,V262,IF(W$252=99,T262,IF(W$252=0,INDEX($D255:$K255,0,W$250),(INDEX($D255:$K255,0,W$252+1)-INDEX($D255:$K255,0,W$252))/(INDEX($D$249:$K$249,0,W$252+1)-INDEX($D$249:$K$249,0,W$252))+T262)))</f>
        <v>0.53324022216372113</v>
      </c>
      <c r="V262" s="186" cm="1">
        <f t="array" ref="V262">IF(X$252=-1,W262,IF(X$252=99,U262,IF(X$252=0,INDEX($D255:$K255,0,X$250),(INDEX($D255:$K255,0,X$252+1)-INDEX($D255:$K255,0,X$252))/(INDEX($D$249:$K$249,0,X$252+1)-INDEX($D$249:$K$249,0,X$252))+U262)))</f>
        <v>0.54001004668992925</v>
      </c>
      <c r="W262" s="186" cm="1">
        <f t="array" ref="W262">IF(Y$252=-1,X262,IF(Y$252=99,V262,IF(Y$252=0,INDEX($D255:$K255,0,Y$250),(INDEX($D255:$K255,0,Y$252+1)-INDEX($D255:$K255,0,Y$252))/(INDEX($D$249:$K$249,0,Y$252+1)-INDEX($D$249:$K$249,0,Y$252))+V262)))</f>
        <v>0.54677987121613736</v>
      </c>
      <c r="X262" s="186" cm="1">
        <f t="array" ref="X262">IF(Z$252=-1,Y262,IF(Z$252=99,W262,IF(Z$252=0,INDEX($D255:$K255,0,Z$250),(INDEX($D255:$K255,0,Z$252+1)-INDEX($D255:$K255,0,Z$252))/(INDEX($D$249:$K$249,0,Z$252+1)-INDEX($D$249:$K$249,0,Z$252))+W262)))</f>
        <v>0.55354969574234547</v>
      </c>
      <c r="Y262" s="186" cm="1">
        <f t="array" ref="Y262">IF(AA$252=-1,Z262,IF(AA$252=99,X262,IF(AA$252=0,INDEX($D255:$K255,0,AA$250),(INDEX($D255:$K255,0,AA$252+1)-INDEX($D255:$K255,0,AA$252))/(INDEX($D$249:$K$249,0,AA$252+1)-INDEX($D$249:$K$249,0,AA$252))+X262)))</f>
        <v>0.56031952026855358</v>
      </c>
      <c r="Z262" s="186" cm="1">
        <f t="array" ref="Z262">IF(AB$252=-1,AA262,IF(AB$252=99,Y262,IF(AB$252=0,INDEX($D255:$K255,0,AB$250),(INDEX($D255:$K255,0,AB$252+1)-INDEX($D255:$K255,0,AB$252))/(INDEX($D$249:$K$249,0,AB$252+1)-INDEX($D$249:$K$249,0,AB$252))+Y262)))</f>
        <v>0.5670893447947617</v>
      </c>
      <c r="AA262" s="186" cm="1">
        <f t="array" ref="AA262">IF(AC$252=-1,AB262,IF(AC$252=99,Z262,IF(AC$252=0,INDEX($D255:$K255,0,AC$250),(INDEX($D255:$K255,0,AC$252+1)-INDEX($D255:$K255,0,AC$252))/(INDEX($D$249:$K$249,0,AC$252+1)-INDEX($D$249:$K$249,0,AC$252))+Z262)))</f>
        <v>0.57385916932096981</v>
      </c>
      <c r="AB262" s="186" cm="1">
        <f t="array" ref="AB262">IF(AD$252=-1,AC262,IF(AD$252=99,AA262,IF(AD$252=0,INDEX($D255:$K255,0,AD$250),(INDEX($D255:$K255,0,AD$252+1)-INDEX($D255:$K255,0,AD$252))/(INDEX($D$249:$K$249,0,AD$252+1)-INDEX($D$249:$K$249,0,AD$252))+AA262)))</f>
        <v>0.58062899384717792</v>
      </c>
      <c r="AC262" s="186" cm="1">
        <f t="array" ref="AC262">IF(AE$252=-1,AD262,IF(AE$252=99,AB262,IF(AE$252=0,INDEX($D255:$K255,0,AE$250),(INDEX($D255:$K255,0,AE$252+1)-INDEX($D255:$K255,0,AE$252))/(INDEX($D$249:$K$249,0,AE$252+1)-INDEX($D$249:$K$249,0,AE$252))+AB262)))</f>
        <v>0.58576319385987685</v>
      </c>
      <c r="AD262" s="186" cm="1">
        <f t="array" ref="AD262">IF(AF$252=-1,AE262,IF(AF$252=99,AC262,IF(AF$252=0,INDEX($D255:$K255,0,AF$250),(INDEX($D255:$K255,0,AF$252+1)-INDEX($D255:$K255,0,AF$252))/(INDEX($D$249:$K$249,0,AF$252+1)-INDEX($D$249:$K$249,0,AF$252))+AC262)))</f>
        <v>0.59089739387257578</v>
      </c>
      <c r="AE262" s="186" cm="1">
        <f t="array" ref="AE262">IF(AG$252=-1,AF262,IF(AG$252=99,AD262,IF(AG$252=0,INDEX($D255:$K255,0,AG$250),(INDEX($D255:$K255,0,AG$252+1)-INDEX($D255:$K255,0,AG$252))/(INDEX($D$249:$K$249,0,AG$252+1)-INDEX($D$249:$K$249,0,AG$252))+AD262)))</f>
        <v>0.59603159388527471</v>
      </c>
      <c r="AF262" s="186" cm="1">
        <f t="array" ref="AF262">IF(AH$252=-1,AG262,IF(AH$252=99,AE262,IF(AH$252=0,INDEX($D255:$K255,0,AH$250),(INDEX($D255:$K255,0,AH$252+1)-INDEX($D255:$K255,0,AH$252))/(INDEX($D$249:$K$249,0,AH$252+1)-INDEX($D$249:$K$249,0,AH$252))+AE262)))</f>
        <v>0.60116579389797364</v>
      </c>
      <c r="AG262" s="186" cm="1">
        <f t="array" ref="AG262">IF(AI$252=-1,AH262,IF(AI$252=99,AF262,IF(AI$252=0,INDEX($D255:$K255,0,AI$250),(INDEX($D255:$K255,0,AI$252+1)-INDEX($D255:$K255,0,AI$252))/(INDEX($D$249:$K$249,0,AI$252+1)-INDEX($D$249:$K$249,0,AI$252))+AF262)))</f>
        <v>0.60629999391067257</v>
      </c>
      <c r="AH262" s="186" cm="1">
        <f t="array" ref="AH262">IF(AJ$252=-1,AI262,IF(AJ$252=99,AG262,IF(AJ$252=0,INDEX($D255:$K255,0,AJ$250),(INDEX($D255:$K255,0,AJ$252+1)-INDEX($D255:$K255,0,AJ$252))/(INDEX($D$249:$K$249,0,AJ$252+1)-INDEX($D$249:$K$249,0,AJ$252))+AG262)))</f>
        <v>0.61143419392337151</v>
      </c>
      <c r="AI262" s="186" cm="1">
        <f t="array" ref="AI262">IF(AK$252=-1,AJ262,IF(AK$252=99,AH262,IF(AK$252=0,INDEX($D255:$K255,0,AK$250),(INDEX($D255:$K255,0,AK$252+1)-INDEX($D255:$K255,0,AK$252))/(INDEX($D$249:$K$249,0,AK$252+1)-INDEX($D$249:$K$249,0,AK$252))+AH262)))</f>
        <v>0.61656839393607044</v>
      </c>
      <c r="AJ262" s="186" cm="1">
        <f t="array" ref="AJ262">IF(AL$252=-1,AK262,IF(AL$252=99,AI262,IF(AL$252=0,INDEX($D255:$K255,0,AL$250),(INDEX($D255:$K255,0,AL$252+1)-INDEX($D255:$K255,0,AL$252))/(INDEX($D$249:$K$249,0,AL$252+1)-INDEX($D$249:$K$249,0,AL$252))+AI262)))</f>
        <v>0.62170259394876937</v>
      </c>
      <c r="AK262" s="186" cm="1">
        <f t="array" ref="AK262">IF(AM$252=-1,AL262,IF(AM$252=99,AJ262,IF(AM$252=0,INDEX($D255:$K255,0,AM$250),(INDEX($D255:$K255,0,AM$252+1)-INDEX($D255:$K255,0,AM$252))/(INDEX($D$249:$K$249,0,AM$252+1)-INDEX($D$249:$K$249,0,AM$252))+AJ262)))</f>
        <v>0.6268367939614683</v>
      </c>
      <c r="AL262" s="186" cm="1">
        <f t="array" ref="AL262">IF(AN$252=-1,AM262,IF(AN$252=99,AK262,IF(AN$252=0,INDEX($D255:$K255,0,AN$250),(INDEX($D255:$K255,0,AN$252+1)-INDEX($D255:$K255,0,AN$252))/(INDEX($D$249:$K$249,0,AN$252+1)-INDEX($D$249:$K$249,0,AN$252))+AK262)))</f>
        <v>0.63197099397416689</v>
      </c>
      <c r="AM262" s="186" cm="1">
        <f t="array" ref="AM262">IF(AO$252=-1,AN262,IF(AO$252=99,AL262,IF(AO$252=0,INDEX($D255:$K255,0,AO$250),(INDEX($D255:$K255,0,AO$252+1)-INDEX($D255:$K255,0,AO$252))/(INDEX($D$249:$K$249,0,AO$252+1)-INDEX($D$249:$K$249,0,AO$252))+AL262)))</f>
        <v>0.63569740555610166</v>
      </c>
      <c r="AN262" s="186" cm="1">
        <f t="array" ref="AN262">IF(AP$252=-1,AO262,IF(AP$252=99,AM262,IF(AP$252=0,INDEX($D255:$K255,0,AP$250),(INDEX($D255:$K255,0,AP$252+1)-INDEX($D255:$K255,0,AP$252))/(INDEX($D$249:$K$249,0,AP$252+1)-INDEX($D$249:$K$249,0,AP$252))+AM262)))</f>
        <v>0.63942381713803642</v>
      </c>
      <c r="AO262" s="186" cm="1">
        <f t="array" ref="AO262">IF(AQ$252=-1,AP262,IF(AQ$252=99,AN262,IF(AQ$252=0,INDEX($D255:$K255,0,AQ$250),(INDEX($D255:$K255,0,AQ$252+1)-INDEX($D255:$K255,0,AQ$252))/(INDEX($D$249:$K$249,0,AQ$252+1)-INDEX($D$249:$K$249,0,AQ$252))+AN262)))</f>
        <v>0.64315022871997118</v>
      </c>
      <c r="AP262" s="186" cm="1">
        <f t="array" ref="AP262">IF(AR$252=-1,AQ262,IF(AR$252=99,AO262,IF(AR$252=0,INDEX($D255:$K255,0,AR$250),(INDEX($D255:$K255,0,AR$252+1)-INDEX($D255:$K255,0,AR$252))/(INDEX($D$249:$K$249,0,AR$252+1)-INDEX($D$249:$K$249,0,AR$252))+AO262)))</f>
        <v>0.64687664030190595</v>
      </c>
      <c r="AQ262" s="186" cm="1">
        <f t="array" ref="AQ262">IF(AS$252=-1,AR262,IF(AS$252=99,AP262,IF(AS$252=0,INDEX($D255:$K255,0,AS$250),(INDEX($D255:$K255,0,AS$252+1)-INDEX($D255:$K255,0,AS$252))/(INDEX($D$249:$K$249,0,AS$252+1)-INDEX($D$249:$K$249,0,AS$252))+AP262)))</f>
        <v>0.65060305188384071</v>
      </c>
      <c r="AR262" s="186" cm="1">
        <f t="array" ref="AR262">IF(AT$252=-1,AW262,IF(AT$252=99,AQ262,IF(AT$252=0,INDEX($D255:$K255,0,AT$250),(INDEX($D255:$K255,0,AT$252+1)-INDEX($D255:$K255,0,AT$252))/(INDEX($D$249:$K$249,0,AT$252+1)-INDEX($D$249:$K$249,0,AT$252))+AQ262)))</f>
        <v>0.65432946346577547</v>
      </c>
      <c r="AS262" s="186" cm="1">
        <f t="array" ref="AS262">IF(AU$252=-1,AX262,IF(AU$252=99,AR262,IF(AU$252=0,INDEX($D255:$K255,0,AU$250),(INDEX($D255:$K255,0,AU$252+1)-INDEX($D255:$K255,0,AU$252))/(INDEX($D$249:$K$249,0,AU$252+1)-INDEX($D$249:$K$249,0,AU$252))+AR262)))</f>
        <v>0.65805587504771024</v>
      </c>
      <c r="AT262" s="186" cm="1">
        <f t="array" ref="AT262">IF(AV$252=-1,AY262,IF(AV$252=99,AS262,IF(AV$252=0,INDEX($D255:$K255,0,AV$250),(INDEX($D255:$K255,0,AV$252+1)-INDEX($D255:$K255,0,AV$252))/(INDEX($D$249:$K$249,0,AV$252+1)-INDEX($D$249:$K$249,0,AV$252))+AS262)))</f>
        <v>0.661782286629645</v>
      </c>
      <c r="AU262" s="186" cm="1">
        <f t="array" ref="AU262">IF(AW$252=-1,AZ262,IF(AW$252=99,AT262,IF(AW$252=0,INDEX($D255:$K255,0,AW$250),(INDEX($D255:$K255,0,AW$252+1)-INDEX($D255:$K255,0,AW$252))/(INDEX($D$249:$K$249,0,AW$252+1)-INDEX($D$249:$K$249,0,AW$252))+AT262)))</f>
        <v>0.66550869821157976</v>
      </c>
      <c r="AV262" s="186" cm="1">
        <f t="array" ref="AV262">IF(AX$252=-1,BA262,IF(AX$252=99,AU262,IF(AX$252=0,INDEX($D255:$K255,0,AX$250),(INDEX($D255:$K255,0,AX$252+1)-INDEX($D255:$K255,0,AX$252))/(INDEX($D$249:$K$249,0,AX$252+1)-INDEX($D$249:$K$249,0,AX$252))+AU262)))</f>
        <v>0.66923510979351408</v>
      </c>
      <c r="AW262" s="186" cm="1">
        <f t="array" ref="AW262">IF(AY$252=-1,BB262,IF(AY$252=99,AV262,IF(AY$252=0,INDEX($D255:$K255,0,AY$250),(INDEX($D255:$K255,0,AY$252+1)-INDEX($D255:$K255,0,AY$252))/(INDEX($D$249:$K$249,0,AY$252+1)-INDEX($D$249:$K$249,0,AY$252))+AV262)))</f>
        <v>0.66923510979351408</v>
      </c>
      <c r="AX262" s="186" cm="1">
        <f t="array" ref="AX262">IF(AV$252=-1,AZ262,IF(AV$252=99,AW262,IF(AV$252=0,INDEX($D255:$K255,0,AV$250),(INDEX($D255:$K255,0,AV$252+1)-INDEX($D255:$K255,0,AV$252))/(INDEX($D$249:$K$249,0,AV$252+1)-INDEX($D$249:$K$249,0,AV$252))+AW262)))</f>
        <v>0.67296152137544885</v>
      </c>
      <c r="AY262" s="186" cm="1">
        <f t="array" ref="AY262">IF(AW$252=-1,BA262,IF(AW$252=99,AX262,IF(AW$252=0,INDEX($D255:$K255,0,AW$250),(INDEX($D255:$K255,0,AW$252+1)-INDEX($D255:$K255,0,AW$252))/(INDEX($D$249:$K$249,0,AW$252+1)-INDEX($D$249:$K$249,0,AW$252))+AX262)))</f>
        <v>0.67668793295738361</v>
      </c>
      <c r="AZ262" s="186" cm="1">
        <f t="array" ref="AZ262">IF(AX$252=-1,BB262,IF(AX$252=99,AY262,IF(AX$252=0,INDEX($D255:$K255,0,AX$250),(INDEX($D255:$K255,0,AX$252+1)-INDEX($D255:$K255,0,AX$252))/(INDEX($D$249:$K$249,0,AX$252+1)-INDEX($D$249:$K$249,0,AX$252))+AY262)))</f>
        <v>0.66923510979351408</v>
      </c>
      <c r="BA262" s="186" cm="1">
        <f t="array" ref="BA262">IF(AY$252=-1,BC262,IF(AY$252=99,AZ262,IF(AY$252=0,INDEX($D255:$K255,0,AY$250),(INDEX($D255:$K255,0,AY$252+1)-INDEX($D255:$K255,0,AY$252))/(INDEX($D$249:$K$249,0,AY$252+1)-INDEX($D$249:$K$249,0,AY$252))+AZ262)))</f>
        <v>0.66923510979351408</v>
      </c>
      <c r="BB262" s="186" cm="1">
        <f t="array" ref="BB262">IF(AZ$252=-1,BD262,IF(AZ$252=99,BA262,IF(AZ$252=0,INDEX($D255:$K255,0,AZ$250),(INDEX($D255:$K255,0,AZ$252+1)-INDEX($D255:$K255,0,AZ$252))/(INDEX($D$249:$K$249,0,AZ$252+1)-INDEX($D$249:$K$249,0,AZ$252))+BA262)))</f>
        <v>0.66923510979351408</v>
      </c>
      <c r="BC262" s="186" cm="1">
        <f t="array" ref="BC262">IF(BA$252=-1,BE262,IF(BA$252=99,BB262,IF(BA$252=0,INDEX($D255:$K255,0,BA$250),(INDEX($D255:$K255,0,BA$252+1)-INDEX($D255:$K255,0,BA$252))/(INDEX($D$249:$K$249,0,BA$252+1)-INDEX($D$249:$K$249,0,BA$252))+BB262)))</f>
        <v>0.66923510979351408</v>
      </c>
      <c r="BD262" s="186" cm="1">
        <f t="array" ref="BD262">IF(BB$252=-1,BF262,IF(BB$252=99,BC262,IF(BB$252=0,INDEX($D255:$K255,0,BB$250),(INDEX($D255:$K255,0,BB$252+1)-INDEX($D255:$K255,0,BB$252))/(INDEX($D$249:$K$249,0,BB$252+1)-INDEX($D$249:$K$249,0,BB$252))+BC262)))</f>
        <v>0.66923510979351408</v>
      </c>
    </row>
    <row r="263" spans="1:56">
      <c r="A263" s="185" t="s">
        <v>16</v>
      </c>
      <c r="E263" s="185" t="s">
        <v>442</v>
      </c>
      <c r="F263" s="185" t="s">
        <v>442</v>
      </c>
      <c r="G263" s="185" t="str">
        <f>G260</f>
        <v>low income</v>
      </c>
      <c r="H263" s="186" t="s">
        <v>439</v>
      </c>
      <c r="I263" s="185" t="str">
        <f>I260</f>
        <v>hhd-le</v>
      </c>
      <c r="J263" s="186">
        <f t="shared" si="636"/>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0.19117807415837795</v>
      </c>
      <c r="Q263" s="186" cm="1">
        <f t="array" ref="Q263">IF(S$252=-1,R263,IF(S$252=99,P263,IF(S$252=0,INDEX($D256:$K256,0,S$250),(INDEX($D256:$K256,0,S$252+1)-INDEX($D256:$K256,0,S$252))/(INDEX($D$249:$K$249,0,S$252+1)-INDEX($D$249:$K$249,0,S$252))+P263)))</f>
        <v>0.38235614831675591</v>
      </c>
      <c r="R263" s="186" cm="1">
        <f t="array" ref="R263">IF(T$252=-1,S263,IF(T$252=99,Q263,IF(T$252=0,INDEX($D256:$K256,0,T$250),(INDEX($D256:$K256,0,T$252+1)-INDEX($D256:$K256,0,T$252))/(INDEX($D$249:$K$249,0,T$252+1)-INDEX($D$249:$K$249,0,T$252))+Q263)))</f>
        <v>0.57353422247513386</v>
      </c>
      <c r="S263" s="186" cm="1">
        <f t="array" ref="S263">IF(U$252=-1,T263,IF(U$252=99,R263,IF(U$252=0,INDEX($D256:$K256,0,U$250),(INDEX($D256:$K256,0,U$252+1)-INDEX($D256:$K256,0,U$252))/(INDEX($D$249:$K$249,0,U$252+1)-INDEX($D$249:$K$249,0,U$252))+R263)))</f>
        <v>0.57300987556184912</v>
      </c>
      <c r="T263" s="186" cm="1">
        <f t="array" ref="T263">IF(V$252=-1,U263,IF(V$252=99,S263,IF(V$252=0,INDEX($D256:$K256,0,V$250),(INDEX($D256:$K256,0,V$252+1)-INDEX($D256:$K256,0,V$252))/(INDEX($D$249:$K$249,0,V$252+1)-INDEX($D$249:$K$249,0,V$252))+S263)))</f>
        <v>0.57248552864856439</v>
      </c>
      <c r="U263" s="186" cm="1">
        <f t="array" ref="U263">IF(W$252=-1,V263,IF(W$252=99,T263,IF(W$252=0,INDEX($D256:$K256,0,W$250),(INDEX($D256:$K256,0,W$252+1)-INDEX($D256:$K256,0,W$252))/(INDEX($D$249:$K$249,0,W$252+1)-INDEX($D$249:$K$249,0,W$252))+T263)))</f>
        <v>0.57196118173527966</v>
      </c>
      <c r="V263" s="186" cm="1">
        <f t="array" ref="V263">IF(X$252=-1,W263,IF(X$252=99,U263,IF(X$252=0,INDEX($D256:$K256,0,X$250),(INDEX($D256:$K256,0,X$252+1)-INDEX($D256:$K256,0,X$252))/(INDEX($D$249:$K$249,0,X$252+1)-INDEX($D$249:$K$249,0,X$252))+U263)))</f>
        <v>0.57143683482199492</v>
      </c>
      <c r="W263" s="186" cm="1">
        <f t="array" ref="W263">IF(Y$252=-1,X263,IF(Y$252=99,V263,IF(Y$252=0,INDEX($D256:$K256,0,Y$250),(INDEX($D256:$K256,0,Y$252+1)-INDEX($D256:$K256,0,Y$252))/(INDEX($D$249:$K$249,0,Y$252+1)-INDEX($D$249:$K$249,0,Y$252))+V263)))</f>
        <v>0.57091248790871019</v>
      </c>
      <c r="X263" s="186" cm="1">
        <f t="array" ref="X263">IF(Z$252=-1,Y263,IF(Z$252=99,W263,IF(Z$252=0,INDEX($D256:$K256,0,Z$250),(INDEX($D256:$K256,0,Z$252+1)-INDEX($D256:$K256,0,Z$252))/(INDEX($D$249:$K$249,0,Z$252+1)-INDEX($D$249:$K$249,0,Z$252))+W263)))</f>
        <v>0.57038814099542545</v>
      </c>
      <c r="Y263" s="186" cm="1">
        <f t="array" ref="Y263">IF(AA$252=-1,Z263,IF(AA$252=99,X263,IF(AA$252=0,INDEX($D256:$K256,0,AA$250),(INDEX($D256:$K256,0,AA$252+1)-INDEX($D256:$K256,0,AA$252))/(INDEX($D$249:$K$249,0,AA$252+1)-INDEX($D$249:$K$249,0,AA$252))+X263)))</f>
        <v>0.56986379408214072</v>
      </c>
      <c r="Z263" s="186" cm="1">
        <f t="array" ref="Z263">IF(AB$252=-1,AA263,IF(AB$252=99,Y263,IF(AB$252=0,INDEX($D256:$K256,0,AB$250),(INDEX($D256:$K256,0,AB$252+1)-INDEX($D256:$K256,0,AB$252))/(INDEX($D$249:$K$249,0,AB$252+1)-INDEX($D$249:$K$249,0,AB$252))+Y263)))</f>
        <v>0.56933944716885598</v>
      </c>
      <c r="AA263" s="186" cm="1">
        <f t="array" ref="AA263">IF(AC$252=-1,AB263,IF(AC$252=99,Z263,IF(AC$252=0,INDEX($D256:$K256,0,AC$250),(INDEX($D256:$K256,0,AC$252+1)-INDEX($D256:$K256,0,AC$252))/(INDEX($D$249:$K$249,0,AC$252+1)-INDEX($D$249:$K$249,0,AC$252))+Z263)))</f>
        <v>0.56881510025557125</v>
      </c>
      <c r="AB263" s="186" cm="1">
        <f t="array" ref="AB263">IF(AD$252=-1,AC263,IF(AD$252=99,AA263,IF(AD$252=0,INDEX($D256:$K256,0,AD$250),(INDEX($D256:$K256,0,AD$252+1)-INDEX($D256:$K256,0,AD$252))/(INDEX($D$249:$K$249,0,AD$252+1)-INDEX($D$249:$K$249,0,AD$252))+AA263)))</f>
        <v>0.56829075334228618</v>
      </c>
      <c r="AC263" s="186" cm="1">
        <f t="array" ref="AC263">IF(AE$252=-1,AD263,IF(AE$252=99,AB263,IF(AE$252=0,INDEX($D256:$K256,0,AE$250),(INDEX($D256:$K256,0,AE$252+1)-INDEX($D256:$K256,0,AE$252))/(INDEX($D$249:$K$249,0,AE$252+1)-INDEX($D$249:$K$249,0,AE$252))+AB263)))</f>
        <v>0.56013551757842006</v>
      </c>
      <c r="AD263" s="186" cm="1">
        <f t="array" ref="AD263">IF(AF$252=-1,AE263,IF(AF$252=99,AC263,IF(AF$252=0,INDEX($D256:$K256,0,AF$250),(INDEX($D256:$K256,0,AF$252+1)-INDEX($D256:$K256,0,AF$252))/(INDEX($D$249:$K$249,0,AF$252+1)-INDEX($D$249:$K$249,0,AF$252))+AC263)))</f>
        <v>0.55198028181455394</v>
      </c>
      <c r="AE263" s="186" cm="1">
        <f t="array" ref="AE263">IF(AG$252=-1,AF263,IF(AG$252=99,AD263,IF(AG$252=0,INDEX($D256:$K256,0,AG$250),(INDEX($D256:$K256,0,AG$252+1)-INDEX($D256:$K256,0,AG$252))/(INDEX($D$249:$K$249,0,AG$252+1)-INDEX($D$249:$K$249,0,AG$252))+AD263)))</f>
        <v>0.54382504605068782</v>
      </c>
      <c r="AF263" s="186" cm="1">
        <f t="array" ref="AF263">IF(AH$252=-1,AG263,IF(AH$252=99,AE263,IF(AH$252=0,INDEX($D256:$K256,0,AH$250),(INDEX($D256:$K256,0,AH$252+1)-INDEX($D256:$K256,0,AH$252))/(INDEX($D$249:$K$249,0,AH$252+1)-INDEX($D$249:$K$249,0,AH$252))+AE263)))</f>
        <v>0.5356698102868217</v>
      </c>
      <c r="AG263" s="186" cm="1">
        <f t="array" ref="AG263">IF(AI$252=-1,AH263,IF(AI$252=99,AF263,IF(AI$252=0,INDEX($D256:$K256,0,AI$250),(INDEX($D256:$K256,0,AI$252+1)-INDEX($D256:$K256,0,AI$252))/(INDEX($D$249:$K$249,0,AI$252+1)-INDEX($D$249:$K$249,0,AI$252))+AF263)))</f>
        <v>0.52751457452295558</v>
      </c>
      <c r="AH263" s="186" cm="1">
        <f t="array" ref="AH263">IF(AJ$252=-1,AI263,IF(AJ$252=99,AG263,IF(AJ$252=0,INDEX($D256:$K256,0,AJ$250),(INDEX($D256:$K256,0,AJ$252+1)-INDEX($D256:$K256,0,AJ$252))/(INDEX($D$249:$K$249,0,AJ$252+1)-INDEX($D$249:$K$249,0,AJ$252))+AG263)))</f>
        <v>0.51935933875908946</v>
      </c>
      <c r="AI263" s="186" cm="1">
        <f t="array" ref="AI263">IF(AK$252=-1,AJ263,IF(AK$252=99,AH263,IF(AK$252=0,INDEX($D256:$K256,0,AK$250),(INDEX($D256:$K256,0,AK$252+1)-INDEX($D256:$K256,0,AK$252))/(INDEX($D$249:$K$249,0,AK$252+1)-INDEX($D$249:$K$249,0,AK$252))+AH263)))</f>
        <v>0.51120410299522334</v>
      </c>
      <c r="AJ263" s="186" cm="1">
        <f t="array" ref="AJ263">IF(AL$252=-1,AK263,IF(AL$252=99,AI263,IF(AL$252=0,INDEX($D256:$K256,0,AL$250),(INDEX($D256:$K256,0,AL$252+1)-INDEX($D256:$K256,0,AL$252))/(INDEX($D$249:$K$249,0,AL$252+1)-INDEX($D$249:$K$249,0,AL$252))+AI263)))</f>
        <v>0.50304886723135722</v>
      </c>
      <c r="AK263" s="186" cm="1">
        <f t="array" ref="AK263">IF(AM$252=-1,AL263,IF(AM$252=99,AJ263,IF(AM$252=0,INDEX($D256:$K256,0,AM$250),(INDEX($D256:$K256,0,AM$252+1)-INDEX($D256:$K256,0,AM$252))/(INDEX($D$249:$K$249,0,AM$252+1)-INDEX($D$249:$K$249,0,AM$252))+AJ263)))</f>
        <v>0.4948936314674911</v>
      </c>
      <c r="AL263" s="186" cm="1">
        <f t="array" ref="AL263">IF(AN$252=-1,AM263,IF(AN$252=99,AK263,IF(AN$252=0,INDEX($D256:$K256,0,AN$250),(INDEX($D256:$K256,0,AN$252+1)-INDEX($D256:$K256,0,AN$252))/(INDEX($D$249:$K$249,0,AN$252+1)-INDEX($D$249:$K$249,0,AN$252))+AK263)))</f>
        <v>0.48673839570362509</v>
      </c>
      <c r="AM263" s="186" cm="1">
        <f t="array" ref="AM263">IF(AO$252=-1,AN263,IF(AO$252=99,AL263,IF(AO$252=0,INDEX($D256:$K256,0,AO$250),(INDEX($D256:$K256,0,AO$252+1)-INDEX($D256:$K256,0,AO$252))/(INDEX($D$249:$K$249,0,AO$252+1)-INDEX($D$249:$K$249,0,AO$252))+AL263)))</f>
        <v>0.48080035624243705</v>
      </c>
      <c r="AN263" s="186" cm="1">
        <f t="array" ref="AN263">IF(AP$252=-1,AO263,IF(AP$252=99,AM263,IF(AP$252=0,INDEX($D256:$K256,0,AP$250),(INDEX($D256:$K256,0,AP$252+1)-INDEX($D256:$K256,0,AP$252))/(INDEX($D$249:$K$249,0,AP$252+1)-INDEX($D$249:$K$249,0,AP$252))+AM263)))</f>
        <v>0.47486231678124902</v>
      </c>
      <c r="AO263" s="186" cm="1">
        <f t="array" ref="AO263">IF(AQ$252=-1,AP263,IF(AQ$252=99,AN263,IF(AQ$252=0,INDEX($D256:$K256,0,AQ$250),(INDEX($D256:$K256,0,AQ$252+1)-INDEX($D256:$K256,0,AQ$252))/(INDEX($D$249:$K$249,0,AQ$252+1)-INDEX($D$249:$K$249,0,AQ$252))+AN263)))</f>
        <v>0.46892427732006098</v>
      </c>
      <c r="AP263" s="186" cm="1">
        <f t="array" ref="AP263">IF(AR$252=-1,AQ263,IF(AR$252=99,AO263,IF(AR$252=0,INDEX($D256:$K256,0,AR$250),(INDEX($D256:$K256,0,AR$252+1)-INDEX($D256:$K256,0,AR$252))/(INDEX($D$249:$K$249,0,AR$252+1)-INDEX($D$249:$K$249,0,AR$252))+AO263)))</f>
        <v>0.46298623785887294</v>
      </c>
      <c r="AQ263" s="186" cm="1">
        <f t="array" ref="AQ263">IF(AS$252=-1,AR263,IF(AS$252=99,AP263,IF(AS$252=0,INDEX($D256:$K256,0,AS$250),(INDEX($D256:$K256,0,AS$252+1)-INDEX($D256:$K256,0,AS$252))/(INDEX($D$249:$K$249,0,AS$252+1)-INDEX($D$249:$K$249,0,AS$252))+AP263)))</f>
        <v>0.4570481983976849</v>
      </c>
      <c r="AR263" s="186" cm="1">
        <f t="array" ref="AR263">IF(AT$252=-1,AW263,IF(AT$252=99,AQ263,IF(AT$252=0,INDEX($D256:$K256,0,AT$250),(INDEX($D256:$K256,0,AT$252+1)-INDEX($D256:$K256,0,AT$252))/(INDEX($D$249:$K$249,0,AT$252+1)-INDEX($D$249:$K$249,0,AT$252))+AQ263)))</f>
        <v>0.45111015893649686</v>
      </c>
      <c r="AS263" s="186" cm="1">
        <f t="array" ref="AS263">IF(AU$252=-1,AX263,IF(AU$252=99,AR263,IF(AU$252=0,INDEX($D256:$K256,0,AU$250),(INDEX($D256:$K256,0,AU$252+1)-INDEX($D256:$K256,0,AU$252))/(INDEX($D$249:$K$249,0,AU$252+1)-INDEX($D$249:$K$249,0,AU$252))+AR263)))</f>
        <v>0.44517211947530883</v>
      </c>
      <c r="AT263" s="186" cm="1">
        <f t="array" ref="AT263">IF(AV$252=-1,AY263,IF(AV$252=99,AS263,IF(AV$252=0,INDEX($D256:$K256,0,AV$250),(INDEX($D256:$K256,0,AV$252+1)-INDEX($D256:$K256,0,AV$252))/(INDEX($D$249:$K$249,0,AV$252+1)-INDEX($D$249:$K$249,0,AV$252))+AS263)))</f>
        <v>0.43923408001412079</v>
      </c>
      <c r="AU263" s="186" cm="1">
        <f t="array" ref="AU263">IF(AW$252=-1,AZ263,IF(AW$252=99,AT263,IF(AW$252=0,INDEX($D256:$K256,0,AW$250),(INDEX($D256:$K256,0,AW$252+1)-INDEX($D256:$K256,0,AW$252))/(INDEX($D$249:$K$249,0,AW$252+1)-INDEX($D$249:$K$249,0,AW$252))+AT263)))</f>
        <v>0.43329604055293275</v>
      </c>
      <c r="AV263" s="186" cm="1">
        <f t="array" ref="AV263">IF(AX$252=-1,BA263,IF(AX$252=99,AU263,IF(AX$252=0,INDEX($D256:$K256,0,AX$250),(INDEX($D256:$K256,0,AX$252+1)-INDEX($D256:$K256,0,AX$252))/(INDEX($D$249:$K$249,0,AX$252+1)-INDEX($D$249:$K$249,0,AX$252))+AU263)))</f>
        <v>0.42735800109174471</v>
      </c>
      <c r="AW263" s="186" cm="1">
        <f t="array" ref="AW263">IF(AY$252=-1,BB263,IF(AY$252=99,AV263,IF(AY$252=0,INDEX($D256:$K256,0,AY$250),(INDEX($D256:$K256,0,AY$252+1)-INDEX($D256:$K256,0,AY$252))/(INDEX($D$249:$K$249,0,AY$252+1)-INDEX($D$249:$K$249,0,AY$252))+AV263)))</f>
        <v>0.42735800109174471</v>
      </c>
      <c r="AX263" s="186" cm="1">
        <f t="array" ref="AX263">IF(AV$252=-1,AZ263,IF(AV$252=99,AW263,IF(AV$252=0,INDEX($D256:$K256,0,AV$250),(INDEX($D256:$K256,0,AV$252+1)-INDEX($D256:$K256,0,AV$252))/(INDEX($D$249:$K$249,0,AV$252+1)-INDEX($D$249:$K$249,0,AV$252))+AW263)))</f>
        <v>0.42141996163055667</v>
      </c>
      <c r="AY263" s="186" cm="1">
        <f t="array" ref="AY263">IF(AW$252=-1,BA263,IF(AW$252=99,AX263,IF(AW$252=0,INDEX($D256:$K256,0,AW$250),(INDEX($D256:$K256,0,AW$252+1)-INDEX($D256:$K256,0,AW$252))/(INDEX($D$249:$K$249,0,AW$252+1)-INDEX($D$249:$K$249,0,AW$252))+AX263)))</f>
        <v>0.41548192216936863</v>
      </c>
      <c r="AZ263" s="186" cm="1">
        <f t="array" ref="AZ263">IF(AX$252=-1,BB263,IF(AX$252=99,AY263,IF(AX$252=0,INDEX($D256:$K256,0,AX$250),(INDEX($D256:$K256,0,AX$252+1)-INDEX($D256:$K256,0,AX$252))/(INDEX($D$249:$K$249,0,AX$252+1)-INDEX($D$249:$K$249,0,AX$252))+AY263)))</f>
        <v>0.42735800109174471</v>
      </c>
      <c r="BA263" s="186" cm="1">
        <f t="array" ref="BA263">IF(AY$252=-1,BC263,IF(AY$252=99,AZ263,IF(AY$252=0,INDEX($D256:$K256,0,AY$250),(INDEX($D256:$K256,0,AY$252+1)-INDEX($D256:$K256,0,AY$252))/(INDEX($D$249:$K$249,0,AY$252+1)-INDEX($D$249:$K$249,0,AY$252))+AZ263)))</f>
        <v>0.42735800109174471</v>
      </c>
      <c r="BB263" s="186" cm="1">
        <f t="array" ref="BB263">IF(AZ$252=-1,BD263,IF(AZ$252=99,BA263,IF(AZ$252=0,INDEX($D256:$K256,0,AZ$250),(INDEX($D256:$K256,0,AZ$252+1)-INDEX($D256:$K256,0,AZ$252))/(INDEX($D$249:$K$249,0,AZ$252+1)-INDEX($D$249:$K$249,0,AZ$252))+BA263)))</f>
        <v>0.42735800109174471</v>
      </c>
      <c r="BC263" s="186" cm="1">
        <f t="array" ref="BC263">IF(BA$252=-1,BE263,IF(BA$252=99,BB263,IF(BA$252=0,INDEX($D256:$K256,0,BA$250),(INDEX($D256:$K256,0,BA$252+1)-INDEX($D256:$K256,0,BA$252))/(INDEX($D$249:$K$249,0,BA$252+1)-INDEX($D$249:$K$249,0,BA$252))+BB263)))</f>
        <v>0.42735800109174471</v>
      </c>
      <c r="BD263" s="186" cm="1">
        <f t="array" ref="BD263">IF(BB$252=-1,BF263,IF(BB$252=99,BC263,IF(BB$252=0,INDEX($D256:$K256,0,BB$250),(INDEX($D256:$K256,0,BB$252+1)-INDEX($D256:$K256,0,BB$252))/(INDEX($D$249:$K$249,0,BB$252+1)-INDEX($D$249:$K$249,0,BB$252))+BC263)))</f>
        <v>0.42735800109174471</v>
      </c>
    </row>
    <row r="264" spans="1:56">
      <c r="A264" s="185" t="s">
        <v>16</v>
      </c>
      <c r="E264" s="185" t="s">
        <v>442</v>
      </c>
      <c r="F264" s="185" t="s">
        <v>442</v>
      </c>
      <c r="G264" s="185" t="str">
        <f>G261</f>
        <v>medium income</v>
      </c>
      <c r="H264" s="186" t="s">
        <v>439</v>
      </c>
      <c r="I264" s="185" t="str">
        <f>I261</f>
        <v>hhd-me</v>
      </c>
      <c r="J264" s="186">
        <f t="shared" si="636"/>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0.10232705636790534</v>
      </c>
      <c r="Q264" s="186" cm="1">
        <f t="array" ref="Q264">IF(S$252=-1,R264,IF(S$252=99,P264,IF(S$252=0,INDEX($D257:$K257,0,S$250),(INDEX($D257:$K257,0,S$252+1)-INDEX($D257:$K257,0,S$252))/(INDEX($D$249:$K$249,0,S$252+1)-INDEX($D$249:$K$249,0,S$252))+P264)))</f>
        <v>0.20465411273581069</v>
      </c>
      <c r="R264" s="186" cm="1">
        <f t="array" ref="R264">IF(T$252=-1,S264,IF(T$252=99,Q264,IF(T$252=0,INDEX($D257:$K257,0,T$250),(INDEX($D257:$K257,0,T$252+1)-INDEX($D257:$K257,0,T$252))/(INDEX($D$249:$K$249,0,T$252+1)-INDEX($D$249:$K$249,0,T$252))+Q264)))</f>
        <v>0.30698116910371603</v>
      </c>
      <c r="S264" s="186" cm="1">
        <f t="array" ref="S264">IF(U$252=-1,T264,IF(U$252=99,R264,IF(U$252=0,INDEX($D257:$K257,0,U$250),(INDEX($D257:$K257,0,U$252+1)-INDEX($D257:$K257,0,U$252))/(INDEX($D$249:$K$249,0,U$252+1)-INDEX($D$249:$K$249,0,U$252))+R264)))</f>
        <v>0.30648235121855905</v>
      </c>
      <c r="T264" s="186" cm="1">
        <f t="array" ref="T264">IF(V$252=-1,U264,IF(V$252=99,S264,IF(V$252=0,INDEX($D257:$K257,0,V$250),(INDEX($D257:$K257,0,V$252+1)-INDEX($D257:$K257,0,V$252))/(INDEX($D$249:$K$249,0,V$252+1)-INDEX($D$249:$K$249,0,V$252))+S264)))</f>
        <v>0.30598353333340206</v>
      </c>
      <c r="U264" s="186" cm="1">
        <f t="array" ref="U264">IF(W$252=-1,V264,IF(W$252=99,T264,IF(W$252=0,INDEX($D257:$K257,0,W$250),(INDEX($D257:$K257,0,W$252+1)-INDEX($D257:$K257,0,W$252))/(INDEX($D$249:$K$249,0,W$252+1)-INDEX($D$249:$K$249,0,W$252))+T264)))</f>
        <v>0.30548471544824507</v>
      </c>
      <c r="V264" s="186" cm="1">
        <f t="array" ref="V264">IF(X$252=-1,W264,IF(X$252=99,U264,IF(X$252=0,INDEX($D257:$K257,0,X$250),(INDEX($D257:$K257,0,X$252+1)-INDEX($D257:$K257,0,X$252))/(INDEX($D$249:$K$249,0,X$252+1)-INDEX($D$249:$K$249,0,X$252))+U264)))</f>
        <v>0.30498589756308808</v>
      </c>
      <c r="W264" s="186" cm="1">
        <f t="array" ref="W264">IF(Y$252=-1,X264,IF(Y$252=99,V264,IF(Y$252=0,INDEX($D257:$K257,0,Y$250),(INDEX($D257:$K257,0,Y$252+1)-INDEX($D257:$K257,0,Y$252))/(INDEX($D$249:$K$249,0,Y$252+1)-INDEX($D$249:$K$249,0,Y$252))+V264)))</f>
        <v>0.30448707967793109</v>
      </c>
      <c r="X264" s="186" cm="1">
        <f t="array" ref="X264">IF(Z$252=-1,Y264,IF(Z$252=99,W264,IF(Z$252=0,INDEX($D257:$K257,0,Z$250),(INDEX($D257:$K257,0,Z$252+1)-INDEX($D257:$K257,0,Z$252))/(INDEX($D$249:$K$249,0,Z$252+1)-INDEX($D$249:$K$249,0,Z$252))+W264)))</f>
        <v>0.30398826179277411</v>
      </c>
      <c r="Y264" s="186" cm="1">
        <f t="array" ref="Y264">IF(AA$252=-1,Z264,IF(AA$252=99,X264,IF(AA$252=0,INDEX($D257:$K257,0,AA$250),(INDEX($D257:$K257,0,AA$252+1)-INDEX($D257:$K257,0,AA$252))/(INDEX($D$249:$K$249,0,AA$252+1)-INDEX($D$249:$K$249,0,AA$252))+X264)))</f>
        <v>0.30348944390761712</v>
      </c>
      <c r="Z264" s="186" cm="1">
        <f t="array" ref="Z264">IF(AB$252=-1,AA264,IF(AB$252=99,Y264,IF(AB$252=0,INDEX($D257:$K257,0,AB$250),(INDEX($D257:$K257,0,AB$252+1)-INDEX($D257:$K257,0,AB$252))/(INDEX($D$249:$K$249,0,AB$252+1)-INDEX($D$249:$K$249,0,AB$252))+Y264)))</f>
        <v>0.30299062602246013</v>
      </c>
      <c r="AA264" s="186" cm="1">
        <f t="array" ref="AA264">IF(AC$252=-1,AB264,IF(AC$252=99,Z264,IF(AC$252=0,INDEX($D257:$K257,0,AC$250),(INDEX($D257:$K257,0,AC$252+1)-INDEX($D257:$K257,0,AC$252))/(INDEX($D$249:$K$249,0,AC$252+1)-INDEX($D$249:$K$249,0,AC$252))+Z264)))</f>
        <v>0.30249180813730314</v>
      </c>
      <c r="AB264" s="186" cm="1">
        <f t="array" ref="AB264">IF(AD$252=-1,AC264,IF(AD$252=99,AA264,IF(AD$252=0,INDEX($D257:$K257,0,AD$250),(INDEX($D257:$K257,0,AD$252+1)-INDEX($D257:$K257,0,AD$252))/(INDEX($D$249:$K$249,0,AD$252+1)-INDEX($D$249:$K$249,0,AD$252))+AA264)))</f>
        <v>0.30199299025214593</v>
      </c>
      <c r="AC264" s="186" cm="1">
        <f t="array" ref="AC264">IF(AE$252=-1,AD264,IF(AE$252=99,AB264,IF(AE$252=0,INDEX($D257:$K257,0,AE$250),(INDEX($D257:$K257,0,AE$252+1)-INDEX($D257:$K257,0,AE$252))/(INDEX($D$249:$K$249,0,AE$252+1)-INDEX($D$249:$K$249,0,AE$252))+AB264)))</f>
        <v>0.30707367396003643</v>
      </c>
      <c r="AD264" s="186" cm="1">
        <f t="array" ref="AD264">IF(AF$252=-1,AE264,IF(AF$252=99,AC264,IF(AF$252=0,INDEX($D257:$K257,0,AF$250),(INDEX($D257:$K257,0,AF$252+1)-INDEX($D257:$K257,0,AF$252))/(INDEX($D$249:$K$249,0,AF$252+1)-INDEX($D$249:$K$249,0,AF$252))+AC264)))</f>
        <v>0.31215435766792693</v>
      </c>
      <c r="AE264" s="186" cm="1">
        <f t="array" ref="AE264">IF(AG$252=-1,AF264,IF(AG$252=99,AD264,IF(AG$252=0,INDEX($D257:$K257,0,AG$250),(INDEX($D257:$K257,0,AG$252+1)-INDEX($D257:$K257,0,AG$252))/(INDEX($D$249:$K$249,0,AG$252+1)-INDEX($D$249:$K$249,0,AG$252))+AD264)))</f>
        <v>0.31723504137581743</v>
      </c>
      <c r="AF264" s="186" cm="1">
        <f t="array" ref="AF264">IF(AH$252=-1,AG264,IF(AH$252=99,AE264,IF(AH$252=0,INDEX($D257:$K257,0,AH$250),(INDEX($D257:$K257,0,AH$252+1)-INDEX($D257:$K257,0,AH$252))/(INDEX($D$249:$K$249,0,AH$252+1)-INDEX($D$249:$K$249,0,AH$252))+AE264)))</f>
        <v>0.32231572508370793</v>
      </c>
      <c r="AG264" s="186" cm="1">
        <f t="array" ref="AG264">IF(AI$252=-1,AH264,IF(AI$252=99,AF264,IF(AI$252=0,INDEX($D257:$K257,0,AI$250),(INDEX($D257:$K257,0,AI$252+1)-INDEX($D257:$K257,0,AI$252))/(INDEX($D$249:$K$249,0,AI$252+1)-INDEX($D$249:$K$249,0,AI$252))+AF264)))</f>
        <v>0.32739640879159843</v>
      </c>
      <c r="AH264" s="186" cm="1">
        <f t="array" ref="AH264">IF(AJ$252=-1,AI264,IF(AJ$252=99,AG264,IF(AJ$252=0,INDEX($D257:$K257,0,AJ$250),(INDEX($D257:$K257,0,AJ$252+1)-INDEX($D257:$K257,0,AJ$252))/(INDEX($D$249:$K$249,0,AJ$252+1)-INDEX($D$249:$K$249,0,AJ$252))+AG264)))</f>
        <v>0.33247709249948892</v>
      </c>
      <c r="AI264" s="186" cm="1">
        <f t="array" ref="AI264">IF(AK$252=-1,AJ264,IF(AK$252=99,AH264,IF(AK$252=0,INDEX($D257:$K257,0,AK$250),(INDEX($D257:$K257,0,AK$252+1)-INDEX($D257:$K257,0,AK$252))/(INDEX($D$249:$K$249,0,AK$252+1)-INDEX($D$249:$K$249,0,AK$252))+AH264)))</f>
        <v>0.33755777620737942</v>
      </c>
      <c r="AJ264" s="186" cm="1">
        <f t="array" ref="AJ264">IF(AL$252=-1,AK264,IF(AL$252=99,AI264,IF(AL$252=0,INDEX($D257:$K257,0,AL$250),(INDEX($D257:$K257,0,AL$252+1)-INDEX($D257:$K257,0,AL$252))/(INDEX($D$249:$K$249,0,AL$252+1)-INDEX($D$249:$K$249,0,AL$252))+AI264)))</f>
        <v>0.34263845991526992</v>
      </c>
      <c r="AK264" s="186" cm="1">
        <f t="array" ref="AK264">IF(AM$252=-1,AL264,IF(AM$252=99,AJ264,IF(AM$252=0,INDEX($D257:$K257,0,AM$250),(INDEX($D257:$K257,0,AM$252+1)-INDEX($D257:$K257,0,AM$252))/(INDEX($D$249:$K$249,0,AM$252+1)-INDEX($D$249:$K$249,0,AM$252))+AJ264)))</f>
        <v>0.34771914362316042</v>
      </c>
      <c r="AL264" s="186" cm="1">
        <f t="array" ref="AL264">IF(AN$252=-1,AM264,IF(AN$252=99,AK264,IF(AN$252=0,INDEX($D257:$K257,0,AN$250),(INDEX($D257:$K257,0,AN$252+1)-INDEX($D257:$K257,0,AN$252))/(INDEX($D$249:$K$249,0,AN$252+1)-INDEX($D$249:$K$249,0,AN$252))+AK264)))</f>
        <v>0.35279982733105075</v>
      </c>
      <c r="AM264" s="186" cm="1">
        <f t="array" ref="AM264">IF(AO$252=-1,AN264,IF(AO$252=99,AL264,IF(AO$252=0,INDEX($D257:$K257,0,AO$250),(INDEX($D257:$K257,0,AO$252+1)-INDEX($D257:$K257,0,AO$252))/(INDEX($D$249:$K$249,0,AO$252+1)-INDEX($D$249:$K$249,0,AO$252))+AL264)))</f>
        <v>0.35746097842819641</v>
      </c>
      <c r="AN264" s="186" cm="1">
        <f t="array" ref="AN264">IF(AP$252=-1,AO264,IF(AP$252=99,AM264,IF(AP$252=0,INDEX($D257:$K257,0,AP$250),(INDEX($D257:$K257,0,AP$252+1)-INDEX($D257:$K257,0,AP$252))/(INDEX($D$249:$K$249,0,AP$252+1)-INDEX($D$249:$K$249,0,AP$252))+AM264)))</f>
        <v>0.36212212952534206</v>
      </c>
      <c r="AO264" s="186" cm="1">
        <f t="array" ref="AO264">IF(AQ$252=-1,AP264,IF(AQ$252=99,AN264,IF(AQ$252=0,INDEX($D257:$K257,0,AQ$250),(INDEX($D257:$K257,0,AQ$252+1)-INDEX($D257:$K257,0,AQ$252))/(INDEX($D$249:$K$249,0,AQ$252+1)-INDEX($D$249:$K$249,0,AQ$252))+AN264)))</f>
        <v>0.36678328062248772</v>
      </c>
      <c r="AP264" s="186" cm="1">
        <f t="array" ref="AP264">IF(AR$252=-1,AQ264,IF(AR$252=99,AO264,IF(AR$252=0,INDEX($D257:$K257,0,AR$250),(INDEX($D257:$K257,0,AR$252+1)-INDEX($D257:$K257,0,AR$252))/(INDEX($D$249:$K$249,0,AR$252+1)-INDEX($D$249:$K$249,0,AR$252))+AO264)))</f>
        <v>0.37144443171963337</v>
      </c>
      <c r="AQ264" s="186" cm="1">
        <f t="array" ref="AQ264">IF(AS$252=-1,AR264,IF(AS$252=99,AP264,IF(AS$252=0,INDEX($D257:$K257,0,AS$250),(INDEX($D257:$K257,0,AS$252+1)-INDEX($D257:$K257,0,AS$252))/(INDEX($D$249:$K$249,0,AS$252+1)-INDEX($D$249:$K$249,0,AS$252))+AP264)))</f>
        <v>0.37610558281677903</v>
      </c>
      <c r="AR264" s="186" cm="1">
        <f t="array" ref="AR264">IF(AT$252=-1,AW264,IF(AT$252=99,AQ264,IF(AT$252=0,INDEX($D257:$K257,0,AT$250),(INDEX($D257:$K257,0,AT$252+1)-INDEX($D257:$K257,0,AT$252))/(INDEX($D$249:$K$249,0,AT$252+1)-INDEX($D$249:$K$249,0,AT$252))+AQ264)))</f>
        <v>0.38076673391392468</v>
      </c>
      <c r="AS264" s="186" cm="1">
        <f t="array" ref="AS264">IF(AU$252=-1,AX264,IF(AU$252=99,AR264,IF(AU$252=0,INDEX($D257:$K257,0,AU$250),(INDEX($D257:$K257,0,AU$252+1)-INDEX($D257:$K257,0,AU$252))/(INDEX($D$249:$K$249,0,AU$252+1)-INDEX($D$249:$K$249,0,AU$252))+AR264)))</f>
        <v>0.38542788501107034</v>
      </c>
      <c r="AT264" s="186" cm="1">
        <f t="array" ref="AT264">IF(AV$252=-1,AY264,IF(AV$252=99,AS264,IF(AV$252=0,INDEX($D257:$K257,0,AV$250),(INDEX($D257:$K257,0,AV$252+1)-INDEX($D257:$K257,0,AV$252))/(INDEX($D$249:$K$249,0,AV$252+1)-INDEX($D$249:$K$249,0,AV$252))+AS264)))</f>
        <v>0.39008903610821599</v>
      </c>
      <c r="AU264" s="186" cm="1">
        <f t="array" ref="AU264">IF(AW$252=-1,AZ264,IF(AW$252=99,AT264,IF(AW$252=0,INDEX($D257:$K257,0,AW$250),(INDEX($D257:$K257,0,AW$252+1)-INDEX($D257:$K257,0,AW$252))/(INDEX($D$249:$K$249,0,AW$252+1)-INDEX($D$249:$K$249,0,AW$252))+AT264)))</f>
        <v>0.39475018720536165</v>
      </c>
      <c r="AV264" s="186" cm="1">
        <f t="array" ref="AV264">IF(AX$252=-1,BA264,IF(AX$252=99,AU264,IF(AX$252=0,INDEX($D257:$K257,0,AX$250),(INDEX($D257:$K257,0,AX$252+1)-INDEX($D257:$K257,0,AX$252))/(INDEX($D$249:$K$249,0,AX$252+1)-INDEX($D$249:$K$249,0,AX$252))+AU264)))</f>
        <v>0.3994113383025073</v>
      </c>
      <c r="AW264" s="186" cm="1">
        <f t="array" ref="AW264">IF(AY$252=-1,BB264,IF(AY$252=99,AV264,IF(AY$252=0,INDEX($D257:$K257,0,AY$250),(INDEX($D257:$K257,0,AY$252+1)-INDEX($D257:$K257,0,AY$252))/(INDEX($D$249:$K$249,0,AY$252+1)-INDEX($D$249:$K$249,0,AY$252))+AV264)))</f>
        <v>0.3994113383025073</v>
      </c>
      <c r="AX264" s="186" cm="1">
        <f t="array" ref="AX264">IF(AV$252=-1,AZ264,IF(AV$252=99,AW264,IF(AV$252=0,INDEX($D257:$K257,0,AV$250),(INDEX($D257:$K257,0,AV$252+1)-INDEX($D257:$K257,0,AV$252))/(INDEX($D$249:$K$249,0,AV$252+1)-INDEX($D$249:$K$249,0,AV$252))+AW264)))</f>
        <v>0.40407248939965296</v>
      </c>
      <c r="AY264" s="186" cm="1">
        <f t="array" ref="AY264">IF(AW$252=-1,BA264,IF(AW$252=99,AX264,IF(AW$252=0,INDEX($D257:$K257,0,AW$250),(INDEX($D257:$K257,0,AW$252+1)-INDEX($D257:$K257,0,AW$252))/(INDEX($D$249:$K$249,0,AW$252+1)-INDEX($D$249:$K$249,0,AW$252))+AX264)))</f>
        <v>0.40873364049679861</v>
      </c>
      <c r="AZ264" s="186" cm="1">
        <f t="array" ref="AZ264">IF(AX$252=-1,BB264,IF(AX$252=99,AY264,IF(AX$252=0,INDEX($D257:$K257,0,AX$250),(INDEX($D257:$K257,0,AX$252+1)-INDEX($D257:$K257,0,AX$252))/(INDEX($D$249:$K$249,0,AX$252+1)-INDEX($D$249:$K$249,0,AX$252))+AY264)))</f>
        <v>0.3994113383025073</v>
      </c>
      <c r="BA264" s="186" cm="1">
        <f t="array" ref="BA264">IF(AY$252=-1,BC264,IF(AY$252=99,AZ264,IF(AY$252=0,INDEX($D257:$K257,0,AY$250),(INDEX($D257:$K257,0,AY$252+1)-INDEX($D257:$K257,0,AY$252))/(INDEX($D$249:$K$249,0,AY$252+1)-INDEX($D$249:$K$249,0,AY$252))+AZ264)))</f>
        <v>0.3994113383025073</v>
      </c>
      <c r="BB264" s="186" cm="1">
        <f t="array" ref="BB264">IF(AZ$252=-1,BD264,IF(AZ$252=99,BA264,IF(AZ$252=0,INDEX($D257:$K257,0,AZ$250),(INDEX($D257:$K257,0,AZ$252+1)-INDEX($D257:$K257,0,AZ$252))/(INDEX($D$249:$K$249,0,AZ$252+1)-INDEX($D$249:$K$249,0,AZ$252))+BA264)))</f>
        <v>0.3994113383025073</v>
      </c>
      <c r="BC264" s="186" cm="1">
        <f t="array" ref="BC264">IF(BA$252=-1,BE264,IF(BA$252=99,BB264,IF(BA$252=0,INDEX($D257:$K257,0,BA$250),(INDEX($D257:$K257,0,BA$252+1)-INDEX($D257:$K257,0,BA$252))/(INDEX($D$249:$K$249,0,BA$252+1)-INDEX($D$249:$K$249,0,BA$252))+BB264)))</f>
        <v>0.3994113383025073</v>
      </c>
      <c r="BD264" s="186" cm="1">
        <f t="array" ref="BD264">IF(BB$252=-1,BF264,IF(BB$252=99,BC264,IF(BB$252=0,INDEX($D257:$K257,0,BB$250),(INDEX($D257:$K257,0,BB$252+1)-INDEX($D257:$K257,0,BB$252))/(INDEX($D$249:$K$249,0,BB$252+1)-INDEX($D$249:$K$249,0,BB$252))+BC264)))</f>
        <v>0.3994113383025073</v>
      </c>
    </row>
    <row r="265" spans="1:56">
      <c r="A265" s="185" t="s">
        <v>16</v>
      </c>
      <c r="E265" s="185" t="s">
        <v>442</v>
      </c>
      <c r="F265" s="185" t="s">
        <v>442</v>
      </c>
      <c r="G265" s="185" t="str">
        <f>G262</f>
        <v>high income</v>
      </c>
      <c r="H265" s="186" t="s">
        <v>439</v>
      </c>
      <c r="I265" s="185" t="str">
        <f>I262</f>
        <v>hhd-he</v>
      </c>
      <c r="J265" s="186">
        <f t="shared" si="636"/>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3.9828202807050031E-2</v>
      </c>
      <c r="Q265" s="186" cm="1">
        <f t="array" ref="Q265">IF(S$252=-1,R265,IF(S$252=99,P265,IF(S$252=0,INDEX($D258:$K258,0,S$250),(INDEX($D258:$K258,0,S$252+1)-INDEX($D258:$K258,0,S$252))/(INDEX($D$249:$K$249,0,S$252+1)-INDEX($D$249:$K$249,0,S$252))+P265)))</f>
        <v>7.9656405614100062E-2</v>
      </c>
      <c r="R265" s="186" cm="1">
        <f t="array" ref="R265">IF(T$252=-1,S265,IF(T$252=99,Q265,IF(T$252=0,INDEX($D258:$K258,0,T$250),(INDEX($D258:$K258,0,T$252+1)-INDEX($D258:$K258,0,T$252))/(INDEX($D$249:$K$249,0,T$252+1)-INDEX($D$249:$K$249,0,T$252))+Q265)))</f>
        <v>0.11948460842115009</v>
      </c>
      <c r="S265" s="186" cm="1">
        <f t="array" ref="S265">IF(U$252=-1,T265,IF(U$252=99,R265,IF(U$252=0,INDEX($D258:$K258,0,U$250),(INDEX($D258:$K258,0,U$252+1)-INDEX($D258:$K258,0,U$252))/(INDEX($D$249:$K$249,0,U$252+1)-INDEX($D$249:$K$249,0,U$252))+R265)))</f>
        <v>0.12050777321959186</v>
      </c>
      <c r="T265" s="186" cm="1">
        <f t="array" ref="T265">IF(V$252=-1,U265,IF(V$252=99,S265,IF(V$252=0,INDEX($D258:$K258,0,V$250),(INDEX($D258:$K258,0,V$252+1)-INDEX($D258:$K258,0,V$252))/(INDEX($D$249:$K$249,0,V$252+1)-INDEX($D$249:$K$249,0,V$252))+S265)))</f>
        <v>0.12153093801803362</v>
      </c>
      <c r="U265" s="186" cm="1">
        <f t="array" ref="U265">IF(W$252=-1,V265,IF(W$252=99,T265,IF(W$252=0,INDEX($D258:$K258,0,W$250),(INDEX($D258:$K258,0,W$252+1)-INDEX($D258:$K258,0,W$252))/(INDEX($D$249:$K$249,0,W$252+1)-INDEX($D$249:$K$249,0,W$252))+T265)))</f>
        <v>0.12255410281647539</v>
      </c>
      <c r="V265" s="186" cm="1">
        <f t="array" ref="V265">IF(X$252=-1,W265,IF(X$252=99,U265,IF(X$252=0,INDEX($D258:$K258,0,X$250),(INDEX($D258:$K258,0,X$252+1)-INDEX($D258:$K258,0,X$252))/(INDEX($D$249:$K$249,0,X$252+1)-INDEX($D$249:$K$249,0,X$252))+U265)))</f>
        <v>0.12357726761491715</v>
      </c>
      <c r="W265" s="186" cm="1">
        <f t="array" ref="W265">IF(Y$252=-1,X265,IF(Y$252=99,V265,IF(Y$252=0,INDEX($D258:$K258,0,Y$250),(INDEX($D258:$K258,0,Y$252+1)-INDEX($D258:$K258,0,Y$252))/(INDEX($D$249:$K$249,0,Y$252+1)-INDEX($D$249:$K$249,0,Y$252))+V265)))</f>
        <v>0.12460043241335891</v>
      </c>
      <c r="X265" s="186" cm="1">
        <f t="array" ref="X265">IF(Z$252=-1,Y265,IF(Z$252=99,W265,IF(Z$252=0,INDEX($D258:$K258,0,Z$250),(INDEX($D258:$K258,0,Z$252+1)-INDEX($D258:$K258,0,Z$252))/(INDEX($D$249:$K$249,0,Z$252+1)-INDEX($D$249:$K$249,0,Z$252))+W265)))</f>
        <v>0.12562359721180069</v>
      </c>
      <c r="Y265" s="186" cm="1">
        <f t="array" ref="Y265">IF(AA$252=-1,Z265,IF(AA$252=99,X265,IF(AA$252=0,INDEX($D258:$K258,0,AA$250),(INDEX($D258:$K258,0,AA$252+1)-INDEX($D258:$K258,0,AA$252))/(INDEX($D$249:$K$249,0,AA$252+1)-INDEX($D$249:$K$249,0,AA$252))+X265)))</f>
        <v>0.12664676201024247</v>
      </c>
      <c r="Z265" s="186" cm="1">
        <f t="array" ref="Z265">IF(AB$252=-1,AA265,IF(AB$252=99,Y265,IF(AB$252=0,INDEX($D258:$K258,0,AB$250),(INDEX($D258:$K258,0,AB$252+1)-INDEX($D258:$K258,0,AB$252))/(INDEX($D$249:$K$249,0,AB$252+1)-INDEX($D$249:$K$249,0,AB$252))+Y265)))</f>
        <v>0.12766992680868425</v>
      </c>
      <c r="AA265" s="186" cm="1">
        <f t="array" ref="AA265">IF(AC$252=-1,AB265,IF(AC$252=99,Z265,IF(AC$252=0,INDEX($D258:$K258,0,AC$250),(INDEX($D258:$K258,0,AC$252+1)-INDEX($D258:$K258,0,AC$252))/(INDEX($D$249:$K$249,0,AC$252+1)-INDEX($D$249:$K$249,0,AC$252))+Z265)))</f>
        <v>0.12869309160712603</v>
      </c>
      <c r="AB265" s="186" cm="1">
        <f t="array" ref="AB265">IF(AD$252=-1,AC265,IF(AD$252=99,AA265,IF(AD$252=0,INDEX($D258:$K258,0,AD$250),(INDEX($D258:$K258,0,AD$252+1)-INDEX($D258:$K258,0,AD$252))/(INDEX($D$249:$K$249,0,AD$252+1)-INDEX($D$249:$K$249,0,AD$252))+AA265)))</f>
        <v>0.12971625640556775</v>
      </c>
      <c r="AC265" s="186" cm="1">
        <f t="array" ref="AC265">IF(AE$252=-1,AD265,IF(AE$252=99,AB265,IF(AE$252=0,INDEX($D258:$K258,0,AE$250),(INDEX($D258:$K258,0,AE$252+1)-INDEX($D258:$K258,0,AE$252))/(INDEX($D$249:$K$249,0,AE$252+1)-INDEX($D$249:$K$249,0,AE$252))+AB265)))</f>
        <v>0.1327908084615434</v>
      </c>
      <c r="AD265" s="186" cm="1">
        <f t="array" ref="AD265">IF(AF$252=-1,AE265,IF(AF$252=99,AC265,IF(AF$252=0,INDEX($D258:$K258,0,AF$250),(INDEX($D258:$K258,0,AF$252+1)-INDEX($D258:$K258,0,AF$252))/(INDEX($D$249:$K$249,0,AF$252+1)-INDEX($D$249:$K$249,0,AF$252))+AC265)))</f>
        <v>0.13586536051751905</v>
      </c>
      <c r="AE265" s="186" cm="1">
        <f t="array" ref="AE265">IF(AG$252=-1,AF265,IF(AG$252=99,AD265,IF(AG$252=0,INDEX($D258:$K258,0,AG$250),(INDEX($D258:$K258,0,AG$252+1)-INDEX($D258:$K258,0,AG$252))/(INDEX($D$249:$K$249,0,AG$252+1)-INDEX($D$249:$K$249,0,AG$252))+AD265)))</f>
        <v>0.13893991257349469</v>
      </c>
      <c r="AF265" s="186" cm="1">
        <f t="array" ref="AF265">IF(AH$252=-1,AG265,IF(AH$252=99,AE265,IF(AH$252=0,INDEX($D258:$K258,0,AH$250),(INDEX($D258:$K258,0,AH$252+1)-INDEX($D258:$K258,0,AH$252))/(INDEX($D$249:$K$249,0,AH$252+1)-INDEX($D$249:$K$249,0,AH$252))+AE265)))</f>
        <v>0.14201446462947034</v>
      </c>
      <c r="AG265" s="186" cm="1">
        <f t="array" ref="AG265">IF(AI$252=-1,AH265,IF(AI$252=99,AF265,IF(AI$252=0,INDEX($D258:$K258,0,AI$250),(INDEX($D258:$K258,0,AI$252+1)-INDEX($D258:$K258,0,AI$252))/(INDEX($D$249:$K$249,0,AI$252+1)-INDEX($D$249:$K$249,0,AI$252))+AF265)))</f>
        <v>0.14508901668544599</v>
      </c>
      <c r="AH265" s="186" cm="1">
        <f t="array" ref="AH265">IF(AJ$252=-1,AI265,IF(AJ$252=99,AG265,IF(AJ$252=0,INDEX($D258:$K258,0,AJ$250),(INDEX($D258:$K258,0,AJ$252+1)-INDEX($D258:$K258,0,AJ$252))/(INDEX($D$249:$K$249,0,AJ$252+1)-INDEX($D$249:$K$249,0,AJ$252))+AG265)))</f>
        <v>0.14816356874142164</v>
      </c>
      <c r="AI265" s="186" cm="1">
        <f t="array" ref="AI265">IF(AK$252=-1,AJ265,IF(AK$252=99,AH265,IF(AK$252=0,INDEX($D258:$K258,0,AK$250),(INDEX($D258:$K258,0,AK$252+1)-INDEX($D258:$K258,0,AK$252))/(INDEX($D$249:$K$249,0,AK$252+1)-INDEX($D$249:$K$249,0,AK$252))+AH265)))</f>
        <v>0.15123812079739729</v>
      </c>
      <c r="AJ265" s="186" cm="1">
        <f t="array" ref="AJ265">IF(AL$252=-1,AK265,IF(AL$252=99,AI265,IF(AL$252=0,INDEX($D258:$K258,0,AL$250),(INDEX($D258:$K258,0,AL$252+1)-INDEX($D258:$K258,0,AL$252))/(INDEX($D$249:$K$249,0,AL$252+1)-INDEX($D$249:$K$249,0,AL$252))+AI265)))</f>
        <v>0.15431267285337294</v>
      </c>
      <c r="AK265" s="186" cm="1">
        <f t="array" ref="AK265">IF(AM$252=-1,AL265,IF(AM$252=99,AJ265,IF(AM$252=0,INDEX($D258:$K258,0,AM$250),(INDEX($D258:$K258,0,AM$252+1)-INDEX($D258:$K258,0,AM$252))/(INDEX($D$249:$K$249,0,AM$252+1)-INDEX($D$249:$K$249,0,AM$252))+AJ265)))</f>
        <v>0.15738722490934859</v>
      </c>
      <c r="AL265" s="186" cm="1">
        <f t="array" ref="AL265">IF(AN$252=-1,AM265,IF(AN$252=99,AK265,IF(AN$252=0,INDEX($D258:$K258,0,AN$250),(INDEX($D258:$K258,0,AN$252+1)-INDEX($D258:$K258,0,AN$252))/(INDEX($D$249:$K$249,0,AN$252+1)-INDEX($D$249:$K$249,0,AN$252))+AK265)))</f>
        <v>0.16046177696532418</v>
      </c>
      <c r="AM265" s="186" cm="1">
        <f t="array" ref="AM265">IF(AO$252=-1,AN265,IF(AO$252=99,AL265,IF(AO$252=0,INDEX($D258:$K258,0,AO$250),(INDEX($D258:$K258,0,AO$252+1)-INDEX($D258:$K258,0,AO$252))/(INDEX($D$249:$K$249,0,AO$252+1)-INDEX($D$249:$K$249,0,AO$252))+AL265)))</f>
        <v>0.16173866532936657</v>
      </c>
      <c r="AN265" s="186" cm="1">
        <f t="array" ref="AN265">IF(AP$252=-1,AO265,IF(AP$252=99,AM265,IF(AP$252=0,INDEX($D258:$K258,0,AP$250),(INDEX($D258:$K258,0,AP$252+1)-INDEX($D258:$K258,0,AP$252))/(INDEX($D$249:$K$249,0,AP$252+1)-INDEX($D$249:$K$249,0,AP$252))+AM265)))</f>
        <v>0.16301555369340895</v>
      </c>
      <c r="AO265" s="186" cm="1">
        <f t="array" ref="AO265">IF(AQ$252=-1,AP265,IF(AQ$252=99,AN265,IF(AQ$252=0,INDEX($D258:$K258,0,AQ$250),(INDEX($D258:$K258,0,AQ$252+1)-INDEX($D258:$K258,0,AQ$252))/(INDEX($D$249:$K$249,0,AQ$252+1)-INDEX($D$249:$K$249,0,AQ$252))+AN265)))</f>
        <v>0.16429244205745133</v>
      </c>
      <c r="AP265" s="186" cm="1">
        <f t="array" ref="AP265">IF(AR$252=-1,AQ265,IF(AR$252=99,AO265,IF(AR$252=0,INDEX($D258:$K258,0,AR$250),(INDEX($D258:$K258,0,AR$252+1)-INDEX($D258:$K258,0,AR$252))/(INDEX($D$249:$K$249,0,AR$252+1)-INDEX($D$249:$K$249,0,AR$252))+AO265)))</f>
        <v>0.16556933042149372</v>
      </c>
      <c r="AQ265" s="186" cm="1">
        <f t="array" ref="AQ265">IF(AS$252=-1,AR265,IF(AS$252=99,AP265,IF(AS$252=0,INDEX($D258:$K258,0,AS$250),(INDEX($D258:$K258,0,AS$252+1)-INDEX($D258:$K258,0,AS$252))/(INDEX($D$249:$K$249,0,AS$252+1)-INDEX($D$249:$K$249,0,AS$252))+AP265)))</f>
        <v>0.1668462187855361</v>
      </c>
      <c r="AR265" s="186" cm="1">
        <f t="array" ref="AR265">IF(AT$252=-1,AW265,IF(AT$252=99,AQ265,IF(AT$252=0,INDEX($D258:$K258,0,AT$250),(INDEX($D258:$K258,0,AT$252+1)-INDEX($D258:$K258,0,AT$252))/(INDEX($D$249:$K$249,0,AT$252+1)-INDEX($D$249:$K$249,0,AT$252))+AQ265)))</f>
        <v>0.16812310714957848</v>
      </c>
      <c r="AS265" s="186" cm="1">
        <f t="array" ref="AS265">IF(AU$252=-1,AX265,IF(AU$252=99,AR265,IF(AU$252=0,INDEX($D258:$K258,0,AU$250),(INDEX($D258:$K258,0,AU$252+1)-INDEX($D258:$K258,0,AU$252))/(INDEX($D$249:$K$249,0,AU$252+1)-INDEX($D$249:$K$249,0,AU$252))+AR265)))</f>
        <v>0.16939999551362087</v>
      </c>
      <c r="AT265" s="186" cm="1">
        <f t="array" ref="AT265">IF(AV$252=-1,AY265,IF(AV$252=99,AS265,IF(AV$252=0,INDEX($D258:$K258,0,AV$250),(INDEX($D258:$K258,0,AV$252+1)-INDEX($D258:$K258,0,AV$252))/(INDEX($D$249:$K$249,0,AV$252+1)-INDEX($D$249:$K$249,0,AV$252))+AS265)))</f>
        <v>0.17067688387766325</v>
      </c>
      <c r="AU265" s="186" cm="1">
        <f t="array" ref="AU265">IF(AW$252=-1,AZ265,IF(AW$252=99,AT265,IF(AW$252=0,INDEX($D258:$K258,0,AW$250),(INDEX($D258:$K258,0,AW$252+1)-INDEX($D258:$K258,0,AW$252))/(INDEX($D$249:$K$249,0,AW$252+1)-INDEX($D$249:$K$249,0,AW$252))+AT265)))</f>
        <v>0.17195377224170563</v>
      </c>
      <c r="AV265" s="186" cm="1">
        <f t="array" ref="AV265">IF(AX$252=-1,BA265,IF(AX$252=99,AU265,IF(AX$252=0,INDEX($D258:$K258,0,AX$250),(INDEX($D258:$K258,0,AX$252+1)-INDEX($D258:$K258,0,AX$252))/(INDEX($D$249:$K$249,0,AX$252+1)-INDEX($D$249:$K$249,0,AX$252))+AU265)))</f>
        <v>0.17323066060574793</v>
      </c>
      <c r="AW265" s="186" cm="1">
        <f t="array" ref="AW265">IF(AY$252=-1,BB265,IF(AY$252=99,AV265,IF(AY$252=0,INDEX($D258:$K258,0,AY$250),(INDEX($D258:$K258,0,AY$252+1)-INDEX($D258:$K258,0,AY$252))/(INDEX($D$249:$K$249,0,AY$252+1)-INDEX($D$249:$K$249,0,AY$252))+AV265)))</f>
        <v>0.17323066060574793</v>
      </c>
      <c r="AX265" s="186" cm="1">
        <f t="array" ref="AX265">IF(AV$252=-1,AZ265,IF(AV$252=99,AW265,IF(AV$252=0,INDEX($D258:$K258,0,AV$250),(INDEX($D258:$K258,0,AV$252+1)-INDEX($D258:$K258,0,AV$252))/(INDEX($D$249:$K$249,0,AV$252+1)-INDEX($D$249:$K$249,0,AV$252))+AW265)))</f>
        <v>0.17450754896979032</v>
      </c>
      <c r="AY265" s="186" cm="1">
        <f t="array" ref="AY265">IF(AW$252=-1,BA265,IF(AW$252=99,AX265,IF(AW$252=0,INDEX($D258:$K258,0,AW$250),(INDEX($D258:$K258,0,AW$252+1)-INDEX($D258:$K258,0,AW$252))/(INDEX($D$249:$K$249,0,AW$252+1)-INDEX($D$249:$K$249,0,AW$252))+AX265)))</f>
        <v>0.1757844373338327</v>
      </c>
      <c r="AZ265" s="186" cm="1">
        <f t="array" ref="AZ265">IF(AX$252=-1,BB265,IF(AX$252=99,AY265,IF(AX$252=0,INDEX($D258:$K258,0,AX$250),(INDEX($D258:$K258,0,AX$252+1)-INDEX($D258:$K258,0,AX$252))/(INDEX($D$249:$K$249,0,AX$252+1)-INDEX($D$249:$K$249,0,AX$252))+AY265)))</f>
        <v>0.17323066060574793</v>
      </c>
      <c r="BA265" s="186" cm="1">
        <f t="array" ref="BA265">IF(AY$252=-1,BC265,IF(AY$252=99,AZ265,IF(AY$252=0,INDEX($D258:$K258,0,AY$250),(INDEX($D258:$K258,0,AY$252+1)-INDEX($D258:$K258,0,AY$252))/(INDEX($D$249:$K$249,0,AY$252+1)-INDEX($D$249:$K$249,0,AY$252))+AZ265)))</f>
        <v>0.17323066060574793</v>
      </c>
      <c r="BB265" s="186" cm="1">
        <f t="array" ref="BB265">IF(AZ$252=-1,BD265,IF(AZ$252=99,BA265,IF(AZ$252=0,INDEX($D258:$K258,0,AZ$250),(INDEX($D258:$K258,0,AZ$252+1)-INDEX($D258:$K258,0,AZ$252))/(INDEX($D$249:$K$249,0,AZ$252+1)-INDEX($D$249:$K$249,0,AZ$252))+BA265)))</f>
        <v>0.17323066060574793</v>
      </c>
      <c r="BC265" s="186" cm="1">
        <f t="array" ref="BC265">IF(BA$252=-1,BE265,IF(BA$252=99,BB265,IF(BA$252=0,INDEX($D258:$K258,0,BA$250),(INDEX($D258:$K258,0,BA$252+1)-INDEX($D258:$K258,0,BA$252))/(INDEX($D$249:$K$249,0,BA$252+1)-INDEX($D$249:$K$249,0,BA$252))+BB265)))</f>
        <v>0.17323066060574793</v>
      </c>
      <c r="BD265" s="186" cm="1">
        <f t="array" ref="BD265">IF(BB$252=-1,BF265,IF(BB$252=99,BC265,IF(BB$252=0,INDEX($D258:$K258,0,BB$250),(INDEX($D258:$K258,0,BB$252+1)-INDEX($D258:$K258,0,BB$252))/(INDEX($D$249:$K$249,0,BB$252+1)-INDEX($D$249:$K$249,0,BB$252))+BC265)))</f>
        <v>0.17323066060574793</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73" t="s">
        <v>296</v>
      </c>
      <c r="C2" s="373"/>
      <c r="J2" s="40"/>
      <c r="L2" s="185"/>
    </row>
    <row r="3" spans="1:62">
      <c r="A3" s="4" t="s">
        <v>16</v>
      </c>
      <c r="B3" s="261" t="s">
        <v>628</v>
      </c>
      <c r="C3" s="4"/>
      <c r="D3" s="4"/>
      <c r="E3" s="4"/>
      <c r="F3" s="4"/>
      <c r="H3" s="4"/>
      <c r="I3" s="4"/>
      <c r="J3" s="185">
        <f>MATCH(J4,Drivers!$C$5:$AG$5,0)</f>
        <v>1</v>
      </c>
      <c r="K3" s="185">
        <f>MATCH(K4,Drivers!$C$5:$AG$5,0)</f>
        <v>4</v>
      </c>
      <c r="L3" s="185">
        <f>MATCH(L4,Drivers!$C$5:$AG$5,0)</f>
        <v>6</v>
      </c>
      <c r="M3" s="278">
        <f>MATCH(M4,Drivers!$C$5:$AG$5,0)</f>
        <v>8</v>
      </c>
      <c r="N3" s="185">
        <f>MATCH(N4,Drivers!$C$5:$AG$5,0)</f>
        <v>9</v>
      </c>
      <c r="O3" s="278">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596</v>
      </c>
      <c r="D5" s="185">
        <f>MATCH(B5,Drivers!$A$7:$A$25,0)</f>
        <v>19</v>
      </c>
      <c r="E5" s="186"/>
      <c r="G5"/>
      <c r="J5" s="24" cm="1">
        <f t="array" ref="J5">INDEX(Drivers!$C$7:$AG$25,$D5,J$3)</f>
        <v>6.4158612357306808</v>
      </c>
      <c r="K5" s="24" cm="1">
        <f t="array" ref="K5">INDEX(Drivers!$C$7:$AG$25,$D5,K$3)</f>
        <v>6.9251895229982949</v>
      </c>
      <c r="L5" s="24" cm="1">
        <f t="array" ref="L5">INDEX(Drivers!$C$7:$AG$25,$D5,L$3)</f>
        <v>7.0969867972742753</v>
      </c>
      <c r="M5" s="24" cm="1">
        <f t="array" ref="M5">INDEX(Drivers!$C$7:$AG$25,$D5,M$3)</f>
        <v>7.29</v>
      </c>
      <c r="N5" s="24" cm="1">
        <f t="array" ref="N5">INDEX(Drivers!$C$7:$AG$25,$D5,N$3)</f>
        <v>6.9</v>
      </c>
      <c r="O5" s="24" cm="1">
        <f t="array" ref="O5">INDEX(Drivers!$C$7:$AG$25,$D5,O$3)</f>
        <v>7.2243589743589753</v>
      </c>
      <c r="P5" s="24" cm="1">
        <f t="array" ref="P5">INDEX(Drivers!$C$7:$AG$25,$D5,P$3)</f>
        <v>9.0623931623931657</v>
      </c>
      <c r="Q5" s="24" cm="1">
        <f t="array" ref="Q5">INDEX(Drivers!$C$7:$AG$25,$D5,Q$3)</f>
        <v>11.234615384615383</v>
      </c>
      <c r="R5" s="24" cm="1">
        <f t="array" ref="R5">INDEX(Drivers!$C$7:$AG$25,$D5,R$3)</f>
        <v>13.377350427350425</v>
      </c>
      <c r="S5" s="6"/>
      <c r="T5" s="6"/>
      <c r="U5" s="6"/>
      <c r="V5" s="6"/>
      <c r="W5" s="6"/>
      <c r="X5" s="6"/>
      <c r="Y5" s="6"/>
      <c r="Z5" s="6"/>
      <c r="AA5" s="6"/>
      <c r="AB5" s="6"/>
      <c r="AC5" s="6"/>
      <c r="AD5" s="6"/>
      <c r="AE5" s="6"/>
      <c r="AF5" s="6"/>
      <c r="AG5" s="6"/>
      <c r="AH5" s="6"/>
      <c r="AI5" s="6"/>
      <c r="AJ5" s="6"/>
      <c r="AK5" s="6"/>
      <c r="AL5" s="6"/>
      <c r="AM5" s="6"/>
      <c r="AN5" s="6"/>
      <c r="AO5" s="6"/>
      <c r="AP5" s="6"/>
      <c r="AQ5" s="6"/>
    </row>
    <row r="6" spans="1:62" s="348" customFormat="1">
      <c r="A6" s="348" t="s">
        <v>16</v>
      </c>
      <c r="J6" s="53"/>
      <c r="K6" s="186"/>
      <c r="L6" s="186"/>
      <c r="N6" s="186"/>
      <c r="P6" s="186"/>
      <c r="Q6" s="186"/>
      <c r="R6" s="186"/>
      <c r="S6" s="186"/>
      <c r="T6" s="186"/>
      <c r="U6" s="348" t="s">
        <v>689</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8" t="s">
        <v>16</v>
      </c>
      <c r="B7" s="14" t="s">
        <v>105</v>
      </c>
      <c r="C7" s="14"/>
      <c r="D7">
        <f>D32</f>
        <v>2012</v>
      </c>
      <c r="E7" s="4">
        <f>E32</f>
        <v>2015</v>
      </c>
      <c r="F7" s="4">
        <f>F32</f>
        <v>2020</v>
      </c>
      <c r="G7" s="4">
        <f>G32</f>
        <v>2030</v>
      </c>
      <c r="H7" s="4">
        <f>H32</f>
        <v>2050</v>
      </c>
      <c r="U7" s="353" t="str">
        <f>$C$14</f>
        <v>No improvement</v>
      </c>
      <c r="V7" s="353"/>
      <c r="W7" s="353"/>
      <c r="X7" s="353"/>
      <c r="Y7" s="353"/>
      <c r="Z7" s="353"/>
      <c r="AA7" s="117"/>
      <c r="AB7" s="117"/>
      <c r="AC7" s="117"/>
      <c r="AD7" s="117"/>
      <c r="AE7" s="117"/>
      <c r="AF7" s="117"/>
      <c r="AG7" s="117"/>
      <c r="AH7" s="117"/>
      <c r="AI7" s="117"/>
      <c r="AJ7" s="117"/>
      <c r="AK7" s="117"/>
      <c r="AL7" s="117"/>
      <c r="AM7" s="117"/>
      <c r="AN7" s="186"/>
    </row>
    <row r="8" spans="1:62" s="348" customFormat="1">
      <c r="A8" s="348" t="s">
        <v>16</v>
      </c>
      <c r="B8" s="348" t="s">
        <v>700</v>
      </c>
      <c r="U8" s="348" t="s">
        <v>692</v>
      </c>
      <c r="AB8" s="350">
        <v>2012</v>
      </c>
      <c r="AC8" s="350">
        <v>2013</v>
      </c>
      <c r="AD8" s="350">
        <v>2014</v>
      </c>
      <c r="AE8" s="350">
        <v>2015</v>
      </c>
      <c r="AF8" s="350">
        <v>2016</v>
      </c>
      <c r="AG8" s="350">
        <v>2017</v>
      </c>
      <c r="AH8" s="350">
        <v>2018</v>
      </c>
      <c r="AI8" s="350">
        <v>2019</v>
      </c>
      <c r="AJ8" s="351">
        <v>2020</v>
      </c>
      <c r="AK8" s="351">
        <v>2030</v>
      </c>
      <c r="AL8" s="351">
        <v>2040</v>
      </c>
      <c r="AM8" s="351">
        <v>2050</v>
      </c>
      <c r="AN8" s="186"/>
      <c r="AS8"/>
      <c r="AT8"/>
      <c r="AU8"/>
      <c r="AV8"/>
      <c r="AW8"/>
      <c r="AX8"/>
      <c r="AY8"/>
      <c r="AZ8"/>
      <c r="BA8"/>
      <c r="BB8"/>
      <c r="BC8"/>
      <c r="BD8"/>
      <c r="BE8"/>
      <c r="BF8"/>
      <c r="BG8"/>
      <c r="BH8"/>
      <c r="BI8"/>
      <c r="BJ8"/>
    </row>
    <row r="9" spans="1:62" s="348" customFormat="1">
      <c r="A9" s="348" t="s">
        <v>16</v>
      </c>
      <c r="U9" s="348" t="s">
        <v>693</v>
      </c>
      <c r="AB9" s="348">
        <v>14.1</v>
      </c>
      <c r="AC9" s="348">
        <v>13.9</v>
      </c>
      <c r="AD9" s="348">
        <v>13.5</v>
      </c>
      <c r="AE9" s="348">
        <v>13.5</v>
      </c>
      <c r="AF9" s="348">
        <v>13.3</v>
      </c>
      <c r="AG9" s="348">
        <v>13</v>
      </c>
      <c r="AH9" s="348">
        <v>12.6</v>
      </c>
      <c r="AI9" s="348">
        <v>12.3</v>
      </c>
      <c r="AJ9" s="348">
        <f>IF(ISBLANK(INDEX(AJ$14:AJ$16,MATCH($U$7,$U$14:$U$16,0))),"",INDEX(AJ$14:AJ$16,MATCH($U$7,$U$14:$U$16,0)))</f>
        <v>1</v>
      </c>
      <c r="AK9" s="348">
        <f>IF(ISBLANK(INDEX(AK$14:AK$16,MATCH($U$7,$U$14:$U$16,0))),"",INDEX(AK$14:AK$16,MATCH($U$7,$U$14:$U$16,0)))</f>
        <v>1</v>
      </c>
      <c r="AL9" s="348">
        <f>IF(ISBLANK(INDEX(AL$14:AL$16,MATCH($U$7,$U$14:$U$16,0))),"",INDEX(AL$14:AL$16,MATCH($U$7,$U$14:$U$16,0)))</f>
        <v>1</v>
      </c>
      <c r="AM9" s="348">
        <f>IF(ISBLANK(INDEX(AM$14:AM$16,MATCH($U$7,$U$14:$U$16,0))),"",INDEX(AM$14:AM$16,MATCH($U$7,$U$14:$U$16,0)))</f>
        <v>1</v>
      </c>
      <c r="AN9" s="186"/>
      <c r="AS9"/>
      <c r="AT9"/>
      <c r="AU9"/>
      <c r="AV9"/>
      <c r="AW9"/>
      <c r="AX9"/>
      <c r="AY9"/>
      <c r="AZ9"/>
      <c r="BA9"/>
      <c r="BB9"/>
      <c r="BC9"/>
      <c r="BD9"/>
      <c r="BE9"/>
      <c r="BF9"/>
      <c r="BG9"/>
      <c r="BH9"/>
      <c r="BI9"/>
      <c r="BJ9"/>
    </row>
    <row r="10" spans="1:62" s="348" customFormat="1">
      <c r="A10" s="348" t="s">
        <v>16</v>
      </c>
      <c r="AN10" s="186"/>
      <c r="AS10"/>
      <c r="AT10"/>
      <c r="AU10"/>
      <c r="AV10"/>
      <c r="AW10"/>
      <c r="AX10"/>
      <c r="AY10"/>
      <c r="AZ10"/>
      <c r="BA10"/>
      <c r="BB10"/>
      <c r="BC10"/>
      <c r="BD10"/>
      <c r="BE10"/>
      <c r="BF10"/>
      <c r="BG10"/>
      <c r="BH10"/>
      <c r="BI10"/>
      <c r="BJ10"/>
    </row>
    <row r="11" spans="1:62" s="348" customFormat="1">
      <c r="A11" s="348" t="s">
        <v>16</v>
      </c>
      <c r="U11" t="s">
        <v>690</v>
      </c>
      <c r="Y11" s="355" t="s">
        <v>697</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8" customFormat="1">
      <c r="A12" s="348" t="s">
        <v>16</v>
      </c>
      <c r="U12" t="s">
        <v>691</v>
      </c>
      <c r="Y12" s="348" t="s">
        <v>696</v>
      </c>
      <c r="AI12" s="186">
        <f>AI30</f>
        <v>10.9</v>
      </c>
      <c r="AK12" s="186">
        <f>AJ30</f>
        <v>7.2</v>
      </c>
      <c r="AM12" s="186">
        <f>AK30</f>
        <v>6.1</v>
      </c>
      <c r="AN12" s="186"/>
      <c r="BA12"/>
      <c r="BB12"/>
      <c r="BC12"/>
      <c r="BD12"/>
      <c r="BE12"/>
      <c r="BF12"/>
      <c r="BG12"/>
      <c r="BH12"/>
      <c r="BI12"/>
      <c r="BJ12"/>
    </row>
    <row r="13" spans="1:62" s="348" customFormat="1">
      <c r="A13" s="348" t="s">
        <v>16</v>
      </c>
      <c r="B13"/>
      <c r="AN13" s="186"/>
      <c r="BA13"/>
      <c r="BB13"/>
      <c r="BC13"/>
      <c r="BD13"/>
      <c r="BE13"/>
      <c r="BF13"/>
      <c r="BG13"/>
      <c r="BH13"/>
      <c r="BI13"/>
      <c r="BJ13"/>
    </row>
    <row r="14" spans="1:62">
      <c r="A14" s="348" t="s">
        <v>16</v>
      </c>
      <c r="B14" s="54" t="s">
        <v>93</v>
      </c>
      <c r="C14" s="352"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8" t="s">
        <v>695</v>
      </c>
      <c r="V14" s="348"/>
      <c r="W14" s="348"/>
      <c r="X14" s="348"/>
      <c r="Y14" s="348"/>
      <c r="Z14" s="348"/>
      <c r="AA14" s="348"/>
      <c r="AB14" s="348"/>
      <c r="AC14" s="348"/>
      <c r="AD14" s="348"/>
      <c r="AE14" s="348"/>
      <c r="AF14" s="348"/>
      <c r="AG14" s="348">
        <v>1</v>
      </c>
      <c r="AH14" s="348"/>
      <c r="AI14" s="348"/>
      <c r="AJ14" s="348">
        <v>1</v>
      </c>
      <c r="AK14" s="348">
        <v>1</v>
      </c>
      <c r="AL14" s="348">
        <v>1</v>
      </c>
      <c r="AM14" s="348">
        <v>1</v>
      </c>
      <c r="AN14" s="186"/>
      <c r="AS14" s="348"/>
      <c r="AU14" s="348"/>
      <c r="AV14" s="348"/>
      <c r="AW14" s="348"/>
      <c r="AX14" s="348"/>
      <c r="AY14" s="348"/>
      <c r="AZ14" s="348"/>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8" t="s">
        <v>690</v>
      </c>
      <c r="V15" s="348"/>
      <c r="W15" s="348" t="s">
        <v>48</v>
      </c>
      <c r="X15" s="348" t="s">
        <v>694</v>
      </c>
      <c r="Y15" s="348"/>
      <c r="Z15" s="348"/>
      <c r="AA15" s="348"/>
      <c r="AB15" s="348"/>
      <c r="AC15" s="348"/>
      <c r="AD15" s="348"/>
      <c r="AE15" s="348"/>
      <c r="AF15" s="348"/>
      <c r="AG15" s="348">
        <f>AG9/AG9</f>
        <v>1</v>
      </c>
      <c r="AH15" s="348"/>
      <c r="AI15" s="348"/>
      <c r="AJ15" s="348">
        <v>1</v>
      </c>
      <c r="AK15" s="348">
        <f>AK11/AF9</f>
        <v>0.82706766917293217</v>
      </c>
      <c r="AL15" s="348">
        <f>AVERAGE(AK15,AM15)</f>
        <v>0.8019953730480045</v>
      </c>
      <c r="AM15" s="348">
        <f>AM11/AG9</f>
        <v>0.77692307692307694</v>
      </c>
      <c r="AN15" s="186"/>
      <c r="AS15" s="348"/>
      <c r="AU15" s="348"/>
      <c r="AV15" s="348"/>
      <c r="AW15" s="348"/>
      <c r="AX15" s="348"/>
      <c r="AY15" s="348"/>
      <c r="AZ15" s="348"/>
      <c r="BA15"/>
      <c r="BB15"/>
      <c r="BC15"/>
      <c r="BD15"/>
      <c r="BE15"/>
      <c r="BF15"/>
      <c r="BG15"/>
      <c r="BH15"/>
      <c r="BI15"/>
      <c r="BJ15"/>
    </row>
    <row r="16" spans="1:62">
      <c r="A16" s="4" t="s">
        <v>16</v>
      </c>
      <c r="B16" s="4" t="s">
        <v>95</v>
      </c>
      <c r="C16" t="s">
        <v>695</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8" t="s">
        <v>691</v>
      </c>
      <c r="V16" s="10"/>
      <c r="W16" s="10" t="s">
        <v>48</v>
      </c>
      <c r="X16" s="348" t="s">
        <v>694</v>
      </c>
      <c r="Y16" s="10"/>
      <c r="Z16" s="10"/>
      <c r="AA16" s="10"/>
      <c r="AB16" s="10"/>
      <c r="AC16" s="348"/>
      <c r="AD16" s="348"/>
      <c r="AE16" s="186"/>
      <c r="AF16" s="348"/>
      <c r="AG16" s="348">
        <f>AG15</f>
        <v>1</v>
      </c>
      <c r="AH16" s="348"/>
      <c r="AI16" s="348"/>
      <c r="AJ16" s="10">
        <v>1</v>
      </c>
      <c r="AK16" s="348">
        <f>AK12/AG9</f>
        <v>0.55384615384615388</v>
      </c>
      <c r="AL16" s="348">
        <f>AVERAGE(AK16,AM16)</f>
        <v>0.5115384615384615</v>
      </c>
      <c r="AM16" s="348">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65.160362072068665</v>
      </c>
      <c r="L21" s="36">
        <f>K21*(1+$C$21*(L5/K5-1))</f>
        <v>66.776833730734651</v>
      </c>
      <c r="M21" s="36">
        <f>L21*(1+$C$21*(M5/L5-1))</f>
        <v>68.592929901464814</v>
      </c>
      <c r="N21" s="36">
        <f>M21*(1+$C$21*(N5/M5-1))</f>
        <v>64.92334928945229</v>
      </c>
      <c r="O21" s="36">
        <f>N21*(1+$C$21*(O5/N5-1))</f>
        <v>67.975301606477828</v>
      </c>
      <c r="P21" s="36">
        <f>N21*(1+$C$21*(P5/N5-1))</f>
        <v>85.269698069622549</v>
      </c>
      <c r="Q21" s="36">
        <f>P21*(1+$C$21*(Q5/P5-1))</f>
        <v>105.70853025333896</v>
      </c>
      <c r="R21" s="36">
        <f>Q21*(1+$C$21*(R5/Q5-1))</f>
        <v>125.86991222641673</v>
      </c>
      <c r="S21" s="36"/>
      <c r="T21" s="36"/>
      <c r="U21" s="348"/>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21.720480485956763</v>
      </c>
      <c r="L22" s="36">
        <f>K22*(1+$C$22*(L5/K5-1))</f>
        <v>22.259313297832851</v>
      </c>
      <c r="M22" s="36">
        <f>L22*(1+$C$22*(M5/L5-1))</f>
        <v>22.864688715994838</v>
      </c>
      <c r="N22" s="36">
        <f>M22*(1+$C$22*(N5/M5-1))</f>
        <v>21.641474916373717</v>
      </c>
      <c r="O22" s="36">
        <f>N22*(1+$C$22*(O5/N5-1))</f>
        <v>22.658809207314363</v>
      </c>
      <c r="P22" s="36">
        <f>N22*(1+$C$22*(P5/N5-1))</f>
        <v>28.42370352264469</v>
      </c>
      <c r="Q22" s="36">
        <f>P22*(1+$C$22*(Q5/P5-1))</f>
        <v>35.236760440762325</v>
      </c>
      <c r="R22" s="36">
        <f>Q22*(1+$C$22*(R5/Q5-1))</f>
        <v>41.957332423339913</v>
      </c>
      <c r="S22" s="36"/>
      <c r="T22" s="36"/>
      <c r="U22" s="348"/>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1.155084319004448</v>
      </c>
      <c r="L23" s="36">
        <f>K23*(1+$C$23*(L5/K5-1))</f>
        <v>1.1837391791934546</v>
      </c>
      <c r="M23" s="36">
        <f>L23*(1+$C$23*(M5/L5-1))</f>
        <v>1.2159327419961641</v>
      </c>
      <c r="N23" s="36">
        <f>M23*(1+$C$23*(N5/M5-1))</f>
        <v>1.1508828422185915</v>
      </c>
      <c r="O23" s="36">
        <f>N23*(1+$C$23*(O5/N5-1))</f>
        <v>1.2049841724083543</v>
      </c>
      <c r="P23" s="36">
        <f>N23*(1+$C$23*(P5/N5-1))</f>
        <v>1.5115583768170109</v>
      </c>
      <c r="Q23" s="36">
        <f>P23*(1+$C$23*(Q5/P5-1))</f>
        <v>1.8738733456636036</v>
      </c>
      <c r="R23" s="36">
        <f>Q23*(1+$C$23*(R5/Q5-1))</f>
        <v>2.2312700117656732</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65.160362072068665</v>
      </c>
      <c r="L27" s="281">
        <v>68.939278175231294</v>
      </c>
      <c r="M27" s="186">
        <f t="shared" ref="M27:R27" si="10">(M21*M14)</f>
        <v>68.592929901464814</v>
      </c>
      <c r="N27" s="186">
        <f t="shared" si="10"/>
        <v>64.92334928945229</v>
      </c>
      <c r="O27" s="186">
        <f t="shared" si="10"/>
        <v>67.975301606477828</v>
      </c>
      <c r="P27" s="186">
        <f t="shared" si="10"/>
        <v>85.269698069622549</v>
      </c>
      <c r="Q27" s="186">
        <f t="shared" si="10"/>
        <v>105.70853025333896</v>
      </c>
      <c r="R27" s="186">
        <f t="shared" si="10"/>
        <v>125.86991222641673</v>
      </c>
      <c r="S27" s="6"/>
      <c r="T27" s="6"/>
      <c r="U27" s="186" t="s">
        <v>701</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21.720480485956763</v>
      </c>
      <c r="L28" s="282">
        <v>20.465228059152793</v>
      </c>
      <c r="M28" s="186">
        <f t="shared" ref="M28" si="11">(M22*M15)</f>
        <v>22.864688715994838</v>
      </c>
      <c r="N28" s="186">
        <f t="shared" ref="N28" si="12">(N22*N15)</f>
        <v>21.641474916373717</v>
      </c>
      <c r="O28" s="186">
        <f t="shared" ref="O28" si="13">(O22*O15)</f>
        <v>22.658809207314363</v>
      </c>
      <c r="P28" s="186">
        <f t="shared" ref="P28:R29" si="14">(P22*P15)</f>
        <v>28.42370352264469</v>
      </c>
      <c r="Q28" s="186">
        <f t="shared" si="14"/>
        <v>35.236760440762325</v>
      </c>
      <c r="R28" s="186">
        <f t="shared" si="14"/>
        <v>41.957332423339913</v>
      </c>
      <c r="S28" s="186"/>
      <c r="T28" s="186"/>
      <c r="U28" s="354" t="s">
        <v>700</v>
      </c>
      <c r="AF28" s="356"/>
      <c r="AG28" s="357">
        <v>2017</v>
      </c>
      <c r="AH28" s="357">
        <v>2018</v>
      </c>
      <c r="AI28" s="357">
        <v>2019</v>
      </c>
      <c r="AJ28" s="357">
        <v>2025</v>
      </c>
      <c r="AK28" s="357">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1.155084319004448</v>
      </c>
      <c r="L29" s="283">
        <f>(L23*L16)</f>
        <v>1.1837391791934546</v>
      </c>
      <c r="M29" s="186">
        <f>(M23*M16)</f>
        <v>1.2159327419961641</v>
      </c>
      <c r="N29" s="186">
        <f>(N23*N16)</f>
        <v>1.1508828422185915</v>
      </c>
      <c r="O29" s="186">
        <f>(O23*O16)</f>
        <v>0</v>
      </c>
      <c r="P29" s="186">
        <f t="shared" si="14"/>
        <v>1.5115583768170109</v>
      </c>
      <c r="Q29" s="186">
        <f t="shared" si="14"/>
        <v>1.8738733456636036</v>
      </c>
      <c r="R29" s="186">
        <f>(R23*R16)</f>
        <v>2.2312700117656732</v>
      </c>
      <c r="S29" s="186"/>
      <c r="T29" s="186"/>
      <c r="U29" s="354" t="s">
        <v>690</v>
      </c>
      <c r="V29" s="30"/>
      <c r="W29" s="348"/>
      <c r="X29" s="354" t="s">
        <v>699</v>
      </c>
      <c r="Y29" s="186"/>
      <c r="Z29" s="186"/>
      <c r="AA29" s="186"/>
      <c r="AB29" s="186"/>
      <c r="AC29" s="186"/>
      <c r="AD29" s="186"/>
      <c r="AE29" s="186"/>
      <c r="AF29" s="358" t="s">
        <v>702</v>
      </c>
      <c r="AG29" s="356">
        <v>13</v>
      </c>
      <c r="AH29" s="356">
        <v>12.6</v>
      </c>
      <c r="AI29" s="356">
        <v>12.3</v>
      </c>
      <c r="AJ29" s="358">
        <v>9.6</v>
      </c>
      <c r="AK29" s="358">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4" t="s">
        <v>691</v>
      </c>
      <c r="V30" s="186"/>
      <c r="W30" s="186"/>
      <c r="X30" s="354" t="s">
        <v>696</v>
      </c>
      <c r="Y30" s="186"/>
      <c r="Z30" s="186"/>
      <c r="AA30" s="186"/>
      <c r="AB30" s="186"/>
      <c r="AC30" s="354"/>
      <c r="AD30" s="186"/>
      <c r="AE30" s="186"/>
      <c r="AF30" s="358" t="s">
        <v>702</v>
      </c>
      <c r="AG30" s="358">
        <v>11.3</v>
      </c>
      <c r="AH30" s="358">
        <v>11</v>
      </c>
      <c r="AI30" s="358">
        <v>10.9</v>
      </c>
      <c r="AJ30" s="358">
        <v>7.2</v>
      </c>
      <c r="AK30" s="358">
        <v>6.1</v>
      </c>
      <c r="AL30" s="186"/>
      <c r="AM30" s="186"/>
      <c r="AN30" s="186"/>
      <c r="AO30" s="186"/>
      <c r="AP30" s="186"/>
      <c r="AQ30" s="186"/>
    </row>
    <row r="31" spans="1:62" ht="18" thickBot="1">
      <c r="A31" s="4" t="s">
        <v>16</v>
      </c>
      <c r="B31" s="65" t="s">
        <v>597</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595</v>
      </c>
      <c r="C33" s="186" t="s">
        <v>597</v>
      </c>
      <c r="D33" s="185">
        <f>MATCH(B33,Drivers!$A$7:$A$25,0)</f>
        <v>19</v>
      </c>
      <c r="E33" s="186"/>
      <c r="F33" s="185"/>
      <c r="G33" s="185"/>
      <c r="H33" s="185"/>
      <c r="I33" s="185"/>
      <c r="J33" s="186" cm="1">
        <f t="array" ref="J33">INDEX(Drivers!$C$7:$AG$25,$D33,J$3)</f>
        <v>6.4158612357306808</v>
      </c>
      <c r="K33" s="186" cm="1">
        <f t="array" ref="K33">INDEX(Drivers!$C$7:$AG$25,$D33,K$3)</f>
        <v>6.9251895229982949</v>
      </c>
      <c r="L33" s="186" cm="1">
        <f t="array" ref="L33">INDEX(Drivers!$C$7:$AG$25,$D33,L$3)</f>
        <v>7.0969867972742753</v>
      </c>
      <c r="M33" s="186" cm="1">
        <f t="array" ref="M33">INDEX(Drivers!$C$7:$AG$25,$D33,M$3)</f>
        <v>7.29</v>
      </c>
      <c r="N33" s="186" cm="1">
        <f t="array" ref="N33">INDEX(Drivers!$C$7:$AG$25,$D33,N$3)</f>
        <v>6.9</v>
      </c>
      <c r="O33" s="186" cm="1">
        <f t="array" ref="O33">INDEX(Drivers!$C$7:$AG$25,$D33,O$3)</f>
        <v>7.2243589743589753</v>
      </c>
      <c r="P33" s="186" cm="1">
        <f t="array" ref="P33">INDEX(Drivers!$C$7:$AG$25,$D33,P$3)</f>
        <v>9.0623931623931657</v>
      </c>
      <c r="Q33" s="186" cm="1">
        <f t="array" ref="Q33">INDEX(Drivers!$C$7:$AG$25,$D33,Q$3)</f>
        <v>11.234615384615383</v>
      </c>
      <c r="R33" s="186" cm="1">
        <f t="array" ref="R33">INDEX(Drivers!$C$7:$AG$25,$D33,R$3)</f>
        <v>13.377350427350425</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3">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4.8669505794950583</v>
      </c>
      <c r="L41" s="282">
        <f>0.001*(26455.61401-21947)</f>
        <v>4.5086140100000014</v>
      </c>
      <c r="M41" s="186">
        <f>M$33/J$33*J41</f>
        <v>5.123335557343375</v>
      </c>
      <c r="N41" s="186">
        <f>N$33/K$33*K41</f>
        <v>4.849247646868216</v>
      </c>
      <c r="O41" s="186">
        <f>O$33/L$33*L41</f>
        <v>4.5895317288139692</v>
      </c>
      <c r="P41" s="186">
        <f>P$33/N$33*N41</f>
        <v>6.3689548866274874</v>
      </c>
      <c r="Q41" s="186">
        <f>Q$33/P$33*P41</f>
        <v>7.8955698865674773</v>
      </c>
      <c r="R41" s="186">
        <f>R$33/Q$33*Q41</f>
        <v>9.4014616059652987</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2" t="s">
        <v>16</v>
      </c>
      <c r="B47" s="118" t="s">
        <v>19</v>
      </c>
      <c r="C47" s="118" t="s">
        <v>20</v>
      </c>
      <c r="D47" s="118" t="s">
        <v>21</v>
      </c>
      <c r="E47" s="118" t="s">
        <v>22</v>
      </c>
      <c r="F47" s="118" t="s">
        <v>23</v>
      </c>
      <c r="G47" s="118" t="s">
        <v>24</v>
      </c>
      <c r="H47" s="118" t="s">
        <v>612</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4">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61.96545402402289</v>
      </c>
      <c r="L53" s="186" cm="1">
        <f t="array" ref="L53">IF(L$51=-1,M53,IF(L$51=99,K53,IF(L$51=0,INDEX($J27:$R27,0,L$49),(INDEX($J27:$R27,0,L$51+1)-INDEX($J27:$R27,0,L$51))/(INDEX($J$4:$R$4,0,L$51+1)-INDEX($J$4:$R$4,0,L$51))+K53)))</f>
        <v>63.562908048045777</v>
      </c>
      <c r="M53" s="186" cm="1">
        <f t="array" ref="M53">IF(M$51=-1,N53,IF(M$51=99,L53,IF(M$51=0,INDEX($J27:$R27,0,M$49),(INDEX($J27:$R27,0,M$51+1)-INDEX($J27:$R27,0,M$51))/(INDEX($J$4:$R$4,0,M$51+1)-INDEX($J$4:$R$4,0,M$51))+L53)))</f>
        <v>65.160362072068665</v>
      </c>
      <c r="N53" s="186" cm="1">
        <f t="array" ref="N53">IF(N$51=-1,O53,IF(N$51=99,M53,IF(N$51=0,INDEX($J27:$R27,0,N$49),(INDEX($J27:$R27,0,N$51+1)-INDEX($J27:$R27,0,N$51))/(INDEX($J$4:$R$4,0,N$51+1)-INDEX($J$4:$R$4,0,N$51))+M53)))</f>
        <v>67.04982012364998</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68.766104038348061</v>
      </c>
      <c r="Q53" s="186" cm="1">
        <f t="array" ref="Q53">IF(Q$51=-1,R53,IF(Q$51=99,P53,IF(Q$51=0,INDEX($J27:$R27,0,Q$49),(INDEX($J27:$R27,0,Q$51+1)-INDEX($J27:$R27,0,Q$51))/(INDEX($J$4:$R$4,0,Q$51+1)-INDEX($J$4:$R$4,0,Q$51))+P53)))</f>
        <v>68.592929901464814</v>
      </c>
      <c r="R53" s="186" cm="1">
        <f t="array" ref="R53">IF(R$51=-1,S53,IF(R$51=99,Q53,IF(R$51=0,INDEX($J27:$R27,0,R$49),(INDEX($J27:$R27,0,R$51+1)-INDEX($J27:$R27,0,R$51))/(INDEX($J$4:$R$4,0,R$51+1)-INDEX($J$4:$R$4,0,R$51))+Q53)))</f>
        <v>64.92334928945229</v>
      </c>
      <c r="S53" s="186" cm="1">
        <f t="array" ref="S53">IF(S$51=-1,T53,IF(S$51=99,R53,IF(S$51=0,INDEX($J27:$R27,0,S$49),(INDEX($J27:$R27,0,S$51+1)-INDEX($J27:$R27,0,S$51))/(INDEX($J$4:$R$4,0,S$51+1)-INDEX($J$4:$R$4,0,S$51))+R53)))</f>
        <v>67.975301606477828</v>
      </c>
      <c r="T53" s="186" cm="1">
        <f t="array" ref="T53">IF(T$51=-1,U53,IF(T$51=99,S53,IF(T$51=0,INDEX($J27:$R27,0,T$49),(INDEX($J27:$R27,0,T$51+1)-INDEX($J27:$R27,0,T$51))/(INDEX($J$4:$R$4,0,T$51+1)-INDEX($J$4:$R$4,0,T$51))+S53)))</f>
        <v>69.896901213493905</v>
      </c>
      <c r="U53" s="186" cm="1">
        <f t="array" ref="U53">IF(U$51=-1,V53,IF(U$51=99,T53,IF(U$51=0,INDEX($J27:$R27,0,U$49),(INDEX($J27:$R27,0,U$51+1)-INDEX($J27:$R27,0,U$51))/(INDEX($J$4:$R$4,0,U$51+1)-INDEX($J$4:$R$4,0,U$51))+T53)))</f>
        <v>71.818500820509982</v>
      </c>
      <c r="V53" s="186" cm="1">
        <f t="array" ref="V53">IF(V$51=-1,W53,IF(V$51=99,U53,IF(V$51=0,INDEX($J27:$R27,0,V$49),(INDEX($J27:$R27,0,V$51+1)-INDEX($J27:$R27,0,V$51))/(INDEX($J$4:$R$4,0,V$51+1)-INDEX($J$4:$R$4,0,V$51))+U53)))</f>
        <v>73.740100427526059</v>
      </c>
      <c r="W53" s="186" cm="1">
        <f t="array" ref="W53">IF(W$51=-1,X53,IF(W$51=99,V53,IF(W$51=0,INDEX($J27:$R27,0,W$49),(INDEX($J27:$R27,0,W$51+1)-INDEX($J27:$R27,0,W$51))/(INDEX($J$4:$R$4,0,W$51+1)-INDEX($J$4:$R$4,0,W$51))+V53)))</f>
        <v>75.661700034542136</v>
      </c>
      <c r="X53" s="186" cm="1">
        <f t="array" ref="X53">IF(X$51=-1,Y53,IF(X$51=99,W53,IF(X$51=0,INDEX($J27:$R27,0,X$49),(INDEX($J27:$R27,0,X$51+1)-INDEX($J27:$R27,0,X$51))/(INDEX($J$4:$R$4,0,X$51+1)-INDEX($J$4:$R$4,0,X$51))+W53)))</f>
        <v>77.583299641558213</v>
      </c>
      <c r="Y53" s="186" cm="1">
        <f t="array" ref="Y53">IF(Y$51=-1,Z53,IF(Y$51=99,X53,IF(Y$51=0,INDEX($J27:$R27,0,Y$49),(INDEX($J27:$R27,0,Y$51+1)-INDEX($J27:$R27,0,Y$51))/(INDEX($J$4:$R$4,0,Y$51+1)-INDEX($J$4:$R$4,0,Y$51))+X53)))</f>
        <v>79.50489924857429</v>
      </c>
      <c r="Z53" s="186" cm="1">
        <f t="array" ref="Z53">IF(Z$51=-1,AA53,IF(Z$51=99,Y53,IF(Z$51=0,INDEX($J27:$R27,0,Z$49),(INDEX($J27:$R27,0,Z$51+1)-INDEX($J27:$R27,0,Z$51))/(INDEX($J$4:$R$4,0,Z$51+1)-INDEX($J$4:$R$4,0,Z$51))+Y53)))</f>
        <v>81.426498855590367</v>
      </c>
      <c r="AA53" s="186" cm="1">
        <f t="array" ref="AA53">IF(AA$51=-1,AB53,IF(AA$51=99,Z53,IF(AA$51=0,INDEX($J27:$R27,0,AA$49),(INDEX($J27:$R27,0,AA$51+1)-INDEX($J27:$R27,0,AA$51))/(INDEX($J$4:$R$4,0,AA$51+1)-INDEX($J$4:$R$4,0,AA$51))+Z53)))</f>
        <v>83.348098462606444</v>
      </c>
      <c r="AB53" s="186" cm="1">
        <f t="array" ref="AB53">IF(AB$51=-1,AC53,IF(AB$51=99,AA53,IF(AB$51=0,INDEX($J27:$R27,0,AB$49),(INDEX($J27:$R27,0,AB$51+1)-INDEX($J27:$R27,0,AB$51))/(INDEX($J$4:$R$4,0,AB$51+1)-INDEX($J$4:$R$4,0,AB$51))+AA53)))</f>
        <v>85.269698069622549</v>
      </c>
      <c r="AC53" s="186" cm="1">
        <f t="array" ref="AC53">IF(AC$51=-1,AD53,IF(AC$51=99,AB53,IF(AC$51=0,INDEX($J27:$R27,0,AC$49),(INDEX($J27:$R27,0,AC$51+1)-INDEX($J27:$R27,0,AC$51))/(INDEX($J$4:$R$4,0,AC$51+1)-INDEX($J$4:$R$4,0,AC$51))+AB53)))</f>
        <v>87.313581287994197</v>
      </c>
      <c r="AD53" s="186" cm="1">
        <f t="array" ref="AD53">IF(AD$51=-1,AE53,IF(AD$51=99,AC53,IF(AD$51=0,INDEX($J27:$R27,0,AD$49),(INDEX($J27:$R27,0,AD$51+1)-INDEX($J27:$R27,0,AD$51))/(INDEX($J$4:$R$4,0,AD$51+1)-INDEX($J$4:$R$4,0,AD$51))+AC53)))</f>
        <v>89.357464506365844</v>
      </c>
      <c r="AE53" s="186" cm="1">
        <f t="array" ref="AE53">IF(AE$51=-1,AF53,IF(AE$51=99,AD53,IF(AE$51=0,INDEX($J27:$R27,0,AE$49),(INDEX($J27:$R27,0,AE$51+1)-INDEX($J27:$R27,0,AE$51))/(INDEX($J$4:$R$4,0,AE$51+1)-INDEX($J$4:$R$4,0,AE$51))+AD53)))</f>
        <v>91.401347724737491</v>
      </c>
      <c r="AF53" s="186" cm="1">
        <f t="array" ref="AF53">IF(AF$51=-1,AG53,IF(AF$51=99,AE53,IF(AF$51=0,INDEX($J27:$R27,0,AF$49),(INDEX($J27:$R27,0,AF$51+1)-INDEX($J27:$R27,0,AF$51))/(INDEX($J$4:$R$4,0,AF$51+1)-INDEX($J$4:$R$4,0,AF$51))+AE53)))</f>
        <v>93.445230943109138</v>
      </c>
      <c r="AG53" s="186" cm="1">
        <f t="array" ref="AG53">IF(AG$51=-1,AH53,IF(AG$51=99,AF53,IF(AG$51=0,INDEX($J27:$R27,0,AG$49),(INDEX($J27:$R27,0,AG$51+1)-INDEX($J27:$R27,0,AG$51))/(INDEX($J$4:$R$4,0,AG$51+1)-INDEX($J$4:$R$4,0,AG$51))+AF53)))</f>
        <v>95.489114161480785</v>
      </c>
      <c r="AH53" s="186" cm="1">
        <f t="array" ref="AH53">IF(AH$51=-1,AI53,IF(AH$51=99,AG53,IF(AH$51=0,INDEX($J27:$R27,0,AH$49),(INDEX($J27:$R27,0,AH$51+1)-INDEX($J27:$R27,0,AH$51))/(INDEX($J$4:$R$4,0,AH$51+1)-INDEX($J$4:$R$4,0,AH$51))+AG53)))</f>
        <v>97.532997379852432</v>
      </c>
      <c r="AI53" s="186" cm="1">
        <f t="array" ref="AI53">IF(AI$51=-1,AJ53,IF(AI$51=99,AH53,IF(AI$51=0,INDEX($J27:$R27,0,AI$49),(INDEX($J27:$R27,0,AI$51+1)-INDEX($J27:$R27,0,AI$51))/(INDEX($J$4:$R$4,0,AI$51+1)-INDEX($J$4:$R$4,0,AI$51))+AH53)))</f>
        <v>99.576880598224079</v>
      </c>
      <c r="AJ53" s="186" cm="1">
        <f t="array" ref="AJ53">IF(AJ$51=-1,AK53,IF(AJ$51=99,AI53,IF(AJ$51=0,INDEX($J27:$R27,0,AJ$49),(INDEX($J27:$R27,0,AJ$51+1)-INDEX($J27:$R27,0,AJ$51))/(INDEX($J$4:$R$4,0,AJ$51+1)-INDEX($J$4:$R$4,0,AJ$51))+AI53)))</f>
        <v>101.62076381659573</v>
      </c>
      <c r="AK53" s="186" cm="1">
        <f t="array" ref="AK53">IF(AK$51=-1,AL53,IF(AK$51=99,AJ53,IF(AK$51=0,INDEX($J27:$R27,0,AK$49),(INDEX($J27:$R27,0,AK$51+1)-INDEX($J27:$R27,0,AK$51))/(INDEX($J$4:$R$4,0,AK$51+1)-INDEX($J$4:$R$4,0,AK$51))+AJ53)))</f>
        <v>103.66464703496737</v>
      </c>
      <c r="AL53" s="186" cm="1">
        <f t="array" ref="AL53">IF(AL$51=-1,AM53,IF(AL$51=99,AK53,IF(AL$51=0,INDEX($J27:$R27,0,AL$49),(INDEX($J27:$R27,0,AL$51+1)-INDEX($J27:$R27,0,AL$51))/(INDEX($J$4:$R$4,0,AL$51+1)-INDEX($J$4:$R$4,0,AL$51))+AK53)))</f>
        <v>105.70853025333896</v>
      </c>
      <c r="AM53" s="214">
        <f t="shared" ref="AM53:AM56" si="26">(AL53+AN53)/2</f>
        <v>115.78922123987785</v>
      </c>
      <c r="AN53" s="186" cm="1">
        <f t="array" ref="AN53">IF(AN$51=-1,AO53,IF(AN$51=99,AM53,IF(AN$51=0,INDEX($J27:$R27,0,AN$49),(INDEX($J27:$R27,0,AN$51+1)-INDEX($J27:$R27,0,AN$51))/(INDEX($J$4:$R$4,0,AN$51+1)-INDEX($J$4:$R$4,0,AN$51))+AM53)))</f>
        <v>125.86991222641673</v>
      </c>
      <c r="AO53" s="186" cm="1">
        <f t="array" ref="AO53">IF(AO$51=-1,AP53,IF(AO$51=99,AN53,IF(AO$51=0,INDEX($J27:$R27,0,AO$49),(INDEX($J27:$R27,0,AO$51+1)-INDEX($J27:$R27,0,AO$51))/(INDEX($J$4:$R$4,0,AO$51+1)-INDEX($J$4:$R$4,0,AO$51))+AN53)))</f>
        <v>125.86991222641673</v>
      </c>
      <c r="AP53" s="186" cm="1">
        <f t="array" ref="AP53">IF(AP$51=-1,AR53,IF(AP$51=99,AO53,IF(AP$51=0,INDEX($J27:$R27,0,AP$49),(INDEX($J27:$R27,0,AP$51+1)-INDEX($J27:$R27,0,AP$51))/(INDEX($J$4:$R$4,0,AP$51+1)-INDEX($J$4:$R$4,0,AP$51))+AO53)))</f>
        <v>125.86991222641673</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20.655493495318922</v>
      </c>
      <c r="L54" s="186" cm="1">
        <f t="array" ref="L54">IF(L$51=-1,M54,IF(L$51=99,K54,IF(L$51=0,INDEX($J28:$R28,0,L$49),(INDEX($J28:$R28,0,L$51+1)-INDEX($J28:$R28,0,L$51))/(INDEX($J$4:$R$4,0,L$51+1)-INDEX($J$4:$R$4,0,L$51))+K54)))</f>
        <v>21.187986990637842</v>
      </c>
      <c r="M54" s="186" cm="1">
        <f t="array" ref="M54">IF(M$51=-1,N54,IF(M$51=99,L54,IF(M$51=0,INDEX($J28:$R28,0,M$49),(INDEX($J28:$R28,0,M$51+1)-INDEX($J28:$R28,0,M$51))/(INDEX($J$4:$R$4,0,M$51+1)-INDEX($J$4:$R$4,0,M$51))+L54)))</f>
        <v>21.720480485956763</v>
      </c>
      <c r="N54" s="186" cm="1">
        <f t="array" ref="N54">IF(N$51=-1,O54,IF(N$51=99,M54,IF(N$51=0,INDEX($J28:$R28,0,N$49),(INDEX($J28:$R28,0,N$51+1)-INDEX($J28:$R28,0,N$51))/(INDEX($J$4:$R$4,0,N$51+1)-INDEX($J$4:$R$4,0,N$51))+M54)))</f>
        <v>21.092854272554778</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21.664958387573815</v>
      </c>
      <c r="Q54" s="186" cm="1">
        <f t="array" ref="Q54">IF(Q$51=-1,R54,IF(Q$51=99,P54,IF(Q$51=0,INDEX($J28:$R28,0,Q$49),(INDEX($J28:$R28,0,Q$51+1)-INDEX($J28:$R28,0,Q$51))/(INDEX($J$4:$R$4,0,Q$51+1)-INDEX($J$4:$R$4,0,Q$51))+P54)))</f>
        <v>22.864688715994838</v>
      </c>
      <c r="R54" s="186" cm="1">
        <f t="array" ref="R54">IF(R$51=-1,S54,IF(R$51=99,Q54,IF(R$51=0,INDEX($J28:$R28,0,R$49),(INDEX($J28:$R28,0,R$51+1)-INDEX($J28:$R28,0,R$51))/(INDEX($J$4:$R$4,0,R$51+1)-INDEX($J$4:$R$4,0,R$51))+Q54)))</f>
        <v>21.641474916373717</v>
      </c>
      <c r="S54" s="186" cm="1">
        <f t="array" ref="S54">IF(S$51=-1,T54,IF(S$51=99,R54,IF(S$51=0,INDEX($J28:$R28,0,S$49),(INDEX($J28:$R28,0,S$51+1)-INDEX($J28:$R28,0,S$51))/(INDEX($J$4:$R$4,0,S$51+1)-INDEX($J$4:$R$4,0,S$51))+R54)))</f>
        <v>22.658809207314363</v>
      </c>
      <c r="T54" s="186" cm="1">
        <f t="array" ref="T54">IF(T$51=-1,U54,IF(T$51=99,S54,IF(T$51=0,INDEX($J28:$R28,0,T$49),(INDEX($J28:$R28,0,T$51+1)-INDEX($J28:$R28,0,T$51))/(INDEX($J$4:$R$4,0,T$51+1)-INDEX($J$4:$R$4,0,T$51))+S54)))</f>
        <v>23.299353020128844</v>
      </c>
      <c r="U54" s="186" cm="1">
        <f t="array" ref="U54">IF(U$51=-1,V54,IF(U$51=99,T54,IF(U$51=0,INDEX($J28:$R28,0,U$49),(INDEX($J28:$R28,0,U$51+1)-INDEX($J28:$R28,0,U$51))/(INDEX($J$4:$R$4,0,U$51+1)-INDEX($J$4:$R$4,0,U$51))+T54)))</f>
        <v>23.939896832943326</v>
      </c>
      <c r="V54" s="186" cm="1">
        <f t="array" ref="V54">IF(V$51=-1,W54,IF(V$51=99,U54,IF(V$51=0,INDEX($J28:$R28,0,V$49),(INDEX($J28:$R28,0,V$51+1)-INDEX($J28:$R28,0,V$51))/(INDEX($J$4:$R$4,0,V$51+1)-INDEX($J$4:$R$4,0,V$51))+U54)))</f>
        <v>24.580440645757808</v>
      </c>
      <c r="W54" s="186" cm="1">
        <f t="array" ref="W54">IF(W$51=-1,X54,IF(W$51=99,V54,IF(W$51=0,INDEX($J28:$R28,0,W$49),(INDEX($J28:$R28,0,W$51+1)-INDEX($J28:$R28,0,W$51))/(INDEX($J$4:$R$4,0,W$51+1)-INDEX($J$4:$R$4,0,W$51))+V54)))</f>
        <v>25.220984458572289</v>
      </c>
      <c r="X54" s="186" cm="1">
        <f t="array" ref="X54">IF(X$51=-1,Y54,IF(X$51=99,W54,IF(X$51=0,INDEX($J28:$R28,0,X$49),(INDEX($J28:$R28,0,X$51+1)-INDEX($J28:$R28,0,X$51))/(INDEX($J$4:$R$4,0,X$51+1)-INDEX($J$4:$R$4,0,X$51))+W54)))</f>
        <v>25.861528271386771</v>
      </c>
      <c r="Y54" s="186" cm="1">
        <f t="array" ref="Y54">IF(Y$51=-1,Z54,IF(Y$51=99,X54,IF(Y$51=0,INDEX($J28:$R28,0,Y$49),(INDEX($J28:$R28,0,Y$51+1)-INDEX($J28:$R28,0,Y$51))/(INDEX($J$4:$R$4,0,Y$51+1)-INDEX($J$4:$R$4,0,Y$51))+X54)))</f>
        <v>26.502072084201252</v>
      </c>
      <c r="Z54" s="186" cm="1">
        <f t="array" ref="Z54">IF(Z$51=-1,AA54,IF(Z$51=99,Y54,IF(Z$51=0,INDEX($J28:$R28,0,Z$49),(INDEX($J28:$R28,0,Z$51+1)-INDEX($J28:$R28,0,Z$51))/(INDEX($J$4:$R$4,0,Z$51+1)-INDEX($J$4:$R$4,0,Z$51))+Y54)))</f>
        <v>27.142615897015734</v>
      </c>
      <c r="AA54" s="186" cm="1">
        <f t="array" ref="AA54">IF(AA$51=-1,AB54,IF(AA$51=99,Z54,IF(AA$51=0,INDEX($J28:$R28,0,AA$49),(INDEX($J28:$R28,0,AA$51+1)-INDEX($J28:$R28,0,AA$51))/(INDEX($J$4:$R$4,0,AA$51+1)-INDEX($J$4:$R$4,0,AA$51))+Z54)))</f>
        <v>27.783159709830215</v>
      </c>
      <c r="AB54" s="186" cm="1">
        <f t="array" ref="AB54">IF(AB$51=-1,AC54,IF(AB$51=99,AA54,IF(AB$51=0,INDEX($J28:$R28,0,AB$49),(INDEX($J28:$R28,0,AB$51+1)-INDEX($J28:$R28,0,AB$51))/(INDEX($J$4:$R$4,0,AB$51+1)-INDEX($J$4:$R$4,0,AB$51))+AA54)))</f>
        <v>28.42370352264469</v>
      </c>
      <c r="AC54" s="186" cm="1">
        <f t="array" ref="AC54">IF(AC$51=-1,AD54,IF(AC$51=99,AB54,IF(AC$51=0,INDEX($J28:$R28,0,AC$49),(INDEX($J28:$R28,0,AC$51+1)-INDEX($J28:$R28,0,AC$51))/(INDEX($J$4:$R$4,0,AC$51+1)-INDEX($J$4:$R$4,0,AC$51))+AB54)))</f>
        <v>29.105009214456452</v>
      </c>
      <c r="AD54" s="186" cm="1">
        <f t="array" ref="AD54">IF(AD$51=-1,AE54,IF(AD$51=99,AC54,IF(AD$51=0,INDEX($J28:$R28,0,AD$49),(INDEX($J28:$R28,0,AD$51+1)-INDEX($J28:$R28,0,AD$51))/(INDEX($J$4:$R$4,0,AD$51+1)-INDEX($J$4:$R$4,0,AD$51))+AC54)))</f>
        <v>29.786314906268217</v>
      </c>
      <c r="AE54" s="186" cm="1">
        <f t="array" ref="AE54">IF(AE$51=-1,AF54,IF(AE$51=99,AD54,IF(AE$51=0,INDEX($J28:$R28,0,AE$49),(INDEX($J28:$R28,0,AE$51+1)-INDEX($J28:$R28,0,AE$51))/(INDEX($J$4:$R$4,0,AE$51+1)-INDEX($J$4:$R$4,0,AE$51))+AD54)))</f>
        <v>30.467620598079982</v>
      </c>
      <c r="AF54" s="186" cm="1">
        <f t="array" ref="AF54">IF(AF$51=-1,AG54,IF(AF$51=99,AE54,IF(AF$51=0,INDEX($J28:$R28,0,AF$49),(INDEX($J28:$R28,0,AF$51+1)-INDEX($J28:$R28,0,AF$51))/(INDEX($J$4:$R$4,0,AF$51+1)-INDEX($J$4:$R$4,0,AF$51))+AE54)))</f>
        <v>31.148926289891747</v>
      </c>
      <c r="AG54" s="186" cm="1">
        <f t="array" ref="AG54">IF(AG$51=-1,AH54,IF(AG$51=99,AF54,IF(AG$51=0,INDEX($J28:$R28,0,AG$49),(INDEX($J28:$R28,0,AG$51+1)-INDEX($J28:$R28,0,AG$51))/(INDEX($J$4:$R$4,0,AG$51+1)-INDEX($J$4:$R$4,0,AG$51))+AF54)))</f>
        <v>31.830231981703513</v>
      </c>
      <c r="AH54" s="186" cm="1">
        <f t="array" ref="AH54">IF(AH$51=-1,AI54,IF(AH$51=99,AG54,IF(AH$51=0,INDEX($J28:$R28,0,AH$49),(INDEX($J28:$R28,0,AH$51+1)-INDEX($J28:$R28,0,AH$51))/(INDEX($J$4:$R$4,0,AH$51+1)-INDEX($J$4:$R$4,0,AH$51))+AG54)))</f>
        <v>32.511537673515278</v>
      </c>
      <c r="AI54" s="186" cm="1">
        <f t="array" ref="AI54">IF(AI$51=-1,AJ54,IF(AI$51=99,AH54,IF(AI$51=0,INDEX($J28:$R28,0,AI$49),(INDEX($J28:$R28,0,AI$51+1)-INDEX($J28:$R28,0,AI$51))/(INDEX($J$4:$R$4,0,AI$51+1)-INDEX($J$4:$R$4,0,AI$51))+AH54)))</f>
        <v>33.192843365327043</v>
      </c>
      <c r="AJ54" s="186" cm="1">
        <f t="array" ref="AJ54">IF(AJ$51=-1,AK54,IF(AJ$51=99,AI54,IF(AJ$51=0,INDEX($J28:$R28,0,AJ$49),(INDEX($J28:$R28,0,AJ$51+1)-INDEX($J28:$R28,0,AJ$51))/(INDEX($J$4:$R$4,0,AJ$51+1)-INDEX($J$4:$R$4,0,AJ$51))+AI54)))</f>
        <v>33.874149057138808</v>
      </c>
      <c r="AK54" s="186" cm="1">
        <f t="array" ref="AK54">IF(AK$51=-1,AL54,IF(AK$51=99,AJ54,IF(AK$51=0,INDEX($J28:$R28,0,AK$49),(INDEX($J28:$R28,0,AK$51+1)-INDEX($J28:$R28,0,AK$51))/(INDEX($J$4:$R$4,0,AK$51+1)-INDEX($J$4:$R$4,0,AK$51))+AJ54)))</f>
        <v>34.555454748950574</v>
      </c>
      <c r="AL54" s="186" cm="1">
        <f t="array" ref="AL54">IF(AL$51=-1,AM54,IF(AL$51=99,AK54,IF(AL$51=0,INDEX($J28:$R28,0,AL$49),(INDEX($J28:$R28,0,AL$51+1)-INDEX($J28:$R28,0,AL$51))/(INDEX($J$4:$R$4,0,AL$51+1)-INDEX($J$4:$R$4,0,AL$51))+AK54)))</f>
        <v>35.236760440762325</v>
      </c>
      <c r="AM54" s="214">
        <f t="shared" ref="AM54:AM55" si="31">(AL54+AN54)/2</f>
        <v>38.597046432051116</v>
      </c>
      <c r="AN54" s="186" cm="1">
        <f t="array" ref="AN54">IF(AN$51=-1,AO54,IF(AN$51=99,AM54,IF(AN$51=0,INDEX($J28:$R28,0,AN$49),(INDEX($J28:$R28,0,AN$51+1)-INDEX($J28:$R28,0,AN$51))/(INDEX($J$4:$R$4,0,AN$51+1)-INDEX($J$4:$R$4,0,AN$51))+AM54)))</f>
        <v>41.957332423339913</v>
      </c>
      <c r="AO54" s="186" cm="1">
        <f t="array" ref="AO54">IF(AO$51=-1,AP54,IF(AO$51=99,AN54,IF(AO$51=0,INDEX($J28:$R28,0,AO$49),(INDEX($J28:$R28,0,AO$51+1)-INDEX($J28:$R28,0,AO$51))/(INDEX($J$4:$R$4,0,AO$51+1)-INDEX($J$4:$R$4,0,AO$51))+AN54)))</f>
        <v>41.957332423339913</v>
      </c>
      <c r="AP54" s="186" cm="1">
        <f t="array" ref="AP54">IF(AP$51=-1,AR54,IF(AP$51=99,AO54,IF(AP$51=0,INDEX($J28:$R28,0,AP$49),(INDEX($J28:$R28,0,AP$51+1)-INDEX($J28:$R28,0,AP$51))/(INDEX($J$4:$R$4,0,AP$51+1)-INDEX($J$4:$R$4,0,AP$51))+AO54)))</f>
        <v>41.957332423339913</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1.0984488420118992</v>
      </c>
      <c r="L55" s="186" cm="1">
        <f t="array" ref="L55">IF(L$51=-1,M55,IF(L$51=99,K55,IF(L$51=0,INDEX($J29:$R29,0,L$49),(INDEX($J29:$R29,0,L$51+1)-INDEX($J29:$R29,0,L$51))/(INDEX($J$4:$R$4,0,L$51+1)-INDEX($J$4:$R$4,0,L$51))+K55)))</f>
        <v>1.1267665805081735</v>
      </c>
      <c r="M55" s="186" cm="1">
        <f t="array" ref="M55">IF(M$51=-1,N55,IF(M$51=99,L55,IF(M$51=0,INDEX($J29:$R29,0,M$49),(INDEX($J29:$R29,0,M$51+1)-INDEX($J29:$R29,0,M$51))/(INDEX($J$4:$R$4,0,M$51+1)-INDEX($J$4:$R$4,0,M$51))+L55)))</f>
        <v>1.155084319004448</v>
      </c>
      <c r="N55" s="186" cm="1">
        <f t="array" ref="N55">IF(N$51=-1,O55,IF(N$51=99,M55,IF(N$51=0,INDEX($J29:$R29,0,N$49),(INDEX($J29:$R29,0,N$51+1)-INDEX($J29:$R29,0,N$51))/(INDEX($J$4:$R$4,0,N$51+1)-INDEX($J$4:$R$4,0,N$51))+M55)))</f>
        <v>1.1694117490989513</v>
      </c>
      <c r="O55" s="186" cm="1">
        <f t="array" ref="O55">IF(O$51=-1,P55,IF(O$51=99,N55,IF(O$51=0,INDEX($J29:$R29,0,O$49),(INDEX($J29:$R29,0,O$51+1)-INDEX($J29:$R29,0,O$51))/(INDEX($J$4:$R$4,0,O$51+1)-INDEX($J$4:$R$4,0,O$51))+N55)))</f>
        <v>1.1837391791934546</v>
      </c>
      <c r="P55" s="186" cm="1">
        <f t="array" ref="P55">IF(P$51=-1,Q55,IF(P$51=99,O55,IF(P$51=0,INDEX($J29:$R29,0,P$49),(INDEX($J29:$R29,0,P$51+1)-INDEX($J29:$R29,0,P$51))/(INDEX($J$4:$R$4,0,P$51+1)-INDEX($J$4:$R$4,0,P$51))+O55)))</f>
        <v>1.1998359605948092</v>
      </c>
      <c r="Q55" s="186" cm="1">
        <f t="array" ref="Q55">IF(Q$51=-1,R55,IF(Q$51=99,P55,IF(Q$51=0,INDEX($J29:$R29,0,Q$49),(INDEX($J29:$R29,0,Q$51+1)-INDEX($J29:$R29,0,Q$51))/(INDEX($J$4:$R$4,0,Q$51+1)-INDEX($J$4:$R$4,0,Q$51))+P55)))</f>
        <v>1.2159327419961641</v>
      </c>
      <c r="R55" s="186" cm="1">
        <f t="array" ref="R55">IF(R$51=-1,S55,IF(R$51=99,Q55,IF(R$51=0,INDEX($J29:$R29,0,R$49),(INDEX($J29:$R29,0,R$51+1)-INDEX($J29:$R29,0,R$51))/(INDEX($J$4:$R$4,0,R$51+1)-INDEX($J$4:$R$4,0,R$51))+Q55)))</f>
        <v>1.1508828422185915</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0.16795093075744566</v>
      </c>
      <c r="U55" s="186" cm="1">
        <f t="array" ref="U55">IF(U$51=-1,V55,IF(U$51=99,T55,IF(U$51=0,INDEX($J29:$R29,0,U$49),(INDEX($J29:$R29,0,U$51+1)-INDEX($J29:$R29,0,U$51))/(INDEX($J$4:$R$4,0,U$51+1)-INDEX($J$4:$R$4,0,U$51))+T55)))</f>
        <v>0.33590186151489132</v>
      </c>
      <c r="V55" s="186" cm="1">
        <f t="array" ref="V55">IF(V$51=-1,W55,IF(V$51=99,U55,IF(V$51=0,INDEX($J29:$R29,0,V$49),(INDEX($J29:$R29,0,V$51+1)-INDEX($J29:$R29,0,V$51))/(INDEX($J$4:$R$4,0,V$51+1)-INDEX($J$4:$R$4,0,V$51))+U55)))</f>
        <v>0.50385279227233704</v>
      </c>
      <c r="W55" s="186" cm="1">
        <f t="array" ref="W55">IF(W$51=-1,X55,IF(W$51=99,V55,IF(W$51=0,INDEX($J29:$R29,0,W$49),(INDEX($J29:$R29,0,W$51+1)-INDEX($J29:$R29,0,W$51))/(INDEX($J$4:$R$4,0,W$51+1)-INDEX($J$4:$R$4,0,W$51))+V55)))</f>
        <v>0.67180372302978264</v>
      </c>
      <c r="X55" s="186" cm="1">
        <f t="array" ref="X55">IF(X$51=-1,Y55,IF(X$51=99,W55,IF(X$51=0,INDEX($J29:$R29,0,X$49),(INDEX($J29:$R29,0,X$51+1)-INDEX($J29:$R29,0,X$51))/(INDEX($J$4:$R$4,0,X$51+1)-INDEX($J$4:$R$4,0,X$51))+W55)))</f>
        <v>0.83975465378722824</v>
      </c>
      <c r="Y55" s="186" cm="1">
        <f t="array" ref="Y55">IF(Y$51=-1,Z55,IF(Y$51=99,X55,IF(Y$51=0,INDEX($J29:$R29,0,Y$49),(INDEX($J29:$R29,0,Y$51+1)-INDEX($J29:$R29,0,Y$51))/(INDEX($J$4:$R$4,0,Y$51+1)-INDEX($J$4:$R$4,0,Y$51))+X55)))</f>
        <v>1.0077055845446738</v>
      </c>
      <c r="Z55" s="186" cm="1">
        <f t="array" ref="Z55">IF(Z$51=-1,AA55,IF(Z$51=99,Y55,IF(Z$51=0,INDEX($J29:$R29,0,Z$49),(INDEX($J29:$R29,0,Z$51+1)-INDEX($J29:$R29,0,Z$51))/(INDEX($J$4:$R$4,0,Z$51+1)-INDEX($J$4:$R$4,0,Z$51))+Y55)))</f>
        <v>1.1756565153021195</v>
      </c>
      <c r="AA55" s="186" cm="1">
        <f t="array" ref="AA55">IF(AA$51=-1,AB55,IF(AA$51=99,Z55,IF(AA$51=0,INDEX($J29:$R29,0,AA$49),(INDEX($J29:$R29,0,AA$51+1)-INDEX($J29:$R29,0,AA$51))/(INDEX($J$4:$R$4,0,AA$51+1)-INDEX($J$4:$R$4,0,AA$51))+Z55)))</f>
        <v>1.3436074460595651</v>
      </c>
      <c r="AB55" s="186" cm="1">
        <f t="array" ref="AB55">IF(AB$51=-1,AC55,IF(AB$51=99,AA55,IF(AB$51=0,INDEX($J29:$R29,0,AB$49),(INDEX($J29:$R29,0,AB$51+1)-INDEX($J29:$R29,0,AB$51))/(INDEX($J$4:$R$4,0,AB$51+1)-INDEX($J$4:$R$4,0,AB$51))+AA55)))</f>
        <v>1.5115583768170109</v>
      </c>
      <c r="AC55" s="186" cm="1">
        <f t="array" ref="AC55">IF(AC$51=-1,AD55,IF(AC$51=99,AB55,IF(AC$51=0,INDEX($J29:$R29,0,AC$49),(INDEX($J29:$R29,0,AC$51+1)-INDEX($J29:$R29,0,AC$51))/(INDEX($J$4:$R$4,0,AC$51+1)-INDEX($J$4:$R$4,0,AC$51))+AB55)))</f>
        <v>1.5477898737016702</v>
      </c>
      <c r="AD55" s="186" cm="1">
        <f t="array" ref="AD55">IF(AD$51=-1,AE55,IF(AD$51=99,AC55,IF(AD$51=0,INDEX($J29:$R29,0,AD$49),(INDEX($J29:$R29,0,AD$51+1)-INDEX($J29:$R29,0,AD$51))/(INDEX($J$4:$R$4,0,AD$51+1)-INDEX($J$4:$R$4,0,AD$51))+AC55)))</f>
        <v>1.5840213705863295</v>
      </c>
      <c r="AE55" s="186" cm="1">
        <f t="array" ref="AE55">IF(AE$51=-1,AF55,IF(AE$51=99,AD55,IF(AE$51=0,INDEX($J29:$R29,0,AE$49),(INDEX($J29:$R29,0,AE$51+1)-INDEX($J29:$R29,0,AE$51))/(INDEX($J$4:$R$4,0,AE$51+1)-INDEX($J$4:$R$4,0,AE$51))+AD55)))</f>
        <v>1.6202528674709888</v>
      </c>
      <c r="AF55" s="186" cm="1">
        <f t="array" ref="AF55">IF(AF$51=-1,AG55,IF(AF$51=99,AE55,IF(AF$51=0,INDEX($J29:$R29,0,AF$49),(INDEX($J29:$R29,0,AF$51+1)-INDEX($J29:$R29,0,AF$51))/(INDEX($J$4:$R$4,0,AF$51+1)-INDEX($J$4:$R$4,0,AF$51))+AE55)))</f>
        <v>1.6564843643556482</v>
      </c>
      <c r="AG55" s="186" cm="1">
        <f t="array" ref="AG55">IF(AG$51=-1,AH55,IF(AG$51=99,AF55,IF(AG$51=0,INDEX($J29:$R29,0,AG$49),(INDEX($J29:$R29,0,AG$51+1)-INDEX($J29:$R29,0,AG$51))/(INDEX($J$4:$R$4,0,AG$51+1)-INDEX($J$4:$R$4,0,AG$51))+AF55)))</f>
        <v>1.6927158612403075</v>
      </c>
      <c r="AH55" s="186" cm="1">
        <f t="array" ref="AH55">IF(AH$51=-1,AI55,IF(AH$51=99,AG55,IF(AH$51=0,INDEX($J29:$R29,0,AH$49),(INDEX($J29:$R29,0,AH$51+1)-INDEX($J29:$R29,0,AH$51))/(INDEX($J$4:$R$4,0,AH$51+1)-INDEX($J$4:$R$4,0,AH$51))+AG55)))</f>
        <v>1.7289473581249668</v>
      </c>
      <c r="AI55" s="186" cm="1">
        <f t="array" ref="AI55">IF(AI$51=-1,AJ55,IF(AI$51=99,AH55,IF(AI$51=0,INDEX($J29:$R29,0,AI$49),(INDEX($J29:$R29,0,AI$51+1)-INDEX($J29:$R29,0,AI$51))/(INDEX($J$4:$R$4,0,AI$51+1)-INDEX($J$4:$R$4,0,AI$51))+AH55)))</f>
        <v>1.7651788550096261</v>
      </c>
      <c r="AJ55" s="186" cm="1">
        <f t="array" ref="AJ55">IF(AJ$51=-1,AK55,IF(AJ$51=99,AI55,IF(AJ$51=0,INDEX($J29:$R29,0,AJ$49),(INDEX($J29:$R29,0,AJ$51+1)-INDEX($J29:$R29,0,AJ$51))/(INDEX($J$4:$R$4,0,AJ$51+1)-INDEX($J$4:$R$4,0,AJ$51))+AI55)))</f>
        <v>1.8014103518942854</v>
      </c>
      <c r="AK55" s="186" cm="1">
        <f t="array" ref="AK55">IF(AK$51=-1,AL55,IF(AK$51=99,AJ55,IF(AK$51=0,INDEX($J29:$R29,0,AK$49),(INDEX($J29:$R29,0,AK$51+1)-INDEX($J29:$R29,0,AK$51))/(INDEX($J$4:$R$4,0,AK$51+1)-INDEX($J$4:$R$4,0,AK$51))+AJ55)))</f>
        <v>1.8376418487789448</v>
      </c>
      <c r="AL55" s="186" cm="1">
        <f t="array" ref="AL55">IF(AL$51=-1,AM55,IF(AL$51=99,AK55,IF(AL$51=0,INDEX($J29:$R29,0,AL$49),(INDEX($J29:$R29,0,AL$51+1)-INDEX($J29:$R29,0,AL$51))/(INDEX($J$4:$R$4,0,AL$51+1)-INDEX($J$4:$R$4,0,AL$51))+AK55)))</f>
        <v>1.8738733456636036</v>
      </c>
      <c r="AM55" s="214">
        <f t="shared" si="31"/>
        <v>2.0525716787146386</v>
      </c>
      <c r="AN55" s="186" cm="1">
        <f t="array" ref="AN55">IF(AN$51=-1,AO55,IF(AN$51=99,AM55,IF(AN$51=0,INDEX($J29:$R29,0,AN$49),(INDEX($J29:$R29,0,AN$51+1)-INDEX($J29:$R29,0,AN$51))/(INDEX($J$4:$R$4,0,AN$51+1)-INDEX($J$4:$R$4,0,AN$51))+AM55)))</f>
        <v>2.2312700117656732</v>
      </c>
      <c r="AO55" s="186" cm="1">
        <f t="array" ref="AO55">IF(AO$51=-1,AP55,IF(AO$51=99,AN55,IF(AO$51=0,INDEX($J29:$R29,0,AO$49),(INDEX($J29:$R29,0,AO$51+1)-INDEX($J29:$R29,0,AO$51))/(INDEX($J$4:$R$4,0,AO$51+1)-INDEX($J$4:$R$4,0,AO$51))+AN55)))</f>
        <v>2.2312700117656732</v>
      </c>
      <c r="AP55" s="186" cm="1">
        <f t="array" ref="AP55">IF(AP$51=-1,AR55,IF(AP$51=99,AO55,IF(AP$51=0,INDEX($J29:$R29,0,AP$49),(INDEX($J29:$R29,0,AP$51+1)-INDEX($J29:$R29,0,AP$51))/(INDEX($J$4:$R$4,0,AP$51+1)-INDEX($J$4:$R$4,0,AP$51))+AO55)))</f>
        <v>2.2312700117656732</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4.6283168598316866</v>
      </c>
      <c r="L56" s="186" cm="1">
        <f t="array" ref="L56">IF(L$51=-1,M56,IF(L$51=99,K56,IF(L$51=0,INDEX($J41:$R41,0,L$49),(INDEX($J41:$R41,0,L$51+1)-INDEX($J41:$R41,0,L$51))/(INDEX($J$4:$R$4,0,L$51+1)-INDEX($J$4:$R$4,0,L$51))+K56)))</f>
        <v>4.7476337196633729</v>
      </c>
      <c r="M56" s="186" cm="1">
        <f t="array" ref="M56">IF(M$51=-1,N56,IF(M$51=99,L56,IF(M$51=0,INDEX($J41:$R41,0,M$49),(INDEX($J41:$R41,0,M$51+1)-INDEX($J41:$R41,0,M$51))/(INDEX($J$4:$R$4,0,M$51+1)-INDEX($J$4:$R$4,0,M$51))+L56)))</f>
        <v>4.8669505794950583</v>
      </c>
      <c r="N56" s="186" cm="1">
        <f t="array" ref="N56">IF(N$51=-1,O56,IF(N$51=99,M56,IF(N$51=0,INDEX($J41:$R41,0,N$49),(INDEX($J41:$R41,0,N$51+1)-INDEX($J41:$R41,0,N$51))/(INDEX($J$4:$R$4,0,N$51+1)-INDEX($J$4:$R$4,0,N$51))+M56)))</f>
        <v>4.6877822947475298</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4.8159747836716882</v>
      </c>
      <c r="Q56" s="186" cm="1">
        <f t="array" ref="Q56">IF(Q$51=-1,R56,IF(Q$51=99,P56,IF(Q$51=0,INDEX($J41:$R41,0,Q$49),(INDEX($J41:$R41,0,Q$51+1)-INDEX($J41:$R41,0,Q$51))/(INDEX($J$4:$R$4,0,Q$51+1)-INDEX($J$4:$R$4,0,Q$51))+P56)))</f>
        <v>5.123335557343375</v>
      </c>
      <c r="R56" s="186" cm="1">
        <f t="array" ref="R56">IF(R$51=-1,S56,IF(R$51=99,Q56,IF(R$51=0,INDEX($J41:$R41,0,R$49),(INDEX($J41:$R41,0,R$51+1)-INDEX($J41:$R41,0,R$51))/(INDEX($J$4:$R$4,0,R$51+1)-INDEX($J$4:$R$4,0,R$51))+Q56)))</f>
        <v>4.849247646868216</v>
      </c>
      <c r="S56" s="186" cm="1">
        <f t="array" ref="S56">IF(S$51=-1,T56,IF(S$51=99,R56,IF(S$51=0,INDEX($J41:$R41,0,S$49),(INDEX($J41:$R41,0,S$51+1)-INDEX($J41:$R41,0,S$51))/(INDEX($J$4:$R$4,0,S$51+1)-INDEX($J$4:$R$4,0,S$51))+R56)))</f>
        <v>4.5895317288139692</v>
      </c>
      <c r="T56" s="186" cm="1">
        <f t="array" ref="T56">IF(T$51=-1,U56,IF(T$51=99,S56,IF(T$51=0,INDEX($J41:$R41,0,T$49),(INDEX($J41:$R41,0,T$51+1)-INDEX($J41:$R41,0,T$51))/(INDEX($J$4:$R$4,0,T$51+1)-INDEX($J$4:$R$4,0,T$51))+S56)))</f>
        <v>4.7872454130154711</v>
      </c>
      <c r="U56" s="186" cm="1">
        <f t="array" ref="U56">IF(U$51=-1,V56,IF(U$51=99,T56,IF(U$51=0,INDEX($J41:$R41,0,U$49),(INDEX($J41:$R41,0,U$51+1)-INDEX($J41:$R41,0,U$51))/(INDEX($J$4:$R$4,0,U$51+1)-INDEX($J$4:$R$4,0,U$51))+T56)))</f>
        <v>4.9849590972169731</v>
      </c>
      <c r="V56" s="186" cm="1">
        <f t="array" ref="V56">IF(V$51=-1,W56,IF(V$51=99,U56,IF(V$51=0,INDEX($J41:$R41,0,V$49),(INDEX($J41:$R41,0,V$51+1)-INDEX($J41:$R41,0,V$51))/(INDEX($J$4:$R$4,0,V$51+1)-INDEX($J$4:$R$4,0,V$51))+U56)))</f>
        <v>5.182672781418475</v>
      </c>
      <c r="W56" s="186" cm="1">
        <f t="array" ref="W56">IF(W$51=-1,X56,IF(W$51=99,V56,IF(W$51=0,INDEX($J41:$R41,0,W$49),(INDEX($J41:$R41,0,W$51+1)-INDEX($J41:$R41,0,W$51))/(INDEX($J$4:$R$4,0,W$51+1)-INDEX($J$4:$R$4,0,W$51))+V56)))</f>
        <v>5.3803864656199769</v>
      </c>
      <c r="X56" s="186" cm="1">
        <f t="array" ref="X56">IF(X$51=-1,Y56,IF(X$51=99,W56,IF(X$51=0,INDEX($J41:$R41,0,X$49),(INDEX($J41:$R41,0,X$51+1)-INDEX($J41:$R41,0,X$51))/(INDEX($J$4:$R$4,0,X$51+1)-INDEX($J$4:$R$4,0,X$51))+W56)))</f>
        <v>5.5781001498214788</v>
      </c>
      <c r="Y56" s="186" cm="1">
        <f t="array" ref="Y56">IF(Y$51=-1,Z56,IF(Y$51=99,X56,IF(Y$51=0,INDEX($J41:$R41,0,Y$49),(INDEX($J41:$R41,0,Y$51+1)-INDEX($J41:$R41,0,Y$51))/(INDEX($J$4:$R$4,0,Y$51+1)-INDEX($J$4:$R$4,0,Y$51))+X56)))</f>
        <v>5.7758138340229808</v>
      </c>
      <c r="Z56" s="186" cm="1">
        <f t="array" ref="Z56">IF(Z$51=-1,AA56,IF(Z$51=99,Y56,IF(Z$51=0,INDEX($J41:$R41,0,Z$49),(INDEX($J41:$R41,0,Z$51+1)-INDEX($J41:$R41,0,Z$51))/(INDEX($J$4:$R$4,0,Z$51+1)-INDEX($J$4:$R$4,0,Z$51))+Y56)))</f>
        <v>5.9735275182244827</v>
      </c>
      <c r="AA56" s="186" cm="1">
        <f t="array" ref="AA56">IF(AA$51=-1,AB56,IF(AA$51=99,Z56,IF(AA$51=0,INDEX($J41:$R41,0,AA$49),(INDEX($J41:$R41,0,AA$51+1)-INDEX($J41:$R41,0,AA$51))/(INDEX($J$4:$R$4,0,AA$51+1)-INDEX($J$4:$R$4,0,AA$51))+Z56)))</f>
        <v>6.1712412024259846</v>
      </c>
      <c r="AB56" s="186" cm="1">
        <f t="array" ref="AB56">IF(AB$51=-1,AC56,IF(AB$51=99,AA56,IF(AB$51=0,INDEX($J41:$R41,0,AB$49),(INDEX($J41:$R41,0,AB$51+1)-INDEX($J41:$R41,0,AB$51))/(INDEX($J$4:$R$4,0,AB$51+1)-INDEX($J$4:$R$4,0,AB$51))+AA56)))</f>
        <v>6.3689548866274874</v>
      </c>
      <c r="AC56" s="186" cm="1">
        <f t="array" ref="AC56">IF(AC$51=-1,AD56,IF(AC$51=99,AB56,IF(AC$51=0,INDEX($J41:$R41,0,AC$49),(INDEX($J41:$R41,0,AC$51+1)-INDEX($J41:$R41,0,AC$51))/(INDEX($J$4:$R$4,0,AC$51+1)-INDEX($J$4:$R$4,0,AC$51))+AB56)))</f>
        <v>6.5216163866214867</v>
      </c>
      <c r="AD56" s="186" cm="1">
        <f t="array" ref="AD56">IF(AD$51=-1,AE56,IF(AD$51=99,AC56,IF(AD$51=0,INDEX($J41:$R41,0,AD$49),(INDEX($J41:$R41,0,AD$51+1)-INDEX($J41:$R41,0,AD$51))/(INDEX($J$4:$R$4,0,AD$51+1)-INDEX($J$4:$R$4,0,AD$51))+AC56)))</f>
        <v>6.6742778866154859</v>
      </c>
      <c r="AE56" s="186" cm="1">
        <f t="array" ref="AE56">IF(AE$51=-1,AF56,IF(AE$51=99,AD56,IF(AE$51=0,INDEX($J41:$R41,0,AE$49),(INDEX($J41:$R41,0,AE$51+1)-INDEX($J41:$R41,0,AE$51))/(INDEX($J$4:$R$4,0,AE$51+1)-INDEX($J$4:$R$4,0,AE$51))+AD56)))</f>
        <v>6.8269393866094852</v>
      </c>
      <c r="AF56" s="186" cm="1">
        <f t="array" ref="AF56">IF(AF$51=-1,AG56,IF(AF$51=99,AE56,IF(AF$51=0,INDEX($J41:$R41,0,AF$49),(INDEX($J41:$R41,0,AF$51+1)-INDEX($J41:$R41,0,AF$51))/(INDEX($J$4:$R$4,0,AF$51+1)-INDEX($J$4:$R$4,0,AF$51))+AE56)))</f>
        <v>6.9796008866034844</v>
      </c>
      <c r="AG56" s="186" cm="1">
        <f t="array" ref="AG56">IF(AG$51=-1,AH56,IF(AG$51=99,AF56,IF(AG$51=0,INDEX($J41:$R41,0,AG$49),(INDEX($J41:$R41,0,AG$51+1)-INDEX($J41:$R41,0,AG$51))/(INDEX($J$4:$R$4,0,AG$51+1)-INDEX($J$4:$R$4,0,AG$51))+AF56)))</f>
        <v>7.1322623865974837</v>
      </c>
      <c r="AH56" s="186" cm="1">
        <f t="array" ref="AH56">IF(AH$51=-1,AI56,IF(AH$51=99,AG56,IF(AH$51=0,INDEX($J41:$R41,0,AH$49),(INDEX($J41:$R41,0,AH$51+1)-INDEX($J41:$R41,0,AH$51))/(INDEX($J$4:$R$4,0,AH$51+1)-INDEX($J$4:$R$4,0,AH$51))+AG56)))</f>
        <v>7.2849238865914829</v>
      </c>
      <c r="AI56" s="186" cm="1">
        <f t="array" ref="AI56">IF(AI$51=-1,AJ56,IF(AI$51=99,AH56,IF(AI$51=0,INDEX($J41:$R41,0,AI$49),(INDEX($J41:$R41,0,AI$51+1)-INDEX($J41:$R41,0,AI$51))/(INDEX($J$4:$R$4,0,AI$51+1)-INDEX($J$4:$R$4,0,AI$51))+AH56)))</f>
        <v>7.4375853865854822</v>
      </c>
      <c r="AJ56" s="186" cm="1">
        <f t="array" ref="AJ56">IF(AJ$51=-1,AK56,IF(AJ$51=99,AI56,IF(AJ$51=0,INDEX($J41:$R41,0,AJ$49),(INDEX($J41:$R41,0,AJ$51+1)-INDEX($J41:$R41,0,AJ$51))/(INDEX($J$4:$R$4,0,AJ$51+1)-INDEX($J$4:$R$4,0,AJ$51))+AI56)))</f>
        <v>7.5902468865794814</v>
      </c>
      <c r="AK56" s="186" cm="1">
        <f t="array" ref="AK56">IF(AK$51=-1,AL56,IF(AK$51=99,AJ56,IF(AK$51=0,INDEX($J41:$R41,0,AK$49),(INDEX($J41:$R41,0,AK$51+1)-INDEX($J41:$R41,0,AK$51))/(INDEX($J$4:$R$4,0,AK$51+1)-INDEX($J$4:$R$4,0,AK$51))+AJ56)))</f>
        <v>7.7429083865734807</v>
      </c>
      <c r="AL56" s="186" cm="1">
        <f t="array" ref="AL56">IF(AL$51=-1,AM56,IF(AL$51=99,AK56,IF(AL$51=0,INDEX($J41:$R41,0,AL$49),(INDEX($J41:$R41,0,AL$51+1)-INDEX($J41:$R41,0,AL$51))/(INDEX($J$4:$R$4,0,AL$51+1)-INDEX($J$4:$R$4,0,AL$51))+AK56)))</f>
        <v>7.8955698865674773</v>
      </c>
      <c r="AM56" s="214">
        <f t="shared" si="26"/>
        <v>8.6485157462663871</v>
      </c>
      <c r="AN56" s="186" cm="1">
        <f t="array" ref="AN56">IF(AN$51=-1,AO56,IF(AN$51=99,AM56,IF(AN$51=0,INDEX($J41:$R41,0,AN$49),(INDEX($J41:$R41,0,AN$51+1)-INDEX($J41:$R41,0,AN$51))/(INDEX($J$4:$R$4,0,AN$51+1)-INDEX($J$4:$R$4,0,AN$51))+AM56)))</f>
        <v>9.4014616059652987</v>
      </c>
      <c r="AO56" s="186" cm="1">
        <f t="array" ref="AO56">IF(AO$51=-1,AP56,IF(AO$51=99,AN56,IF(AO$51=0,INDEX($J41:$R41,0,AO$49),(INDEX($J41:$R41,0,AO$51+1)-INDEX($J41:$R41,0,AO$51))/(INDEX($J$4:$R$4,0,AO$51+1)-INDEX($J$4:$R$4,0,AO$51))+AN56)))</f>
        <v>9.4014616059652987</v>
      </c>
      <c r="AP56" s="186" cm="1">
        <f t="array" ref="AP56">IF(AP$51=-1,AR56,IF(AP$51=99,AO56,IF(AP$51=0,INDEX($J41:$R41,0,AP$49),(INDEX($J41:$R41,0,AP$51+1)-INDEX($J41:$R41,0,AP$51))/(INDEX($J$4:$R$4,0,AP$51+1)-INDEX($J$4:$R$4,0,AP$51))+AO56)))</f>
        <v>9.4014616059652987</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2022-06-30T20:26:44Z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