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Models\SATIMGE\SATIM\DataSpreadsheets\TCH_IND\"/>
    </mc:Choice>
  </mc:AlternateContent>
  <xr:revisionPtr revIDLastSave="0" documentId="13_ncr:1_{E5B9F9EA-BD84-4336-9147-2EB844427D0F}" xr6:coauthVersionLast="47" xr6:coauthVersionMax="47" xr10:uidLastSave="{00000000-0000-0000-0000-000000000000}"/>
  <bookViews>
    <workbookView xWindow="-120" yWindow="-120" windowWidth="29040" windowHeight="15840" tabRatio="735" firstSheet="1" activeTab="6" xr2:uid="{DD912470-563C-441C-9094-A43C26F9FC60}"/>
  </bookViews>
  <sheets>
    <sheet name="Log" sheetId="30" r:id="rId1"/>
    <sheet name="G61 info data and lit" sheetId="1" r:id="rId2"/>
    <sheet name="G61 Scenarios Modelled" sheetId="9" r:id="rId3"/>
    <sheet name="G61 Plant Data" sheetId="8" r:id="rId4"/>
    <sheet name="Production and Capacity" sheetId="23" r:id="rId5"/>
    <sheet name="Age of cement kilns" sheetId="29" r:id="rId6"/>
    <sheet name="NetZero levers" sheetId="17" r:id="rId7"/>
    <sheet name="PAMS levers" sheetId="16" r:id="rId8"/>
    <sheet name="Data for SATIM" sheetId="13" r:id="rId9"/>
    <sheet name="NMM-TSData" sheetId="20" r:id="rId10"/>
    <sheet name="NMM-Items" sheetId="21" r:id="rId11"/>
    <sheet name="NMM-TIDData" sheetId="19" r:id="rId12"/>
    <sheet name="NMM data" sheetId="18" r:id="rId13"/>
    <sheet name="2017 inputs to SATIM" sheetId="22" r:id="rId14"/>
    <sheet name="Cement Methodology" sheetId="27" r:id="rId15"/>
    <sheet name="Sheet1" sheetId="28" r:id="rId16"/>
    <sheet name="Glass methodology" sheetId="24" r:id="rId17"/>
    <sheet name="Lime methodology" sheetId="25" r:id="rId18"/>
    <sheet name="Bricks methodology" sheetId="26" r:id="rId19"/>
  </sheets>
  <externalReferences>
    <externalReference r:id="rId20"/>
    <externalReference r:id="rId21"/>
    <externalReference r:id="rId22"/>
    <externalReference r:id="rId23"/>
    <externalReference r:id="rId24"/>
  </externalReferences>
  <definedNames>
    <definedName name="_AMO_RefreshMultipleList" hidden="1">"'296899469 426988102 362274166 589584065 285770244'"</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'NMM-TIDData'!$A$1:$I$281</definedName>
    <definedName name="_xlnm._FilterDatabase" localSheetId="9" hidden="1">'NMM-TSData'!$A$2:$J$289</definedName>
    <definedName name="ALswitch">[1]IND!$M$13</definedName>
    <definedName name="epp_start">#REF!</definedName>
    <definedName name="eps">[1]NameConv!$F$31</definedName>
    <definedName name="etech_data">#REF!</definedName>
    <definedName name="etech_parameters">#REF!</definedName>
    <definedName name="FP2i_All">[2]Footprint!$P$122</definedName>
    <definedName name="FP2i_NPE_Emis">[2]Footprint!$AB$132</definedName>
    <definedName name="FP2i_NPE_onEmis">[2]Footprint!$AB$133</definedName>
    <definedName name="FP2i_OG_Emis">[2]Footprint!$T$123</definedName>
    <definedName name="FP2i_OG_Fuel">[2]Footprint!$T$120</definedName>
    <definedName name="FP2i_OG_onEmis">[2]Footprint!$T$124</definedName>
    <definedName name="FP2i_OG_Output">[2]Footprint!$T$121</definedName>
    <definedName name="FP2i_PE_Emis">[2]Footprint!$AB$124</definedName>
    <definedName name="FP2i_PE_onEmis">[2]Footprint!$AB$125</definedName>
    <definedName name="FP2i_TE_noG">[2]Footprint!$U$127</definedName>
    <definedName name="FP2i_TOemis">[2]Footprint!$V$139</definedName>
    <definedName name="FP2i_Toff_ELC">[2]Footprint!$B$117</definedName>
    <definedName name="FP2i_Toff_ELCFuel">[2]Footprint!$B$119</definedName>
    <definedName name="FP2i_Toff_emis">[2]Footprint!$B$122</definedName>
    <definedName name="FP2i_Toff_Semis">[2]Footprint!$B$127</definedName>
    <definedName name="FP2i_Toff_SGenFuel">[2]Footprint!$B$124</definedName>
    <definedName name="FP2i_TPE">[2]Footprint!$Z$127</definedName>
    <definedName name="FPi_A">[2]Footprint!$I$87</definedName>
    <definedName name="FPi_All">[2]Footprint!$C$87</definedName>
    <definedName name="FPi_B">[2]Footprint!$I$88</definedName>
    <definedName name="FPi_bb">[2]Footprint!$I$90</definedName>
    <definedName name="FPi_C">[2]Footprint!$M$87</definedName>
    <definedName name="FPi_EC_Elec">[2]Footprint!$T$73</definedName>
    <definedName name="FPi_EC_Losses">[2]Footprint!$T$75</definedName>
    <definedName name="FPi_EC_Steam">[2]Footprint!$T$74</definedName>
    <definedName name="FPi_MD_Elec">[2]Footprint!$T$79</definedName>
    <definedName name="FPi_MD_Fuel">[2]Footprint!$T$78</definedName>
    <definedName name="FPi_MD_Steam">[2]Footprint!$T$80</definedName>
    <definedName name="FPi_np_HVAC_Elec">[2]Footprint!$AE$53</definedName>
    <definedName name="FPi_np_HVAC_Fuel">[2]Footprint!$AE$52</definedName>
    <definedName name="FPi_np_HVAC_L">[2]Footprint!$AE$55</definedName>
    <definedName name="FPi_np_HVAC_Steam">[2]Footprint!$AE$54</definedName>
    <definedName name="FPi_np_Lit_Elec">[2]Footprint!$AE$59</definedName>
    <definedName name="FPi_np_Lit_L">[2]Footprint!$AE$60</definedName>
    <definedName name="FPi_np_Oemis">[2]Footprint!$AJ$84</definedName>
    <definedName name="FPi_np_Ofs_Elec">[2]Footprint!$AE$65</definedName>
    <definedName name="FPi_np_Ofs_Fuel">[2]Footprint!$AE$64</definedName>
    <definedName name="FPi_np_Ofs_L">[2]Footprint!$AE$66</definedName>
    <definedName name="FPi_np_Onp_Elec">[2]Footprint!$AE$77</definedName>
    <definedName name="FPi_np_Onp_Fuel">[2]Footprint!$AE$76</definedName>
    <definedName name="FPi_np_Onp_L">[2]Footprint!$AE$79</definedName>
    <definedName name="FPi_np_Onp_Steam">[2]Footprint!$AE$78</definedName>
    <definedName name="FPi_np_Tran_Elec">[2]Footprint!$AE$71</definedName>
    <definedName name="FPi_np_Tran_Fuel">[2]Footprint!$AE$70</definedName>
    <definedName name="FPi_np_Tran_L">[2]Footprint!$AE$72</definedName>
    <definedName name="FPi_OG_B_Elec">[2]Footprint!$C$53</definedName>
    <definedName name="FPi_OG_B_Fuel">[2]Footprint!$C$52</definedName>
    <definedName name="FPi_OG_B_Steam">[2]Footprint!$C$54</definedName>
    <definedName name="FPi_OG_C_Elec">[2]Footprint!$C$61</definedName>
    <definedName name="FPi_OG_C_Fuel">[2]Footprint!$C$60</definedName>
    <definedName name="FPi_OG_C_Steam">[2]Footprint!$C$62</definedName>
    <definedName name="FPi_OG_E_Elec">[2]Footprint!$C$69</definedName>
    <definedName name="FPi_OG_E_Fuel">[2]Footprint!$C$68</definedName>
    <definedName name="FPi_OG_Oemis">[2]Footprint!$H$74</definedName>
    <definedName name="FPi_P_Oemis">[2]Footprint!$AJ$82</definedName>
    <definedName name="FPi_PC_Elec">[2]Footprint!$T$59</definedName>
    <definedName name="FPi_PC_Fuel">[2]Footprint!$T$58</definedName>
    <definedName name="FPi_PC_Losses">[2]Footprint!$T$61</definedName>
    <definedName name="FPi_PC_Steam">[2]Footprint!$T$60</definedName>
    <definedName name="FPi_PH_Elec">[2]Footprint!$T$52</definedName>
    <definedName name="FPi_PH_Fuel">[2]Footprint!$T$51</definedName>
    <definedName name="FPi_PH_Losses">[2]Footprint!$T$54</definedName>
    <definedName name="FPi_PH_Steam">[2]Footprint!$T$53</definedName>
    <definedName name="FPi_PO_Elec">[2]Footprint!$T$66</definedName>
    <definedName name="FPi_PO_Fuel">[2]Footprint!$T$65</definedName>
    <definedName name="FPi_PO_Losses">[2]Footprint!$T$68</definedName>
    <definedName name="FPi_PO_Steam">[2]Footprint!$T$67</definedName>
    <definedName name="FPi_Sloss">[2]Footprint!$O$84</definedName>
    <definedName name="fuel_types">#REF!</definedName>
    <definedName name="Hist_data_fuels">'[2]Historical data'!$B$111:$B$159</definedName>
    <definedName name="Hist_data_intens">'[2]Historical data'!$E$111:$S$159</definedName>
    <definedName name="Hist_data_procs">'[2]Historical data'!$E$110:$S$110</definedName>
    <definedName name="Hist_data_techs">'[2]Historical data'!$A$111:$A$159</definedName>
    <definedName name="HTML_CodePage" hidden="1">1252</definedName>
    <definedName name="HTML_Description" hidden="1">""</definedName>
    <definedName name="HTML_Email" hidden="1">""</definedName>
    <definedName name="HTML_Header" hidden="1">"Local sales"</definedName>
    <definedName name="HTML_LastUpdate" hidden="1">"2003/02/17"</definedName>
    <definedName name="HTML_LineAfter" hidden="1">FALSE</definedName>
    <definedName name="HTML_LineBefore" hidden="1">FALSE</definedName>
    <definedName name="HTML_Name" hidden="1">"Susan Botha"</definedName>
    <definedName name="HTML_OBDlg2" hidden="1">TRUE</definedName>
    <definedName name="HTML_OBDlg4" hidden="1">TRUE</definedName>
    <definedName name="HTML_OS" hidden="1">0</definedName>
    <definedName name="HTML_PathFile" hidden="1">"J:\Info Services\Economic Committee\Website\MyHTML.htm"</definedName>
    <definedName name="HTML_Title" hidden="1">"STATISTICS website"</definedName>
    <definedName name="impswitch_al">[1]Index!$E$19</definedName>
    <definedName name="impswitch_fa">[1]Index!$E$18</definedName>
    <definedName name="impswitch_is">[1]Index!$E$17</definedName>
    <definedName name="impswitch_NMM">[1]Index!$E$20</definedName>
    <definedName name="impswitch_pp">[1]Index!$E$21</definedName>
    <definedName name="IntensityTable_ex">[2]Data!$J$33:$AC$782</definedName>
    <definedName name="IntensityTable_nw">[2]Data!$J$798:$AC$1397</definedName>
    <definedName name="Interv_nw_FuelIDs">[2]Interventions!$AR$18:$AR$557</definedName>
    <definedName name="Interv_nw_ProcIDs">[2]Interventions!$AQ$18:$AQ$557</definedName>
    <definedName name="Interv_nw_TechIDs">[2]Interventions!$AP$18:$AP$557</definedName>
    <definedName name="Interventions_ex">[2]Interventions!$K$18:$AD$467</definedName>
    <definedName name="Interventions_nw">[2]Interventions!$AZ$18:$BS$557</definedName>
    <definedName name="IS_EE_switch">[1]IND!#REF!</definedName>
    <definedName name="newtech_data">#REF!</definedName>
    <definedName name="newtech_parameters">#REF!</definedName>
    <definedName name="Newtech_Start">#REF!</definedName>
    <definedName name="NMM_EE_switch">[1]IND!#REF!</definedName>
    <definedName name="Pal_Workbook_GUID" hidden="1">"E2D7SR7Q3BDXUD24G1M1SK63"</definedName>
    <definedName name="pamsindex">'PAMS levers'!$C$3</definedName>
    <definedName name="PAMSlevel">[1]IND!$AS$48</definedName>
    <definedName name="PP_EE_switch">[1]IND!#REF!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wastePAM">[1]IND!$AS$56</definedName>
    <definedName name="zar.2010">[1]Index!$B$11</definedName>
    <definedName name="zar.year">[1]Index!$B$10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2" i="17" l="1"/>
  <c r="N20" i="17"/>
  <c r="M20" i="17"/>
  <c r="K20" i="17"/>
  <c r="J20" i="17"/>
  <c r="I20" i="17"/>
  <c r="L20" i="17"/>
  <c r="O20" i="17"/>
  <c r="N24" i="17"/>
  <c r="M24" i="17"/>
  <c r="K24" i="17"/>
  <c r="J24" i="17"/>
  <c r="L24" i="17"/>
  <c r="I24" i="17"/>
  <c r="O24" i="17"/>
  <c r="C6" i="16"/>
  <c r="C14" i="16" l="1" a="1"/>
  <c r="C14" i="16" s="1"/>
  <c r="Q136" i="1" l="1"/>
  <c r="Q147" i="1"/>
  <c r="I42" i="24" l="1"/>
  <c r="I30" i="27" l="1"/>
  <c r="J246" i="20"/>
  <c r="O246" i="20" s="1"/>
  <c r="O248" i="20" l="1"/>
  <c r="R248" i="20" s="1"/>
  <c r="O247" i="20"/>
  <c r="R246" i="20"/>
  <c r="J247" i="20"/>
  <c r="J249" i="20" s="1"/>
  <c r="J248" i="20"/>
  <c r="V69" i="28"/>
  <c r="P55" i="28"/>
  <c r="Q55" i="28"/>
  <c r="R55" i="28"/>
  <c r="S55" i="28"/>
  <c r="T55" i="28"/>
  <c r="U55" i="28"/>
  <c r="V55" i="28"/>
  <c r="W55" i="28"/>
  <c r="X55" i="28"/>
  <c r="Y55" i="28"/>
  <c r="Z55" i="28"/>
  <c r="AA55" i="28"/>
  <c r="AB55" i="28"/>
  <c r="AC55" i="28"/>
  <c r="AD55" i="28"/>
  <c r="AE55" i="28"/>
  <c r="AF55" i="28"/>
  <c r="AG55" i="28"/>
  <c r="AH55" i="28"/>
  <c r="AI55" i="28"/>
  <c r="AJ55" i="28"/>
  <c r="AK55" i="28"/>
  <c r="AL55" i="28"/>
  <c r="AM55" i="28"/>
  <c r="AN55" i="28"/>
  <c r="AO55" i="28"/>
  <c r="AP55" i="28"/>
  <c r="P56" i="28"/>
  <c r="Q56" i="28"/>
  <c r="R56" i="28"/>
  <c r="S56" i="28"/>
  <c r="T56" i="28"/>
  <c r="U56" i="28"/>
  <c r="V56" i="28"/>
  <c r="W56" i="28"/>
  <c r="X56" i="28"/>
  <c r="Y56" i="28"/>
  <c r="Z56" i="28"/>
  <c r="AA56" i="28"/>
  <c r="AB56" i="28"/>
  <c r="AC56" i="28"/>
  <c r="AD56" i="28"/>
  <c r="AE56" i="28"/>
  <c r="AF56" i="28"/>
  <c r="AG56" i="28"/>
  <c r="AH56" i="28"/>
  <c r="AH69" i="28" s="1"/>
  <c r="AI56" i="28"/>
  <c r="AJ56" i="28"/>
  <c r="AK56" i="28"/>
  <c r="AL56" i="28"/>
  <c r="AM56" i="28"/>
  <c r="AN56" i="28"/>
  <c r="AO56" i="28"/>
  <c r="AP56" i="28"/>
  <c r="P57" i="28"/>
  <c r="Q57" i="28"/>
  <c r="R57" i="28"/>
  <c r="S57" i="28"/>
  <c r="T57" i="28"/>
  <c r="U57" i="28"/>
  <c r="V57" i="28"/>
  <c r="W57" i="28"/>
  <c r="X57" i="28"/>
  <c r="Y57" i="28"/>
  <c r="Z57" i="28"/>
  <c r="AA57" i="28"/>
  <c r="AB57" i="28"/>
  <c r="AC57" i="28"/>
  <c r="AD57" i="28"/>
  <c r="AE57" i="28"/>
  <c r="AF57" i="28"/>
  <c r="AG57" i="28"/>
  <c r="AH57" i="28"/>
  <c r="AI57" i="28"/>
  <c r="AJ57" i="28"/>
  <c r="AK57" i="28"/>
  <c r="AL57" i="28"/>
  <c r="AM57" i="28"/>
  <c r="AN57" i="28"/>
  <c r="AO57" i="28"/>
  <c r="AP57" i="28"/>
  <c r="P58" i="28"/>
  <c r="Q58" i="28"/>
  <c r="R58" i="28"/>
  <c r="S58" i="28"/>
  <c r="T58" i="28"/>
  <c r="U58" i="28"/>
  <c r="V58" i="28"/>
  <c r="W58" i="28"/>
  <c r="X58" i="28"/>
  <c r="Y58" i="28"/>
  <c r="Y53" i="28" s="1"/>
  <c r="Z58" i="28"/>
  <c r="AA58" i="28"/>
  <c r="AB58" i="28"/>
  <c r="AC58" i="28"/>
  <c r="AD58" i="28"/>
  <c r="AE58" i="28"/>
  <c r="AF58" i="28"/>
  <c r="AG58" i="28"/>
  <c r="AH58" i="28"/>
  <c r="AI58" i="28"/>
  <c r="AJ58" i="28"/>
  <c r="AK58" i="28"/>
  <c r="AL58" i="28"/>
  <c r="AM58" i="28"/>
  <c r="AN58" i="28"/>
  <c r="AO58" i="28"/>
  <c r="AP58" i="28"/>
  <c r="P59" i="28"/>
  <c r="P68" i="28" s="1"/>
  <c r="Q59" i="28"/>
  <c r="Q68" i="28" s="1"/>
  <c r="R59" i="28"/>
  <c r="R68" i="28" s="1"/>
  <c r="S59" i="28"/>
  <c r="S68" i="28" s="1"/>
  <c r="T59" i="28"/>
  <c r="T68" i="28" s="1"/>
  <c r="U59" i="28"/>
  <c r="U68" i="28" s="1"/>
  <c r="V59" i="28"/>
  <c r="V68" i="28" s="1"/>
  <c r="W59" i="28"/>
  <c r="W68" i="28" s="1"/>
  <c r="X59" i="28"/>
  <c r="X68" i="28" s="1"/>
  <c r="Y59" i="28"/>
  <c r="Y68" i="28" s="1"/>
  <c r="Z59" i="28"/>
  <c r="Z68" i="28" s="1"/>
  <c r="AA59" i="28"/>
  <c r="AA68" i="28" s="1"/>
  <c r="AB59" i="28"/>
  <c r="AB68" i="28" s="1"/>
  <c r="AC59" i="28"/>
  <c r="AC68" i="28" s="1"/>
  <c r="AD59" i="28"/>
  <c r="AD68" i="28" s="1"/>
  <c r="AE59" i="28"/>
  <c r="AE68" i="28" s="1"/>
  <c r="AF59" i="28"/>
  <c r="AF68" i="28" s="1"/>
  <c r="AG59" i="28"/>
  <c r="AG68" i="28" s="1"/>
  <c r="AH59" i="28"/>
  <c r="AH68" i="28" s="1"/>
  <c r="AI59" i="28"/>
  <c r="AI68" i="28" s="1"/>
  <c r="AJ59" i="28"/>
  <c r="AJ68" i="28" s="1"/>
  <c r="AK59" i="28"/>
  <c r="AK68" i="28" s="1"/>
  <c r="AL59" i="28"/>
  <c r="AL68" i="28" s="1"/>
  <c r="AM59" i="28"/>
  <c r="AM68" i="28" s="1"/>
  <c r="AN59" i="28"/>
  <c r="AN68" i="28" s="1"/>
  <c r="AO59" i="28"/>
  <c r="AO68" i="28" s="1"/>
  <c r="AP59" i="28"/>
  <c r="P60" i="28"/>
  <c r="Q60" i="28"/>
  <c r="R60" i="28"/>
  <c r="S60" i="28"/>
  <c r="T60" i="28"/>
  <c r="U60" i="28"/>
  <c r="V60" i="28"/>
  <c r="W60" i="28"/>
  <c r="X60" i="28"/>
  <c r="Y60" i="28"/>
  <c r="Z60" i="28"/>
  <c r="AA60" i="28"/>
  <c r="AB60" i="28"/>
  <c r="AC60" i="28"/>
  <c r="AD60" i="28"/>
  <c r="AE60" i="28"/>
  <c r="AF60" i="28"/>
  <c r="AG60" i="28"/>
  <c r="AH60" i="28"/>
  <c r="AI60" i="28"/>
  <c r="AJ60" i="28"/>
  <c r="AK60" i="28"/>
  <c r="AL60" i="28"/>
  <c r="AM60" i="28"/>
  <c r="AN60" i="28"/>
  <c r="AO60" i="28"/>
  <c r="AP60" i="28"/>
  <c r="P61" i="28"/>
  <c r="Q61" i="28"/>
  <c r="R61" i="28"/>
  <c r="S61" i="28"/>
  <c r="T61" i="28"/>
  <c r="U61" i="28"/>
  <c r="V61" i="28"/>
  <c r="W61" i="28"/>
  <c r="X61" i="28"/>
  <c r="Y61" i="28"/>
  <c r="Z61" i="28"/>
  <c r="AA61" i="28"/>
  <c r="AB61" i="28"/>
  <c r="AC61" i="28"/>
  <c r="AD61" i="28"/>
  <c r="AE61" i="28"/>
  <c r="AF61" i="28"/>
  <c r="AG61" i="28"/>
  <c r="AH61" i="28"/>
  <c r="AI61" i="28"/>
  <c r="AJ61" i="28"/>
  <c r="AK61" i="28"/>
  <c r="AL61" i="28"/>
  <c r="AM61" i="28"/>
  <c r="AN61" i="28"/>
  <c r="AO61" i="28"/>
  <c r="AP61" i="28"/>
  <c r="P62" i="28"/>
  <c r="P65" i="28" s="1"/>
  <c r="Q62" i="28"/>
  <c r="Q67" i="28" s="1"/>
  <c r="R62" i="28"/>
  <c r="R67" i="28" s="1"/>
  <c r="S62" i="28"/>
  <c r="S67" i="28" s="1"/>
  <c r="T62" i="28"/>
  <c r="T65" i="28" s="1"/>
  <c r="U62" i="28"/>
  <c r="U65" i="28" s="1"/>
  <c r="V62" i="28"/>
  <c r="V65" i="28" s="1"/>
  <c r="W62" i="28"/>
  <c r="W67" i="28" s="1"/>
  <c r="X62" i="28"/>
  <c r="X65" i="28" s="1"/>
  <c r="Y62" i="28"/>
  <c r="Y67" i="28" s="1"/>
  <c r="Z62" i="28"/>
  <c r="Z67" i="28" s="1"/>
  <c r="AA62" i="28"/>
  <c r="AA67" i="28" s="1"/>
  <c r="AB62" i="28"/>
  <c r="AB67" i="28" s="1"/>
  <c r="AC62" i="28"/>
  <c r="AC67" i="28" s="1"/>
  <c r="AD62" i="28"/>
  <c r="AD67" i="28" s="1"/>
  <c r="AE62" i="28"/>
  <c r="AE67" i="28" s="1"/>
  <c r="AF62" i="28"/>
  <c r="AF65" i="28" s="1"/>
  <c r="AG62" i="28"/>
  <c r="AG65" i="28" s="1"/>
  <c r="AH62" i="28"/>
  <c r="AH67" i="28" s="1"/>
  <c r="AI62" i="28"/>
  <c r="AI67" i="28" s="1"/>
  <c r="AJ62" i="28"/>
  <c r="AJ65" i="28" s="1"/>
  <c r="AK62" i="28"/>
  <c r="AK67" i="28" s="1"/>
  <c r="AL62" i="28"/>
  <c r="AM62" i="28"/>
  <c r="AM67" i="28" s="1"/>
  <c r="AN62" i="28"/>
  <c r="AN65" i="28" s="1"/>
  <c r="AO62" i="28"/>
  <c r="AO67" i="28" s="1"/>
  <c r="AP62" i="28"/>
  <c r="AP67" i="28" s="1"/>
  <c r="O56" i="28"/>
  <c r="O57" i="28"/>
  <c r="O58" i="28"/>
  <c r="O59" i="28"/>
  <c r="O60" i="28"/>
  <c r="O61" i="28"/>
  <c r="O62" i="28"/>
  <c r="O67" i="28" s="1"/>
  <c r="AJ69" i="28" l="1"/>
  <c r="X69" i="28"/>
  <c r="AA70" i="28"/>
  <c r="AG69" i="28"/>
  <c r="U69" i="28"/>
  <c r="Z70" i="28"/>
  <c r="AL53" i="28"/>
  <c r="Z53" i="28"/>
  <c r="AF69" i="28"/>
  <c r="T69" i="28"/>
  <c r="AN67" i="28"/>
  <c r="AL65" i="28"/>
  <c r="O65" i="28"/>
  <c r="AE69" i="28"/>
  <c r="AE70" i="28" s="1"/>
  <c r="S69" i="28"/>
  <c r="S70" i="28" s="1"/>
  <c r="AI69" i="28"/>
  <c r="AI70" i="28" s="1"/>
  <c r="AP69" i="28"/>
  <c r="AP70" i="28" s="1"/>
  <c r="AD69" i="28"/>
  <c r="AD70" i="28" s="1"/>
  <c r="R69" i="28"/>
  <c r="R70" i="28" s="1"/>
  <c r="P67" i="28"/>
  <c r="AO69" i="28"/>
  <c r="AO70" i="28" s="1"/>
  <c r="AC69" i="28"/>
  <c r="Q69" i="28"/>
  <c r="W69" i="28"/>
  <c r="O69" i="28"/>
  <c r="AN69" i="28"/>
  <c r="AB69" i="28"/>
  <c r="AB70" i="28" s="1"/>
  <c r="P69" i="28"/>
  <c r="P70" i="28" s="1"/>
  <c r="AP65" i="28"/>
  <c r="AM69" i="28"/>
  <c r="AM70" i="28" s="1"/>
  <c r="AA69" i="28"/>
  <c r="AO65" i="28"/>
  <c r="AC65" i="28"/>
  <c r="AL69" i="28"/>
  <c r="Z69" i="28"/>
  <c r="Q65" i="28"/>
  <c r="AK69" i="28"/>
  <c r="AK70" i="28" s="1"/>
  <c r="Y69" i="28"/>
  <c r="O249" i="20"/>
  <c r="R249" i="20" s="1"/>
  <c r="R247" i="20"/>
  <c r="AN248" i="20"/>
  <c r="AB248" i="20"/>
  <c r="AG70" i="28"/>
  <c r="U70" i="28"/>
  <c r="AC70" i="28"/>
  <c r="W70" i="28"/>
  <c r="O70" i="28"/>
  <c r="Y70" i="28"/>
  <c r="Q70" i="28"/>
  <c r="AL67" i="28"/>
  <c r="V70" i="28"/>
  <c r="AM65" i="28"/>
  <c r="AA65" i="28"/>
  <c r="AH70" i="28"/>
  <c r="AJ67" i="28"/>
  <c r="AJ70" i="28" s="1"/>
  <c r="X67" i="28"/>
  <c r="X70" i="28" s="1"/>
  <c r="V67" i="28"/>
  <c r="W65" i="28"/>
  <c r="AP68" i="28"/>
  <c r="AG67" i="28"/>
  <c r="U67" i="28"/>
  <c r="AF67" i="28"/>
  <c r="T67" i="28"/>
  <c r="AK65" i="28"/>
  <c r="Y65" i="28"/>
  <c r="AD65" i="28"/>
  <c r="AB65" i="28"/>
  <c r="AE65" i="28"/>
  <c r="S65" i="28"/>
  <c r="AE53" i="28"/>
  <c r="S53" i="28"/>
  <c r="R65" i="28"/>
  <c r="AM53" i="28"/>
  <c r="AA53" i="28"/>
  <c r="AH65" i="28"/>
  <c r="AK53" i="28"/>
  <c r="AJ53" i="28"/>
  <c r="X53" i="28"/>
  <c r="AI65" i="28"/>
  <c r="AI53" i="28"/>
  <c r="W53" i="28"/>
  <c r="AH53" i="28"/>
  <c r="V53" i="28"/>
  <c r="AG53" i="28"/>
  <c r="U53" i="28"/>
  <c r="AF53" i="28"/>
  <c r="T53" i="28"/>
  <c r="AP53" i="28"/>
  <c r="AD53" i="28"/>
  <c r="R53" i="28"/>
  <c r="AO53" i="28"/>
  <c r="AC53" i="28"/>
  <c r="Q53" i="28"/>
  <c r="AN53" i="28"/>
  <c r="AB53" i="28"/>
  <c r="P53" i="28"/>
  <c r="Z65" i="28"/>
  <c r="O55" i="28"/>
  <c r="O53" i="28" s="1"/>
  <c r="AN70" i="28" l="1"/>
  <c r="T70" i="28"/>
  <c r="AF70" i="28"/>
  <c r="AL70" i="28"/>
  <c r="AB249" i="20"/>
  <c r="AN249" i="20"/>
  <c r="O68" i="28"/>
  <c r="C43" i="21" l="1"/>
  <c r="D43" i="21"/>
  <c r="X15" i="17" l="1"/>
  <c r="C28" i="27"/>
  <c r="D28" i="27"/>
  <c r="D35" i="27" s="1"/>
  <c r="E28" i="27"/>
  <c r="E36" i="27" s="1"/>
  <c r="E40" i="27" s="1"/>
  <c r="F28" i="27"/>
  <c r="F35" i="27" s="1"/>
  <c r="G28" i="27"/>
  <c r="G35" i="27" s="1"/>
  <c r="H28" i="27"/>
  <c r="H35" i="27" s="1"/>
  <c r="C35" i="27"/>
  <c r="C36" i="27" s="1"/>
  <c r="E35" i="27"/>
  <c r="J35" i="27"/>
  <c r="J36" i="27"/>
  <c r="E39" i="27"/>
  <c r="J45" i="27"/>
  <c r="J46" i="27"/>
  <c r="J47" i="27"/>
  <c r="J63" i="27"/>
  <c r="J64" i="27"/>
  <c r="K82" i="27"/>
  <c r="C80" i="27" s="1"/>
  <c r="C87" i="27"/>
  <c r="C103" i="27"/>
  <c r="C105" i="27"/>
  <c r="D120" i="27"/>
  <c r="E120" i="27"/>
  <c r="M139" i="27"/>
  <c r="F147" i="27"/>
  <c r="G147" i="27"/>
  <c r="H147" i="27"/>
  <c r="D150" i="27"/>
  <c r="E150" i="27"/>
  <c r="F150" i="27"/>
  <c r="G150" i="27"/>
  <c r="H150" i="27"/>
  <c r="I150" i="27"/>
  <c r="J150" i="27"/>
  <c r="R24" i="26"/>
  <c r="S24" i="26"/>
  <c r="T24" i="26"/>
  <c r="T32" i="26" s="1"/>
  <c r="U24" i="26"/>
  <c r="V24" i="26"/>
  <c r="W24" i="26"/>
  <c r="R30" i="26"/>
  <c r="S30" i="26"/>
  <c r="T30" i="26"/>
  <c r="U30" i="26"/>
  <c r="V30" i="26"/>
  <c r="W30" i="26"/>
  <c r="R32" i="26"/>
  <c r="S32" i="26"/>
  <c r="U32" i="26"/>
  <c r="V32" i="26"/>
  <c r="W32" i="26"/>
  <c r="C33" i="26"/>
  <c r="D33" i="26"/>
  <c r="E33" i="26"/>
  <c r="R33" i="26"/>
  <c r="S33" i="26"/>
  <c r="T33" i="26"/>
  <c r="U33" i="26"/>
  <c r="V33" i="26"/>
  <c r="W33" i="26"/>
  <c r="C34" i="26"/>
  <c r="D34" i="26"/>
  <c r="E34" i="26"/>
  <c r="R34" i="26"/>
  <c r="S34" i="26"/>
  <c r="T34" i="26"/>
  <c r="U34" i="26"/>
  <c r="V34" i="26"/>
  <c r="W34" i="26"/>
  <c r="R35" i="26"/>
  <c r="S35" i="26"/>
  <c r="T35" i="26"/>
  <c r="U35" i="26"/>
  <c r="V35" i="26"/>
  <c r="W35" i="26"/>
  <c r="R36" i="26"/>
  <c r="S36" i="26"/>
  <c r="T36" i="26"/>
  <c r="U36" i="26"/>
  <c r="V36" i="26"/>
  <c r="W36" i="26"/>
  <c r="R37" i="26"/>
  <c r="S37" i="26"/>
  <c r="T37" i="26"/>
  <c r="U37" i="26"/>
  <c r="V37" i="26"/>
  <c r="W37" i="26"/>
  <c r="T41" i="26"/>
  <c r="U41" i="26"/>
  <c r="V41" i="26"/>
  <c r="W41" i="26"/>
  <c r="U54" i="26"/>
  <c r="U57" i="26"/>
  <c r="E14" i="25"/>
  <c r="E13" i="25" s="1"/>
  <c r="F14" i="25"/>
  <c r="F13" i="25" s="1"/>
  <c r="G14" i="25"/>
  <c r="H14" i="25"/>
  <c r="I14" i="25"/>
  <c r="I13" i="25" s="1"/>
  <c r="J14" i="25"/>
  <c r="E15" i="25"/>
  <c r="F15" i="25"/>
  <c r="G15" i="25"/>
  <c r="G13" i="25" s="1"/>
  <c r="H15" i="25"/>
  <c r="H13" i="25" s="1"/>
  <c r="I15" i="25"/>
  <c r="J15" i="25"/>
  <c r="J13" i="25" s="1"/>
  <c r="N8" i="24"/>
  <c r="D20" i="24"/>
  <c r="E20" i="24"/>
  <c r="E25" i="24" s="1"/>
  <c r="F20" i="24"/>
  <c r="F25" i="24" s="1"/>
  <c r="G20" i="24"/>
  <c r="H20" i="24"/>
  <c r="H25" i="24" s="1"/>
  <c r="I20" i="24"/>
  <c r="D21" i="24"/>
  <c r="E21" i="24"/>
  <c r="F21" i="24"/>
  <c r="G21" i="24"/>
  <c r="H21" i="24"/>
  <c r="I21" i="24"/>
  <c r="D22" i="24"/>
  <c r="D40" i="24" s="1"/>
  <c r="D42" i="24" s="1"/>
  <c r="J91" i="22" s="1"/>
  <c r="E22" i="24"/>
  <c r="E40" i="24" s="1"/>
  <c r="E42" i="24" s="1"/>
  <c r="G22" i="24"/>
  <c r="H22" i="24"/>
  <c r="H40" i="24" s="1"/>
  <c r="H42" i="24" s="1"/>
  <c r="I22" i="24"/>
  <c r="D25" i="24"/>
  <c r="G25" i="24"/>
  <c r="I25" i="24"/>
  <c r="D26" i="24"/>
  <c r="E26" i="24"/>
  <c r="G26" i="24"/>
  <c r="H26" i="24"/>
  <c r="I26" i="24"/>
  <c r="D27" i="24"/>
  <c r="G27" i="24"/>
  <c r="I27" i="24"/>
  <c r="C92" i="27" s="1"/>
  <c r="D33" i="24"/>
  <c r="D37" i="24" s="1"/>
  <c r="D34" i="24"/>
  <c r="D35" i="24"/>
  <c r="G40" i="24"/>
  <c r="G42" i="24" s="1"/>
  <c r="I40" i="24"/>
  <c r="E11" i="23"/>
  <c r="E14" i="23" s="1"/>
  <c r="C27" i="27" s="1"/>
  <c r="F11" i="23"/>
  <c r="F14" i="23" s="1"/>
  <c r="D27" i="27" s="1"/>
  <c r="G11" i="23"/>
  <c r="G14" i="23" s="1"/>
  <c r="E27" i="27" s="1"/>
  <c r="H11" i="23"/>
  <c r="H14" i="23" s="1"/>
  <c r="F27" i="27" s="1"/>
  <c r="I11" i="23"/>
  <c r="I14" i="23" s="1"/>
  <c r="G27" i="27" s="1"/>
  <c r="J11" i="23"/>
  <c r="J14" i="23" s="1"/>
  <c r="H27" i="27" s="1"/>
  <c r="J32" i="23"/>
  <c r="M7" i="22" s="1"/>
  <c r="I38" i="23"/>
  <c r="D38" i="26" s="1"/>
  <c r="E38" i="26" s="1"/>
  <c r="M5" i="22"/>
  <c r="M6" i="22"/>
  <c r="M8" i="22"/>
  <c r="M13" i="22"/>
  <c r="M16" i="22"/>
  <c r="M18" i="22"/>
  <c r="M19" i="22"/>
  <c r="M22" i="22"/>
  <c r="M23" i="22"/>
  <c r="M24" i="22"/>
  <c r="M39" i="22"/>
  <c r="M40" i="22"/>
  <c r="M47" i="22"/>
  <c r="M48" i="22"/>
  <c r="M49" i="22"/>
  <c r="M50" i="22"/>
  <c r="M51" i="22"/>
  <c r="M52" i="22"/>
  <c r="M53" i="22"/>
  <c r="M54" i="22"/>
  <c r="M55" i="22"/>
  <c r="M56" i="22"/>
  <c r="M69" i="22"/>
  <c r="M70" i="22"/>
  <c r="M71" i="22"/>
  <c r="M72" i="22"/>
  <c r="M73" i="22"/>
  <c r="M74" i="22"/>
  <c r="M75" i="22"/>
  <c r="M76" i="22"/>
  <c r="M77" i="22"/>
  <c r="M78" i="22"/>
  <c r="M79" i="22"/>
  <c r="M80" i="22"/>
  <c r="J97" i="22"/>
  <c r="AN246" i="20" l="1"/>
  <c r="AN247" i="20"/>
  <c r="G63" i="27"/>
  <c r="G30" i="27"/>
  <c r="G31" i="27" s="1"/>
  <c r="G46" i="27"/>
  <c r="G45" i="27"/>
  <c r="H63" i="27"/>
  <c r="H64" i="27" s="1"/>
  <c r="E126" i="27" s="1"/>
  <c r="E127" i="27" s="1"/>
  <c r="H30" i="27"/>
  <c r="H31" i="27" s="1"/>
  <c r="H45" i="27"/>
  <c r="H46" i="27"/>
  <c r="E41" i="26"/>
  <c r="J90" i="22"/>
  <c r="M90" i="22" s="1"/>
  <c r="M91" i="22"/>
  <c r="F20" i="25"/>
  <c r="F32" i="25" s="1"/>
  <c r="F21" i="25"/>
  <c r="F47" i="25"/>
  <c r="F49" i="25" s="1"/>
  <c r="E20" i="25"/>
  <c r="E32" i="25" s="1"/>
  <c r="E21" i="25"/>
  <c r="E47" i="25"/>
  <c r="E49" i="25" s="1"/>
  <c r="C30" i="27"/>
  <c r="C31" i="27" s="1"/>
  <c r="C47" i="27"/>
  <c r="C64" i="27"/>
  <c r="C46" i="27"/>
  <c r="C45" i="27"/>
  <c r="C63" i="27"/>
  <c r="C40" i="27"/>
  <c r="E63" i="27"/>
  <c r="E64" i="27" s="1"/>
  <c r="E30" i="27"/>
  <c r="E31" i="27" s="1"/>
  <c r="E46" i="27"/>
  <c r="E45" i="27"/>
  <c r="E47" i="27" s="1"/>
  <c r="J21" i="25"/>
  <c r="J20" i="25"/>
  <c r="J32" i="25" s="1"/>
  <c r="C81" i="27" s="1"/>
  <c r="J47" i="25"/>
  <c r="J49" i="25" s="1"/>
  <c r="H47" i="25"/>
  <c r="H49" i="25" s="1"/>
  <c r="H20" i="25"/>
  <c r="H32" i="25" s="1"/>
  <c r="H21" i="25"/>
  <c r="I126" i="27"/>
  <c r="I127" i="27" s="1"/>
  <c r="H36" i="27"/>
  <c r="L35" i="27" s="1"/>
  <c r="L36" i="27" s="1"/>
  <c r="H39" i="27"/>
  <c r="D63" i="27"/>
  <c r="D30" i="27"/>
  <c r="D31" i="27" s="1"/>
  <c r="D46" i="27"/>
  <c r="I46" i="27" s="1"/>
  <c r="J113" i="22" s="1"/>
  <c r="D45" i="27"/>
  <c r="G20" i="25"/>
  <c r="G32" i="25" s="1"/>
  <c r="G21" i="25"/>
  <c r="G47" i="25"/>
  <c r="G49" i="25" s="1"/>
  <c r="C82" i="27"/>
  <c r="G39" i="27"/>
  <c r="G35" i="24"/>
  <c r="F39" i="27"/>
  <c r="F63" i="27"/>
  <c r="F64" i="27" s="1"/>
  <c r="F30" i="27"/>
  <c r="F31" i="27" s="1"/>
  <c r="F46" i="27"/>
  <c r="F47" i="27" s="1"/>
  <c r="F45" i="27"/>
  <c r="G34" i="24"/>
  <c r="E40" i="26"/>
  <c r="Q41" i="26"/>
  <c r="Q63" i="26" s="1"/>
  <c r="R63" i="26" s="1"/>
  <c r="G33" i="24"/>
  <c r="M67" i="22" s="1"/>
  <c r="M21" i="22"/>
  <c r="D36" i="27"/>
  <c r="D40" i="27" s="1"/>
  <c r="D39" i="27"/>
  <c r="I20" i="25"/>
  <c r="I32" i="25" s="1"/>
  <c r="I21" i="25"/>
  <c r="I47" i="25"/>
  <c r="I49" i="25" s="1"/>
  <c r="F26" i="24"/>
  <c r="E34" i="24"/>
  <c r="M61" i="22" s="1"/>
  <c r="M62" i="22" s="1"/>
  <c r="M141" i="27"/>
  <c r="H27" i="24"/>
  <c r="I35" i="27"/>
  <c r="J115" i="22" s="1"/>
  <c r="F22" i="24"/>
  <c r="F40" i="24" s="1"/>
  <c r="F42" i="24" s="1"/>
  <c r="G36" i="27"/>
  <c r="G40" i="27" s="1"/>
  <c r="F27" i="24"/>
  <c r="F36" i="27"/>
  <c r="F40" i="27" s="1"/>
  <c r="E27" i="24"/>
  <c r="D36" i="24"/>
  <c r="C39" i="27"/>
  <c r="O35" i="27" l="1"/>
  <c r="O36" i="27" s="1"/>
  <c r="M35" i="27"/>
  <c r="M36" i="27" s="1"/>
  <c r="G47" i="26"/>
  <c r="H47" i="26"/>
  <c r="E47" i="26"/>
  <c r="F47" i="26"/>
  <c r="O63" i="27"/>
  <c r="O64" i="27" s="1"/>
  <c r="F50" i="27"/>
  <c r="F51" i="27"/>
  <c r="F73" i="27" s="1"/>
  <c r="J39" i="27"/>
  <c r="G126" i="27"/>
  <c r="H40" i="27"/>
  <c r="J40" i="27" s="1"/>
  <c r="J126" i="27"/>
  <c r="J127" i="27" s="1"/>
  <c r="F126" i="27"/>
  <c r="E51" i="27"/>
  <c r="E73" i="27" s="1"/>
  <c r="E50" i="27"/>
  <c r="G26" i="25"/>
  <c r="G33" i="25" s="1"/>
  <c r="G27" i="25"/>
  <c r="G34" i="25" s="1"/>
  <c r="P35" i="27"/>
  <c r="E67" i="27"/>
  <c r="M63" i="27"/>
  <c r="M64" i="27" s="1"/>
  <c r="E26" i="25"/>
  <c r="E33" i="25" s="1"/>
  <c r="E27" i="25"/>
  <c r="E34" i="25" s="1"/>
  <c r="H47" i="27"/>
  <c r="H27" i="25"/>
  <c r="H34" i="25" s="1"/>
  <c r="H26" i="25"/>
  <c r="H33" i="25" s="1"/>
  <c r="I36" i="27"/>
  <c r="J116" i="22" s="1"/>
  <c r="L63" i="27"/>
  <c r="L64" i="27" s="1"/>
  <c r="T44" i="26"/>
  <c r="U49" i="26"/>
  <c r="U44" i="26"/>
  <c r="V49" i="26"/>
  <c r="R46" i="26"/>
  <c r="V44" i="26"/>
  <c r="R48" i="26"/>
  <c r="W49" i="26"/>
  <c r="W46" i="26"/>
  <c r="W44" i="26"/>
  <c r="R47" i="26"/>
  <c r="S48" i="26"/>
  <c r="R44" i="26"/>
  <c r="S47" i="26"/>
  <c r="T48" i="26"/>
  <c r="R45" i="26"/>
  <c r="S46" i="26"/>
  <c r="T47" i="26"/>
  <c r="U48" i="26"/>
  <c r="R49" i="26"/>
  <c r="X49" i="26" s="1"/>
  <c r="S45" i="26"/>
  <c r="T46" i="26"/>
  <c r="U47" i="26"/>
  <c r="V48" i="26"/>
  <c r="V45" i="26"/>
  <c r="T45" i="26"/>
  <c r="U46" i="26"/>
  <c r="V47" i="26"/>
  <c r="W48" i="26"/>
  <c r="U45" i="26"/>
  <c r="V46" i="26"/>
  <c r="W47" i="26"/>
  <c r="S44" i="26"/>
  <c r="T49" i="26"/>
  <c r="W45" i="26"/>
  <c r="S49" i="26"/>
  <c r="N35" i="27"/>
  <c r="N36" i="27" s="1"/>
  <c r="D64" i="27"/>
  <c r="D67" i="27" s="1"/>
  <c r="Q45" i="27"/>
  <c r="C67" i="27"/>
  <c r="F26" i="25"/>
  <c r="F33" i="25" s="1"/>
  <c r="F27" i="25"/>
  <c r="F34" i="25" s="1"/>
  <c r="C102" i="27"/>
  <c r="N127" i="27"/>
  <c r="N129" i="27" s="1"/>
  <c r="C73" i="27"/>
  <c r="E35" i="24"/>
  <c r="M63" i="22" s="1"/>
  <c r="M64" i="22" s="1"/>
  <c r="G36" i="24"/>
  <c r="M68" i="22" s="1"/>
  <c r="D47" i="27"/>
  <c r="I47" i="27" s="1"/>
  <c r="J114" i="22" s="1"/>
  <c r="C51" i="27"/>
  <c r="I45" i="27"/>
  <c r="C50" i="27"/>
  <c r="Q46" i="27"/>
  <c r="G64" i="27"/>
  <c r="I64" i="27" s="1"/>
  <c r="J111" i="22" s="1"/>
  <c r="F67" i="27"/>
  <c r="N63" i="27"/>
  <c r="N64" i="27" s="1"/>
  <c r="H67" i="27"/>
  <c r="D126" i="27"/>
  <c r="D127" i="27" s="1"/>
  <c r="P63" i="27"/>
  <c r="E46" i="26"/>
  <c r="E48" i="26" s="1"/>
  <c r="D52" i="26" s="1"/>
  <c r="F46" i="26"/>
  <c r="F48" i="26" s="1"/>
  <c r="D53" i="26" s="1"/>
  <c r="G46" i="26"/>
  <c r="H46" i="26"/>
  <c r="H48" i="26" s="1"/>
  <c r="D55" i="26" s="1"/>
  <c r="G51" i="27"/>
  <c r="I26" i="25"/>
  <c r="I33" i="25" s="1"/>
  <c r="I27" i="25"/>
  <c r="I34" i="25" s="1"/>
  <c r="I63" i="27"/>
  <c r="J27" i="25"/>
  <c r="J34" i="25" s="1"/>
  <c r="C93" i="27" s="1"/>
  <c r="C94" i="27" s="1"/>
  <c r="C104" i="27" s="1"/>
  <c r="J26" i="25"/>
  <c r="J33" i="25" s="1"/>
  <c r="G47" i="27"/>
  <c r="G50" i="27" s="1"/>
  <c r="G55" i="27" l="1"/>
  <c r="G74" i="27" s="1"/>
  <c r="G56" i="27"/>
  <c r="G75" i="27" s="1"/>
  <c r="C56" i="27"/>
  <c r="C75" i="27" s="1"/>
  <c r="C55" i="27"/>
  <c r="C74" i="27" s="1"/>
  <c r="X48" i="26"/>
  <c r="Q57" i="26" s="1"/>
  <c r="H126" i="27"/>
  <c r="L47" i="27"/>
  <c r="H51" i="27"/>
  <c r="H73" i="27" s="1"/>
  <c r="C83" i="27" s="1"/>
  <c r="F55" i="27"/>
  <c r="F74" i="27" s="1"/>
  <c r="F56" i="27"/>
  <c r="F75" i="27" s="1"/>
  <c r="F127" i="27"/>
  <c r="F132" i="27"/>
  <c r="G48" i="26"/>
  <c r="D54" i="26" s="1"/>
  <c r="X46" i="26"/>
  <c r="Q55" i="26" s="1"/>
  <c r="Q64" i="26" s="1"/>
  <c r="R64" i="26" s="1"/>
  <c r="H50" i="27"/>
  <c r="G67" i="27"/>
  <c r="G73" i="27" s="1"/>
  <c r="X45" i="26"/>
  <c r="Q54" i="26" s="1"/>
  <c r="L45" i="27"/>
  <c r="J112" i="22"/>
  <c r="I59" i="27"/>
  <c r="P64" i="27"/>
  <c r="J102" i="22" s="1"/>
  <c r="J101" i="22"/>
  <c r="X44" i="26"/>
  <c r="Q53" i="26" s="1"/>
  <c r="Q62" i="26" s="1"/>
  <c r="M140" i="27"/>
  <c r="M143" i="27" s="1"/>
  <c r="D104" i="27"/>
  <c r="D103" i="27"/>
  <c r="D105" i="27"/>
  <c r="D51" i="27"/>
  <c r="D73" i="27" s="1"/>
  <c r="L46" i="27"/>
  <c r="P36" i="27"/>
  <c r="J105" i="22" s="1"/>
  <c r="J104" i="22"/>
  <c r="G127" i="27"/>
  <c r="G132" i="27"/>
  <c r="I60" i="27"/>
  <c r="J110" i="22"/>
  <c r="D50" i="27"/>
  <c r="X47" i="26"/>
  <c r="Q56" i="26" s="1"/>
  <c r="R57" i="26" s="1"/>
  <c r="Q65" i="26" s="1"/>
  <c r="R65" i="26" s="1"/>
  <c r="E56" i="27"/>
  <c r="E75" i="27" s="1"/>
  <c r="E55" i="27"/>
  <c r="E74" i="27" s="1"/>
  <c r="Q66" i="26" l="1"/>
  <c r="R62" i="26"/>
  <c r="H127" i="27"/>
  <c r="H132" i="27"/>
  <c r="M127" i="27"/>
  <c r="O127" i="27" s="1"/>
  <c r="F137" i="27"/>
  <c r="M45" i="22" s="1"/>
  <c r="M46" i="22" s="1"/>
  <c r="G137" i="27"/>
  <c r="G141" i="27" s="1"/>
  <c r="H137" i="27"/>
  <c r="G135" i="27"/>
  <c r="G139" i="27" s="1"/>
  <c r="G143" i="27" s="1"/>
  <c r="F135" i="27"/>
  <c r="M41" i="22" s="1"/>
  <c r="M42" i="22" s="1"/>
  <c r="H135" i="27"/>
  <c r="H55" i="27"/>
  <c r="H74" i="27" s="1"/>
  <c r="C88" i="27" s="1"/>
  <c r="H56" i="27"/>
  <c r="H75" i="27" s="1"/>
  <c r="F136" i="27"/>
  <c r="M43" i="22" s="1"/>
  <c r="M44" i="22" s="1"/>
  <c r="G136" i="27"/>
  <c r="G140" i="27" s="1"/>
  <c r="H136" i="27"/>
  <c r="D55" i="27"/>
  <c r="D74" i="27" s="1"/>
  <c r="D56" i="27"/>
  <c r="D75" i="27" s="1"/>
  <c r="D128" i="27" l="1"/>
  <c r="D129" i="27" s="1"/>
  <c r="E128" i="27"/>
  <c r="E129" i="27" s="1"/>
  <c r="E144" i="27" s="1"/>
  <c r="E149" i="27" s="1"/>
  <c r="F128" i="27"/>
  <c r="F129" i="27" s="1"/>
  <c r="G128" i="27"/>
  <c r="G129" i="27" s="1"/>
  <c r="G144" i="27" s="1"/>
  <c r="G149" i="27" s="1"/>
  <c r="H128" i="27"/>
  <c r="H129" i="27" s="1"/>
  <c r="H144" i="27" s="1"/>
  <c r="H149" i="27" s="1"/>
  <c r="I128" i="27"/>
  <c r="I129" i="27" s="1"/>
  <c r="I144" i="27" s="1"/>
  <c r="I149" i="27" s="1"/>
  <c r="J128" i="27"/>
  <c r="J129" i="27" s="1"/>
  <c r="J144" i="27" s="1"/>
  <c r="J149" i="27" s="1"/>
  <c r="R66" i="26"/>
  <c r="U62" i="26"/>
  <c r="M31" i="22" s="1"/>
  <c r="M32" i="22" s="1"/>
  <c r="Q68" i="26"/>
  <c r="R68" i="26" s="1"/>
  <c r="M37" i="22" s="1"/>
  <c r="M38" i="22" s="1"/>
  <c r="M12" i="22"/>
  <c r="M10" i="22" s="1"/>
  <c r="F140" i="27"/>
  <c r="H140" i="27"/>
  <c r="H141" i="27"/>
  <c r="H139" i="27"/>
  <c r="H143" i="27" s="1"/>
  <c r="F139" i="27"/>
  <c r="F141" i="27"/>
  <c r="N141" i="27" s="1"/>
  <c r="H154" i="27" l="1"/>
  <c r="M15" i="22" s="1"/>
  <c r="H151" i="27"/>
  <c r="I154" i="27"/>
  <c r="M84" i="22" s="1"/>
  <c r="I151" i="27"/>
  <c r="H146" i="27"/>
  <c r="G154" i="27"/>
  <c r="M17" i="22" s="1"/>
  <c r="G151" i="27"/>
  <c r="U64" i="26"/>
  <c r="M33" i="22" s="1"/>
  <c r="M34" i="22" s="1"/>
  <c r="U65" i="26"/>
  <c r="F144" i="27"/>
  <c r="F149" i="27" s="1"/>
  <c r="E154" i="27"/>
  <c r="M87" i="22" s="1"/>
  <c r="E151" i="27"/>
  <c r="J154" i="27"/>
  <c r="M85" i="22" s="1"/>
  <c r="J151" i="27"/>
  <c r="N139" i="27"/>
  <c r="F143" i="27"/>
  <c r="N140" i="27"/>
  <c r="D144" i="27"/>
  <c r="D149" i="27" s="1"/>
  <c r="M129" i="27"/>
  <c r="O129" i="27" s="1"/>
  <c r="G146" i="27"/>
  <c r="D154" i="27" l="1"/>
  <c r="M86" i="22" s="1"/>
  <c r="D151" i="27"/>
  <c r="F146" i="27"/>
  <c r="F154" i="27"/>
  <c r="M14" i="22" s="1"/>
  <c r="F151" i="27"/>
  <c r="N143" i="27"/>
  <c r="C366" i="1" l="1"/>
  <c r="D366" i="1"/>
  <c r="E366" i="1"/>
  <c r="F366" i="1"/>
  <c r="G366" i="1"/>
  <c r="H366" i="1"/>
  <c r="C367" i="1"/>
  <c r="D367" i="1"/>
  <c r="E367" i="1"/>
  <c r="F367" i="1"/>
  <c r="G367" i="1"/>
  <c r="H367" i="1"/>
  <c r="C368" i="1"/>
  <c r="D368" i="1"/>
  <c r="E368" i="1"/>
  <c r="F368" i="1"/>
  <c r="G368" i="1"/>
  <c r="H368" i="1"/>
  <c r="C369" i="1"/>
  <c r="D369" i="1"/>
  <c r="E369" i="1"/>
  <c r="F369" i="1"/>
  <c r="G369" i="1"/>
  <c r="H369" i="1"/>
  <c r="C370" i="1"/>
  <c r="D370" i="1"/>
  <c r="E370" i="1"/>
  <c r="F370" i="1"/>
  <c r="G370" i="1"/>
  <c r="H370" i="1"/>
  <c r="C371" i="1"/>
  <c r="D371" i="1"/>
  <c r="E371" i="1"/>
  <c r="F371" i="1"/>
  <c r="G371" i="1"/>
  <c r="H371" i="1"/>
  <c r="C372" i="1"/>
  <c r="D372" i="1"/>
  <c r="E372" i="1"/>
  <c r="F372" i="1"/>
  <c r="G372" i="1"/>
  <c r="H372" i="1"/>
  <c r="C373" i="1"/>
  <c r="D373" i="1"/>
  <c r="E373" i="1"/>
  <c r="F373" i="1"/>
  <c r="G373" i="1"/>
  <c r="H373" i="1"/>
  <c r="C374" i="1"/>
  <c r="D374" i="1"/>
  <c r="E374" i="1"/>
  <c r="F374" i="1"/>
  <c r="G374" i="1"/>
  <c r="H374" i="1"/>
  <c r="C375" i="1"/>
  <c r="D375" i="1"/>
  <c r="E375" i="1"/>
  <c r="F375" i="1"/>
  <c r="G375" i="1"/>
  <c r="H375" i="1"/>
  <c r="C376" i="1"/>
  <c r="D376" i="1"/>
  <c r="E376" i="1"/>
  <c r="F376" i="1"/>
  <c r="G376" i="1"/>
  <c r="H376" i="1"/>
  <c r="C377" i="1"/>
  <c r="D377" i="1"/>
  <c r="E377" i="1"/>
  <c r="F377" i="1"/>
  <c r="G377" i="1"/>
  <c r="H377" i="1"/>
  <c r="C378" i="1"/>
  <c r="D378" i="1"/>
  <c r="E378" i="1"/>
  <c r="F378" i="1"/>
  <c r="G378" i="1"/>
  <c r="H378" i="1"/>
  <c r="C379" i="1"/>
  <c r="D379" i="1"/>
  <c r="E379" i="1"/>
  <c r="F379" i="1"/>
  <c r="G379" i="1"/>
  <c r="H379" i="1"/>
  <c r="C380" i="1"/>
  <c r="D380" i="1"/>
  <c r="E380" i="1"/>
  <c r="F380" i="1"/>
  <c r="G380" i="1"/>
  <c r="H380" i="1"/>
  <c r="C381" i="1"/>
  <c r="D381" i="1"/>
  <c r="E381" i="1"/>
  <c r="F381" i="1"/>
  <c r="G381" i="1"/>
  <c r="H381" i="1"/>
  <c r="C382" i="1"/>
  <c r="D382" i="1"/>
  <c r="E382" i="1"/>
  <c r="F382" i="1"/>
  <c r="G382" i="1"/>
  <c r="H382" i="1"/>
  <c r="C383" i="1"/>
  <c r="D383" i="1"/>
  <c r="E383" i="1"/>
  <c r="F383" i="1"/>
  <c r="G383" i="1"/>
  <c r="H383" i="1"/>
  <c r="C384" i="1"/>
  <c r="D384" i="1"/>
  <c r="E384" i="1"/>
  <c r="F384" i="1"/>
  <c r="G384" i="1"/>
  <c r="H384" i="1"/>
  <c r="C385" i="1"/>
  <c r="D385" i="1"/>
  <c r="E385" i="1"/>
  <c r="F385" i="1"/>
  <c r="G385" i="1"/>
  <c r="H385" i="1"/>
  <c r="M136" i="1"/>
  <c r="N136" i="1"/>
  <c r="O136" i="1"/>
  <c r="P136" i="1"/>
  <c r="M138" i="1"/>
  <c r="N138" i="1"/>
  <c r="O138" i="1"/>
  <c r="P138" i="1"/>
  <c r="Q138" i="1"/>
  <c r="M139" i="1"/>
  <c r="N139" i="1"/>
  <c r="O139" i="1"/>
  <c r="P139" i="1"/>
  <c r="Q139" i="1"/>
  <c r="M140" i="1"/>
  <c r="N140" i="1"/>
  <c r="O140" i="1"/>
  <c r="P140" i="1"/>
  <c r="Q140" i="1"/>
  <c r="M141" i="1"/>
  <c r="N141" i="1"/>
  <c r="O141" i="1"/>
  <c r="P141" i="1"/>
  <c r="Q141" i="1"/>
  <c r="AB45" i="20"/>
  <c r="AN45" i="20"/>
  <c r="AB47" i="20"/>
  <c r="AN47" i="20"/>
  <c r="O47" i="20"/>
  <c r="O45" i="20"/>
  <c r="D9" i="17"/>
  <c r="E9" i="17"/>
  <c r="C9" i="17"/>
  <c r="D8" i="17"/>
  <c r="E8" i="17"/>
  <c r="C8" i="17"/>
  <c r="O150" i="1" l="1"/>
  <c r="N152" i="1"/>
  <c r="N143" i="1"/>
  <c r="N144" i="1" s="1"/>
  <c r="N151" i="1"/>
  <c r="Q152" i="1"/>
  <c r="M150" i="1"/>
  <c r="P149" i="1"/>
  <c r="M152" i="1"/>
  <c r="O152" i="1"/>
  <c r="Q143" i="1"/>
  <c r="Q144" i="1" s="1"/>
  <c r="M151" i="1"/>
  <c r="P143" i="1"/>
  <c r="P144" i="1" s="1"/>
  <c r="O143" i="1"/>
  <c r="O144" i="1" s="1"/>
  <c r="Q150" i="1"/>
  <c r="O151" i="1"/>
  <c r="P150" i="1"/>
  <c r="N149" i="1"/>
  <c r="M149" i="1"/>
  <c r="M143" i="1"/>
  <c r="M144" i="1" s="1"/>
  <c r="N147" i="1"/>
  <c r="M147" i="1"/>
  <c r="O147" i="1"/>
  <c r="P147" i="1"/>
  <c r="P152" i="1"/>
  <c r="Q151" i="1"/>
  <c r="O149" i="1"/>
  <c r="N150" i="1"/>
  <c r="Q149" i="1"/>
  <c r="P151" i="1"/>
  <c r="M43" i="17"/>
  <c r="L43" i="17"/>
  <c r="K43" i="17"/>
  <c r="J47" i="20" s="1"/>
  <c r="M42" i="17"/>
  <c r="L42" i="17"/>
  <c r="K42" i="17"/>
  <c r="J45" i="20" s="1"/>
  <c r="Q153" i="1" l="1"/>
  <c r="O153" i="1"/>
  <c r="M153" i="1"/>
  <c r="P153" i="1"/>
  <c r="N153" i="1"/>
  <c r="AB241" i="20"/>
  <c r="AN241" i="20"/>
  <c r="AB242" i="20"/>
  <c r="AN242" i="20"/>
  <c r="AB243" i="20"/>
  <c r="AN243" i="20"/>
  <c r="AB244" i="20"/>
  <c r="AN244" i="20"/>
  <c r="AB245" i="20"/>
  <c r="AN245" i="20"/>
  <c r="X24" i="17"/>
  <c r="AN240" i="20" s="1"/>
  <c r="R245" i="20"/>
  <c r="J245" i="20" s="1"/>
  <c r="V33" i="17"/>
  <c r="D24" i="17"/>
  <c r="D20" i="17"/>
  <c r="Q25" i="17"/>
  <c r="P25" i="17"/>
  <c r="Q22" i="17"/>
  <c r="Q23" i="17"/>
  <c r="Q24" i="17"/>
  <c r="Q21" i="17"/>
  <c r="Q20" i="17"/>
  <c r="X20" i="17" s="1"/>
  <c r="AN239" i="20" s="1"/>
  <c r="P20" i="17"/>
  <c r="W20" i="17" s="1"/>
  <c r="AB239" i="20" s="1"/>
  <c r="P21" i="17"/>
  <c r="P22" i="17"/>
  <c r="P23" i="17"/>
  <c r="P24" i="17"/>
  <c r="W24" i="17" s="1"/>
  <c r="AB240" i="20" s="1"/>
  <c r="O22" i="17"/>
  <c r="V30" i="17" s="1"/>
  <c r="R242" i="20" s="1"/>
  <c r="J242" i="20" s="1"/>
  <c r="O23" i="17"/>
  <c r="V31" i="17" s="1"/>
  <c r="R243" i="20" s="1"/>
  <c r="J243" i="20" s="1"/>
  <c r="V24" i="17"/>
  <c r="R240" i="20" s="1"/>
  <c r="J240" i="20" s="1"/>
  <c r="O21" i="17"/>
  <c r="V29" i="17" s="1"/>
  <c r="R241" i="20" s="1"/>
  <c r="J241" i="20" s="1"/>
  <c r="V20" i="17"/>
  <c r="R239" i="20" s="1"/>
  <c r="J239" i="20" s="1"/>
  <c r="N16" i="20"/>
  <c r="J119" i="20"/>
  <c r="J120" i="20"/>
  <c r="J121" i="20"/>
  <c r="J122" i="20"/>
  <c r="J123" i="20"/>
  <c r="J124" i="20"/>
  <c r="J125" i="20"/>
  <c r="J126" i="20"/>
  <c r="J127" i="20"/>
  <c r="J128" i="20"/>
  <c r="J129" i="20"/>
  <c r="J130" i="20"/>
  <c r="J131" i="20"/>
  <c r="J132" i="20"/>
  <c r="J133" i="20"/>
  <c r="J134" i="20"/>
  <c r="K184" i="20"/>
  <c r="L184" i="20" s="1"/>
  <c r="M184" i="20" s="1"/>
  <c r="N184" i="20" s="1"/>
  <c r="O184" i="20" s="1"/>
  <c r="P184" i="20" s="1"/>
  <c r="Q184" i="20" s="1"/>
  <c r="R184" i="20" s="1"/>
  <c r="S184" i="20" s="1"/>
  <c r="T184" i="20" s="1"/>
  <c r="U184" i="20" s="1"/>
  <c r="V184" i="20" s="1"/>
  <c r="W184" i="20" s="1"/>
  <c r="X184" i="20" s="1"/>
  <c r="Y184" i="20" s="1"/>
  <c r="Z184" i="20" s="1"/>
  <c r="AA184" i="20" s="1"/>
  <c r="AB184" i="20" s="1"/>
  <c r="AC184" i="20" s="1"/>
  <c r="AD184" i="20" s="1"/>
  <c r="AE184" i="20" s="1"/>
  <c r="AF184" i="20" s="1"/>
  <c r="AG184" i="20" s="1"/>
  <c r="AH184" i="20" s="1"/>
  <c r="AI184" i="20" s="1"/>
  <c r="AJ184" i="20" s="1"/>
  <c r="AK184" i="20" s="1"/>
  <c r="AL184" i="20" s="1"/>
  <c r="AM184" i="20" s="1"/>
  <c r="AN184" i="20" s="1"/>
  <c r="AO184" i="20" s="1"/>
  <c r="K185" i="20"/>
  <c r="L185" i="20" s="1"/>
  <c r="M185" i="20" s="1"/>
  <c r="N185" i="20" s="1"/>
  <c r="O185" i="20" s="1"/>
  <c r="P185" i="20" s="1"/>
  <c r="Q185" i="20" s="1"/>
  <c r="R185" i="20" s="1"/>
  <c r="S185" i="20" s="1"/>
  <c r="T185" i="20" s="1"/>
  <c r="U185" i="20" s="1"/>
  <c r="V185" i="20" s="1"/>
  <c r="W185" i="20" s="1"/>
  <c r="X185" i="20" s="1"/>
  <c r="Y185" i="20" s="1"/>
  <c r="Z185" i="20" s="1"/>
  <c r="AA185" i="20" s="1"/>
  <c r="AB185" i="20" s="1"/>
  <c r="AC185" i="20" s="1"/>
  <c r="AD185" i="20" s="1"/>
  <c r="AE185" i="20" s="1"/>
  <c r="AF185" i="20" s="1"/>
  <c r="AG185" i="20" s="1"/>
  <c r="AH185" i="20" s="1"/>
  <c r="AI185" i="20" s="1"/>
  <c r="AJ185" i="20" s="1"/>
  <c r="AK185" i="20" s="1"/>
  <c r="AL185" i="20" s="1"/>
  <c r="AM185" i="20" s="1"/>
  <c r="AN185" i="20" s="1"/>
  <c r="AO185" i="20" s="1"/>
  <c r="K188" i="20"/>
  <c r="L188" i="20" s="1"/>
  <c r="M188" i="20" s="1"/>
  <c r="N188" i="20" s="1"/>
  <c r="O188" i="20" s="1"/>
  <c r="P188" i="20" s="1"/>
  <c r="Q188" i="20" s="1"/>
  <c r="R188" i="20" s="1"/>
  <c r="S188" i="20" s="1"/>
  <c r="T188" i="20" s="1"/>
  <c r="U188" i="20" s="1"/>
  <c r="V188" i="20" s="1"/>
  <c r="W188" i="20" s="1"/>
  <c r="X188" i="20" s="1"/>
  <c r="Y188" i="20" s="1"/>
  <c r="Z188" i="20" s="1"/>
  <c r="AA188" i="20" s="1"/>
  <c r="AB188" i="20" s="1"/>
  <c r="AC188" i="20" s="1"/>
  <c r="AD188" i="20" s="1"/>
  <c r="AE188" i="20" s="1"/>
  <c r="AF188" i="20" s="1"/>
  <c r="AG188" i="20" s="1"/>
  <c r="AH188" i="20" s="1"/>
  <c r="AI188" i="20" s="1"/>
  <c r="AJ188" i="20" s="1"/>
  <c r="AK188" i="20" s="1"/>
  <c r="AL188" i="20" s="1"/>
  <c r="AM188" i="20" s="1"/>
  <c r="AN188" i="20" s="1"/>
  <c r="AO188" i="20" s="1"/>
  <c r="K189" i="20"/>
  <c r="L189" i="20" s="1"/>
  <c r="M189" i="20" s="1"/>
  <c r="N189" i="20" s="1"/>
  <c r="O189" i="20" s="1"/>
  <c r="P189" i="20" s="1"/>
  <c r="Q189" i="20" s="1"/>
  <c r="R189" i="20" s="1"/>
  <c r="S189" i="20" s="1"/>
  <c r="T189" i="20" s="1"/>
  <c r="U189" i="20" s="1"/>
  <c r="V189" i="20" s="1"/>
  <c r="W189" i="20" s="1"/>
  <c r="X189" i="20" s="1"/>
  <c r="Y189" i="20" s="1"/>
  <c r="Z189" i="20" s="1"/>
  <c r="AA189" i="20" s="1"/>
  <c r="AB189" i="20" s="1"/>
  <c r="AC189" i="20" s="1"/>
  <c r="AD189" i="20" s="1"/>
  <c r="AE189" i="20" s="1"/>
  <c r="AF189" i="20" s="1"/>
  <c r="AG189" i="20" s="1"/>
  <c r="AH189" i="20" s="1"/>
  <c r="AI189" i="20" s="1"/>
  <c r="AJ189" i="20" s="1"/>
  <c r="AK189" i="20" s="1"/>
  <c r="AL189" i="20" s="1"/>
  <c r="AM189" i="20" s="1"/>
  <c r="AN189" i="20" s="1"/>
  <c r="AO189" i="20" s="1"/>
  <c r="K190" i="20"/>
  <c r="L190" i="20" s="1"/>
  <c r="M190" i="20" s="1"/>
  <c r="N190" i="20" s="1"/>
  <c r="O190" i="20" s="1"/>
  <c r="P190" i="20" s="1"/>
  <c r="Q190" i="20" s="1"/>
  <c r="R190" i="20" s="1"/>
  <c r="S190" i="20" s="1"/>
  <c r="T190" i="20" s="1"/>
  <c r="U190" i="20" s="1"/>
  <c r="V190" i="20" s="1"/>
  <c r="W190" i="20" s="1"/>
  <c r="X190" i="20" s="1"/>
  <c r="Y190" i="20" s="1"/>
  <c r="Z190" i="20" s="1"/>
  <c r="AA190" i="20" s="1"/>
  <c r="AB190" i="20" s="1"/>
  <c r="AC190" i="20" s="1"/>
  <c r="AD190" i="20" s="1"/>
  <c r="AE190" i="20" s="1"/>
  <c r="AF190" i="20" s="1"/>
  <c r="AG190" i="20" s="1"/>
  <c r="AH190" i="20" s="1"/>
  <c r="AI190" i="20" s="1"/>
  <c r="AJ190" i="20" s="1"/>
  <c r="AK190" i="20" s="1"/>
  <c r="AL190" i="20" s="1"/>
  <c r="AM190" i="20" s="1"/>
  <c r="AN190" i="20" s="1"/>
  <c r="AO190" i="20" s="1"/>
  <c r="K191" i="20"/>
  <c r="L191" i="20" s="1"/>
  <c r="M191" i="20" s="1"/>
  <c r="N191" i="20" s="1"/>
  <c r="O191" i="20" s="1"/>
  <c r="P191" i="20" s="1"/>
  <c r="Q191" i="20" s="1"/>
  <c r="R191" i="20" s="1"/>
  <c r="S191" i="20" s="1"/>
  <c r="T191" i="20" s="1"/>
  <c r="U191" i="20" s="1"/>
  <c r="V191" i="20" s="1"/>
  <c r="W191" i="20" s="1"/>
  <c r="X191" i="20" s="1"/>
  <c r="Y191" i="20" s="1"/>
  <c r="Z191" i="20" s="1"/>
  <c r="AA191" i="20" s="1"/>
  <c r="AB191" i="20" s="1"/>
  <c r="AC191" i="20" s="1"/>
  <c r="AD191" i="20" s="1"/>
  <c r="AE191" i="20" s="1"/>
  <c r="AF191" i="20" s="1"/>
  <c r="AG191" i="20" s="1"/>
  <c r="AH191" i="20" s="1"/>
  <c r="AI191" i="20" s="1"/>
  <c r="AJ191" i="20" s="1"/>
  <c r="AK191" i="20" s="1"/>
  <c r="AL191" i="20" s="1"/>
  <c r="AM191" i="20" s="1"/>
  <c r="AN191" i="20" s="1"/>
  <c r="AO191" i="20" s="1"/>
  <c r="K192" i="20"/>
  <c r="L192" i="20" s="1"/>
  <c r="K193" i="20"/>
  <c r="L193" i="20" s="1"/>
  <c r="M193" i="20" s="1"/>
  <c r="N193" i="20" s="1"/>
  <c r="O193" i="20" s="1"/>
  <c r="P193" i="20" s="1"/>
  <c r="Q193" i="20" s="1"/>
  <c r="R193" i="20" s="1"/>
  <c r="S193" i="20" s="1"/>
  <c r="T193" i="20" s="1"/>
  <c r="U193" i="20" s="1"/>
  <c r="V193" i="20" s="1"/>
  <c r="W193" i="20" s="1"/>
  <c r="X193" i="20" s="1"/>
  <c r="Y193" i="20" s="1"/>
  <c r="Z193" i="20" s="1"/>
  <c r="AA193" i="20" s="1"/>
  <c r="AB193" i="20" s="1"/>
  <c r="AC193" i="20" s="1"/>
  <c r="AD193" i="20" s="1"/>
  <c r="AE193" i="20" s="1"/>
  <c r="AF193" i="20" s="1"/>
  <c r="AG193" i="20" s="1"/>
  <c r="AH193" i="20" s="1"/>
  <c r="AI193" i="20" s="1"/>
  <c r="AJ193" i="20" s="1"/>
  <c r="AK193" i="20" s="1"/>
  <c r="AL193" i="20" s="1"/>
  <c r="AM193" i="20" s="1"/>
  <c r="AN193" i="20" s="1"/>
  <c r="AO193" i="20" s="1"/>
  <c r="K194" i="20"/>
  <c r="L194" i="20" s="1"/>
  <c r="M194" i="20" s="1"/>
  <c r="N194" i="20" s="1"/>
  <c r="O194" i="20" s="1"/>
  <c r="P194" i="20" s="1"/>
  <c r="Q194" i="20" s="1"/>
  <c r="R194" i="20" s="1"/>
  <c r="S194" i="20" s="1"/>
  <c r="T194" i="20" s="1"/>
  <c r="U194" i="20" s="1"/>
  <c r="V194" i="20" s="1"/>
  <c r="W194" i="20" s="1"/>
  <c r="X194" i="20" s="1"/>
  <c r="Y194" i="20" s="1"/>
  <c r="Z194" i="20" s="1"/>
  <c r="AA194" i="20" s="1"/>
  <c r="AB194" i="20" s="1"/>
  <c r="AC194" i="20" s="1"/>
  <c r="AD194" i="20" s="1"/>
  <c r="AE194" i="20" s="1"/>
  <c r="AF194" i="20" s="1"/>
  <c r="AG194" i="20" s="1"/>
  <c r="AH194" i="20" s="1"/>
  <c r="AI194" i="20" s="1"/>
  <c r="AJ194" i="20" s="1"/>
  <c r="AK194" i="20" s="1"/>
  <c r="AL194" i="20" s="1"/>
  <c r="AM194" i="20" s="1"/>
  <c r="AN194" i="20" s="1"/>
  <c r="AO194" i="20" s="1"/>
  <c r="K195" i="20"/>
  <c r="L195" i="20" s="1"/>
  <c r="M195" i="20" s="1"/>
  <c r="N195" i="20" s="1"/>
  <c r="O195" i="20" s="1"/>
  <c r="P195" i="20" s="1"/>
  <c r="Q195" i="20" s="1"/>
  <c r="R195" i="20" s="1"/>
  <c r="S195" i="20" s="1"/>
  <c r="T195" i="20" s="1"/>
  <c r="U195" i="20" s="1"/>
  <c r="V195" i="20" s="1"/>
  <c r="W195" i="20" s="1"/>
  <c r="X195" i="20" s="1"/>
  <c r="Y195" i="20" s="1"/>
  <c r="Z195" i="20" s="1"/>
  <c r="AA195" i="20" s="1"/>
  <c r="AB195" i="20" s="1"/>
  <c r="AC195" i="20" s="1"/>
  <c r="AD195" i="20" s="1"/>
  <c r="AE195" i="20" s="1"/>
  <c r="AF195" i="20" s="1"/>
  <c r="AG195" i="20" s="1"/>
  <c r="AH195" i="20" s="1"/>
  <c r="AI195" i="20" s="1"/>
  <c r="AJ195" i="20" s="1"/>
  <c r="AK195" i="20" s="1"/>
  <c r="AL195" i="20" s="1"/>
  <c r="AM195" i="20" s="1"/>
  <c r="AN195" i="20" s="1"/>
  <c r="AO195" i="20" s="1"/>
  <c r="K196" i="20"/>
  <c r="L196" i="20" s="1"/>
  <c r="K197" i="20"/>
  <c r="L197" i="20" s="1"/>
  <c r="M197" i="20" s="1"/>
  <c r="N197" i="20" s="1"/>
  <c r="O197" i="20" s="1"/>
  <c r="P197" i="20" s="1"/>
  <c r="Q197" i="20" s="1"/>
  <c r="R197" i="20" s="1"/>
  <c r="S197" i="20" s="1"/>
  <c r="T197" i="20" s="1"/>
  <c r="U197" i="20" s="1"/>
  <c r="V197" i="20" s="1"/>
  <c r="W197" i="20" s="1"/>
  <c r="X197" i="20" s="1"/>
  <c r="Y197" i="20" s="1"/>
  <c r="Z197" i="20" s="1"/>
  <c r="AA197" i="20" s="1"/>
  <c r="AB197" i="20" s="1"/>
  <c r="AC197" i="20" s="1"/>
  <c r="AD197" i="20" s="1"/>
  <c r="AE197" i="20" s="1"/>
  <c r="AF197" i="20" s="1"/>
  <c r="AG197" i="20" s="1"/>
  <c r="AH197" i="20" s="1"/>
  <c r="AI197" i="20" s="1"/>
  <c r="AJ197" i="20" s="1"/>
  <c r="AK197" i="20" s="1"/>
  <c r="AL197" i="20" s="1"/>
  <c r="AM197" i="20" s="1"/>
  <c r="AN197" i="20" s="1"/>
  <c r="AO197" i="20" s="1"/>
  <c r="K198" i="20"/>
  <c r="L198" i="20" s="1"/>
  <c r="M198" i="20" s="1"/>
  <c r="N198" i="20" s="1"/>
  <c r="O198" i="20" s="1"/>
  <c r="P198" i="20" s="1"/>
  <c r="Q198" i="20" s="1"/>
  <c r="R198" i="20" s="1"/>
  <c r="S198" i="20" s="1"/>
  <c r="T198" i="20" s="1"/>
  <c r="U198" i="20" s="1"/>
  <c r="V198" i="20" s="1"/>
  <c r="W198" i="20" s="1"/>
  <c r="X198" i="20" s="1"/>
  <c r="Y198" i="20" s="1"/>
  <c r="Z198" i="20" s="1"/>
  <c r="AA198" i="20" s="1"/>
  <c r="AB198" i="20" s="1"/>
  <c r="AC198" i="20" s="1"/>
  <c r="AD198" i="20" s="1"/>
  <c r="AE198" i="20" s="1"/>
  <c r="AF198" i="20" s="1"/>
  <c r="AG198" i="20" s="1"/>
  <c r="AH198" i="20" s="1"/>
  <c r="AI198" i="20" s="1"/>
  <c r="AJ198" i="20" s="1"/>
  <c r="AK198" i="20" s="1"/>
  <c r="AL198" i="20" s="1"/>
  <c r="AM198" i="20" s="1"/>
  <c r="AN198" i="20" s="1"/>
  <c r="AO198" i="20" s="1"/>
  <c r="K199" i="20"/>
  <c r="L199" i="20" s="1"/>
  <c r="M199" i="20" s="1"/>
  <c r="N199" i="20" s="1"/>
  <c r="O199" i="20" s="1"/>
  <c r="P199" i="20" s="1"/>
  <c r="Q199" i="20" s="1"/>
  <c r="R199" i="20" s="1"/>
  <c r="S199" i="20" s="1"/>
  <c r="T199" i="20" s="1"/>
  <c r="U199" i="20" s="1"/>
  <c r="V199" i="20" s="1"/>
  <c r="W199" i="20" s="1"/>
  <c r="X199" i="20" s="1"/>
  <c r="Y199" i="20" s="1"/>
  <c r="Z199" i="20" s="1"/>
  <c r="AA199" i="20" s="1"/>
  <c r="AB199" i="20" s="1"/>
  <c r="AC199" i="20" s="1"/>
  <c r="AD199" i="20" s="1"/>
  <c r="AE199" i="20" s="1"/>
  <c r="AF199" i="20" s="1"/>
  <c r="AG199" i="20" s="1"/>
  <c r="AH199" i="20" s="1"/>
  <c r="AI199" i="20" s="1"/>
  <c r="AJ199" i="20" s="1"/>
  <c r="AK199" i="20" s="1"/>
  <c r="AL199" i="20" s="1"/>
  <c r="AM199" i="20" s="1"/>
  <c r="AN199" i="20" s="1"/>
  <c r="AO199" i="20" s="1"/>
  <c r="K200" i="20"/>
  <c r="L200" i="20" s="1"/>
  <c r="M200" i="20" s="1"/>
  <c r="N200" i="20" s="1"/>
  <c r="O200" i="20" s="1"/>
  <c r="P200" i="20" s="1"/>
  <c r="Q200" i="20" s="1"/>
  <c r="R200" i="20" s="1"/>
  <c r="S200" i="20" s="1"/>
  <c r="T200" i="20" s="1"/>
  <c r="U200" i="20" s="1"/>
  <c r="V200" i="20" s="1"/>
  <c r="W200" i="20" s="1"/>
  <c r="X200" i="20" s="1"/>
  <c r="Y200" i="20" s="1"/>
  <c r="Z200" i="20" s="1"/>
  <c r="AA200" i="20" s="1"/>
  <c r="AB200" i="20" s="1"/>
  <c r="AC200" i="20" s="1"/>
  <c r="AD200" i="20" s="1"/>
  <c r="AE200" i="20" s="1"/>
  <c r="AF200" i="20" s="1"/>
  <c r="AG200" i="20" s="1"/>
  <c r="AH200" i="20" s="1"/>
  <c r="AI200" i="20" s="1"/>
  <c r="AJ200" i="20" s="1"/>
  <c r="AK200" i="20" s="1"/>
  <c r="AL200" i="20" s="1"/>
  <c r="AM200" i="20" s="1"/>
  <c r="AN200" i="20" s="1"/>
  <c r="AO200" i="20" s="1"/>
  <c r="K201" i="20"/>
  <c r="L201" i="20" s="1"/>
  <c r="M201" i="20" s="1"/>
  <c r="N201" i="20" s="1"/>
  <c r="O201" i="20" s="1"/>
  <c r="P201" i="20" s="1"/>
  <c r="Q201" i="20" s="1"/>
  <c r="R201" i="20" s="1"/>
  <c r="S201" i="20" s="1"/>
  <c r="T201" i="20" s="1"/>
  <c r="U201" i="20" s="1"/>
  <c r="V201" i="20" s="1"/>
  <c r="W201" i="20" s="1"/>
  <c r="X201" i="20" s="1"/>
  <c r="Y201" i="20" s="1"/>
  <c r="Z201" i="20" s="1"/>
  <c r="AA201" i="20" s="1"/>
  <c r="AB201" i="20" s="1"/>
  <c r="AC201" i="20" s="1"/>
  <c r="AD201" i="20" s="1"/>
  <c r="AE201" i="20" s="1"/>
  <c r="AF201" i="20" s="1"/>
  <c r="AG201" i="20" s="1"/>
  <c r="AH201" i="20" s="1"/>
  <c r="AI201" i="20" s="1"/>
  <c r="AJ201" i="20" s="1"/>
  <c r="AK201" i="20" s="1"/>
  <c r="AL201" i="20" s="1"/>
  <c r="AM201" i="20" s="1"/>
  <c r="AN201" i="20" s="1"/>
  <c r="AO201" i="20" s="1"/>
  <c r="K202" i="20"/>
  <c r="L202" i="20" s="1"/>
  <c r="K203" i="20"/>
  <c r="L203" i="20" s="1"/>
  <c r="M203" i="20" s="1"/>
  <c r="N203" i="20" s="1"/>
  <c r="O203" i="20" s="1"/>
  <c r="P203" i="20" s="1"/>
  <c r="Q203" i="20" s="1"/>
  <c r="R203" i="20" s="1"/>
  <c r="S203" i="20" s="1"/>
  <c r="T203" i="20" s="1"/>
  <c r="U203" i="20" s="1"/>
  <c r="V203" i="20" s="1"/>
  <c r="W203" i="20" s="1"/>
  <c r="X203" i="20" s="1"/>
  <c r="Y203" i="20" s="1"/>
  <c r="Z203" i="20" s="1"/>
  <c r="AA203" i="20" s="1"/>
  <c r="AB203" i="20" s="1"/>
  <c r="AC203" i="20" s="1"/>
  <c r="AD203" i="20" s="1"/>
  <c r="AE203" i="20" s="1"/>
  <c r="AF203" i="20" s="1"/>
  <c r="AG203" i="20" s="1"/>
  <c r="AH203" i="20" s="1"/>
  <c r="AI203" i="20" s="1"/>
  <c r="AJ203" i="20" s="1"/>
  <c r="AK203" i="20" s="1"/>
  <c r="AL203" i="20" s="1"/>
  <c r="AM203" i="20" s="1"/>
  <c r="AN203" i="20" s="1"/>
  <c r="AO203" i="20" s="1"/>
  <c r="K204" i="20"/>
  <c r="L204" i="20" s="1"/>
  <c r="M204" i="20" s="1"/>
  <c r="N204" i="20" s="1"/>
  <c r="O204" i="20" s="1"/>
  <c r="P204" i="20" s="1"/>
  <c r="Q204" i="20" s="1"/>
  <c r="R204" i="20" s="1"/>
  <c r="S204" i="20" s="1"/>
  <c r="T204" i="20" s="1"/>
  <c r="U204" i="20" s="1"/>
  <c r="V204" i="20" s="1"/>
  <c r="W204" i="20" s="1"/>
  <c r="X204" i="20" s="1"/>
  <c r="Y204" i="20" s="1"/>
  <c r="Z204" i="20" s="1"/>
  <c r="AA204" i="20" s="1"/>
  <c r="AB204" i="20" s="1"/>
  <c r="AC204" i="20" s="1"/>
  <c r="AD204" i="20" s="1"/>
  <c r="AE204" i="20" s="1"/>
  <c r="AF204" i="20" s="1"/>
  <c r="AG204" i="20" s="1"/>
  <c r="AH204" i="20" s="1"/>
  <c r="AI204" i="20" s="1"/>
  <c r="AJ204" i="20" s="1"/>
  <c r="AK204" i="20" s="1"/>
  <c r="AL204" i="20" s="1"/>
  <c r="AM204" i="20" s="1"/>
  <c r="AN204" i="20" s="1"/>
  <c r="AO204" i="20" s="1"/>
  <c r="K205" i="20"/>
  <c r="L205" i="20" s="1"/>
  <c r="M205" i="20" s="1"/>
  <c r="N205" i="20" s="1"/>
  <c r="O205" i="20" s="1"/>
  <c r="P205" i="20" s="1"/>
  <c r="Q205" i="20" s="1"/>
  <c r="R205" i="20" s="1"/>
  <c r="S205" i="20" s="1"/>
  <c r="T205" i="20" s="1"/>
  <c r="U205" i="20" s="1"/>
  <c r="V205" i="20" s="1"/>
  <c r="W205" i="20" s="1"/>
  <c r="X205" i="20" s="1"/>
  <c r="Y205" i="20" s="1"/>
  <c r="Z205" i="20" s="1"/>
  <c r="AA205" i="20" s="1"/>
  <c r="AB205" i="20" s="1"/>
  <c r="AC205" i="20" s="1"/>
  <c r="AD205" i="20" s="1"/>
  <c r="AE205" i="20" s="1"/>
  <c r="AF205" i="20" s="1"/>
  <c r="AG205" i="20" s="1"/>
  <c r="AH205" i="20" s="1"/>
  <c r="AI205" i="20" s="1"/>
  <c r="AJ205" i="20" s="1"/>
  <c r="AK205" i="20" s="1"/>
  <c r="AL205" i="20" s="1"/>
  <c r="AM205" i="20" s="1"/>
  <c r="AN205" i="20" s="1"/>
  <c r="AO205" i="20" s="1"/>
  <c r="K206" i="20"/>
  <c r="L206" i="20" s="1"/>
  <c r="M206" i="20" s="1"/>
  <c r="N206" i="20" s="1"/>
  <c r="O206" i="20" s="1"/>
  <c r="P206" i="20" s="1"/>
  <c r="Q206" i="20" s="1"/>
  <c r="R206" i="20" s="1"/>
  <c r="S206" i="20" s="1"/>
  <c r="T206" i="20" s="1"/>
  <c r="U206" i="20" s="1"/>
  <c r="V206" i="20" s="1"/>
  <c r="W206" i="20" s="1"/>
  <c r="X206" i="20" s="1"/>
  <c r="Y206" i="20" s="1"/>
  <c r="Z206" i="20" s="1"/>
  <c r="AA206" i="20" s="1"/>
  <c r="AB206" i="20" s="1"/>
  <c r="AC206" i="20" s="1"/>
  <c r="AD206" i="20" s="1"/>
  <c r="AE206" i="20" s="1"/>
  <c r="AF206" i="20" s="1"/>
  <c r="AG206" i="20" s="1"/>
  <c r="AH206" i="20" s="1"/>
  <c r="AI206" i="20" s="1"/>
  <c r="AJ206" i="20" s="1"/>
  <c r="AK206" i="20" s="1"/>
  <c r="AL206" i="20" s="1"/>
  <c r="AM206" i="20" s="1"/>
  <c r="AN206" i="20" s="1"/>
  <c r="AO206" i="20" s="1"/>
  <c r="R218" i="20"/>
  <c r="R219" i="20" s="1"/>
  <c r="W218" i="20"/>
  <c r="W219" i="20" s="1"/>
  <c r="AB218" i="20"/>
  <c r="AB219" i="20" s="1"/>
  <c r="AG218" i="20"/>
  <c r="AG219" i="20" s="1"/>
  <c r="AL218" i="20"/>
  <c r="AL219" i="20" s="1"/>
  <c r="AM218" i="20"/>
  <c r="AM219" i="20" s="1"/>
  <c r="AN218" i="20"/>
  <c r="AN219" i="20" s="1"/>
  <c r="E5" i="18"/>
  <c r="J14" i="20" s="1"/>
  <c r="M5" i="18"/>
  <c r="O14" i="20" s="1"/>
  <c r="E6" i="18"/>
  <c r="J13" i="20" s="1"/>
  <c r="M6" i="18"/>
  <c r="O13" i="20" s="1"/>
  <c r="E7" i="18"/>
  <c r="J15" i="20" s="1"/>
  <c r="M7" i="18"/>
  <c r="O15" i="20" s="1"/>
  <c r="E8" i="18"/>
  <c r="J16" i="20" s="1"/>
  <c r="M8" i="18"/>
  <c r="O16" i="20" s="1"/>
  <c r="J17" i="20"/>
  <c r="M17" i="20" s="1"/>
  <c r="M14" i="18"/>
  <c r="O17" i="20" s="1"/>
  <c r="J18" i="20"/>
  <c r="M15" i="18"/>
  <c r="O18" i="20" s="1"/>
  <c r="J19" i="20"/>
  <c r="M19" i="20" s="1"/>
  <c r="M16" i="18"/>
  <c r="O19" i="20" s="1"/>
  <c r="J20" i="20"/>
  <c r="M17" i="18"/>
  <c r="O20" i="20" s="1"/>
  <c r="J21" i="20"/>
  <c r="M18" i="18"/>
  <c r="O21" i="20" s="1"/>
  <c r="R21" i="20" s="1"/>
  <c r="J22" i="20"/>
  <c r="M19" i="18"/>
  <c r="O22" i="20" s="1"/>
  <c r="R22" i="20" s="1"/>
  <c r="J23" i="20"/>
  <c r="M20" i="18"/>
  <c r="O23" i="20" s="1"/>
  <c r="J24" i="20"/>
  <c r="M21" i="18"/>
  <c r="O24" i="20" s="1"/>
  <c r="R24" i="20" s="1"/>
  <c r="J25" i="20"/>
  <c r="M22" i="18"/>
  <c r="O25" i="20" s="1"/>
  <c r="J26" i="20"/>
  <c r="M26" i="20" s="1"/>
  <c r="M23" i="18"/>
  <c r="O26" i="20" s="1"/>
  <c r="Q26" i="20" s="1"/>
  <c r="J27" i="20"/>
  <c r="M24" i="18"/>
  <c r="O27" i="20" s="1"/>
  <c r="J28" i="20"/>
  <c r="M28" i="20" s="1"/>
  <c r="M25" i="18"/>
  <c r="O28" i="20" s="1"/>
  <c r="Q28" i="20" s="1"/>
  <c r="J29" i="20"/>
  <c r="M29" i="20" s="1"/>
  <c r="M26" i="18"/>
  <c r="O29" i="20" s="1"/>
  <c r="J30" i="20"/>
  <c r="M27" i="18"/>
  <c r="O30" i="20" s="1"/>
  <c r="J31" i="20"/>
  <c r="M31" i="20" s="1"/>
  <c r="M28" i="18"/>
  <c r="O31" i="20" s="1"/>
  <c r="J32" i="20"/>
  <c r="M32" i="18"/>
  <c r="O32" i="20" s="1"/>
  <c r="J33" i="20"/>
  <c r="M33" i="18"/>
  <c r="O33" i="20" s="1"/>
  <c r="J34" i="20"/>
  <c r="M34" i="18"/>
  <c r="O34" i="20" s="1"/>
  <c r="J35" i="20"/>
  <c r="M35" i="18"/>
  <c r="O35" i="20" s="1"/>
  <c r="J36" i="20"/>
  <c r="M36" i="18"/>
  <c r="O36" i="20" s="1"/>
  <c r="J37" i="20"/>
  <c r="M37" i="18"/>
  <c r="O37" i="20" s="1"/>
  <c r="J38" i="20"/>
  <c r="M38" i="18"/>
  <c r="O38" i="20" s="1"/>
  <c r="J39" i="20"/>
  <c r="M39" i="18"/>
  <c r="O39" i="20" s="1"/>
  <c r="J40" i="20"/>
  <c r="M40" i="18"/>
  <c r="O40" i="20" s="1"/>
  <c r="J41" i="20"/>
  <c r="M41" i="18"/>
  <c r="O41" i="20" s="1"/>
  <c r="J42" i="20"/>
  <c r="M42" i="18"/>
  <c r="O42" i="20" s="1"/>
  <c r="J43" i="20"/>
  <c r="M43" i="18"/>
  <c r="O43" i="20" s="1"/>
  <c r="M44" i="18"/>
  <c r="M45" i="18"/>
  <c r="J48" i="20"/>
  <c r="M46" i="18"/>
  <c r="O48" i="20" s="1"/>
  <c r="J49" i="20"/>
  <c r="M47" i="18"/>
  <c r="O49" i="20" s="1"/>
  <c r="J50" i="20"/>
  <c r="M48" i="18"/>
  <c r="O50" i="20" s="1"/>
  <c r="J51" i="20"/>
  <c r="M49" i="18"/>
  <c r="O51" i="20" s="1"/>
  <c r="J52" i="20"/>
  <c r="M50" i="18"/>
  <c r="O52" i="20" s="1"/>
  <c r="J53" i="20"/>
  <c r="M51" i="18"/>
  <c r="O53" i="20" s="1"/>
  <c r="J54" i="20"/>
  <c r="M52" i="18"/>
  <c r="O54" i="20" s="1"/>
  <c r="J55" i="20"/>
  <c r="M53" i="18"/>
  <c r="O55" i="20" s="1"/>
  <c r="J56" i="20"/>
  <c r="M54" i="18"/>
  <c r="O56" i="20" s="1"/>
  <c r="J57" i="20"/>
  <c r="M55" i="18"/>
  <c r="O57" i="20" s="1"/>
  <c r="J58" i="20"/>
  <c r="M56" i="18"/>
  <c r="O58" i="20" s="1"/>
  <c r="J59" i="20"/>
  <c r="M57" i="18"/>
  <c r="O59" i="20" s="1"/>
  <c r="J60" i="20"/>
  <c r="M58" i="18"/>
  <c r="O60" i="20" s="1"/>
  <c r="J61" i="20"/>
  <c r="M59" i="18"/>
  <c r="O61" i="20" s="1"/>
  <c r="J62" i="20"/>
  <c r="M60" i="18"/>
  <c r="O62" i="20" s="1"/>
  <c r="J63" i="20"/>
  <c r="M61" i="18"/>
  <c r="O63" i="20" s="1"/>
  <c r="J64" i="20"/>
  <c r="O64" i="20" s="1"/>
  <c r="M62" i="18"/>
  <c r="J65" i="20"/>
  <c r="O65" i="20" s="1"/>
  <c r="M63" i="18"/>
  <c r="J66" i="20"/>
  <c r="M64" i="18"/>
  <c r="O66" i="20" s="1"/>
  <c r="J67" i="20"/>
  <c r="M65" i="18"/>
  <c r="O67" i="20" s="1"/>
  <c r="J68" i="20"/>
  <c r="M66" i="18"/>
  <c r="O68" i="20" s="1"/>
  <c r="J69" i="20"/>
  <c r="M67" i="18"/>
  <c r="O69" i="20" s="1"/>
  <c r="J70" i="20"/>
  <c r="M68" i="18"/>
  <c r="O70" i="20" s="1"/>
  <c r="J71" i="20"/>
  <c r="M69" i="18"/>
  <c r="O71" i="20" s="1"/>
  <c r="J72" i="20"/>
  <c r="M70" i="18"/>
  <c r="O72" i="20" s="1"/>
  <c r="J73" i="20"/>
  <c r="M71" i="18"/>
  <c r="O73" i="20" s="1"/>
  <c r="J74" i="20"/>
  <c r="M72" i="18"/>
  <c r="O74" i="20" s="1"/>
  <c r="J75" i="20"/>
  <c r="M73" i="18"/>
  <c r="O75" i="20" s="1"/>
  <c r="AB75" i="20" s="1"/>
  <c r="AN75" i="20" s="1"/>
  <c r="J76" i="20"/>
  <c r="M74" i="18"/>
  <c r="O76" i="20" s="1"/>
  <c r="J77" i="20"/>
  <c r="M75" i="18"/>
  <c r="O77" i="20" s="1"/>
  <c r="J78" i="20"/>
  <c r="M76" i="18"/>
  <c r="O78" i="20" s="1"/>
  <c r="J79" i="20"/>
  <c r="M77" i="18"/>
  <c r="O79" i="20" s="1"/>
  <c r="J80" i="20"/>
  <c r="M78" i="18"/>
  <c r="O80" i="20" s="1"/>
  <c r="J81" i="20"/>
  <c r="AB81" i="20" s="1"/>
  <c r="M79" i="18"/>
  <c r="O81" i="20" s="1"/>
  <c r="J82" i="20"/>
  <c r="M80" i="18"/>
  <c r="O82" i="20" s="1"/>
  <c r="J83" i="20"/>
  <c r="M81" i="18"/>
  <c r="O83" i="20" s="1"/>
  <c r="J84" i="20"/>
  <c r="M82" i="18"/>
  <c r="O84" i="20" s="1"/>
  <c r="J85" i="20"/>
  <c r="M83" i="18"/>
  <c r="O85" i="20" s="1"/>
  <c r="J86" i="20"/>
  <c r="M84" i="18"/>
  <c r="O86" i="20" s="1"/>
  <c r="J87" i="20"/>
  <c r="M85" i="18"/>
  <c r="O87" i="20" s="1"/>
  <c r="M90" i="18"/>
  <c r="J158" i="20" s="1"/>
  <c r="R158" i="20" s="1"/>
  <c r="M91" i="18"/>
  <c r="J159" i="20" s="1"/>
  <c r="R159" i="20" s="1"/>
  <c r="M92" i="18"/>
  <c r="J156" i="20" s="1"/>
  <c r="R156" i="20" s="1"/>
  <c r="M93" i="18"/>
  <c r="J157" i="20" s="1"/>
  <c r="R157" i="20" s="1"/>
  <c r="I99" i="18"/>
  <c r="I100" i="18"/>
  <c r="J207" i="20" s="1"/>
  <c r="J208" i="20" s="1"/>
  <c r="J209" i="20" s="1"/>
  <c r="I101" i="18"/>
  <c r="J210" i="20" s="1"/>
  <c r="J211" i="20" s="1"/>
  <c r="J212" i="20" s="1"/>
  <c r="J213" i="20" s="1"/>
  <c r="J214" i="20" s="1"/>
  <c r="J215" i="20" s="1"/>
  <c r="J216" i="20" s="1"/>
  <c r="J217" i="20" s="1"/>
  <c r="I102" i="18"/>
  <c r="I103" i="18"/>
  <c r="I104" i="18"/>
  <c r="J218" i="20" s="1"/>
  <c r="J219" i="20" s="1"/>
  <c r="I105" i="18"/>
  <c r="I106" i="18"/>
  <c r="J220" i="20" s="1"/>
  <c r="J221" i="20" s="1"/>
  <c r="I110" i="18"/>
  <c r="J222" i="20" s="1"/>
  <c r="I111" i="18"/>
  <c r="I112" i="18"/>
  <c r="J223" i="20" s="1"/>
  <c r="I113" i="18"/>
  <c r="M116" i="18"/>
  <c r="J174" i="20" s="1"/>
  <c r="M117" i="18"/>
  <c r="J175" i="20" s="1"/>
  <c r="M118" i="18"/>
  <c r="J176" i="20" s="1"/>
  <c r="J183" i="20" s="1"/>
  <c r="K183" i="20" s="1"/>
  <c r="L183" i="20" s="1"/>
  <c r="M183" i="20" s="1"/>
  <c r="N183" i="20" s="1"/>
  <c r="O183" i="20" s="1"/>
  <c r="P183" i="20" s="1"/>
  <c r="Q183" i="20" s="1"/>
  <c r="R183" i="20" s="1"/>
  <c r="S183" i="20" s="1"/>
  <c r="T183" i="20" s="1"/>
  <c r="U183" i="20" s="1"/>
  <c r="V183" i="20" s="1"/>
  <c r="W183" i="20" s="1"/>
  <c r="X183" i="20" s="1"/>
  <c r="Y183" i="20" s="1"/>
  <c r="Z183" i="20" s="1"/>
  <c r="AA183" i="20" s="1"/>
  <c r="AB183" i="20" s="1"/>
  <c r="AC183" i="20" s="1"/>
  <c r="AD183" i="20" s="1"/>
  <c r="AE183" i="20" s="1"/>
  <c r="AF183" i="20" s="1"/>
  <c r="AG183" i="20" s="1"/>
  <c r="AH183" i="20" s="1"/>
  <c r="AI183" i="20" s="1"/>
  <c r="AJ183" i="20" s="1"/>
  <c r="AK183" i="20" s="1"/>
  <c r="AL183" i="20" s="1"/>
  <c r="AM183" i="20" s="1"/>
  <c r="AN183" i="20" s="1"/>
  <c r="AO183" i="20" s="1"/>
  <c r="M119" i="18"/>
  <c r="J177" i="20" s="1"/>
  <c r="J187" i="20" s="1"/>
  <c r="K187" i="20" s="1"/>
  <c r="L187" i="20" s="1"/>
  <c r="M187" i="20" s="1"/>
  <c r="N187" i="20" s="1"/>
  <c r="O187" i="20" s="1"/>
  <c r="P187" i="20" s="1"/>
  <c r="Q187" i="20" s="1"/>
  <c r="R187" i="20" s="1"/>
  <c r="S187" i="20" s="1"/>
  <c r="T187" i="20" s="1"/>
  <c r="U187" i="20" s="1"/>
  <c r="V187" i="20" s="1"/>
  <c r="W187" i="20" s="1"/>
  <c r="X187" i="20" s="1"/>
  <c r="Y187" i="20" s="1"/>
  <c r="Z187" i="20" s="1"/>
  <c r="AA187" i="20" s="1"/>
  <c r="AB187" i="20" s="1"/>
  <c r="AC187" i="20" s="1"/>
  <c r="AD187" i="20" s="1"/>
  <c r="AE187" i="20" s="1"/>
  <c r="AF187" i="20" s="1"/>
  <c r="AG187" i="20" s="1"/>
  <c r="AH187" i="20" s="1"/>
  <c r="AI187" i="20" s="1"/>
  <c r="AJ187" i="20" s="1"/>
  <c r="AK187" i="20" s="1"/>
  <c r="AL187" i="20" s="1"/>
  <c r="AM187" i="20" s="1"/>
  <c r="AN187" i="20" s="1"/>
  <c r="AO187" i="20" s="1"/>
  <c r="M120" i="18"/>
  <c r="J178" i="20" s="1"/>
  <c r="J186" i="20" s="1"/>
  <c r="K186" i="20" s="1"/>
  <c r="L186" i="20" s="1"/>
  <c r="M186" i="20" s="1"/>
  <c r="N186" i="20" s="1"/>
  <c r="O186" i="20" s="1"/>
  <c r="P186" i="20" s="1"/>
  <c r="Q186" i="20" s="1"/>
  <c r="R186" i="20" s="1"/>
  <c r="S186" i="20" s="1"/>
  <c r="T186" i="20" s="1"/>
  <c r="U186" i="20" s="1"/>
  <c r="V186" i="20" s="1"/>
  <c r="W186" i="20" s="1"/>
  <c r="X186" i="20" s="1"/>
  <c r="Y186" i="20" s="1"/>
  <c r="Z186" i="20" s="1"/>
  <c r="AA186" i="20" s="1"/>
  <c r="AB186" i="20" s="1"/>
  <c r="AC186" i="20" s="1"/>
  <c r="AD186" i="20" s="1"/>
  <c r="AE186" i="20" s="1"/>
  <c r="AF186" i="20" s="1"/>
  <c r="AG186" i="20" s="1"/>
  <c r="AH186" i="20" s="1"/>
  <c r="AI186" i="20" s="1"/>
  <c r="AJ186" i="20" s="1"/>
  <c r="AK186" i="20" s="1"/>
  <c r="AL186" i="20" s="1"/>
  <c r="AM186" i="20" s="1"/>
  <c r="AN186" i="20" s="1"/>
  <c r="AO186" i="20" s="1"/>
  <c r="M121" i="18"/>
  <c r="J179" i="20" s="1"/>
  <c r="M122" i="18"/>
  <c r="J180" i="20" s="1"/>
  <c r="J129" i="18"/>
  <c r="J130" i="18"/>
  <c r="J131" i="18"/>
  <c r="J132" i="18"/>
  <c r="J133" i="18"/>
  <c r="J134" i="18"/>
  <c r="J135" i="18"/>
  <c r="J136" i="18"/>
  <c r="J137" i="18"/>
  <c r="J138" i="18"/>
  <c r="J139" i="18"/>
  <c r="J140" i="18"/>
  <c r="J141" i="18"/>
  <c r="J142" i="18"/>
  <c r="J143" i="18"/>
  <c r="J144" i="18"/>
  <c r="C153" i="18"/>
  <c r="C154" i="18"/>
  <c r="C155" i="18"/>
  <c r="L15" i="17"/>
  <c r="L22" i="17" s="1"/>
  <c r="W15" i="17"/>
  <c r="F21" i="17"/>
  <c r="G21" i="17"/>
  <c r="G22" i="17"/>
  <c r="I22" i="17"/>
  <c r="J22" i="17"/>
  <c r="K22" i="17"/>
  <c r="M22" i="17"/>
  <c r="N22" i="17"/>
  <c r="G23" i="17"/>
  <c r="I23" i="17"/>
  <c r="J23" i="17"/>
  <c r="K23" i="17"/>
  <c r="M23" i="17"/>
  <c r="N23" i="17"/>
  <c r="I25" i="17"/>
  <c r="J25" i="17"/>
  <c r="K25" i="17"/>
  <c r="M25" i="17"/>
  <c r="W25" i="17" s="1"/>
  <c r="N25" i="17"/>
  <c r="C9" i="16"/>
  <c r="G9" i="16" s="1"/>
  <c r="I23" i="16"/>
  <c r="G20" i="16"/>
  <c r="G21" i="16" s="1"/>
  <c r="G22" i="16" s="1"/>
  <c r="J20" i="16"/>
  <c r="J21" i="16"/>
  <c r="J22" i="16" s="1"/>
  <c r="F24" i="16"/>
  <c r="G24" i="16"/>
  <c r="H24" i="16"/>
  <c r="I24" i="16"/>
  <c r="J24" i="16"/>
  <c r="K24" i="16"/>
  <c r="F27" i="16"/>
  <c r="F28" i="16"/>
  <c r="H38" i="16"/>
  <c r="I38" i="16"/>
  <c r="J38" i="16"/>
  <c r="K38" i="16"/>
  <c r="H39" i="16"/>
  <c r="I39" i="16"/>
  <c r="J39" i="16"/>
  <c r="K39" i="16"/>
  <c r="H40" i="16"/>
  <c r="I40" i="16"/>
  <c r="J40" i="16"/>
  <c r="K40" i="16"/>
  <c r="H41" i="16"/>
  <c r="I41" i="16"/>
  <c r="J41" i="16"/>
  <c r="K41" i="16"/>
  <c r="H42" i="16"/>
  <c r="I42" i="16"/>
  <c r="J42" i="16"/>
  <c r="K42" i="16"/>
  <c r="H43" i="16"/>
  <c r="I43" i="16"/>
  <c r="J43" i="16"/>
  <c r="K43" i="16"/>
  <c r="H44" i="16"/>
  <c r="I44" i="16"/>
  <c r="J44" i="16"/>
  <c r="K44" i="16"/>
  <c r="H45" i="16"/>
  <c r="I45" i="16"/>
  <c r="J45" i="16"/>
  <c r="K45" i="16"/>
  <c r="H46" i="16"/>
  <c r="I46" i="16"/>
  <c r="J46" i="16"/>
  <c r="F20" i="16" s="1"/>
  <c r="F21" i="16" s="1"/>
  <c r="F22" i="16" s="1"/>
  <c r="K46" i="16"/>
  <c r="H47" i="16"/>
  <c r="I47" i="16"/>
  <c r="J47" i="16"/>
  <c r="K47" i="16"/>
  <c r="H48" i="16"/>
  <c r="I48" i="16"/>
  <c r="J48" i="16"/>
  <c r="K48" i="16"/>
  <c r="H49" i="16"/>
  <c r="I49" i="16"/>
  <c r="J49" i="16"/>
  <c r="K49" i="16"/>
  <c r="H50" i="16"/>
  <c r="I50" i="16"/>
  <c r="J50" i="16"/>
  <c r="K50" i="16"/>
  <c r="H51" i="16"/>
  <c r="I51" i="16"/>
  <c r="J51" i="16"/>
  <c r="K51" i="16"/>
  <c r="H52" i="16"/>
  <c r="I52" i="16"/>
  <c r="J52" i="16"/>
  <c r="K52" i="16"/>
  <c r="H53" i="16"/>
  <c r="I53" i="16"/>
  <c r="J53" i="16"/>
  <c r="K53" i="16"/>
  <c r="H54" i="16"/>
  <c r="I54" i="16"/>
  <c r="J54" i="16"/>
  <c r="K54" i="16"/>
  <c r="H55" i="16"/>
  <c r="I55" i="16"/>
  <c r="J55" i="16"/>
  <c r="K55" i="16"/>
  <c r="H56" i="16"/>
  <c r="I56" i="16"/>
  <c r="J56" i="16"/>
  <c r="H20" i="16" s="1"/>
  <c r="H21" i="16" s="1"/>
  <c r="H22" i="16" s="1"/>
  <c r="K56" i="16"/>
  <c r="H57" i="16"/>
  <c r="I57" i="16"/>
  <c r="J57" i="16"/>
  <c r="K57" i="16"/>
  <c r="H58" i="16"/>
  <c r="I58" i="16"/>
  <c r="J58" i="16"/>
  <c r="K58" i="16"/>
  <c r="H59" i="16"/>
  <c r="I59" i="16"/>
  <c r="J59" i="16"/>
  <c r="K59" i="16"/>
  <c r="H60" i="16"/>
  <c r="I60" i="16"/>
  <c r="J60" i="16"/>
  <c r="K60" i="16"/>
  <c r="H61" i="16"/>
  <c r="I61" i="16"/>
  <c r="J61" i="16"/>
  <c r="I20" i="16" s="1"/>
  <c r="I21" i="16" s="1"/>
  <c r="I22" i="16" s="1"/>
  <c r="K61" i="16"/>
  <c r="H62" i="16"/>
  <c r="I62" i="16"/>
  <c r="J62" i="16"/>
  <c r="K62" i="16"/>
  <c r="H63" i="16"/>
  <c r="I63" i="16"/>
  <c r="J63" i="16"/>
  <c r="K63" i="16"/>
  <c r="H64" i="16"/>
  <c r="I64" i="16"/>
  <c r="J64" i="16"/>
  <c r="K64" i="16"/>
  <c r="H65" i="16"/>
  <c r="I65" i="16"/>
  <c r="J65" i="16"/>
  <c r="K65" i="16"/>
  <c r="H66" i="16"/>
  <c r="I66" i="16"/>
  <c r="J66" i="16"/>
  <c r="K66" i="16"/>
  <c r="H67" i="16"/>
  <c r="I67" i="16"/>
  <c r="J67" i="16"/>
  <c r="K67" i="16"/>
  <c r="H68" i="16"/>
  <c r="I68" i="16"/>
  <c r="J68" i="16"/>
  <c r="K68" i="16"/>
  <c r="H69" i="16"/>
  <c r="I69" i="16"/>
  <c r="J69" i="16"/>
  <c r="K69" i="16"/>
  <c r="H70" i="16"/>
  <c r="I70" i="16"/>
  <c r="J70" i="16"/>
  <c r="K70" i="16"/>
  <c r="H71" i="16"/>
  <c r="I71" i="16"/>
  <c r="J71" i="16"/>
  <c r="K20" i="16" s="1"/>
  <c r="K21" i="16" s="1"/>
  <c r="K22" i="16" s="1"/>
  <c r="K71" i="16"/>
  <c r="X22" i="17" l="1"/>
  <c r="AN237" i="20" s="1"/>
  <c r="X25" i="17"/>
  <c r="J173" i="20"/>
  <c r="K16" i="20"/>
  <c r="M173" i="20"/>
  <c r="AN76" i="20"/>
  <c r="AB76" i="20"/>
  <c r="AN87" i="20"/>
  <c r="AB87" i="20"/>
  <c r="AN77" i="20"/>
  <c r="AB77" i="20"/>
  <c r="AB86" i="20"/>
  <c r="AN86" i="20"/>
  <c r="AB246" i="20"/>
  <c r="AB247" i="20"/>
  <c r="W22" i="17"/>
  <c r="AB237" i="20" s="1"/>
  <c r="X23" i="17"/>
  <c r="AN238" i="20" s="1"/>
  <c r="W23" i="17"/>
  <c r="AB238" i="20" s="1"/>
  <c r="V28" i="17"/>
  <c r="R244" i="20" s="1"/>
  <c r="J244" i="20" s="1"/>
  <c r="V22" i="17"/>
  <c r="R237" i="20" s="1"/>
  <c r="J237" i="20" s="1"/>
  <c r="F9" i="16"/>
  <c r="H9" i="16"/>
  <c r="I9" i="16" s="1"/>
  <c r="J9" i="16" s="1"/>
  <c r="K9" i="16" s="1"/>
  <c r="G23" i="16"/>
  <c r="F23" i="16"/>
  <c r="O15" i="17"/>
  <c r="O25" i="17" s="1"/>
  <c r="N21" i="17"/>
  <c r="M21" i="17"/>
  <c r="J21" i="17"/>
  <c r="L21" i="17"/>
  <c r="V21" i="17" s="1"/>
  <c r="R236" i="20" s="1"/>
  <c r="J236" i="20" s="1"/>
  <c r="L25" i="17"/>
  <c r="V25" i="17" s="1"/>
  <c r="L23" i="17"/>
  <c r="V23" i="17" s="1"/>
  <c r="R238" i="20" s="1"/>
  <c r="J238" i="20" s="1"/>
  <c r="K21" i="17"/>
  <c r="I21" i="17"/>
  <c r="V15" i="17"/>
  <c r="K15" i="20"/>
  <c r="J181" i="20"/>
  <c r="J23" i="16"/>
  <c r="H23" i="16"/>
  <c r="K23" i="16"/>
  <c r="X21" i="17" l="1"/>
  <c r="AN236" i="20" s="1"/>
  <c r="W21" i="17"/>
  <c r="AB236" i="20" s="1"/>
  <c r="L16" i="20"/>
  <c r="L15" i="20"/>
  <c r="C3" i="16" a="1"/>
  <c r="C3" i="16" s="1"/>
  <c r="M15" i="20" l="1"/>
  <c r="A184" i="20"/>
  <c r="AB156" i="20"/>
  <c r="A185" i="20"/>
  <c r="A186" i="20"/>
  <c r="A198" i="20"/>
  <c r="G10" i="16"/>
  <c r="G30" i="16" s="1"/>
  <c r="A187" i="20"/>
  <c r="A188" i="20"/>
  <c r="A200" i="20"/>
  <c r="AB24" i="20"/>
  <c r="A201" i="20"/>
  <c r="AB22" i="20"/>
  <c r="A202" i="20"/>
  <c r="A203" i="20"/>
  <c r="A204" i="20"/>
  <c r="A205" i="20"/>
  <c r="A206" i="20"/>
  <c r="A196" i="20"/>
  <c r="AB159" i="20"/>
  <c r="A197" i="20"/>
  <c r="AB158" i="20"/>
  <c r="AB157" i="20"/>
  <c r="A189" i="20"/>
  <c r="A190" i="20"/>
  <c r="A191" i="20"/>
  <c r="A192" i="20"/>
  <c r="A193" i="20"/>
  <c r="A194" i="20"/>
  <c r="A195" i="20"/>
  <c r="A183" i="20"/>
  <c r="A199" i="20"/>
  <c r="AB17" i="20"/>
  <c r="AO17" i="20" s="1"/>
  <c r="AB19" i="20"/>
  <c r="AO19" i="20" s="1"/>
  <c r="AM26" i="20"/>
  <c r="AB31" i="20"/>
  <c r="I10" i="16"/>
  <c r="I30" i="16" s="1"/>
  <c r="W28" i="20"/>
  <c r="AN26" i="20"/>
  <c r="AO26" i="20" s="1"/>
  <c r="H191" i="20"/>
  <c r="J10" i="16"/>
  <c r="J30" i="16" s="1"/>
  <c r="K10" i="16"/>
  <c r="K30" i="16" s="1"/>
  <c r="I192" i="20"/>
  <c r="I202" i="20"/>
  <c r="R28" i="20"/>
  <c r="I17" i="20"/>
  <c r="AB28" i="20"/>
  <c r="I19" i="20"/>
  <c r="AG28" i="20"/>
  <c r="AB192" i="20"/>
  <c r="AL28" i="20"/>
  <c r="H184" i="20"/>
  <c r="AM28" i="20"/>
  <c r="AN28" i="20"/>
  <c r="AB29" i="20"/>
  <c r="R26" i="20"/>
  <c r="F10" i="16"/>
  <c r="F30" i="16" s="1"/>
  <c r="W26" i="20"/>
  <c r="AG26" i="20"/>
  <c r="AB26" i="20"/>
  <c r="I29" i="20"/>
  <c r="H188" i="20"/>
  <c r="I196" i="20"/>
  <c r="E10" i="16"/>
  <c r="E30" i="16" s="1"/>
  <c r="AL26" i="20"/>
  <c r="I31" i="20"/>
  <c r="H10" i="16"/>
  <c r="H30" i="16" s="1"/>
  <c r="N15" i="20" l="1"/>
  <c r="AB21" i="20"/>
  <c r="AN29" i="20"/>
  <c r="AO29" i="20"/>
  <c r="AB196" i="20"/>
  <c r="AB202" i="20" s="1"/>
  <c r="AN192" i="20"/>
  <c r="AN31" i="20"/>
  <c r="AO31" i="20"/>
  <c r="AO192" i="20" l="1"/>
  <c r="AN196" i="20"/>
  <c r="AO196" i="20" l="1"/>
  <c r="AN202" i="20"/>
  <c r="AO202"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 McCall</author>
    <author>tc={6296E0FD-49C1-4AA8-A42C-C8F8F1D243C6}</author>
    <author>tc={A8D71327-C488-48CA-A43F-1C71CE8828E8}</author>
  </authors>
  <commentList>
    <comment ref="J181" authorId="0" shapeId="0" xr:uid="{A79E8C80-494E-489D-AB04-9D6ECA083AC8}">
      <text>
        <r>
          <rPr>
            <b/>
            <sz val="9"/>
            <color indexed="81"/>
            <rFont val="Tahoma"/>
            <family val="2"/>
          </rPr>
          <t>Bryce McCall:</t>
        </r>
        <r>
          <rPr>
            <sz val="9"/>
            <color indexed="81"/>
            <rFont val="Tahoma"/>
            <family val="2"/>
          </rPr>
          <t xml:space="preserve">
Assumption</t>
        </r>
      </text>
    </comment>
    <comment ref="B265" authorId="1" shapeId="0" xr:uid="{6296E0FD-49C1-4AA8-A42C-C8F8F1D243C6}">
      <text>
        <t>[Threaded comment]
Your version of Excel allows you to read this threaded comment; however, any edits to it will get removed if the file is opened in a newer version of Excel. Learn more: https://go.microsoft.com/fwlink/?linkid=870924
Comment:
    This row was missing</t>
      </text>
    </comment>
    <comment ref="B266" authorId="2" shapeId="0" xr:uid="{A8D71327-C488-48CA-A43F-1C71CE8828E8}">
      <text>
        <t>[Threaded comment]
Your version of Excel allows you to read this threaded comment; however, any edits to it will get removed if the file is opened in a newer version of Excel. Learn more: https://go.microsoft.com/fwlink/?linkid=870924
Comment:
    This row was missing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tc={94A75F79-7F1E-4E56-B3E2-65E995F08A97}</author>
  </authors>
  <commentList>
    <comment ref="P19" authorId="0" shapeId="0" xr:uid="{94A75F79-7F1E-4E56-B3E2-65E995F08A97}">
      <text>
        <t>[Threaded comment]
Your version of Excel allows you to read this threaded comment; however, any edits to it will get removed if the file is opened in a newer version of Excel. Learn more: https://go.microsoft.com/fwlink/?linkid=870924
Comment:
    I think this is the coal ash they add to the clay brick itself. Unclear if this is the coal amount used to burn in the power station resulting in the ash component going into the brick or not.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<sst xmlns="http://schemas.openxmlformats.org/spreadsheetml/2006/main" count="6687" uniqueCount="970">
  <si>
    <t>Known Reduction Levers</t>
  </si>
  <si>
    <t>Improved Energy Efficiency</t>
  </si>
  <si>
    <t>Clinker Substitution</t>
  </si>
  <si>
    <t>Fuel Switching</t>
  </si>
  <si>
    <t>Innovative &amp; Emerging technologies</t>
  </si>
  <si>
    <t>CCUS</t>
  </si>
  <si>
    <t>Carbon capture, utilisation and storage</t>
  </si>
  <si>
    <t>Geo Polymer Cement</t>
  </si>
  <si>
    <t>Optimistic (Ambitious)</t>
  </si>
  <si>
    <t xml:space="preserve">Pessimistic </t>
  </si>
  <si>
    <t>Most likely (Moderate)</t>
  </si>
  <si>
    <t>CO2 REDUCTION SCENARIOS</t>
  </si>
  <si>
    <t>IMPROVING ENERGY EFFICIENCY</t>
  </si>
  <si>
    <t>Reducing the Clinker to Cement Ratio (Clinker Substitution)</t>
  </si>
  <si>
    <t xml:space="preserve">  </t>
  </si>
  <si>
    <t>ALTERNATIVE KILN FUELS</t>
  </si>
  <si>
    <t>EMERGING AND INNOVATIVE TECHNOLOGIES</t>
  </si>
  <si>
    <t xml:space="preserve">Parameter </t>
  </si>
  <si>
    <t xml:space="preserve">Amine scrubbing </t>
  </si>
  <si>
    <t xml:space="preserve">Calcium looping </t>
  </si>
  <si>
    <t xml:space="preserve">Full oxy-fuel combustion </t>
  </si>
  <si>
    <t xml:space="preserve">Partial oxy-fuel combustion </t>
  </si>
  <si>
    <r>
      <t>Capital cost (€</t>
    </r>
    <r>
      <rPr>
        <sz val="8"/>
        <color theme="1"/>
        <rFont val="TimesNewRomanPSMT"/>
      </rPr>
      <t>2013</t>
    </r>
    <r>
      <rPr>
        <sz val="12"/>
        <color theme="1"/>
        <rFont val="TimesNewRomanPSMT"/>
      </rPr>
      <t xml:space="preserve">) for 1 ton cement/annum </t>
    </r>
  </si>
  <si>
    <t xml:space="preserve">245-350 (RF) 440-540 (NB) </t>
  </si>
  <si>
    <t xml:space="preserve">269 (NB) </t>
  </si>
  <si>
    <t xml:space="preserve">104 (RF) 291 (NB) </t>
  </si>
  <si>
    <t xml:space="preserve">97-107 (RF) 275 (NB) </t>
  </si>
  <si>
    <r>
      <t>Overall cost avoided (€</t>
    </r>
    <r>
      <rPr>
        <sz val="8"/>
        <color theme="1"/>
        <rFont val="TimesNewRomanPSMT"/>
      </rPr>
      <t>2013</t>
    </r>
    <r>
      <rPr>
        <sz val="12"/>
        <color theme="1"/>
        <rFont val="TimesNewRomanPSMT"/>
      </rPr>
      <t>/ t CO</t>
    </r>
    <r>
      <rPr>
        <sz val="8"/>
        <color theme="1"/>
        <rFont val="TimesNewRomanPSMT"/>
      </rPr>
      <t>2</t>
    </r>
    <r>
      <rPr>
        <sz val="12"/>
        <color theme="1"/>
        <rFont val="TimesNewRomanPSMT"/>
      </rPr>
      <t xml:space="preserve">) </t>
    </r>
  </si>
  <si>
    <t xml:space="preserve">51-107 (NB) 143-187 (RF) </t>
  </si>
  <si>
    <t xml:space="preserve">18-31 (NB) 75-85 (RF) </t>
  </si>
  <si>
    <t xml:space="preserve">39 (NB) 41 (RF) </t>
  </si>
  <si>
    <t xml:space="preserve">12-49 (NB) 54-69 (RF) </t>
  </si>
  <si>
    <t xml:space="preserve">Complexity, and change to cement process </t>
  </si>
  <si>
    <t xml:space="preserve">Low, no changes </t>
  </si>
  <si>
    <t xml:space="preserve">Medium, Precalciner replaced with dual fluidised beds </t>
  </si>
  <si>
    <t xml:space="preserve">High, new preheaters and precalciners + changes to kiln burner </t>
  </si>
  <si>
    <t xml:space="preserve">Medium, new preheaters and precalciners </t>
  </si>
  <si>
    <t xml:space="preserve">Time until wide availability (years) </t>
  </si>
  <si>
    <t xml:space="preserve">15-25 </t>
  </si>
  <si>
    <t>Typical Capture Rate</t>
  </si>
  <si>
    <t>&gt;90%</t>
  </si>
  <si>
    <t>10-15</t>
  </si>
  <si>
    <t>10-20</t>
  </si>
  <si>
    <t>DIRECT EMISSIONS</t>
  </si>
  <si>
    <r>
      <t>CO</t>
    </r>
    <r>
      <rPr>
        <sz val="8"/>
        <color theme="1"/>
        <rFont val="TimesNewRomanPSMT"/>
      </rPr>
      <t xml:space="preserve">2 </t>
    </r>
    <r>
      <rPr>
        <sz val="12"/>
        <color theme="1"/>
        <rFont val="TimesNewRomanPSMT"/>
      </rPr>
      <t xml:space="preserve">from raw materials </t>
    </r>
  </si>
  <si>
    <t xml:space="preserve">Calcination of clinker </t>
  </si>
  <si>
    <t>Clinker produced</t>
  </si>
  <si>
    <t>CaO + MgO in clinker</t>
  </si>
  <si>
    <t xml:space="preserve">CaO + MgO in raw material </t>
  </si>
  <si>
    <t xml:space="preserve">t % % </t>
  </si>
  <si>
    <t xml:space="preserve">Calcination of dust </t>
  </si>
  <si>
    <t xml:space="preserve">Dust leaving kiln system Emission factor clinker Dust calcination degree </t>
  </si>
  <si>
    <t>t</t>
  </si>
  <si>
    <r>
      <t>t CO</t>
    </r>
    <r>
      <rPr>
        <sz val="8"/>
        <color theme="1"/>
        <rFont val="TimesNewRomanPSMT"/>
      </rPr>
      <t>2</t>
    </r>
    <r>
      <rPr>
        <sz val="12"/>
        <color theme="1"/>
        <rFont val="TimesNewRomanPSMT"/>
      </rPr>
      <t xml:space="preserve">/ t clinker % calcined </t>
    </r>
  </si>
  <si>
    <t xml:space="preserve">Organic carbon in raw materials </t>
  </si>
  <si>
    <t>Clinker</t>
  </si>
  <si>
    <t>Raw material: clinker</t>
  </si>
  <si>
    <t xml:space="preserve">Total organic carbon (TOC) in raw material </t>
  </si>
  <si>
    <t>t clinker</t>
  </si>
  <si>
    <t xml:space="preserve">t / t clinker % </t>
  </si>
  <si>
    <t xml:space="preserve">Emission Components Parameters Units </t>
  </si>
  <si>
    <r>
      <t>CO</t>
    </r>
    <r>
      <rPr>
        <sz val="8"/>
        <color theme="1"/>
        <rFont val="TimesNewRomanPSMT"/>
      </rPr>
      <t xml:space="preserve">2 </t>
    </r>
    <r>
      <rPr>
        <sz val="12"/>
        <color theme="1"/>
        <rFont val="TimesNewRomanPSMT"/>
      </rPr>
      <t xml:space="preserve">from fuel combustion </t>
    </r>
  </si>
  <si>
    <t xml:space="preserve">Conventional kiln fuels (coal, coke, gas, oil) </t>
  </si>
  <si>
    <t xml:space="preserve">Fuel consumption Lower heating value Emission factor </t>
  </si>
  <si>
    <t>GJ/ t fuel</t>
  </si>
  <si>
    <r>
      <t>t CO</t>
    </r>
    <r>
      <rPr>
        <sz val="8"/>
        <color theme="1"/>
        <rFont val="TimesNewRomanPSMT"/>
      </rPr>
      <t>2</t>
    </r>
    <r>
      <rPr>
        <sz val="12"/>
        <color theme="1"/>
        <rFont val="TimesNewRomanPSMT"/>
      </rPr>
      <t xml:space="preserve">/GJ fuel </t>
    </r>
  </si>
  <si>
    <t xml:space="preserve">Alternative kiln fuels (tires, RDF, biomass) </t>
  </si>
  <si>
    <t xml:space="preserve">Non-kiln fuels </t>
  </si>
  <si>
    <t xml:space="preserve">Wastewater - (quantification not required) - </t>
  </si>
  <si>
    <t>INDIRECT EMISSIONS FROM FUEL COMBUSTION</t>
  </si>
  <si>
    <t>These represent the scenarios modelled by the Group 61</t>
  </si>
  <si>
    <t xml:space="preserve">Clinker Substitution </t>
  </si>
  <si>
    <t xml:space="preserve">High Ambition Scenario </t>
  </si>
  <si>
    <t xml:space="preserve">Alternative Fuel usage </t>
  </si>
  <si>
    <t xml:space="preserve">Fuel Substitution of 19% by 2030 with a final substitution of 41% by 2050 as can be seen by IEA (International Energy Agency (IEA), 2018). Substitution rates based on availability and prices of fuels while maintaining kiln efficiencies. </t>
  </si>
  <si>
    <t xml:space="preserve">Fuel Substitution of 32% by 2030 with a final substitution of 52% by 2050 this is seen as the highest feasible fuel substitution value (The Pembina Institute and Environmental Defence , 2014). Substitution rates based on availability and prices of fuels while maintaining kiln efficiencies. </t>
  </si>
  <si>
    <t xml:space="preserve">Kiln Efficiency </t>
  </si>
  <si>
    <t xml:space="preserve">All Kilns were updated to 6 stage pre-heaters kilns by 2030 with a further 0.01 GJ/year improvement to account for improved operating practices. The final kiln efficiency was 2.64 GJ/t clinker. </t>
  </si>
  <si>
    <t xml:space="preserve">All Kilns were updated to 6 stage pre-heaters kilns by 2025 with a further 0.01 GJ/year improvement to account for improved operating practices. The final kiln efficiency was 2.61 TJ/t clinker. </t>
  </si>
  <si>
    <t xml:space="preserve">Electrical Efficiency (kWh/t cement) </t>
  </si>
  <si>
    <t xml:space="preserve">Increased ball discharge rate and grinding media by 2020 in all Ball mills, final efficiency of 84 kWh/t cement </t>
  </si>
  <si>
    <t xml:space="preserve">Increased ball discharge rate and grinding media by 2020 in all Ball mills further upgrade of all ball mills to Vertical Roller mills by 2031. Final efficiency of 75 kWh/t cement </t>
  </si>
  <si>
    <t xml:space="preserve">Geopolymer cement (GPC) </t>
  </si>
  <si>
    <t xml:space="preserve">Geopolymer cement production as selected to fulfil 1% of demand by 2030, 2.5% of demand by 2040 and 10% of demand by 2050 as outlined in the MPA (Department of Environmental Affairs, 2014). Assumed that GPC production technology would be commercially available by 2050. </t>
  </si>
  <si>
    <t xml:space="preserve">Geopolymer cement production as selected to fulfil 1% of demand by 2030, 10% of demand by 2040 and 20% of demand by 2050. Assumed that GPC production technology would be commercially available by 2040 with further increases to 2050 </t>
  </si>
  <si>
    <t xml:space="preserve">Moderate Ambition Scenario </t>
  </si>
  <si>
    <t>Parameter</t>
  </si>
  <si>
    <t>40% substitution rate by 2030 and final substitution of 50% by 2050 as outlined by in the MPA (Department of Environmental Affairs, 2014). The different clinker substitutes are selected based on availability and price, see below.</t>
  </si>
  <si>
    <t>50% substitution rate by 2030 and final substitution of 60% by 2050. 50% substitution rate based off highest feasible clinker ratio (Zero Carbon Australia, 2017). The different clinker substitutes are selected based on availability and price, see below.</t>
  </si>
  <si>
    <t xml:space="preserve">The implementation of carbon capture at cement plants begins in 2030. The carbon capture method utilised is oxy-fuel combustion with a typical capture efficiency of 90%. Carbon storage is available to coastal cement plant locations (Western Cape, Port Elizabeth and Natal) as they have the most feasible sites for carbon storage within South Africa. Carbon utilisation is available to cement plants with 100 km of Secunda. </t>
  </si>
  <si>
    <t>The implementation of carbon capture at cement plants begins in 2030. The carbon capture method utilised is oxy-fuel combustion with a typical capture efficiency of 90%. Carbon storage is available to coastal cement plant locations (Western Cape, Port Elizabeth and Natal) as they have the most feasible sites for carbon storage within South Africa. Carbon utilisation is available to cement plants with 250 km of Secunda.</t>
  </si>
  <si>
    <t>Item</t>
  </si>
  <si>
    <t>Unit</t>
  </si>
  <si>
    <t>Other dimension</t>
  </si>
  <si>
    <t>Notes</t>
  </si>
  <si>
    <t>CCS</t>
  </si>
  <si>
    <t>Capital cost for retrofitting current existing kilns with CCS capture technology</t>
  </si>
  <si>
    <t>ZAR/t CO2 captured</t>
  </si>
  <si>
    <t>By 2030, 2040</t>
  </si>
  <si>
    <t>Are there expected learning rates? If so, would need an idea of this</t>
  </si>
  <si>
    <t>%</t>
  </si>
  <si>
    <t>Presumably the equipment doesn’t capture everything? Or does it?</t>
  </si>
  <si>
    <t>Energy cost (i.e to use the equipment, or perhaps it drops efficiency of kilns a bit?)</t>
  </si>
  <si>
    <t>PJ/t CO2 captured</t>
  </si>
  <si>
    <t>Coal,</t>
  </si>
  <si>
    <t>Gas,</t>
  </si>
  <si>
    <t>Electricity</t>
  </si>
  <si>
    <t>CCS transport to sinks</t>
  </si>
  <si>
    <t>Capital cost for presumably pipelines</t>
  </si>
  <si>
    <t>ZAR/t CO2</t>
  </si>
  <si>
    <t>Might need several of these options  one for each sink (i.e different distances/capacities).</t>
  </si>
  <si>
    <t>Energy cost for pipes</t>
  </si>
  <si>
    <t>PJ elec/t CO2</t>
  </si>
  <si>
    <t>CCS transport to Secunda</t>
  </si>
  <si>
    <t>See student’s report.</t>
  </si>
  <si>
    <t>Fuel switching</t>
  </si>
  <si>
    <t>Max % by 2030, and 2050</t>
  </si>
  <si>
    <t>Only consider what cement could do, leave the supply of biomass up to the other team</t>
  </si>
  <si>
    <t>Substitutions</t>
  </si>
  <si>
    <t>Blast furnace slag transport cost</t>
  </si>
  <si>
    <t>ZAR/t slag</t>
  </si>
  <si>
    <t>Blast furnace slag</t>
  </si>
  <si>
    <t>Max penetration level</t>
  </si>
  <si>
    <t>Max %</t>
  </si>
  <si>
    <t>Calcined clay</t>
  </si>
  <si>
    <t>Transport cost</t>
  </si>
  <si>
    <t>ZAR/t clay</t>
  </si>
  <si>
    <t>Calcined clay max penetration level</t>
  </si>
  <si>
    <t>Coal plant fly ash transport cost</t>
  </si>
  <si>
    <t>ZAR/t ash</t>
  </si>
  <si>
    <t>Coal plant fly ash max penetration level</t>
  </si>
  <si>
    <t>Substitution limits: if there are particular ratios where slag, and ash cant be used together or something like that etc.</t>
  </si>
  <si>
    <t>% max limits</t>
  </si>
  <si>
    <t>By fly ash</t>
  </si>
  <si>
    <t>By slag</t>
  </si>
  <si>
    <t>By calcined clay</t>
  </si>
  <si>
    <t>For each substitute (ash etc.);</t>
  </si>
  <si>
    <t>Energy cost for preparation of material (grinding I imagine)</t>
  </si>
  <si>
    <t>PJ/t of substitute</t>
  </si>
  <si>
    <t>Electricity,</t>
  </si>
  <si>
    <t>Maybe this doesn’t vary that much between substitutes – if so then just one number.</t>
  </si>
  <si>
    <t>Needs heat?</t>
  </si>
  <si>
    <t>For each substitution component above (fly ash etc.);</t>
  </si>
  <si>
    <t>Current (2020) Stockpile levels</t>
  </si>
  <si>
    <t>Kilo/million tonnes</t>
  </si>
  <si>
    <t xml:space="preserve">Max CO2 capture </t>
  </si>
  <si>
    <t xml:space="preserve">Biomass for fuel </t>
  </si>
  <si>
    <t>Value (Range)</t>
  </si>
  <si>
    <t>Reference</t>
  </si>
  <si>
    <t xml:space="preserve">International Energy Agency (IEA), 2018; Barker, et al., 2009) </t>
  </si>
  <si>
    <r>
      <t xml:space="preserve">New build - Kiln with preheater </t>
    </r>
    <r>
      <rPr>
        <i/>
        <sz val="11"/>
        <color theme="1"/>
        <rFont val="Calibri"/>
        <family val="2"/>
        <scheme val="minor"/>
      </rPr>
      <t>and CCS</t>
    </r>
  </si>
  <si>
    <t>Capital cost</t>
  </si>
  <si>
    <t>ZAR/t clinker output</t>
  </si>
  <si>
    <t>Assume similar energy numbers for current system.</t>
  </si>
  <si>
    <t>Presumably it’s cheaper to have CCS built in rather than retrofitted</t>
  </si>
  <si>
    <t>Currently using: R2520/t</t>
  </si>
  <si>
    <r>
      <t xml:space="preserve">New build - Kiln with preheater and prereducer </t>
    </r>
    <r>
      <rPr>
        <i/>
        <sz val="11"/>
        <color theme="1"/>
        <rFont val="Calibri"/>
        <family val="2"/>
        <scheme val="minor"/>
      </rPr>
      <t>and CCS</t>
    </r>
  </si>
  <si>
    <t>Currently using: R2853/t</t>
  </si>
  <si>
    <t>New build – CCS transport</t>
  </si>
  <si>
    <t>This will depend on the assumption behind location of new build.</t>
  </si>
  <si>
    <t xml:space="preserve">(Hills, et al., 2016; Barker, et al., 2009) </t>
  </si>
  <si>
    <r>
      <t xml:space="preserve">The capital costs show that to retrofit a </t>
    </r>
    <r>
      <rPr>
        <b/>
        <sz val="12"/>
        <color theme="1"/>
        <rFont val="Calibri"/>
        <family val="2"/>
        <scheme val="minor"/>
      </rPr>
      <t xml:space="preserve">1 Mt cement plant </t>
    </r>
    <r>
      <rPr>
        <sz val="12"/>
        <color theme="1"/>
        <rFont val="Calibri"/>
        <family val="2"/>
        <scheme val="minor"/>
      </rPr>
      <t xml:space="preserve">with </t>
    </r>
    <r>
      <rPr>
        <b/>
        <sz val="12"/>
        <color theme="1"/>
        <rFont val="Calibri"/>
        <family val="2"/>
        <scheme val="minor"/>
      </rPr>
      <t>full oxy-fuel combustion</t>
    </r>
    <r>
      <rPr>
        <sz val="12"/>
        <color theme="1"/>
        <rFont val="Calibri"/>
        <family val="2"/>
        <scheme val="minor"/>
      </rPr>
      <t xml:space="preserve"> will cost roughly </t>
    </r>
    <r>
      <rPr>
        <b/>
        <sz val="12"/>
        <color theme="1"/>
        <rFont val="Calibri"/>
        <family val="2"/>
        <scheme val="minor"/>
      </rPr>
      <t>R1.9 billion (2016).</t>
    </r>
    <r>
      <rPr>
        <sz val="12"/>
        <color theme="1"/>
        <rFont val="Calibri"/>
        <family val="2"/>
        <scheme val="minor"/>
      </rPr>
      <t xml:space="preserve"> Cement Production capacity of</t>
    </r>
    <r>
      <rPr>
        <b/>
        <sz val="12"/>
        <color theme="1"/>
        <rFont val="Calibri"/>
        <family val="2"/>
        <scheme val="minor"/>
      </rPr>
      <t xml:space="preserve"> 21.5 Mt/year (only 18 Mt/year utilized). </t>
    </r>
    <r>
      <rPr>
        <sz val="12"/>
        <color theme="1"/>
        <rFont val="Calibri"/>
        <family val="2"/>
        <scheme val="minor"/>
      </rPr>
      <t xml:space="preserve">Thus, to retrofit all plants in SA would cost approx </t>
    </r>
    <r>
      <rPr>
        <b/>
        <sz val="12"/>
        <color theme="1"/>
        <rFont val="Calibri"/>
        <family val="2"/>
        <scheme val="minor"/>
      </rPr>
      <t>R40,85 Billion at current production capacity</t>
    </r>
  </si>
  <si>
    <t>80-93% (2018)</t>
  </si>
  <si>
    <r>
      <t xml:space="preserve">It is estimated that to capture </t>
    </r>
    <r>
      <rPr>
        <b/>
        <sz val="12"/>
        <color theme="1"/>
        <rFont val="Calibri"/>
        <family val="2"/>
        <scheme val="minor"/>
      </rPr>
      <t>1 ton of CO2 requires 3 GJ of thermal energy</t>
    </r>
    <r>
      <rPr>
        <sz val="12"/>
        <color theme="1"/>
        <rFont val="Calibri"/>
        <family val="2"/>
        <scheme val="minor"/>
      </rPr>
      <t xml:space="preserve"> . The electrical energy requirement for full oxy-fuel combustion is </t>
    </r>
    <r>
      <rPr>
        <b/>
        <sz val="12"/>
        <color theme="1"/>
        <rFont val="Calibri"/>
        <family val="2"/>
        <scheme val="minor"/>
      </rPr>
      <t>60 kWh/t (216 GJ/t)</t>
    </r>
    <r>
      <rPr>
        <sz val="12"/>
        <color theme="1"/>
        <rFont val="Calibri"/>
        <family val="2"/>
        <scheme val="minor"/>
      </rPr>
      <t xml:space="preserve"> clinker which is a 66% increase in the electrical demand of the cement plant.</t>
    </r>
  </si>
  <si>
    <t>(Hills, et al., 2016)</t>
  </si>
  <si>
    <t xml:space="preserve">(International Energy Agency (IEA), 2018) </t>
  </si>
  <si>
    <r>
      <t xml:space="preserve">Substitution ratios of </t>
    </r>
    <r>
      <rPr>
        <b/>
        <sz val="12"/>
        <color theme="1"/>
        <rFont val="Calibri"/>
        <family val="2"/>
        <scheme val="minor"/>
      </rPr>
      <t xml:space="preserve">20% </t>
    </r>
    <r>
      <rPr>
        <sz val="12"/>
        <color theme="1"/>
        <rFont val="Calibri"/>
        <family val="2"/>
        <scheme val="minor"/>
      </rPr>
      <t>in cement kilns are recommended to have no adverse effects on combustibility of the raw materials.</t>
    </r>
  </si>
  <si>
    <t>(Saleh &amp; Abo-Elyazeed, 2019)</t>
  </si>
  <si>
    <r>
      <t xml:space="preserve">In principle the total fuel requirements of cement production </t>
    </r>
    <r>
      <rPr>
        <b/>
        <sz val="12"/>
        <color theme="1"/>
        <rFont val="TimesNewRomanPSMT"/>
      </rPr>
      <t>(14 EJ/annum) could be supplied by biomass</t>
    </r>
    <r>
      <rPr>
        <sz val="12"/>
        <color theme="1"/>
        <rFont val="TimesNewRomanPSMT"/>
      </rPr>
      <t xml:space="preserve">. The problem arises in that the cement industry is not classified as a priority sector. </t>
    </r>
  </si>
  <si>
    <t xml:space="preserve">(Attwell, 2017) </t>
  </si>
  <si>
    <t>(Scrivener, 2014)</t>
  </si>
  <si>
    <r>
      <t xml:space="preserve">Calcined clay blends can achieve clinker substitutions </t>
    </r>
    <r>
      <rPr>
        <b/>
        <sz val="12"/>
        <color theme="1"/>
        <rFont val="Calibri"/>
        <family val="2"/>
        <scheme val="minor"/>
      </rPr>
      <t xml:space="preserve">greater than 50% </t>
    </r>
    <r>
      <rPr>
        <sz val="12"/>
        <color theme="1"/>
        <rFont val="Calibri"/>
        <family val="2"/>
        <scheme val="minor"/>
      </rPr>
      <t xml:space="preserve">and can be used </t>
    </r>
    <r>
      <rPr>
        <b/>
        <sz val="12"/>
        <color theme="1"/>
        <rFont val="Calibri"/>
        <family val="2"/>
        <scheme val="minor"/>
      </rPr>
      <t>alongside fly ash and GGBS in blended cement. R950/ton</t>
    </r>
  </si>
  <si>
    <r>
      <t xml:space="preserve">In South Africa, regulation allows for </t>
    </r>
    <r>
      <rPr>
        <b/>
        <sz val="12"/>
        <color theme="1"/>
        <rFont val="Calibri"/>
        <family val="2"/>
        <scheme val="minor"/>
      </rPr>
      <t>95% clinker substitution with GGBS</t>
    </r>
    <r>
      <rPr>
        <sz val="12"/>
        <color theme="1"/>
        <rFont val="Calibri"/>
        <family val="2"/>
        <scheme val="minor"/>
      </rPr>
      <t xml:space="preserve"> and there are several grinding plants </t>
    </r>
    <r>
      <rPr>
        <b/>
        <sz val="12"/>
        <color theme="1"/>
        <rFont val="Calibri"/>
        <family val="2"/>
        <scheme val="minor"/>
      </rPr>
      <t>(Afrisam – Vanderbijlpark, NPC – Newcastle and Cemza - Coega)</t>
    </r>
    <r>
      <rPr>
        <sz val="12"/>
        <color theme="1"/>
        <rFont val="Calibri"/>
        <family val="2"/>
        <scheme val="minor"/>
      </rPr>
      <t xml:space="preserve"> which are fully devoted to producing GGBS blended cement called slagment. </t>
    </r>
    <r>
      <rPr>
        <b/>
        <sz val="12"/>
        <color theme="1"/>
        <rFont val="Calibri"/>
        <family val="2"/>
        <scheme val="minor"/>
      </rPr>
      <t>R800-R900/ton</t>
    </r>
  </si>
  <si>
    <t>(Lowitt, 2020)</t>
  </si>
  <si>
    <t xml:space="preserve">(Leo &amp; Alexander, 2020) </t>
  </si>
  <si>
    <r>
      <t xml:space="preserve">Fly ash of SCM quality costs between </t>
    </r>
    <r>
      <rPr>
        <b/>
        <sz val="12"/>
        <color theme="1"/>
        <rFont val="Calibri"/>
        <family val="2"/>
        <scheme val="minor"/>
      </rPr>
      <t xml:space="preserve">R400 to R500 per ton while OPC clinker costs between R1100 and R1500 per ton </t>
    </r>
  </si>
  <si>
    <t xml:space="preserve">(Shekhovtsova, 2015) </t>
  </si>
  <si>
    <r>
      <t xml:space="preserve">In South Africa, clinker substitution with fly ash is limited to </t>
    </r>
    <r>
      <rPr>
        <b/>
        <sz val="12"/>
        <color theme="1"/>
        <rFont val="Calibri"/>
        <family val="2"/>
        <scheme val="minor"/>
      </rPr>
      <t>35% (Shekhovtsova, 2015)</t>
    </r>
    <r>
      <rPr>
        <sz val="12"/>
        <color theme="1"/>
        <rFont val="Calibri"/>
        <family val="2"/>
        <scheme val="minor"/>
      </rPr>
      <t xml:space="preserve">. However, projects using cement with </t>
    </r>
    <r>
      <rPr>
        <b/>
        <sz val="12"/>
        <color theme="1"/>
        <rFont val="Calibri"/>
        <family val="2"/>
        <scheme val="minor"/>
      </rPr>
      <t>65% clinker substitution</t>
    </r>
    <r>
      <rPr>
        <sz val="12"/>
        <color theme="1"/>
        <rFont val="Calibri"/>
        <family val="2"/>
        <scheme val="minor"/>
      </rPr>
      <t xml:space="preserve"> with fly ash have been successful, most notably the City Deep Container Port in Johannesburg which had </t>
    </r>
    <r>
      <rPr>
        <b/>
        <sz val="12"/>
        <color theme="1"/>
        <rFont val="Calibri"/>
        <family val="2"/>
        <scheme val="minor"/>
      </rPr>
      <t>68% clinker substitution with fly ash (Attwell, 2017)</t>
    </r>
    <r>
      <rPr>
        <sz val="12"/>
        <color theme="1"/>
        <rFont val="Calibri"/>
        <family val="2"/>
        <scheme val="minor"/>
      </rPr>
      <t xml:space="preserve">. </t>
    </r>
  </si>
  <si>
    <r>
      <t xml:space="preserve">Grahamstown - Eastern Cape </t>
    </r>
    <r>
      <rPr>
        <b/>
        <sz val="12"/>
        <color theme="1"/>
        <rFont val="Calibri"/>
        <family val="2"/>
        <scheme val="minor"/>
      </rPr>
      <t>(65 Mt)</t>
    </r>
    <r>
      <rPr>
        <sz val="12"/>
        <color theme="1"/>
        <rFont val="Calibri"/>
        <family val="2"/>
        <scheme val="minor"/>
      </rPr>
      <t xml:space="preserve">, Hopefield - Western Cape </t>
    </r>
    <r>
      <rPr>
        <b/>
        <sz val="12"/>
        <color theme="1"/>
        <rFont val="Calibri"/>
        <family val="2"/>
        <scheme val="minor"/>
      </rPr>
      <t>(500 Mt)</t>
    </r>
    <r>
      <rPr>
        <sz val="12"/>
        <color theme="1"/>
        <rFont val="Calibri"/>
        <family val="2"/>
        <scheme val="minor"/>
      </rPr>
      <t xml:space="preserve">, and Bronkhorstspruit - Gauteng </t>
    </r>
    <r>
      <rPr>
        <b/>
        <sz val="12"/>
        <color theme="1"/>
        <rFont val="Calibri"/>
        <family val="2"/>
        <scheme val="minor"/>
      </rPr>
      <t>(35 Mt)</t>
    </r>
  </si>
  <si>
    <t xml:space="preserve"> (Leo &amp; Alexander, 2020) </t>
  </si>
  <si>
    <t>Calcined Clay</t>
  </si>
  <si>
    <t>Fly Ash</t>
  </si>
  <si>
    <t>Slag</t>
  </si>
  <si>
    <r>
      <t xml:space="preserve">Roughly </t>
    </r>
    <r>
      <rPr>
        <b/>
        <sz val="12"/>
        <color theme="1"/>
        <rFont val="Calibri"/>
        <family val="2"/>
        <scheme val="minor"/>
      </rPr>
      <t>10 MT/year</t>
    </r>
    <r>
      <rPr>
        <sz val="12"/>
        <color theme="1"/>
        <rFont val="Calibri"/>
        <family val="2"/>
        <scheme val="minor"/>
      </rPr>
      <t xml:space="preserve"> fresh fly ash is available for reuse as a SCM in cement production which could allow for a </t>
    </r>
    <r>
      <rPr>
        <b/>
        <sz val="12"/>
        <color theme="1"/>
        <rFont val="Calibri"/>
        <family val="2"/>
        <scheme val="minor"/>
      </rPr>
      <t>70% clinker substitution for the foreseeable future.</t>
    </r>
    <r>
      <rPr>
        <sz val="12"/>
        <color theme="1"/>
        <rFont val="Calibri"/>
        <family val="2"/>
        <scheme val="minor"/>
      </rPr>
      <t xml:space="preserve"> This is excluding the hundreds of millions of stockpiled fly ash which can also be reused as a SCM in cement production (Shekhovtsova, 2015). As such there is no limit on the amount of fly ash available as a clinker substitute in South Africa (Lowitt, 2020)</t>
    </r>
  </si>
  <si>
    <t>Clinker Substitute</t>
  </si>
  <si>
    <t>GGBS (SLAG)</t>
  </si>
  <si>
    <t>FLY ASH</t>
  </si>
  <si>
    <t>CLAY</t>
  </si>
  <si>
    <t xml:space="preserve">Clinker </t>
  </si>
  <si>
    <t>COST (R/TON)</t>
  </si>
  <si>
    <t>*Table is the average aggregate cost of the clinker substitute material (including transport costs) on a national level</t>
  </si>
  <si>
    <r>
      <t>The capital cost for full-oxy combustion is assumed to be €</t>
    </r>
    <r>
      <rPr>
        <b/>
        <sz val="14"/>
        <color theme="1"/>
        <rFont val="TimesNewRomanPSMT"/>
      </rPr>
      <t>291 per annual tonne cement production (Hills, et al., 2016)</t>
    </r>
    <r>
      <rPr>
        <sz val="14"/>
        <color theme="1"/>
        <rFont val="TimesNewRomanPSMT"/>
      </rPr>
      <t>. This cost was only applied to the plants that would have CCUS and was averaged over the period of implementation to 2050.</t>
    </r>
  </si>
  <si>
    <t>100km</t>
  </si>
  <si>
    <t>250km</t>
  </si>
  <si>
    <t>500km</t>
  </si>
  <si>
    <t xml:space="preserve">Sephaku-Delmas </t>
  </si>
  <si>
    <t xml:space="preserve">Sephaku-Delmas, PPC- Pretoria, PPC-Jupiter, Afrisam-Vanderbijlpark, Mamba cement, NPC- Newcastle, Lafarge- Randfontein, Afrisam- Roodepoort </t>
  </si>
  <si>
    <t xml:space="preserve">Sephaku-Delmas, PPC-Pretoria, PPC- Jupiter, Afrisam-Vanderbijlpark, Mamba cement, NPC-Newcastle, Lafarge-Randfontein, Afrisam- Roodepoort, Sephaku-Lictenburg, PPC-Slurry, Afrisam-Lictenburg, PPC-Dwaalbom, Lafarge Lictenburg </t>
  </si>
  <si>
    <t xml:space="preserve">*Cement plants located within 100 km, 250 km and 500 km radius of Secunda </t>
  </si>
  <si>
    <t>*The second uncertainty with CCUS in South Africa is the distance and transport costs from cement plants to carbon utilisation sites chiefly Secunda. This is dependent on CO2 transport networks which have yet to be constructed and thus are present as unknowns.</t>
  </si>
  <si>
    <t xml:space="preserve">0.216 GJ/tonne </t>
  </si>
  <si>
    <t>https://www.afrisam.co.za/uploads/documents/Cementitious_materials_for_concrete.pdf</t>
  </si>
  <si>
    <t>(Worrell and Galitsky, 2008)</t>
  </si>
  <si>
    <t>(Kambole et al., 2019)</t>
  </si>
  <si>
    <t>https://reader.elsevier.com/reader/sd/pii/S2214509518303413?token=9C02E67757E020A8897F7E3228B47BB41E9C767B00A9500D832B7DF25300C0630602C66E088048FAA306583B9B81D5A9</t>
  </si>
  <si>
    <t>(Tot et al., 2011)</t>
  </si>
  <si>
    <t>Tot, M.; Pesut, D.; Hudges, A.; Fedorski, C.; Merven, B.; Trikam, A.; Duerinck, J.; Ferket, H.; Lust, A.Techno-Economic Assessment of Carbon Capture and Storage Deployment in Power Stations in the Southern Africanand Balkan Regions; vito, Energelski institut Hrvoje Pozar, University of Cape Town: Cape Town, SouthAfrica, 2011</t>
  </si>
  <si>
    <r>
      <rPr>
        <sz val="12"/>
        <color rgb="FFFF0000"/>
        <rFont val="Calibri"/>
        <family val="2"/>
        <scheme val="minor"/>
      </rPr>
      <t xml:space="preserve">For South Africa, </t>
    </r>
    <r>
      <rPr>
        <b/>
        <sz val="12"/>
        <color rgb="FFFF0000"/>
        <rFont val="Calibri"/>
        <family val="2"/>
        <scheme val="minor"/>
      </rPr>
      <t>Total et al.,2011</t>
    </r>
    <r>
      <rPr>
        <sz val="12"/>
        <color rgb="FFFF0000"/>
        <rFont val="Calibri"/>
        <family val="2"/>
        <scheme val="minor"/>
      </rPr>
      <t xml:space="preserve"> estimates average pipeline transportation costs of CO2 over a distance of100 km to be about </t>
    </r>
    <r>
      <rPr>
        <b/>
        <sz val="12"/>
        <color rgb="FFFF0000"/>
        <rFont val="Calibri"/>
        <family val="2"/>
        <scheme val="minor"/>
      </rPr>
      <t xml:space="preserve">1 USD2011/t. </t>
    </r>
    <r>
      <rPr>
        <sz val="12"/>
        <color rgb="FFFF0000"/>
        <rFont val="Calibri"/>
        <family val="2"/>
        <scheme val="minor"/>
      </rPr>
      <t>This estimate is significantly below international figures due  to  the  lower  cost  of  labor  and  equipment  in  South  Africa.   Assuming  an  average  transportdistance of about 550 km, CO2 transportation costs totalapproximately 5.5 USD2011/t of CO2. ESTAP, 2010 estimate 2010 USD 10/tCO2.</t>
    </r>
  </si>
  <si>
    <r>
      <rPr>
        <b/>
        <sz val="12"/>
        <color rgb="FFFF0000"/>
        <rFont val="Calibri"/>
        <family val="2"/>
        <scheme val="minor"/>
      </rPr>
      <t>Blast furnace slags</t>
    </r>
    <r>
      <rPr>
        <sz val="12"/>
        <color rgb="FFFF0000"/>
        <rFont val="Calibri"/>
        <family val="2"/>
        <scheme val="minor"/>
      </rPr>
      <t xml:space="preserve"> are harder to grind and hence use more grinding power, between 50 and 70 kWh/tonne (45 and 64 kWh/short ton) for a 3,500 Blaine3 (expressed in cm2/g)</t>
    </r>
  </si>
  <si>
    <r>
      <t>For South Africa, the Iron World Steel Association production statistics translate to a generation of between</t>
    </r>
    <r>
      <rPr>
        <b/>
        <sz val="12"/>
        <color rgb="FFFF0000"/>
        <rFont val="Calibri"/>
        <family val="2"/>
        <scheme val="minor"/>
      </rPr>
      <t xml:space="preserve"> 12 and 37 million tons of blast furnace slagover</t>
    </r>
    <r>
      <rPr>
        <sz val="12"/>
        <color rgb="FFFF0000"/>
        <rFont val="Calibri"/>
        <family val="2"/>
        <scheme val="minor"/>
      </rPr>
      <t xml:space="preserve"> the indicated period (2005 - 2006)</t>
    </r>
  </si>
  <si>
    <t>Abatement cost: 2010 ZAR 540/tCO2 for 1 Mt cement plant (MPA, 2014). Oxy-fuel retrofit on cement plant: EURO 42.4 per tCO2 avoided (Gardarsdottir et al., 2019 https://www.mdpi.com/1996-1073/12/3/542)</t>
  </si>
  <si>
    <t>Moderate</t>
  </si>
  <si>
    <t>high</t>
  </si>
  <si>
    <t>Regulation limit</t>
  </si>
  <si>
    <t>Practical limit</t>
  </si>
  <si>
    <t>assume similar to today</t>
  </si>
  <si>
    <t>from students report</t>
  </si>
  <si>
    <t>from students report.</t>
  </si>
  <si>
    <t>National substitution:</t>
  </si>
  <si>
    <t>Ratios: max upper limit of the national substitute</t>
  </si>
  <si>
    <t>From "Data for SATIM" sheet</t>
  </si>
  <si>
    <t>Biomass</t>
  </si>
  <si>
    <t>mod 2020</t>
  </si>
  <si>
    <t>mod 2030</t>
  </si>
  <si>
    <t>mod 2040</t>
  </si>
  <si>
    <t>mod 2050</t>
  </si>
  <si>
    <t>Gypsum</t>
  </si>
  <si>
    <t>Limestone</t>
  </si>
  <si>
    <t>GGBS</t>
  </si>
  <si>
    <t>Fly ash</t>
  </si>
  <si>
    <t>Natural pozzolana</t>
  </si>
  <si>
    <t>total</t>
  </si>
  <si>
    <t>From students project spreadsheets:</t>
  </si>
  <si>
    <t>"high ambition" clinker substitution rates, adjusted for distances.</t>
  </si>
  <si>
    <t>Gypsum + limestone</t>
  </si>
  <si>
    <t>Clay</t>
  </si>
  <si>
    <t>N. Pozzolana</t>
  </si>
  <si>
    <t>Total</t>
  </si>
  <si>
    <t>1-</t>
  </si>
  <si>
    <t>Substitutes only:</t>
  </si>
  <si>
    <t>Natural Pozzolan</t>
  </si>
  <si>
    <t>Afrisam - Lictenburg</t>
  </si>
  <si>
    <t>Afrisam - Ulco</t>
  </si>
  <si>
    <t>Lafarge - Lictenburg</t>
  </si>
  <si>
    <t>NPC - Port Shepstone</t>
  </si>
  <si>
    <t>PPC - Pretoria</t>
  </si>
  <si>
    <t>PPC - Slurry</t>
  </si>
  <si>
    <t>PPC - De Hoek</t>
  </si>
  <si>
    <t>PPC - Dwaalboom</t>
  </si>
  <si>
    <t>PPC - Port Elizabeth</t>
  </si>
  <si>
    <t>PPC - Riebeeck</t>
  </si>
  <si>
    <t>PPC - Jupiter</t>
  </si>
  <si>
    <t>Sephaku - Lictenberg</t>
  </si>
  <si>
    <t>Mamba Cement</t>
  </si>
  <si>
    <t>Afrisam - Roodepoort</t>
  </si>
  <si>
    <t>NPC - Durban</t>
  </si>
  <si>
    <t>NPC - Newcastle</t>
  </si>
  <si>
    <t>Lafarge - Randfontein</t>
  </si>
  <si>
    <t>Sephaku - Delmas</t>
  </si>
  <si>
    <t>Cemza - Coega</t>
  </si>
  <si>
    <t>Afrisam - Vanderbijlpark</t>
  </si>
  <si>
    <t>Substitute price matrix</t>
  </si>
  <si>
    <t>Substitute Distance matrix</t>
  </si>
  <si>
    <t>Straight average cost R/ton across all plants:</t>
  </si>
  <si>
    <t>kg/cap/yr</t>
  </si>
  <si>
    <t>Million</t>
  </si>
  <si>
    <t>Metal</t>
  </si>
  <si>
    <t>Glass</t>
  </si>
  <si>
    <t>Population</t>
  </si>
  <si>
    <t>Mt recycled</t>
  </si>
  <si>
    <t>Level 3 Mt</t>
  </si>
  <si>
    <t>Level 1</t>
  </si>
  <si>
    <t>Level 3</t>
  </si>
  <si>
    <t>Glass Flo Func</t>
  </si>
  <si>
    <t>Combined with NEES</t>
  </si>
  <si>
    <t>Prc reduction</t>
  </si>
  <si>
    <t>E reduction</t>
  </si>
  <si>
    <t>recycling increase is</t>
  </si>
  <si>
    <t>PRC flow reduction</t>
  </si>
  <si>
    <t>Reduce glass flo func</t>
  </si>
  <si>
    <t>nett effect on glass energy intensity</t>
  </si>
  <si>
    <t>%share increase of recycled content used in production</t>
  </si>
  <si>
    <t>Total recycled</t>
  </si>
  <si>
    <t>Baseline produced</t>
  </si>
  <si>
    <t>Glass recycling</t>
  </si>
  <si>
    <t>Waste pams is on?</t>
  </si>
  <si>
    <t>Waste PAMS</t>
  </si>
  <si>
    <t>by 2030</t>
  </si>
  <si>
    <t>Cement, glass, bricks, lime</t>
  </si>
  <si>
    <t>Low</t>
  </si>
  <si>
    <t>PAMS level</t>
  </si>
  <si>
    <t>Activate PAMS:</t>
  </si>
  <si>
    <t>PAMS</t>
  </si>
  <si>
    <t>NA</t>
  </si>
  <si>
    <t>INMCLISUBSLAG</t>
  </si>
  <si>
    <t>INMCLISUBCLY</t>
  </si>
  <si>
    <t>INMCLISUBASH</t>
  </si>
  <si>
    <t>Stockpile limits</t>
  </si>
  <si>
    <t>High</t>
  </si>
  <si>
    <t>Mod</t>
  </si>
  <si>
    <t>Ref</t>
  </si>
  <si>
    <t>Keep constant clinker substitution rate at 30%</t>
  </si>
  <si>
    <t>50% by 2030, 60% by 2050</t>
  </si>
  <si>
    <t>40% Clinker substitution by 2030, 50% by 2050</t>
  </si>
  <si>
    <t>Level</t>
  </si>
  <si>
    <t xml:space="preserve">NetZero </t>
  </si>
  <si>
    <t xml:space="preserve">Lime: </t>
  </si>
  <si>
    <t>t CO2 per tonne clinker</t>
  </si>
  <si>
    <t xml:space="preserve">Cement: </t>
  </si>
  <si>
    <t>kt/Mt</t>
  </si>
  <si>
    <t>These emissions are from converting the material input (limestone/sand) to output product</t>
  </si>
  <si>
    <t xml:space="preserve">Source: DEA GHG inventory report 2012. </t>
  </si>
  <si>
    <t xml:space="preserve">Process emissions addition: </t>
  </si>
  <si>
    <t>INMLIMSTD</t>
  </si>
  <si>
    <t>NCAP_COST</t>
  </si>
  <si>
    <t>INMLIMADV</t>
  </si>
  <si>
    <t>INMGLASTD</t>
  </si>
  <si>
    <t>INMGLAADV</t>
  </si>
  <si>
    <t>INMCEMPGRP</t>
  </si>
  <si>
    <t>INMCEMKSP-N</t>
  </si>
  <si>
    <t>INMCEMKSP-E-T2</t>
  </si>
  <si>
    <t>INMCEMKSP-E-T1</t>
  </si>
  <si>
    <t>INMCEMKPP-N</t>
  </si>
  <si>
    <t>INMCEMKPP-E-T2</t>
  </si>
  <si>
    <t>INMCEMKPP-E-T1</t>
  </si>
  <si>
    <t>INMCEMKLD-E-T2</t>
  </si>
  <si>
    <t>INMCEMKLD-E-T1</t>
  </si>
  <si>
    <t>INMCEMFGRP</t>
  </si>
  <si>
    <t>INMBRISTD</t>
  </si>
  <si>
    <t>2010 to 2015</t>
  </si>
  <si>
    <t>INMBRIADV</t>
  </si>
  <si>
    <t>Costs - original tamaryns</t>
  </si>
  <si>
    <t>INMCEMPGBM</t>
  </si>
  <si>
    <t>INMCEMKSP-E</t>
  </si>
  <si>
    <t>INMCEMKPP-E</t>
  </si>
  <si>
    <t>INMCEMKLD-E</t>
  </si>
  <si>
    <t>applied to 2012 numbers</t>
  </si>
  <si>
    <t>INMCEMFGBM</t>
  </si>
  <si>
    <t>PRC_RESID</t>
  </si>
  <si>
    <t>FLO_MARK</t>
  </si>
  <si>
    <t>These are 2017 updates applied to 2012 numbers onwards</t>
  </si>
  <si>
    <t>FLO_EMIS</t>
  </si>
  <si>
    <t>INMCLI</t>
  </si>
  <si>
    <t xml:space="preserve">this is from SATIM2012 model. </t>
  </si>
  <si>
    <t>INMELC</t>
  </si>
  <si>
    <t>PRC_ACTFLOW</t>
  </si>
  <si>
    <t>UP</t>
  </si>
  <si>
    <t>CG-INMLIMSTD-I</t>
  </si>
  <si>
    <t>INMLIMTHF</t>
  </si>
  <si>
    <t>LO</t>
  </si>
  <si>
    <t>CG-INMLIMF2THF-I</t>
  </si>
  <si>
    <t>INMOIL</t>
  </si>
  <si>
    <t>INMLIMF2TF</t>
  </si>
  <si>
    <t>INMGAS</t>
  </si>
  <si>
    <t>INMCOA</t>
  </si>
  <si>
    <t>INMBIO</t>
  </si>
  <si>
    <t>CG-INMLIMADV-I</t>
  </si>
  <si>
    <t>CG-INMGLASTD-I</t>
  </si>
  <si>
    <t>INMGLATHF</t>
  </si>
  <si>
    <t>CG-INMGLAF2THF-I</t>
  </si>
  <si>
    <t>INMGLAF2TF</t>
  </si>
  <si>
    <t>CG-INMGLAADV-I</t>
  </si>
  <si>
    <t>FX</t>
  </si>
  <si>
    <t>CG-INMCEMNSP-N-I</t>
  </si>
  <si>
    <t>INMCEMTHF</t>
  </si>
  <si>
    <t>CG-INMCEMNSP-E-I</t>
  </si>
  <si>
    <t>CG-INMCEMNPP-N-I</t>
  </si>
  <si>
    <t>CG-INMCEMNPP-E-I</t>
  </si>
  <si>
    <t>CG-INMCEMLDK-E-I</t>
  </si>
  <si>
    <t>CG-INMCEMF2THF-I</t>
  </si>
  <si>
    <t>INMCEMF2TF</t>
  </si>
  <si>
    <t>CG-INMBRISTD-I</t>
  </si>
  <si>
    <t>INMBRITHF</t>
  </si>
  <si>
    <t>CG-INMBRIF2THF-I</t>
  </si>
  <si>
    <t>INMBRIF2TF</t>
  </si>
  <si>
    <t>CG-INMBRIADV-I</t>
  </si>
  <si>
    <t>FLO_SHAR</t>
  </si>
  <si>
    <t>INMLIM</t>
  </si>
  <si>
    <t>INMGLA</t>
  </si>
  <si>
    <t>CG-INMCEMNSP-N-O</t>
  </si>
  <si>
    <t>CG-INMCEMNSP-E-O</t>
  </si>
  <si>
    <t>CG-INMCEMNPP-N-O</t>
  </si>
  <si>
    <t>CG-INMCEMNPP-E-O</t>
  </si>
  <si>
    <t>CG-INMCEMLDK-E-O</t>
  </si>
  <si>
    <t>INMBRI</t>
  </si>
  <si>
    <t>Value</t>
  </si>
  <si>
    <t>Commodity Group</t>
  </si>
  <si>
    <t>Commodity</t>
  </si>
  <si>
    <t>Process</t>
  </si>
  <si>
    <t>FLO FUNC</t>
  </si>
  <si>
    <t>Lime</t>
  </si>
  <si>
    <t>Bricks</t>
  </si>
  <si>
    <t>Cement</t>
  </si>
  <si>
    <t>Demand</t>
  </si>
  <si>
    <t>Mt in 2012</t>
  </si>
  <si>
    <t>2017 Update</t>
  </si>
  <si>
    <t>-</t>
  </si>
  <si>
    <t>UC-INM-KSP-T2</t>
  </si>
  <si>
    <t>UC_R_EACH</t>
  </si>
  <si>
    <t>UC-INM-KSP-T1</t>
  </si>
  <si>
    <t>UC-INM-KSPP-T2</t>
  </si>
  <si>
    <t>UC-INM-KSPP-T1</t>
  </si>
  <si>
    <t>UC-INM-KSPP</t>
  </si>
  <si>
    <t>UC-INM-KSP</t>
  </si>
  <si>
    <t>UC-INM-KLD-T2</t>
  </si>
  <si>
    <t>UC-INM-KLD-T1</t>
  </si>
  <si>
    <t>UC-INM-KLD</t>
  </si>
  <si>
    <t>INMCLISUB</t>
  </si>
  <si>
    <t>TOP-OUT</t>
  </si>
  <si>
    <t>INMRWM</t>
  </si>
  <si>
    <t>CO2SP</t>
  </si>
  <si>
    <t>INMCEM</t>
  </si>
  <si>
    <t>TOP-IN</t>
  </si>
  <si>
    <t>PRC_CAPACT</t>
  </si>
  <si>
    <t>PRC_ACTUNT</t>
  </si>
  <si>
    <t>NCAP_START</t>
  </si>
  <si>
    <t>CG-INMCEMCLISUBM</t>
  </si>
  <si>
    <t>COM_GMAP</t>
  </si>
  <si>
    <t>CG-INMCEMCLISUB</t>
  </si>
  <si>
    <t>XINMOIL</t>
  </si>
  <si>
    <t>XINMGAS</t>
  </si>
  <si>
    <t>XINMCOA</t>
  </si>
  <si>
    <t>XINMBIO</t>
  </si>
  <si>
    <t>INDOHF</t>
  </si>
  <si>
    <t>INDODS</t>
  </si>
  <si>
    <t>INDGAS</t>
  </si>
  <si>
    <t>INDCOA</t>
  </si>
  <si>
    <t>INDWAS</t>
  </si>
  <si>
    <t>INDBIW</t>
  </si>
  <si>
    <t>INDBIB</t>
  </si>
  <si>
    <t>REGION1</t>
  </si>
  <si>
    <t>TID DATA</t>
  </si>
  <si>
    <t>ANNUAL</t>
  </si>
  <si>
    <t>FLO_FUNC</t>
  </si>
  <si>
    <t>ACTGRP</t>
  </si>
  <si>
    <t>ACT_EFF</t>
  </si>
  <si>
    <t>ACT_COST</t>
  </si>
  <si>
    <t>S-CEMKPP-E</t>
  </si>
  <si>
    <t>LHS</t>
  </si>
  <si>
    <t>UCRULE_CAP</t>
  </si>
  <si>
    <t>S-CEMKSP-E</t>
  </si>
  <si>
    <t>S-CEMKLD-E</t>
  </si>
  <si>
    <t>S-CEMKSP-E-T2</t>
  </si>
  <si>
    <t>UCRULE_ACT</t>
  </si>
  <si>
    <t>S-CEMKSP-E-T1</t>
  </si>
  <si>
    <t>S-CEMKPP-E-T2</t>
  </si>
  <si>
    <t>S-CEMKPP-E-T1</t>
  </si>
  <si>
    <t>S-CEMKLD-E-T2</t>
  </si>
  <si>
    <t>S-CEMKLD-E-T1</t>
  </si>
  <si>
    <t>UC__RHSRT</t>
  </si>
  <si>
    <t>PRC_ACTFLO</t>
  </si>
  <si>
    <t>NCAP_TLIFE</t>
  </si>
  <si>
    <t>NCAP_BND</t>
  </si>
  <si>
    <t>NCAP_AFA</t>
  </si>
  <si>
    <t>NCAP_AF</t>
  </si>
  <si>
    <t>COM_PROJ</t>
  </si>
  <si>
    <t>*</t>
  </si>
  <si>
    <t>TS DATA</t>
  </si>
  <si>
    <t>PRC,PRE,ANNUAL</t>
  </si>
  <si>
    <t>PJ,PJa</t>
  </si>
  <si>
    <t>T</t>
  </si>
  <si>
    <t>mt,mt/a</t>
  </si>
  <si>
    <t>COM,NRG,ANNUAL,FOSSIL</t>
  </si>
  <si>
    <t>KT</t>
  </si>
  <si>
    <t>Cement sector clinker substitute</t>
  </si>
  <si>
    <t>E</t>
  </si>
  <si>
    <t>mt</t>
  </si>
  <si>
    <t>COM,DEM,ANNUAL,IND</t>
  </si>
  <si>
    <t>Industry - Non-metallic minerals</t>
  </si>
  <si>
    <t>COM_GRP,COM_GRPTRU</t>
  </si>
  <si>
    <t>Cement sector clinker substitutions ratios Rotary Mill</t>
  </si>
  <si>
    <t>D</t>
  </si>
  <si>
    <t>Cement sector clinker substitutions ratios</t>
  </si>
  <si>
    <t>UC_N,UCRT,UCRULE</t>
  </si>
  <si>
    <t>uconstraint</t>
  </si>
  <si>
    <t>Act. constraint for Industry - NMM Sector - Kiln Suspension Preheater - EE Tech Level 2</t>
  </si>
  <si>
    <t>C</t>
  </si>
  <si>
    <t>Act. constraint for Industry - NMM Sector - Kiln Suspension Preheater - EE Tech Level 1</t>
  </si>
  <si>
    <t>Act. constraint for Industry - NMM Sector - Kiln SP Precalciner - EE Tech Level 2</t>
  </si>
  <si>
    <t>Act. constraint for Industry - NMM Sector - Kiln SP Precalciner - EE Tech Level 1</t>
  </si>
  <si>
    <t>Act. constraint for Industry - NMM Sector - Kiln New suspention preheater precalciner- All existing</t>
  </si>
  <si>
    <t>Act. constraint for Industry - NMM Sector - Kiln New suspention preheater - All existing</t>
  </si>
  <si>
    <t>Act. constraint for Industry - NMM Sector - Kiln Long Dry - EE Tech Level 2</t>
  </si>
  <si>
    <t>Act. constraint for Industry - NMM Sector - Kiln Long Dry - EE Tech Level 1</t>
  </si>
  <si>
    <t>Act. constraint for Industry - NMM Sector - Kiln Long Dry - All existing</t>
  </si>
  <si>
    <t>ALL_TS,ANNUAL</t>
  </si>
  <si>
    <t>Annual</t>
  </si>
  <si>
    <t>W</t>
  </si>
  <si>
    <t>PJ</t>
  </si>
  <si>
    <t>Industry - Waste</t>
  </si>
  <si>
    <t>Industry - Oil LPG</t>
  </si>
  <si>
    <t>INDOLP</t>
  </si>
  <si>
    <t>Industry - Oil HFO</t>
  </si>
  <si>
    <t>Industry - Oil Diesel</t>
  </si>
  <si>
    <t>Industry - South Africa gas</t>
  </si>
  <si>
    <t>Industry - Coal</t>
  </si>
  <si>
    <t>Industry - Biomass wood</t>
  </si>
  <si>
    <t>Industry - Biomass Bagasse</t>
  </si>
  <si>
    <t>Commodity group for Industry - NMM - Lime - Standard Kiln - Input</t>
  </si>
  <si>
    <t>Commodity group for Industry - NMM - Lime - Fuel to thermal fuel - Input</t>
  </si>
  <si>
    <t>Commodity group for Industry - NMM - Lime - Advanced Kiln - Input</t>
  </si>
  <si>
    <t>Commodity group for Industry - NMM - Glass - Standard furnace - Input</t>
  </si>
  <si>
    <t>Commodity group for Industry - NMM - Glass - Fuel to thermal fuel - Input</t>
  </si>
  <si>
    <t>Commodity group for Industry - NMM - Glass - Advanced furnace - Input</t>
  </si>
  <si>
    <t>Commodity group for Industry - NMM - Cement - NS Preheater - New Build - Output</t>
  </si>
  <si>
    <t>Commodity group for Industry - NMM - Cement - NS Preheater - New Build - Input</t>
  </si>
  <si>
    <t>Commodity group for Industry - NMM - Cement - NS Preheater - Existing - Output</t>
  </si>
  <si>
    <t>Commodity group for Industry - NMM - Cement - NS Preheater - Existing - Input</t>
  </si>
  <si>
    <t>Commodity group for Industry - NMM - Cement - NSP Precalciner - New Build - Output</t>
  </si>
  <si>
    <t>Commodity group for Industry - NMM - Cement - NSP Precalciner - New Build - Input</t>
  </si>
  <si>
    <t>Commodity group for Industry - NMM - Cement - NSP Precalciner - Existing - Output</t>
  </si>
  <si>
    <t>Commodity group for Industry - NMM - Cement - NSP Precalciner - Existing - Input</t>
  </si>
  <si>
    <t>Commodity group for Industry - NMM - Cement - Long Dry Kiln - Existing - Output</t>
  </si>
  <si>
    <t>Commodity group for Industry - NMM - Cement - Long Dry Kiln - Existing - Input</t>
  </si>
  <si>
    <t>Commodity group for Industry - NMM - Cement - Fuel to thermal fuel - Input</t>
  </si>
  <si>
    <t>Commodity group for Industry - NMM - Brick and ceramics - Standard Kiln - Input</t>
  </si>
  <si>
    <t>Commodity group for Industry - NMM - Bricks - Fuel to thermal fuel - Input</t>
  </si>
  <si>
    <t>Commodity group for Industry - NMM - Briack and ceramics - Advanced Kiln - Input</t>
  </si>
  <si>
    <t>ITEMS</t>
  </si>
  <si>
    <t>Gypsum+lime</t>
  </si>
  <si>
    <t>Pozzolana</t>
  </si>
  <si>
    <t>Lower bounds:</t>
  </si>
  <si>
    <t>Upper Bounds</t>
  </si>
  <si>
    <t>INMCLISUBGYL</t>
  </si>
  <si>
    <t>INMCLISUBSPOZ</t>
  </si>
  <si>
    <t>Industry - NMM - Cement sector subtitution - Lime</t>
  </si>
  <si>
    <t>Industry - NMM - Cement sector subtitution - Gypsum</t>
  </si>
  <si>
    <t>Industry - NMM - Cement sector subtitution - Blast furnace slag</t>
  </si>
  <si>
    <t>Industry - NMM - Cement sector subtitution - Clay</t>
  </si>
  <si>
    <t>Industry - NMM - Cement sector subtitution - coal power fly ash</t>
  </si>
  <si>
    <t>Industry - NMM- Clinker</t>
  </si>
  <si>
    <t>Industry - NMM- Cement - Fuel to thermal fuel</t>
  </si>
  <si>
    <t>Industry - NMM- Cement - Finish Grindng - Ball Mill</t>
  </si>
  <si>
    <t>Industry - NMM- Cement - Finish Grinding - Rotary Press</t>
  </si>
  <si>
    <t>Industry - NMM- biomass</t>
  </si>
  <si>
    <t>Industry - NMM- Bricks and ceramics</t>
  </si>
  <si>
    <t>Industry - NMM- Brick and ceramics - Thermal Fuel</t>
  </si>
  <si>
    <t>Industry - NMM- Cement - Thermal Fuel</t>
  </si>
  <si>
    <t>Industry - NMM- Coal</t>
  </si>
  <si>
    <t>Industry - NMM- Gas</t>
  </si>
  <si>
    <t>Industry - NMM- Glass</t>
  </si>
  <si>
    <t>Industry - NMM- Glass - Thermal Fuel</t>
  </si>
  <si>
    <t>Industry - NMM- Lime</t>
  </si>
  <si>
    <t>Industry - NMM- Lime - Thermal Fuel</t>
  </si>
  <si>
    <t>Industry - NMM- Oil</t>
  </si>
  <si>
    <t>Industry - NMM- Raw materials</t>
  </si>
  <si>
    <t>Industry - NMM- Bricks and ceramics - Advanced kiln</t>
  </si>
  <si>
    <t>Industry - NMM- Brick and ceramics - Fuel to thermal fuel</t>
  </si>
  <si>
    <t>Industry - NMM- Bricks and ceramics - Standard kiln</t>
  </si>
  <si>
    <t>Industry - NMM- Glass - Advanced kiln</t>
  </si>
  <si>
    <t>Industry - NMM- Glass - Fuel to thermal fuel</t>
  </si>
  <si>
    <t>Industry - NMM- Glass - Standard kiln</t>
  </si>
  <si>
    <t>Industry - NMM- Lime - Advanced kiln</t>
  </si>
  <si>
    <t>Industry - NMM- Lime - Fuel to thermal fuel</t>
  </si>
  <si>
    <t>Industry - NMM- Lime - Standard kiln</t>
  </si>
  <si>
    <t>Industry - NMM- Biomass (dummy)</t>
  </si>
  <si>
    <t>Industry - NMM- Coal (dummy)</t>
  </si>
  <si>
    <t>Industry - NMM- Gas (dummy)</t>
  </si>
  <si>
    <t>Industry - NMM- Oil (dummy)</t>
  </si>
  <si>
    <t>Industry - NMM- Cement - Kiln Long Dry - Existing</t>
  </si>
  <si>
    <t>Industry - NMM- Cement - Kiln Long Dry - Existing - EE Technology Level 1</t>
  </si>
  <si>
    <t>Industry - NMM- Cement - Kiln Long Dry - Existing - EE Technology Level 2</t>
  </si>
  <si>
    <t>Industry - NMM- Cement - Kiln NS preheater &amp; precalciner - Existing</t>
  </si>
  <si>
    <t>Industry - NMM- Cement - Kiln NS P&amp;Precaliner - Existing - EE Technology Level 1</t>
  </si>
  <si>
    <t>Industry - NMM- Cement - Kiln NS P&amp;Precaliner - Existing - EE Technology Level 2</t>
  </si>
  <si>
    <t>Industry - NMM- Cement - Kiln NS preheater &amp; precalciner - New Build</t>
  </si>
  <si>
    <t>Industry - NMM- Cement - Kiln Suspension Preheater - Existing</t>
  </si>
  <si>
    <t>Industry - NMM- Cement - Kiln NS Preheater - Existing - EE Technology Level 1</t>
  </si>
  <si>
    <t>Industry - NMM- Cement - Kiln NS Preheater - Existing - EE Technology Level 2</t>
  </si>
  <si>
    <t>Industry - NMM- Cement - Kiln Suspension Preheater - New Build</t>
  </si>
  <si>
    <t>Industry - NMM- Cement - Pre-grinding - Ball mill</t>
  </si>
  <si>
    <t>Industry - NMM- Cement - Pre-grinding - Rotary Press</t>
  </si>
  <si>
    <t>Subtitution</t>
  </si>
  <si>
    <t>Alternative fossil fuels</t>
  </si>
  <si>
    <t>RDF</t>
  </si>
  <si>
    <t>tyres</t>
  </si>
  <si>
    <t>Waste Oik</t>
  </si>
  <si>
    <t>solvents</t>
  </si>
  <si>
    <t>mixed industrial waste</t>
  </si>
  <si>
    <t>Hazardous Waste</t>
  </si>
  <si>
    <t>Biomass fuels</t>
  </si>
  <si>
    <t>dried sewage sludge</t>
  </si>
  <si>
    <t>wood, non impregnated saw dust</t>
  </si>
  <si>
    <t>paper, carton</t>
  </si>
  <si>
    <t>animal meal</t>
  </si>
  <si>
    <t>animal bone meal</t>
  </si>
  <si>
    <t>animal fat</t>
  </si>
  <si>
    <t>Agriwaste</t>
  </si>
  <si>
    <t>MSW</t>
  </si>
  <si>
    <t>From students report: high ambition, non-fossil fuels for cement</t>
  </si>
  <si>
    <t>WAS</t>
  </si>
  <si>
    <t>BIO</t>
  </si>
  <si>
    <t>Waste</t>
  </si>
  <si>
    <t>Thermal fuel upper limits</t>
  </si>
  <si>
    <t>CO2SPCEM</t>
  </si>
  <si>
    <t>Process Emissions CEM South Africa</t>
  </si>
  <si>
    <t>COM,ENV,ANNUAL,GHG</t>
  </si>
  <si>
    <t xml:space="preserve">Matricies </t>
  </si>
  <si>
    <t>Roller press - finish</t>
  </si>
  <si>
    <t>Ball mill - finish</t>
  </si>
  <si>
    <t>KSPP</t>
  </si>
  <si>
    <t>Nspreheater, precalciner</t>
  </si>
  <si>
    <t>KSP</t>
  </si>
  <si>
    <t>NSPreheater</t>
  </si>
  <si>
    <t>KLD</t>
  </si>
  <si>
    <t>Long dry kiln</t>
  </si>
  <si>
    <t>Roller press - pregrinding</t>
  </si>
  <si>
    <t>Ball mill - pregrinding</t>
  </si>
  <si>
    <t>Rotary Press - finish</t>
  </si>
  <si>
    <t>Ball mill - finish grinding</t>
  </si>
  <si>
    <t>Rotary Press - pregrinding</t>
  </si>
  <si>
    <t>These are 2017 updates. But applying to 2012</t>
  </si>
  <si>
    <t>assumed the same as 2012</t>
  </si>
  <si>
    <t>Kiln Suspension Preheater - New Build</t>
  </si>
  <si>
    <t>Kiln Suspension Preheater - Existing</t>
  </si>
  <si>
    <t>Kiln NS preheater &amp; precalciner - New Build</t>
  </si>
  <si>
    <t>Kiln NS preheater &amp; precalciner - Existing</t>
  </si>
  <si>
    <t>Kiln Long Dry - Existing</t>
  </si>
  <si>
    <t>Fuel to thermal fuel</t>
  </si>
  <si>
    <t>Brick</t>
  </si>
  <si>
    <t xml:space="preserve">Kiln Suspension Preheater </t>
  </si>
  <si>
    <t>Made 1 for 2017 update. It should have always been 1</t>
  </si>
  <si>
    <t>Comment</t>
  </si>
  <si>
    <t>Clay brick association life cycle report - table 5.4</t>
  </si>
  <si>
    <t>kg</t>
  </si>
  <si>
    <t>tonnes</t>
  </si>
  <si>
    <t>Clay brick association life cycle report - table 5.3</t>
  </si>
  <si>
    <t>Million units of clay bricks</t>
  </si>
  <si>
    <t>Production</t>
  </si>
  <si>
    <t>Mass of hydrated lime produced</t>
  </si>
  <si>
    <t xml:space="preserve">Mass of quicklime produced </t>
  </si>
  <si>
    <t xml:space="preserve">Activity </t>
  </si>
  <si>
    <t>fraction</t>
  </si>
  <si>
    <t>Average annual cullet ratio</t>
  </si>
  <si>
    <t>tonne</t>
  </si>
  <si>
    <t>Glass produced</t>
  </si>
  <si>
    <t>Mass of clinker produced in the country</t>
  </si>
  <si>
    <t xml:space="preserve">Exports of clinker </t>
  </si>
  <si>
    <t>Imports for consumption of clinker</t>
  </si>
  <si>
    <t>Mass of clinker in the cement</t>
  </si>
  <si>
    <t>it was higher in the past - upto 76%</t>
  </si>
  <si>
    <t>Clinker fraction</t>
  </si>
  <si>
    <t>Mass of cement</t>
  </si>
  <si>
    <t>Production in tonnes</t>
  </si>
  <si>
    <t>From NIR2017</t>
  </si>
  <si>
    <t>kt CO2eq/Mt glass</t>
  </si>
  <si>
    <t>Nett CO2 intensity</t>
  </si>
  <si>
    <t>CO2eq</t>
  </si>
  <si>
    <t>t CO2/tonne of glass (NIR 2017)</t>
  </si>
  <si>
    <t>IPPU CO2:</t>
  </si>
  <si>
    <t>Total all</t>
  </si>
  <si>
    <t>total thermal</t>
  </si>
  <si>
    <t>Gas</t>
  </si>
  <si>
    <t>Coal</t>
  </si>
  <si>
    <t>PJ/Mt</t>
  </si>
  <si>
    <t>Energy intensity</t>
  </si>
  <si>
    <t>Thermal - gas</t>
  </si>
  <si>
    <t>Thermal - coal</t>
  </si>
  <si>
    <t>Energy consumption - PJ</t>
  </si>
  <si>
    <t>Virgin glass production</t>
  </si>
  <si>
    <t>Cullet ratio</t>
  </si>
  <si>
    <t>Glass (w/ cullet)</t>
  </si>
  <si>
    <t>Production - tonnes</t>
  </si>
  <si>
    <t>Thermal input:</t>
  </si>
  <si>
    <t>% of which electricity</t>
  </si>
  <si>
    <t>This is plate, sheet, and glass container</t>
  </si>
  <si>
    <t>kWh</t>
  </si>
  <si>
    <t>% of which thermal</t>
  </si>
  <si>
    <t>GJ/tonne</t>
  </si>
  <si>
    <t>Standard Kiln</t>
  </si>
  <si>
    <t>ESKOM sales</t>
  </si>
  <si>
    <t>Taken from SATIM, derived from Napp at some point…</t>
  </si>
  <si>
    <t>t CO2/t lime</t>
  </si>
  <si>
    <t>Total CO2 emissions</t>
  </si>
  <si>
    <t>dimensionless</t>
  </si>
  <si>
    <t>CO2</t>
  </si>
  <si>
    <t>Hydrated lime correction</t>
  </si>
  <si>
    <t>LKD correction</t>
  </si>
  <si>
    <t>tCO2/t</t>
  </si>
  <si>
    <t xml:space="preserve">Mass of CO2 emitted per mass of quicklime </t>
  </si>
  <si>
    <t>IPPU emissions</t>
  </si>
  <si>
    <t>Summarised Energy consumption</t>
  </si>
  <si>
    <t>Shares (From SATIM)</t>
  </si>
  <si>
    <t>Thermal fuel</t>
  </si>
  <si>
    <t>Thermal</t>
  </si>
  <si>
    <t>Hydrated lime</t>
  </si>
  <si>
    <t>Quicklime</t>
  </si>
  <si>
    <t xml:space="preserve">Mt </t>
  </si>
  <si>
    <t>Elec</t>
  </si>
  <si>
    <t>GJ/t</t>
  </si>
  <si>
    <t>Lime - standard kiln</t>
  </si>
  <si>
    <t>Taken from SATIM (Napp)</t>
  </si>
  <si>
    <t>Total w/o elec</t>
  </si>
  <si>
    <t>LCA</t>
  </si>
  <si>
    <t>HFO+LFO</t>
  </si>
  <si>
    <t>N gas</t>
  </si>
  <si>
    <t>Eskom calibrated</t>
  </si>
  <si>
    <t>Thermal shares:</t>
  </si>
  <si>
    <t>Final energy intensity numbers after calibration check:</t>
  </si>
  <si>
    <t>GJ</t>
  </si>
  <si>
    <t>HFO</t>
  </si>
  <si>
    <t>ESKOM</t>
  </si>
  <si>
    <t>kWh 2016</t>
  </si>
  <si>
    <t>LFO</t>
  </si>
  <si>
    <t>Natural Gas</t>
  </si>
  <si>
    <t>Xavier</t>
  </si>
  <si>
    <t>Mt of coal</t>
  </si>
  <si>
    <t>Check on calibration:</t>
  </si>
  <si>
    <t>Aggregate energy consumption intensity</t>
  </si>
  <si>
    <t>Energy consumption summarised</t>
  </si>
  <si>
    <t>Wood</t>
  </si>
  <si>
    <t>Non-clamp</t>
  </si>
  <si>
    <t>Clamp</t>
  </si>
  <si>
    <t>Energy consumption (GJ):</t>
  </si>
  <si>
    <t>production (t):</t>
  </si>
  <si>
    <t>Assumed that 'non-clamp' spread evenly across the others.</t>
  </si>
  <si>
    <t>Hibberd MSc</t>
  </si>
  <si>
    <t>Calculate total energy consumption:</t>
  </si>
  <si>
    <t>assumption</t>
  </si>
  <si>
    <t>Production:</t>
  </si>
  <si>
    <t>non-clamp</t>
  </si>
  <si>
    <t>clamp</t>
  </si>
  <si>
    <t>share</t>
  </si>
  <si>
    <t>Thermal breakdown (assumption):</t>
  </si>
  <si>
    <t>MJ/kg</t>
  </si>
  <si>
    <t>therefore:</t>
  </si>
  <si>
    <t>Total energy intensity by technology</t>
  </si>
  <si>
    <t>Hard coal to MJ</t>
  </si>
  <si>
    <t>Non clamp</t>
  </si>
  <si>
    <t>Production?</t>
  </si>
  <si>
    <t>MJ</t>
  </si>
  <si>
    <t>--&gt;</t>
  </si>
  <si>
    <t>coal emissions (MJ)</t>
  </si>
  <si>
    <t>hard coal (kg)</t>
  </si>
  <si>
    <t>clamp kiln</t>
  </si>
  <si>
    <t>Hard coal</t>
  </si>
  <si>
    <t>Downdraft kilns</t>
  </si>
  <si>
    <t>Traverse arch</t>
  </si>
  <si>
    <t>Tunnel</t>
  </si>
  <si>
    <t>Diesel</t>
  </si>
  <si>
    <t>uses gas or HFO</t>
  </si>
  <si>
    <t>for non-clamp</t>
  </si>
  <si>
    <t>uses coal</t>
  </si>
  <si>
    <t>for clamp</t>
  </si>
  <si>
    <t>lkm</t>
  </si>
  <si>
    <t>oil (lkm)</t>
  </si>
  <si>
    <t xml:space="preserve">And </t>
  </si>
  <si>
    <t>kgkm</t>
  </si>
  <si>
    <t>unspecified (kgkm)</t>
  </si>
  <si>
    <t>gas (kgkm)</t>
  </si>
  <si>
    <t xml:space="preserve">Transport </t>
  </si>
  <si>
    <t>coal (kgkm)</t>
  </si>
  <si>
    <t>energy units per kg of clay brick</t>
  </si>
  <si>
    <t>Zigzag Kiln</t>
  </si>
  <si>
    <t>VSBK Kiln</t>
  </si>
  <si>
    <t>Hoffman Kiln</t>
  </si>
  <si>
    <t>TVA Kiln</t>
  </si>
  <si>
    <t>Tunnel Kiln</t>
  </si>
  <si>
    <t>Clamp Kiln</t>
  </si>
  <si>
    <t>Data inputs</t>
  </si>
  <si>
    <t>about 50/50 clamp and 'non-clamp' technology for production in South Africa</t>
  </si>
  <si>
    <t>Energy inputs for various clay brick production technologies</t>
  </si>
  <si>
    <t>From Hibberd's thesis:</t>
  </si>
  <si>
    <t>https://www.claybrick.org/lca-life-cycle-assessment-clay-brick-walling-south-africa</t>
  </si>
  <si>
    <t>From LCA for the association of clay bricks,2016</t>
  </si>
  <si>
    <t>Inputs to SATIM</t>
  </si>
  <si>
    <t>New intensity</t>
  </si>
  <si>
    <t>% change in EI rel. to Napp</t>
  </si>
  <si>
    <t>Old intensity</t>
  </si>
  <si>
    <t>% Napp thermal</t>
  </si>
  <si>
    <t>% thermal</t>
  </si>
  <si>
    <t>Total energy</t>
  </si>
  <si>
    <t>Total thermal</t>
  </si>
  <si>
    <t>Here</t>
  </si>
  <si>
    <t>EB</t>
  </si>
  <si>
    <t>% share</t>
  </si>
  <si>
    <t>Blanket assumption about thermal use across all the kilns</t>
  </si>
  <si>
    <t>Assuming based on EB</t>
  </si>
  <si>
    <t>Thermal fuels</t>
  </si>
  <si>
    <t>use napp numbers to distribute thermal energy across everything</t>
  </si>
  <si>
    <t>Total thermal distribution Napp</t>
  </si>
  <si>
    <t>Thermal fuel consumption calibration</t>
  </si>
  <si>
    <t>New electricity consumption</t>
  </si>
  <si>
    <t>blanket across all components</t>
  </si>
  <si>
    <t>Change elec usage for EB</t>
  </si>
  <si>
    <t>Electricity usage with 2006EI</t>
  </si>
  <si>
    <t>diff</t>
  </si>
  <si>
    <t>sum here</t>
  </si>
  <si>
    <t>Mt</t>
  </si>
  <si>
    <t>Production 2017</t>
  </si>
  <si>
    <t>Electricity consumption calibration</t>
  </si>
  <si>
    <t>2006 Electricity</t>
  </si>
  <si>
    <t>2006 Thermal fuel</t>
  </si>
  <si>
    <t>2006 EI</t>
  </si>
  <si>
    <t>Roller press</t>
  </si>
  <si>
    <t>Ball mill</t>
  </si>
  <si>
    <t>Kiln</t>
  </si>
  <si>
    <t>Finish grinding</t>
  </si>
  <si>
    <t>Pregrinding-crushing</t>
  </si>
  <si>
    <t>Tamaryn numbers are in Blue</t>
  </si>
  <si>
    <t>The calculate EI, and compare to literature/Napp numbers</t>
  </si>
  <si>
    <t>Coal, as stated by the association in their reports, thermal fuel is 'mostly coal'</t>
  </si>
  <si>
    <t>use energy balance to distribute thermal fuels to kilns:</t>
  </si>
  <si>
    <t>Assign electricity usage across each tech using Napp numbers</t>
  </si>
  <si>
    <t xml:space="preserve">Assign production to each tech first </t>
  </si>
  <si>
    <t>Methodology:</t>
  </si>
  <si>
    <t>Energy intensity adjustment</t>
  </si>
  <si>
    <t>this value could still work in context of the associations comment: "Mostly coal" for fuel.</t>
  </si>
  <si>
    <t>Energy Balance for cement sector</t>
  </si>
  <si>
    <t>this is an example</t>
  </si>
  <si>
    <t>PJ to cement</t>
  </si>
  <si>
    <t>to cement</t>
  </si>
  <si>
    <t>Lime - from tamaryn</t>
  </si>
  <si>
    <t>Glass - from Tamaryn</t>
  </si>
  <si>
    <t>exclude bricks (it's not typically included in NMM definitions)</t>
  </si>
  <si>
    <t>DMRE 2017 - NMM (all)</t>
  </si>
  <si>
    <t>reduction change</t>
  </si>
  <si>
    <t>assumed</t>
  </si>
  <si>
    <t>Mt of coal for cement, source: Xavier</t>
  </si>
  <si>
    <t>reduction change to cement</t>
  </si>
  <si>
    <t>then for cement</t>
  </si>
  <si>
    <t>kWh for 34240 - Cement, Lime, and Plaster</t>
  </si>
  <si>
    <t>lime</t>
  </si>
  <si>
    <t>total Lime+Cement, Eskom</t>
  </si>
  <si>
    <t>Eskom sales</t>
  </si>
  <si>
    <t>Calibration adjustments</t>
  </si>
  <si>
    <t>Summarised Energy consumption - PJ</t>
  </si>
  <si>
    <t>Shares of production:</t>
  </si>
  <si>
    <t>MAX cap</t>
  </si>
  <si>
    <t>Production - Mt</t>
  </si>
  <si>
    <t>Pre-grinding - producing raw material</t>
  </si>
  <si>
    <t xml:space="preserve">assumption </t>
  </si>
  <si>
    <t>Cement association sus. Report: "mostly coal"</t>
  </si>
  <si>
    <t>NS preheater precaclin</t>
  </si>
  <si>
    <t>CLI</t>
  </si>
  <si>
    <t>NS preheater</t>
  </si>
  <si>
    <t>RAW</t>
  </si>
  <si>
    <t>Long dry</t>
  </si>
  <si>
    <t>Shares of prod</t>
  </si>
  <si>
    <t>AF</t>
  </si>
  <si>
    <t>MAX cap:</t>
  </si>
  <si>
    <t>Kilns - producing clinker</t>
  </si>
  <si>
    <t>Ball</t>
  </si>
  <si>
    <t>Energy consumption - Electricity - PJ</t>
  </si>
  <si>
    <t>MAX:</t>
  </si>
  <si>
    <t>Finish Grinding - producing cement</t>
  </si>
  <si>
    <t>Inverse for PRC_ACTFLO</t>
  </si>
  <si>
    <t>net clinker prod. To cement prod ratio</t>
  </si>
  <si>
    <t>Cement production</t>
  </si>
  <si>
    <t>Clinker production (net of imports)</t>
  </si>
  <si>
    <t>M tonnes</t>
  </si>
  <si>
    <t>Years</t>
  </si>
  <si>
    <t>Plant lifetime</t>
  </si>
  <si>
    <t>2010ZAR/t</t>
  </si>
  <si>
    <t>Fixed O&amp;M</t>
  </si>
  <si>
    <t>Variable O&amp;M (excl. fuel costs)</t>
  </si>
  <si>
    <t>Installation cost</t>
  </si>
  <si>
    <t>Costs</t>
  </si>
  <si>
    <t>Fuel mix shares</t>
  </si>
  <si>
    <t>New build energy intensity)</t>
  </si>
  <si>
    <t>Energy intensity (in 2006)</t>
  </si>
  <si>
    <t>Availability</t>
  </si>
  <si>
    <t>Current Installed Capacity</t>
  </si>
  <si>
    <t>KSPP-N</t>
  </si>
  <si>
    <t>KSP-N</t>
  </si>
  <si>
    <t>F-RLP</t>
  </si>
  <si>
    <t>F-BLM</t>
  </si>
  <si>
    <t>P-RLP</t>
  </si>
  <si>
    <t>P-BLM</t>
  </si>
  <si>
    <t>Inputs</t>
  </si>
  <si>
    <t>New build technologies</t>
  </si>
  <si>
    <t>Existing Technologies</t>
  </si>
  <si>
    <t>From Tamaryn's work</t>
  </si>
  <si>
    <t>R/tonne</t>
  </si>
  <si>
    <t>copy paste for the report:</t>
  </si>
  <si>
    <t>CO2SPLIM</t>
  </si>
  <si>
    <t>VAR_FLO-IN.L</t>
  </si>
  <si>
    <t>S1D1B1</t>
  </si>
  <si>
    <t>S1D1B2</t>
  </si>
  <si>
    <t>S1D1B3</t>
  </si>
  <si>
    <t>S2D1B1</t>
  </si>
  <si>
    <t>S2D1B2</t>
  </si>
  <si>
    <t>S2D1B3</t>
  </si>
  <si>
    <t>S2D1B4</t>
  </si>
  <si>
    <t>S2D1B5</t>
  </si>
  <si>
    <t>VAR_FLO-OUT.L</t>
  </si>
  <si>
    <t>subs</t>
  </si>
  <si>
    <t>Process Emissions Lime South Africa</t>
  </si>
  <si>
    <t>IISBFSLG</t>
  </si>
  <si>
    <t>XINMCLCOA</t>
  </si>
  <si>
    <t>Industry - NMM- Cement and lime Coal (dummy)</t>
  </si>
  <si>
    <t>XINMCLGAS</t>
  </si>
  <si>
    <t>Industry - NMM- Cement and lime Gas (dummy)</t>
  </si>
  <si>
    <t>XINMCLOIL</t>
  </si>
  <si>
    <t>Industry - NMM- Cement and lime Oil (dummy)</t>
  </si>
  <si>
    <t>COA</t>
  </si>
  <si>
    <t>INDCH4S</t>
  </si>
  <si>
    <t>INDCMOX</t>
  </si>
  <si>
    <t>INDCO2S</t>
  </si>
  <si>
    <t>INDN2OS</t>
  </si>
  <si>
    <t>INDNMVS</t>
  </si>
  <si>
    <t>INDNOXS</t>
  </si>
  <si>
    <t>INDSOXS</t>
  </si>
  <si>
    <t>INMCLCOA</t>
  </si>
  <si>
    <t xml:space="preserve">adding in emissions accounting framework to account for CCS in cement and lime industries. </t>
  </si>
  <si>
    <t>Industry - NMM- Cement and Lime - Coal</t>
  </si>
  <si>
    <t>new techs for emissions accounting in cement and lme</t>
  </si>
  <si>
    <t>CO2SCCEM</t>
  </si>
  <si>
    <t>Combustion Emissions - Cement South Africa</t>
  </si>
  <si>
    <t>Accounting for emissions and CCS</t>
  </si>
  <si>
    <t>CO2SCLIM</t>
  </si>
  <si>
    <t>Combustion Emissions - Lime South Africa</t>
  </si>
  <si>
    <t>INMCLGAS</t>
  </si>
  <si>
    <t>Industry - NMM- Cement and Lime - Gas</t>
  </si>
  <si>
    <t>Industry - NMM- Cement and Lime - Oil</t>
  </si>
  <si>
    <t>CH4SF</t>
  </si>
  <si>
    <t>INMCLOIL</t>
  </si>
  <si>
    <t>ODS</t>
  </si>
  <si>
    <t>OHF</t>
  </si>
  <si>
    <t>need description</t>
  </si>
  <si>
    <t>Company</t>
  </si>
  <si>
    <t>Kiln Implemendation date</t>
  </si>
  <si>
    <t>When new plant/ refurbishment required</t>
  </si>
  <si>
    <t>URL</t>
  </si>
  <si>
    <t>Capacity</t>
  </si>
  <si>
    <t>Age in 2020</t>
  </si>
  <si>
    <t>Afrisam South Africa Pty Ltd</t>
  </si>
  <si>
    <t>36 years old (2015)</t>
  </si>
  <si>
    <r>
      <rPr>
        <b/>
        <sz val="12"/>
        <color theme="1"/>
        <rFont val="Arial"/>
        <family val="2"/>
      </rPr>
      <t>2016</t>
    </r>
    <r>
      <rPr>
        <sz val="12"/>
        <color theme="1"/>
        <rFont val="Calibri"/>
        <family val="2"/>
        <scheme val="minor"/>
      </rPr>
      <t xml:space="preserve"> - new blending and packing plant commissioned in Lesotho. </t>
    </r>
    <r>
      <rPr>
        <b/>
        <sz val="12"/>
        <color theme="1"/>
        <rFont val="Arial"/>
        <family val="2"/>
      </rPr>
      <t>2013</t>
    </r>
    <r>
      <rPr>
        <sz val="12"/>
        <color theme="1"/>
        <rFont val="Calibri"/>
        <family val="2"/>
        <scheme val="minor"/>
      </rPr>
      <t xml:space="preserve"> - Construction of second kiln line at Tanga Cement commences. </t>
    </r>
    <r>
      <rPr>
        <b/>
        <sz val="12"/>
        <color theme="1"/>
        <rFont val="Arial"/>
        <family val="2"/>
      </rPr>
      <t xml:space="preserve">1984 </t>
    </r>
    <r>
      <rPr>
        <sz val="12"/>
        <color theme="1"/>
        <rFont val="Calibri"/>
        <family val="2"/>
        <scheme val="minor"/>
      </rPr>
      <t xml:space="preserve">- kiln 5 comissioned at Ulco Cement factory. </t>
    </r>
    <r>
      <rPr>
        <b/>
        <sz val="12"/>
        <color theme="1"/>
        <rFont val="Arial"/>
        <family val="2"/>
      </rPr>
      <t>1966 -1977</t>
    </r>
    <r>
      <rPr>
        <sz val="12"/>
        <color theme="1"/>
        <rFont val="Calibri"/>
        <family val="2"/>
        <scheme val="minor"/>
      </rPr>
      <t xml:space="preserve"> - cement kilns 1,2 and 3 commissioned at Dudfiled cement factory. </t>
    </r>
    <r>
      <rPr>
        <b/>
        <sz val="12"/>
        <color theme="1"/>
        <rFont val="Arial"/>
        <family val="2"/>
      </rPr>
      <t xml:space="preserve">1964 </t>
    </r>
    <r>
      <rPr>
        <sz val="12"/>
        <color theme="1"/>
        <rFont val="Calibri"/>
        <family val="2"/>
        <scheme val="minor"/>
      </rPr>
      <t xml:space="preserve">- Eswatinin operations commenced. </t>
    </r>
    <r>
      <rPr>
        <b/>
        <sz val="12"/>
        <color theme="1"/>
        <rFont val="Arial"/>
        <family val="2"/>
      </rPr>
      <t xml:space="preserve">1949 </t>
    </r>
    <r>
      <rPr>
        <sz val="12"/>
        <color theme="1"/>
        <rFont val="Calibri"/>
        <family val="2"/>
        <scheme val="minor"/>
      </rPr>
      <t>- Ulco cement factory commences production</t>
    </r>
  </si>
  <si>
    <t>https://www.afrisam.co.za/about/our-history</t>
  </si>
  <si>
    <t>Lafarge Africa</t>
  </si>
  <si>
    <t>29 years old (2015)</t>
  </si>
  <si>
    <r>
      <rPr>
        <b/>
        <sz val="12"/>
        <color theme="1"/>
        <rFont val="Arial"/>
        <family val="2"/>
      </rPr>
      <t>2021</t>
    </r>
    <r>
      <rPr>
        <sz val="12"/>
        <color theme="1"/>
        <rFont val="Calibri"/>
        <family val="2"/>
        <scheme val="minor"/>
      </rPr>
      <t xml:space="preserve"> - Nigeria's Lafarge Africa committed 8M USD to install baghouse at Ewekoro - shut down plants kilns for 6 months</t>
    </r>
  </si>
  <si>
    <t xml:space="preserve">https://www.cemnet.com/News/story/170401/lafarge-africa-to-install-baghouse-at-ewekoro.html  </t>
  </si>
  <si>
    <t>Natal Portland Cement (NPC) (InterCement)</t>
  </si>
  <si>
    <t>19 years olf (2015)</t>
  </si>
  <si>
    <r>
      <rPr>
        <b/>
        <sz val="12"/>
        <color theme="1"/>
        <rFont val="Arial"/>
        <family val="2"/>
      </rPr>
      <t>2008</t>
    </r>
    <r>
      <rPr>
        <sz val="12"/>
        <color theme="1"/>
        <rFont val="Calibri"/>
        <family val="2"/>
        <scheme val="minor"/>
      </rPr>
      <t xml:space="preserve"> - expansion of Simuma factory, construction of new kiln</t>
    </r>
  </si>
  <si>
    <t xml:space="preserve">https://www.engineeringnews.co.za/print-version/cement-producer-announces-r600m-expansion-2004-09-29   https://www.npc.co.za/history/#1495136491920-a0ad4c95-e10a  </t>
  </si>
  <si>
    <t>Pretoria Portland Cement (PPC)</t>
  </si>
  <si>
    <t>32 years old (2015)</t>
  </si>
  <si>
    <r>
      <rPr>
        <b/>
        <sz val="12"/>
        <color theme="1"/>
        <rFont val="Arial"/>
        <family val="2"/>
      </rPr>
      <t>2015</t>
    </r>
    <r>
      <rPr>
        <sz val="12"/>
        <color theme="1"/>
        <rFont val="Calibri"/>
        <family val="2"/>
        <scheme val="minor"/>
      </rPr>
      <t xml:space="preserve"> - Construction of new slurry kiln.</t>
    </r>
    <r>
      <rPr>
        <b/>
        <sz val="12"/>
        <color theme="1"/>
        <rFont val="Arial"/>
        <family val="2"/>
      </rPr>
      <t xml:space="preserve"> 2008</t>
    </r>
    <r>
      <rPr>
        <sz val="12"/>
        <color theme="1"/>
        <rFont val="Calibri"/>
        <family val="2"/>
        <scheme val="minor"/>
      </rPr>
      <t xml:space="preserve"> - new 1.25 million tons/year kiln line installed at Dwaalboom cement. Riebeeck factor cement factor expansion and upgrade factory</t>
    </r>
    <r>
      <rPr>
        <b/>
        <sz val="12"/>
        <color theme="1"/>
        <rFont val="Arial"/>
        <family val="2"/>
      </rPr>
      <t>. 2006</t>
    </r>
    <r>
      <rPr>
        <sz val="12"/>
        <color theme="1"/>
        <rFont val="Calibri"/>
        <family val="2"/>
        <scheme val="minor"/>
      </rPr>
      <t xml:space="preserve"> - upgrading of Jupiter factory. </t>
    </r>
    <r>
      <rPr>
        <b/>
        <sz val="12"/>
        <color theme="1"/>
        <rFont val="Arial"/>
        <family val="2"/>
      </rPr>
      <t>2012</t>
    </r>
    <r>
      <rPr>
        <sz val="12"/>
        <color theme="1"/>
        <rFont val="Calibri"/>
        <family val="2"/>
        <scheme val="minor"/>
      </rPr>
      <t xml:space="preserve"> -Riebeeck cement factory expansion and upgrade, include  new kiln with capacity of 1.2 million tons of clinker per year.</t>
    </r>
    <r>
      <rPr>
        <b/>
        <sz val="12"/>
        <color theme="1"/>
        <rFont val="Arial"/>
        <family val="2"/>
      </rPr>
      <t xml:space="preserve"> 2010</t>
    </r>
    <r>
      <rPr>
        <sz val="12"/>
        <color theme="1"/>
        <rFont val="Calibri"/>
        <family val="2"/>
        <scheme val="minor"/>
      </rPr>
      <t xml:space="preserve"> - expansion of Hercules plant. </t>
    </r>
    <r>
      <rPr>
        <b/>
        <sz val="12"/>
        <color theme="1"/>
        <rFont val="Arial"/>
        <family val="2"/>
      </rPr>
      <t>2020</t>
    </r>
    <r>
      <rPr>
        <sz val="12"/>
        <color theme="1"/>
        <rFont val="Calibri"/>
        <family val="2"/>
        <scheme val="minor"/>
      </rPr>
      <t xml:space="preserve"> - kiln at Port Elizabeth cement plant shut down</t>
    </r>
  </si>
  <si>
    <t>https://www.engineeringnews.co.za/print-version/ppc-cement-capacity-expansion-project-south-africa-2008-11-14     https://www.globalcement.com/news/item/9484-ppc-to-shut-kiln-at-port-elizabeth-cement-plant-due-to-new-emissions-standards  https://www.ppc.africa/</t>
  </si>
  <si>
    <t>Sephaku Cement</t>
  </si>
  <si>
    <t>1 years old (2015)</t>
  </si>
  <si>
    <r>
      <rPr>
        <b/>
        <sz val="12"/>
        <color theme="1"/>
        <rFont val="Arial"/>
        <family val="2"/>
      </rPr>
      <t xml:space="preserve">2014 </t>
    </r>
    <r>
      <rPr>
        <sz val="12"/>
        <color theme="1"/>
        <rFont val="Calibri"/>
        <family val="2"/>
        <scheme val="minor"/>
      </rPr>
      <t>- New Aganang cement plant brought online</t>
    </r>
  </si>
  <si>
    <t>https://www.sephakucement.co.za/news/ready-steady-and-nearly-a-go-for-sephaku-cement-production-in-delmas/</t>
  </si>
  <si>
    <r>
      <t xml:space="preserve">New plant built in Limpopop (IOL, 2014) - Completed in </t>
    </r>
    <r>
      <rPr>
        <b/>
        <sz val="12"/>
        <color theme="1"/>
        <rFont val="Arial"/>
        <family val="2"/>
      </rPr>
      <t>2016</t>
    </r>
    <r>
      <rPr>
        <sz val="12"/>
        <color theme="1"/>
        <rFont val="Calibri"/>
        <family val="2"/>
        <scheme val="minor"/>
      </rPr>
      <t xml:space="preserve">. Rotary Kiln. Capacity: 1.2 million tons per year. </t>
    </r>
    <r>
      <rPr>
        <b/>
        <sz val="12"/>
        <color theme="1"/>
        <rFont val="Arial"/>
        <family val="2"/>
      </rPr>
      <t>2019</t>
    </r>
    <r>
      <rPr>
        <sz val="12"/>
        <color theme="1"/>
        <rFont val="Calibri"/>
        <family val="2"/>
        <scheme val="minor"/>
      </rPr>
      <t xml:space="preserve"> - refurbishment of cement silo.</t>
    </r>
  </si>
  <si>
    <t>https://www.iol.co.za/business-report/economy/mamba-cement-to-build-new-plant-in-limpopo-1687749   https://www.mambacement.com/about/  https://www.crown.co.za/construction-world/products-and-services/13395-refurbishment-of-mamba-cement-silo</t>
  </si>
  <si>
    <t>Cemza Cement</t>
  </si>
  <si>
    <r>
      <t>Plant construction completed in</t>
    </r>
    <r>
      <rPr>
        <b/>
        <sz val="12"/>
        <color theme="1"/>
        <rFont val="Arial"/>
        <family val="2"/>
      </rPr>
      <t xml:space="preserve"> 2018</t>
    </r>
    <r>
      <rPr>
        <sz val="12"/>
        <color theme="1"/>
        <rFont val="Calibri"/>
        <family val="2"/>
        <scheme val="minor"/>
      </rPr>
      <t xml:space="preserve"> (Africa Outlook, 2020)</t>
    </r>
  </si>
  <si>
    <t>https://www.africaoutlookmag.com/company-profiles/1268-cemza  https://www.cemza.co/about-us.html</t>
  </si>
  <si>
    <t xml:space="preserve">Uses slag. This is a mill. Not a kiln. </t>
  </si>
  <si>
    <t>Bloomberg Professional Services</t>
  </si>
  <si>
    <t>Africa's cement industry is expanding fast</t>
  </si>
  <si>
    <t>https://www.bloomberg.com/professional/blog/africas-cement-industry-is-expanding-fast/</t>
  </si>
  <si>
    <t>Data compiled by Josie McCann April 2021</t>
  </si>
  <si>
    <t>this is nigeria</t>
  </si>
  <si>
    <t xml:space="preserve">Default age in 2020. </t>
  </si>
  <si>
    <t>item</t>
  </si>
  <si>
    <t>When</t>
  </si>
  <si>
    <t>Who</t>
  </si>
  <si>
    <t>Bryce</t>
  </si>
  <si>
    <t>Created log sheet</t>
  </si>
  <si>
    <t>Removed SLAG input to clinker substitution as this gives an issue - forcing the slag substitution to run at levels of BF production</t>
  </si>
  <si>
    <t>BIG</t>
  </si>
  <si>
    <t>adding bio-gas option for bricks fuel.</t>
  </si>
  <si>
    <t>adding biogas for low emissions fuel for bricks</t>
  </si>
  <si>
    <t>Clinker substitution:</t>
  </si>
  <si>
    <t>reference substitution clinker rates cause infeases. Temp fixed this</t>
  </si>
  <si>
    <t>bryce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</si>
</sst>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0.000"/>
    <numFmt numFmtId="165" formatCode="0.0%"/>
    <numFmt numFmtId="166" formatCode="_ * #,##0.00_ ;_ * \-#,##0.00_ ;_ * &quot;-&quot;??_ ;_ @_ "/>
    <numFmt numFmtId="167" formatCode="0.0"/>
    <numFmt numFmtId="168" formatCode="[$£-809]#,##0.00;[Red]&quot;-&quot;[$£-809]#,##0.00"/>
    <numFmt numFmtId="169" formatCode="0.0000"/>
    <numFmt numFmtId="170" formatCode="_ * #,##0_ ;_ * \-#,##0_ ;_ * &quot;-&quot;??_ ;_ @_ "/>
    <numFmt numFmtId="171" formatCode="_ * #,##0.000_ ;_ * \-#,##0.000_ ;_ * &quot;-&quot;??_ ;_ @_ "/>
    <numFmt numFmtId="172" formatCode="_-* #,##0.000_-;\-* #,##0.000_-;_-* &quot;-&quot;??_-;_-@_-"/>
    <numFmt numFmtId="173" formatCode="0.0000000000"/>
    <numFmt numFmtId="174" formatCode="0.00000"/>
    <numFmt numFmtId="175" formatCode="_-* #,##0_-;\-* #,##0_-;_-* &quot;-&quot;??_-;_-@_-"/>
    <numFmt numFmtId="176" formatCode="_ * #,##0.0_ ;_ * \-#,##0.0_ ;_ * &quot;-&quot;??_ ;_ @_ "/>
    <numFmt numFmtId="177" formatCode="_-* #,##0.0000_-;\-* #,##0.0000_-;_-* &quot;-&quot;??_-;_-@_-"/>
    <numFmt numFmtId="178" formatCode="0.000%"/>
    <numFmt numFmtId="179" formatCode="_-* #,##0.0_-;\-* #,##0.0_-;_-* &quot;-&quot;??_-;_-@_-"/>
  </numFmts>
  <fonts count="59">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2"/>
      <color theme="1"/>
      <name val="TimesNewRomanPSMT"/>
    </font>
    <font>
      <sz val="8"/>
      <color theme="1"/>
      <name val="TimesNewRomanPSMT"/>
    </font>
    <font>
      <sz val="28"/>
      <color theme="1"/>
      <name val="Calibri"/>
      <family val="2"/>
      <scheme val="minor"/>
    </font>
    <font>
      <b/>
      <sz val="12"/>
      <color theme="1"/>
      <name val="TimesNewRomanPS"/>
    </font>
    <font>
      <i/>
      <sz val="12"/>
      <color theme="1"/>
      <name val="TimesNewRomanPS"/>
    </font>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b/>
      <sz val="11"/>
      <color rgb="FF000000"/>
      <name val="Calibri"/>
      <family val="2"/>
      <scheme val="minor"/>
    </font>
    <font>
      <b/>
      <sz val="14"/>
      <color theme="1"/>
      <name val="Calibri"/>
      <family val="2"/>
      <scheme val="minor"/>
    </font>
    <font>
      <b/>
      <sz val="12"/>
      <color theme="1"/>
      <name val="TimesNewRomanPSMT"/>
    </font>
    <font>
      <b/>
      <sz val="16"/>
      <color theme="1"/>
      <name val="Calibri"/>
      <family val="2"/>
      <scheme val="minor"/>
    </font>
    <font>
      <sz val="14"/>
      <color theme="1"/>
      <name val="TimesNewRomanPSMT"/>
    </font>
    <font>
      <b/>
      <sz val="14"/>
      <color theme="1"/>
      <name val="TimesNewRomanPSMT"/>
    </font>
    <font>
      <u/>
      <sz val="12"/>
      <color theme="10"/>
      <name val="Calibri"/>
      <family val="2"/>
      <scheme val="minor"/>
    </font>
    <font>
      <sz val="12"/>
      <color rgb="FFFF0000"/>
      <name val="Calibri"/>
      <family val="2"/>
      <scheme val="minor"/>
    </font>
    <font>
      <sz val="11"/>
      <color rgb="FFFF0000"/>
      <name val="Arial"/>
      <family val="2"/>
    </font>
    <font>
      <b/>
      <sz val="12"/>
      <color rgb="FFFF0000"/>
      <name val="Calibri"/>
      <family val="2"/>
      <scheme val="minor"/>
    </font>
    <font>
      <u/>
      <sz val="12"/>
      <color rgb="FFFF0000"/>
      <name val="Calibri"/>
      <family val="2"/>
      <scheme val="minor"/>
    </font>
    <font>
      <sz val="12"/>
      <color theme="1"/>
      <name val="Calibri"/>
      <family val="2"/>
      <scheme val="minor"/>
    </font>
    <font>
      <sz val="10"/>
      <name val="Verdana"/>
      <family val="2"/>
    </font>
    <font>
      <b/>
      <sz val="10"/>
      <name val="Verdana"/>
      <family val="2"/>
    </font>
    <font>
      <b/>
      <sz val="16"/>
      <name val="Verdana"/>
      <family val="2"/>
    </font>
    <font>
      <b/>
      <sz val="20"/>
      <color theme="1"/>
      <name val="Calibri"/>
      <family val="2"/>
      <scheme val="minor"/>
    </font>
    <font>
      <b/>
      <sz val="12"/>
      <name val="Verdana"/>
      <family val="2"/>
    </font>
    <font>
      <b/>
      <sz val="9"/>
      <color indexed="81"/>
      <name val="Tahoma"/>
      <family val="2"/>
    </font>
    <font>
      <sz val="9"/>
      <color indexed="81"/>
      <name val="Tahoma"/>
      <family val="2"/>
    </font>
    <font>
      <sz val="10"/>
      <name val="Arial"/>
      <family val="2"/>
    </font>
    <font>
      <b/>
      <sz val="8"/>
      <color rgb="FF800080"/>
      <name val="Arial"/>
      <family val="2"/>
    </font>
    <font>
      <sz val="8"/>
      <color indexed="8"/>
      <name val="Arial"/>
      <family val="2"/>
    </font>
    <font>
      <sz val="8"/>
      <name val="Arial"/>
      <family val="2"/>
    </font>
    <font>
      <sz val="11"/>
      <color rgb="FFFF0000"/>
      <name val="Calibri"/>
      <family val="2"/>
      <scheme val="minor"/>
    </font>
    <font>
      <sz val="11"/>
      <color theme="0"/>
      <name val="Calibri"/>
      <family val="2"/>
      <scheme val="minor"/>
    </font>
    <font>
      <i/>
      <sz val="11"/>
      <color rgb="FFFF0000"/>
      <name val="Calibri"/>
      <family val="2"/>
      <scheme val="minor"/>
    </font>
    <font>
      <u/>
      <sz val="11"/>
      <color theme="10"/>
      <name val="Calibri"/>
      <family val="2"/>
      <scheme val="minor"/>
    </font>
    <font>
      <b/>
      <sz val="11"/>
      <color theme="9" tint="-0.249977111117893"/>
      <name val="Calibri"/>
      <family val="2"/>
      <scheme val="minor"/>
    </font>
    <font>
      <sz val="11"/>
      <color theme="4" tint="-0.249977111117893"/>
      <name val="Calibri"/>
      <family val="2"/>
      <scheme val="minor"/>
    </font>
    <font>
      <b/>
      <i/>
      <sz val="11"/>
      <color theme="1"/>
      <name val="Calibri"/>
      <family val="2"/>
      <scheme val="minor"/>
    </font>
    <font>
      <sz val="8"/>
      <color rgb="FF800080"/>
      <name val="Arial"/>
      <family val="2"/>
    </font>
    <font>
      <sz val="10"/>
      <color rgb="FF800080"/>
      <name val="Arial"/>
      <family val="2"/>
    </font>
    <font>
      <sz val="12"/>
      <color theme="1"/>
      <name val="Arial"/>
      <family val="2"/>
    </font>
    <font>
      <sz val="11"/>
      <color rgb="FF201F1E"/>
      <name val="Calibri"/>
      <family val="2"/>
    </font>
    <font>
      <b/>
      <sz val="16"/>
      <color theme="1"/>
      <name val="Arial"/>
      <family val="2"/>
    </font>
    <font>
      <b/>
      <sz val="12"/>
      <color theme="1"/>
      <name val="Arial"/>
      <family val="2"/>
    </font>
    <font>
      <u/>
      <sz val="12"/>
      <color theme="10"/>
      <name val="Arial"/>
      <family val="2"/>
    </font>
    <font>
      <i/>
      <sz val="12"/>
      <color theme="1"/>
      <name val="Arial"/>
      <family val="2"/>
    </font>
  </fonts>
  <fills count="2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E599"/>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tint="-0.249977111117893"/>
        <bgColor indexed="64"/>
      </patternFill>
    </fill>
    <fill>
      <patternFill patternType="solid">
        <fgColor theme="4"/>
      </patternFill>
    </fill>
    <fill>
      <patternFill patternType="solid">
        <fgColor theme="4" tint="0.79998168889431442"/>
        <bgColor indexed="65"/>
      </patternFill>
    </fill>
    <fill>
      <patternFill patternType="solid">
        <fgColor rgb="FF96C8FF"/>
        <bgColor indexed="64"/>
      </patternFill>
    </fill>
    <fill>
      <patternFill patternType="solid">
        <fgColor rgb="FFCC6600"/>
        <bgColor indexed="64"/>
      </patternFill>
    </fill>
    <fill>
      <patternFill patternType="solid">
        <fgColor theme="0"/>
        <bgColor indexed="64"/>
      </patternFill>
    </fill>
    <fill>
      <patternFill patternType="solid">
        <fgColor theme="8" tint="0.39997558519241921"/>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medium">
        <color auto="1"/>
      </bottom>
      <diagonal/>
    </border>
    <border>
      <left style="thin">
        <color rgb="FFC0C0C0"/>
      </left>
      <right style="thin">
        <color rgb="FFC0C0C0"/>
      </right>
      <top style="thin">
        <color rgb="FFC0C0C0"/>
      </top>
      <bottom style="thin">
        <color rgb="FFC0C0C0"/>
      </bottom>
      <diagonal/>
    </border>
    <border>
      <left/>
      <right/>
      <top style="thin">
        <color theme="4"/>
      </top>
      <bottom style="thin">
        <color theme="4"/>
      </bottom>
      <diagonal/>
    </border>
    <border>
      <left/>
      <right style="thin">
        <color indexed="64"/>
      </right>
      <top style="thin">
        <color theme="4"/>
      </top>
      <bottom style="thin">
        <color theme="4"/>
      </bottom>
      <diagonal/>
    </border>
    <border>
      <left style="thin">
        <color indexed="64"/>
      </left>
      <right/>
      <top style="thin">
        <color theme="4"/>
      </top>
      <bottom style="thin">
        <color theme="4"/>
      </bottom>
      <diagonal/>
    </border>
    <border>
      <left/>
      <right/>
      <top/>
      <bottom style="thin">
        <color theme="4"/>
      </bottom>
      <diagonal/>
    </border>
    <border>
      <left/>
      <right style="thin">
        <color indexed="64"/>
      </right>
      <top/>
      <bottom style="thin">
        <color theme="4"/>
      </bottom>
      <diagonal/>
    </border>
    <border>
      <left style="thin">
        <color indexed="64"/>
      </left>
      <right/>
      <top/>
      <bottom style="thin">
        <color theme="4"/>
      </bottom>
      <diagonal/>
    </border>
  </borders>
  <cellStyleXfs count="33">
    <xf numFmtId="0" fontId="0" fillId="0" borderId="0"/>
    <xf numFmtId="0" fontId="27" fillId="0" borderId="0" applyNumberFormat="0" applyFill="0" applyBorder="0" applyAlignment="0" applyProtection="0"/>
    <xf numFmtId="9" fontId="32" fillId="0" borderId="0" applyFont="0" applyFill="0" applyBorder="0" applyAlignment="0" applyProtection="0"/>
    <xf numFmtId="0" fontId="33" fillId="0" borderId="0"/>
    <xf numFmtId="9" fontId="33"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40" fillId="0" borderId="0"/>
    <xf numFmtId="0" fontId="40" fillId="0" borderId="0"/>
    <xf numFmtId="43" fontId="32" fillId="0" borderId="0" applyFont="0" applyFill="0" applyBorder="0" applyAlignment="0" applyProtection="0"/>
    <xf numFmtId="0" fontId="45" fillId="14" borderId="0" applyNumberFormat="0" applyBorder="0" applyAlignment="0" applyProtection="0"/>
    <xf numFmtId="0" fontId="6" fillId="15" borderId="0" applyNumberFormat="0" applyBorder="0" applyAlignment="0" applyProtection="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0" fontId="45" fillId="17" borderId="0" applyAlignment="0" applyProtection="0"/>
    <xf numFmtId="0" fontId="47" fillId="0" borderId="0" applyNumberFormat="0" applyFill="0" applyBorder="0" applyAlignment="0" applyProtection="0"/>
    <xf numFmtId="0" fontId="4" fillId="0" borderId="0"/>
    <xf numFmtId="0" fontId="32" fillId="0" borderId="0"/>
    <xf numFmtId="0" fontId="27" fillId="0" borderId="0" applyNumberFormat="0" applyFill="0" applyBorder="0" applyAlignment="0" applyProtection="0"/>
    <xf numFmtId="9" fontId="32"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32" fillId="0" borderId="0" applyFont="0" applyFill="0" applyBorder="0" applyAlignment="0" applyProtection="0"/>
    <xf numFmtId="0" fontId="4" fillId="0" borderId="0"/>
    <xf numFmtId="0" fontId="4" fillId="0" borderId="0"/>
    <xf numFmtId="166" fontId="4" fillId="0" borderId="0" applyFont="0" applyFill="0" applyBorder="0" applyAlignment="0" applyProtection="0"/>
    <xf numFmtId="9" fontId="4" fillId="0" borderId="0" applyFont="0" applyFill="0" applyBorder="0" applyAlignment="0" applyProtection="0"/>
    <xf numFmtId="0" fontId="53" fillId="0" borderId="0"/>
    <xf numFmtId="0" fontId="57" fillId="0" borderId="0" applyNumberFormat="0" applyFill="0" applyBorder="0" applyAlignment="0" applyProtection="0"/>
  </cellStyleXfs>
  <cellXfs count="400">
    <xf numFmtId="0" fontId="0" fillId="0" borderId="0" xfId="0"/>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xf numFmtId="0" fontId="0" fillId="4" borderId="1" xfId="0" applyFill="1" applyBorder="1" applyAlignment="1">
      <alignment vertical="center"/>
    </xf>
    <xf numFmtId="0" fontId="0" fillId="0" borderId="1" xfId="0" applyFill="1" applyBorder="1" applyAlignment="1">
      <alignment horizontal="center" vertical="center" wrapText="1"/>
    </xf>
    <xf numFmtId="0" fontId="0" fillId="0" borderId="0" xfId="0" applyAlignment="1">
      <alignment vertical="top" wrapText="1"/>
    </xf>
    <xf numFmtId="0" fontId="12" fillId="0" borderId="1" xfId="0" applyFont="1" applyBorder="1" applyAlignment="1">
      <alignment horizontal="center" vertical="center"/>
    </xf>
    <xf numFmtId="0" fontId="0" fillId="0" borderId="1" xfId="0" applyBorder="1" applyAlignment="1">
      <alignment horizontal="center" vertical="center"/>
    </xf>
    <xf numFmtId="0" fontId="16" fillId="0" borderId="0" xfId="0" applyFont="1"/>
    <xf numFmtId="0" fontId="15" fillId="0" borderId="1" xfId="0" applyFont="1" applyBorder="1" applyAlignment="1">
      <alignment horizontal="center" vertical="center" wrapText="1"/>
    </xf>
    <xf numFmtId="0" fontId="0" fillId="0" borderId="1" xfId="0" applyBorder="1" applyAlignment="1">
      <alignment horizontal="center" vertical="center" wrapText="1"/>
    </xf>
    <xf numFmtId="0" fontId="17" fillId="0" borderId="6" xfId="0" applyFont="1" applyBorder="1" applyAlignment="1">
      <alignment vertical="center" wrapText="1"/>
    </xf>
    <xf numFmtId="0" fontId="18" fillId="0" borderId="7" xfId="0" applyFont="1" applyBorder="1" applyAlignment="1">
      <alignment vertical="center" wrapText="1"/>
    </xf>
    <xf numFmtId="0" fontId="17" fillId="0" borderId="8" xfId="0" applyFont="1" applyBorder="1" applyAlignment="1">
      <alignment vertical="center" wrapText="1"/>
    </xf>
    <xf numFmtId="0" fontId="17" fillId="0" borderId="9" xfId="0" applyFont="1" applyBorder="1" applyAlignment="1">
      <alignment vertical="center" wrapText="1"/>
    </xf>
    <xf numFmtId="0" fontId="17" fillId="0" borderId="11" xfId="0" applyFont="1" applyBorder="1" applyAlignment="1">
      <alignment vertical="center" wrapText="1"/>
    </xf>
    <xf numFmtId="0" fontId="19" fillId="0" borderId="9" xfId="0" applyFont="1" applyBorder="1" applyAlignment="1">
      <alignment vertical="center" wrapText="1"/>
    </xf>
    <xf numFmtId="0" fontId="20" fillId="5" borderId="8" xfId="0" applyFont="1" applyFill="1" applyBorder="1" applyAlignment="1">
      <alignment vertical="center" wrapText="1"/>
    </xf>
    <xf numFmtId="0" fontId="20" fillId="5" borderId="9" xfId="0" applyFont="1" applyFill="1" applyBorder="1" applyAlignment="1">
      <alignment vertical="center" wrapText="1"/>
    </xf>
    <xf numFmtId="0" fontId="17" fillId="5" borderId="8" xfId="0" applyFont="1" applyFill="1" applyBorder="1" applyAlignment="1">
      <alignment vertical="center" wrapText="1"/>
    </xf>
    <xf numFmtId="0" fontId="17" fillId="5" borderId="9" xfId="0" applyFont="1" applyFill="1" applyBorder="1" applyAlignment="1">
      <alignment vertical="center" wrapText="1"/>
    </xf>
    <xf numFmtId="0" fontId="20" fillId="5" borderId="11" xfId="0" applyFont="1" applyFill="1" applyBorder="1" applyAlignment="1">
      <alignment vertical="center" wrapText="1"/>
    </xf>
    <xf numFmtId="0" fontId="18" fillId="6" borderId="6" xfId="0" applyFont="1" applyFill="1" applyBorder="1" applyAlignment="1">
      <alignment horizontal="center" vertical="center" wrapText="1"/>
    </xf>
    <xf numFmtId="0" fontId="18" fillId="6" borderId="7" xfId="0" applyFont="1" applyFill="1" applyBorder="1" applyAlignment="1">
      <alignment horizontal="center" vertical="center" wrapText="1"/>
    </xf>
    <xf numFmtId="0" fontId="11" fillId="6" borderId="8" xfId="0" applyFont="1" applyFill="1" applyBorder="1" applyAlignment="1">
      <alignment horizontal="center" vertical="center"/>
    </xf>
    <xf numFmtId="0" fontId="11" fillId="6" borderId="9" xfId="0" applyFont="1" applyFill="1" applyBorder="1" applyAlignment="1">
      <alignment horizontal="center" vertical="center"/>
    </xf>
    <xf numFmtId="0" fontId="21" fillId="6" borderId="6" xfId="0" applyFont="1" applyFill="1" applyBorder="1" applyAlignment="1">
      <alignment horizontal="left" vertical="center" wrapText="1"/>
    </xf>
    <xf numFmtId="0" fontId="11" fillId="6" borderId="10" xfId="0" applyFont="1" applyFill="1" applyBorder="1" applyAlignment="1">
      <alignment horizontal="center" vertical="center"/>
    </xf>
    <xf numFmtId="0" fontId="11" fillId="6" borderId="11" xfId="0" applyFont="1" applyFill="1" applyBorder="1" applyAlignment="1">
      <alignment horizontal="center" vertical="center"/>
    </xf>
    <xf numFmtId="0" fontId="11" fillId="0" borderId="0" xfId="0" applyFont="1" applyAlignment="1">
      <alignment horizontal="center" vertical="center"/>
    </xf>
    <xf numFmtId="0" fontId="18" fillId="0" borderId="6" xfId="0" applyFont="1" applyBorder="1" applyAlignment="1">
      <alignment vertical="center" wrapText="1"/>
    </xf>
    <xf numFmtId="0" fontId="0" fillId="6" borderId="8" xfId="0" applyFont="1" applyFill="1" applyBorder="1" applyAlignment="1">
      <alignment horizontal="center" vertical="center" wrapText="1"/>
    </xf>
    <xf numFmtId="0" fontId="11" fillId="6" borderId="9" xfId="0" applyFont="1" applyFill="1" applyBorder="1" applyAlignment="1">
      <alignment horizontal="center" vertical="center" wrapText="1"/>
    </xf>
    <xf numFmtId="0" fontId="11" fillId="6" borderId="11" xfId="0" applyFont="1" applyFill="1" applyBorder="1" applyAlignment="1">
      <alignment horizontal="center" vertical="center" wrapText="1"/>
    </xf>
    <xf numFmtId="0" fontId="12" fillId="0" borderId="0" xfId="0" applyFont="1" applyAlignment="1">
      <alignment vertical="center" wrapText="1"/>
    </xf>
    <xf numFmtId="0" fontId="11" fillId="6" borderId="6" xfId="0" applyFont="1" applyFill="1" applyBorder="1" applyAlignment="1">
      <alignment horizontal="center" vertical="center"/>
    </xf>
    <xf numFmtId="0" fontId="11" fillId="6" borderId="7" xfId="0" applyFont="1" applyFill="1" applyBorder="1" applyAlignment="1">
      <alignment horizontal="center" vertical="center"/>
    </xf>
    <xf numFmtId="0" fontId="20" fillId="5" borderId="12" xfId="0" applyFont="1" applyFill="1" applyBorder="1" applyAlignment="1">
      <alignment vertical="center" wrapText="1"/>
    </xf>
    <xf numFmtId="0" fontId="20" fillId="5" borderId="13" xfId="0" applyFont="1" applyFill="1" applyBorder="1" applyAlignment="1">
      <alignment vertical="center" wrapText="1"/>
    </xf>
    <xf numFmtId="9" fontId="11" fillId="6" borderId="8" xfId="0" applyNumberFormat="1" applyFont="1" applyFill="1" applyBorder="1" applyAlignment="1">
      <alignment horizontal="center" vertical="center"/>
    </xf>
    <xf numFmtId="0" fontId="11" fillId="6" borderId="1" xfId="0" applyFont="1" applyFill="1" applyBorder="1" applyAlignment="1">
      <alignment horizontal="center" vertical="center"/>
    </xf>
    <xf numFmtId="0" fontId="17" fillId="7" borderId="11" xfId="0" applyFont="1" applyFill="1" applyBorder="1" applyAlignment="1">
      <alignment vertical="center" wrapText="1"/>
    </xf>
    <xf numFmtId="0" fontId="17" fillId="7" borderId="1" xfId="0" applyFont="1" applyFill="1" applyBorder="1" applyAlignment="1">
      <alignment vertical="center" wrapText="1"/>
    </xf>
    <xf numFmtId="0" fontId="19" fillId="7" borderId="9" xfId="0" applyFont="1" applyFill="1" applyBorder="1" applyAlignment="1">
      <alignment vertical="center" wrapText="1"/>
    </xf>
    <xf numFmtId="0" fontId="0" fillId="6" borderId="1" xfId="0" applyFont="1" applyFill="1" applyBorder="1" applyAlignment="1">
      <alignment horizontal="center" vertical="center" wrapText="1"/>
    </xf>
    <xf numFmtId="0" fontId="24" fillId="0" borderId="0" xfId="0" applyFont="1"/>
    <xf numFmtId="0" fontId="11" fillId="0" borderId="1" xfId="0" applyFont="1" applyFill="1" applyBorder="1" applyAlignment="1">
      <alignment horizontal="center" vertical="center"/>
    </xf>
    <xf numFmtId="0" fontId="24" fillId="8" borderId="1" xfId="0" applyFont="1" applyFill="1" applyBorder="1" applyAlignment="1">
      <alignment horizontal="center" vertical="center"/>
    </xf>
    <xf numFmtId="0" fontId="22" fillId="8" borderId="1" xfId="0" applyFont="1" applyFill="1" applyBorder="1" applyAlignment="1">
      <alignment horizontal="center" vertical="center"/>
    </xf>
    <xf numFmtId="0" fontId="0" fillId="0" borderId="0" xfId="0" applyAlignment="1">
      <alignment wrapText="1"/>
    </xf>
    <xf numFmtId="0" fontId="10" fillId="7" borderId="1" xfId="0" applyFont="1" applyFill="1" applyBorder="1" applyAlignment="1">
      <alignment vertical="center" wrapText="1"/>
    </xf>
    <xf numFmtId="0" fontId="28" fillId="0" borderId="0" xfId="0" applyFont="1" applyAlignment="1">
      <alignment wrapText="1"/>
    </xf>
    <xf numFmtId="0" fontId="29" fillId="0" borderId="0" xfId="0" applyFont="1" applyAlignment="1">
      <alignment wrapText="1"/>
    </xf>
    <xf numFmtId="0" fontId="30" fillId="6" borderId="11" xfId="0" applyFont="1" applyFill="1" applyBorder="1" applyAlignment="1">
      <alignment horizontal="center" vertical="center"/>
    </xf>
    <xf numFmtId="0" fontId="30" fillId="6" borderId="10" xfId="0" applyFont="1" applyFill="1" applyBorder="1" applyAlignment="1">
      <alignment horizontal="center" vertical="center" wrapText="1"/>
    </xf>
    <xf numFmtId="0" fontId="31" fillId="6" borderId="11" xfId="1" applyFont="1" applyFill="1" applyBorder="1" applyAlignment="1">
      <alignment horizontal="center" vertical="center" wrapText="1"/>
    </xf>
    <xf numFmtId="0" fontId="28" fillId="6" borderId="10" xfId="0" applyFont="1" applyFill="1" applyBorder="1" applyAlignment="1">
      <alignment horizontal="center" vertical="center" wrapText="1"/>
    </xf>
    <xf numFmtId="0" fontId="30" fillId="6" borderId="11" xfId="0" applyFont="1" applyFill="1" applyBorder="1" applyAlignment="1">
      <alignment horizontal="center" vertical="center" wrapText="1"/>
    </xf>
    <xf numFmtId="0" fontId="28" fillId="6" borderId="1" xfId="0" applyFont="1" applyFill="1" applyBorder="1" applyAlignment="1">
      <alignment horizontal="center" vertical="center" wrapText="1"/>
    </xf>
    <xf numFmtId="0" fontId="30" fillId="6" borderId="1" xfId="0" applyFont="1" applyFill="1" applyBorder="1" applyAlignment="1">
      <alignment horizontal="center" vertical="center"/>
    </xf>
    <xf numFmtId="0" fontId="0" fillId="0" borderId="17" xfId="0" applyBorder="1"/>
    <xf numFmtId="0" fontId="0" fillId="0" borderId="19" xfId="0" applyBorder="1"/>
    <xf numFmtId="0" fontId="0" fillId="0" borderId="18" xfId="0" applyBorder="1"/>
    <xf numFmtId="0" fontId="0" fillId="0" borderId="0" xfId="0" applyBorder="1"/>
    <xf numFmtId="0" fontId="0" fillId="0" borderId="22" xfId="0" applyBorder="1"/>
    <xf numFmtId="9" fontId="0" fillId="0" borderId="0" xfId="2" applyFont="1" applyBorder="1"/>
    <xf numFmtId="0" fontId="0" fillId="0" borderId="20" xfId="0" applyBorder="1"/>
    <xf numFmtId="0" fontId="0" fillId="0" borderId="21" xfId="0" applyBorder="1"/>
    <xf numFmtId="0" fontId="0" fillId="0" borderId="2" xfId="0" applyBorder="1"/>
    <xf numFmtId="0" fontId="0" fillId="0" borderId="23" xfId="0" applyBorder="1"/>
    <xf numFmtId="9" fontId="0" fillId="0" borderId="1" xfId="2" applyFont="1" applyBorder="1"/>
    <xf numFmtId="9" fontId="0" fillId="0" borderId="0" xfId="0" applyNumberFormat="1"/>
    <xf numFmtId="165" fontId="0" fillId="0" borderId="0" xfId="0" applyNumberFormat="1"/>
    <xf numFmtId="0" fontId="11" fillId="0" borderId="0" xfId="0" applyFont="1"/>
    <xf numFmtId="0" fontId="0" fillId="0" borderId="0" xfId="0" applyAlignment="1">
      <alignment horizontal="center"/>
    </xf>
    <xf numFmtId="0" fontId="33" fillId="0" borderId="0" xfId="3"/>
    <xf numFmtId="0" fontId="33" fillId="0" borderId="19" xfId="3" applyBorder="1"/>
    <xf numFmtId="0" fontId="33" fillId="0" borderId="18" xfId="3" applyBorder="1"/>
    <xf numFmtId="0" fontId="33" fillId="0" borderId="23" xfId="3" applyBorder="1"/>
    <xf numFmtId="0" fontId="33" fillId="0" borderId="17" xfId="3" applyBorder="1"/>
    <xf numFmtId="0" fontId="33" fillId="0" borderId="2" xfId="3" applyBorder="1"/>
    <xf numFmtId="2" fontId="0" fillId="0" borderId="0" xfId="4" applyNumberFormat="1" applyFont="1" applyBorder="1"/>
    <xf numFmtId="43" fontId="33" fillId="0" borderId="0" xfId="3" applyNumberFormat="1"/>
    <xf numFmtId="43" fontId="34" fillId="0" borderId="24" xfId="3" applyNumberFormat="1" applyFont="1" applyBorder="1"/>
    <xf numFmtId="0" fontId="34" fillId="0" borderId="0" xfId="3" applyFont="1"/>
    <xf numFmtId="0" fontId="34" fillId="0" borderId="2" xfId="3" applyFont="1" applyBorder="1"/>
    <xf numFmtId="43" fontId="34" fillId="0" borderId="0" xfId="3" applyNumberFormat="1" applyFont="1"/>
    <xf numFmtId="0" fontId="11" fillId="10" borderId="1" xfId="3" applyFont="1" applyFill="1" applyBorder="1" applyAlignment="1">
      <alignment horizontal="center" vertical="center" wrapText="1"/>
    </xf>
    <xf numFmtId="0" fontId="18" fillId="10" borderId="1" xfId="3" applyFont="1" applyFill="1" applyBorder="1" applyAlignment="1">
      <alignment horizontal="center" vertical="center" wrapText="1"/>
    </xf>
    <xf numFmtId="165" fontId="33" fillId="0" borderId="0" xfId="3" applyNumberFormat="1"/>
    <xf numFmtId="9" fontId="33" fillId="0" borderId="0" xfId="3" applyNumberFormat="1"/>
    <xf numFmtId="164" fontId="33" fillId="0" borderId="0" xfId="3" applyNumberFormat="1"/>
    <xf numFmtId="10" fontId="33" fillId="0" borderId="0" xfId="3" applyNumberFormat="1"/>
    <xf numFmtId="2" fontId="33" fillId="0" borderId="0" xfId="3" applyNumberFormat="1"/>
    <xf numFmtId="0" fontId="33" fillId="0" borderId="22" xfId="3" applyBorder="1"/>
    <xf numFmtId="0" fontId="33" fillId="0" borderId="21" xfId="3" applyBorder="1"/>
    <xf numFmtId="0" fontId="33" fillId="0" borderId="20" xfId="3" applyBorder="1"/>
    <xf numFmtId="0" fontId="35" fillId="0" borderId="0" xfId="3" applyFont="1"/>
    <xf numFmtId="9" fontId="33" fillId="11" borderId="0" xfId="3" applyNumberFormat="1" applyFill="1"/>
    <xf numFmtId="0" fontId="34" fillId="0" borderId="21" xfId="3" applyFont="1" applyBorder="1" applyAlignment="1">
      <alignment horizontal="left" vertical="center"/>
    </xf>
    <xf numFmtId="0" fontId="35" fillId="0" borderId="0" xfId="3" applyFont="1" applyAlignment="1">
      <alignment horizontal="left" vertical="center"/>
    </xf>
    <xf numFmtId="0" fontId="9" fillId="0" borderId="0" xfId="5"/>
    <xf numFmtId="9" fontId="0" fillId="0" borderId="0" xfId="6" applyFont="1"/>
    <xf numFmtId="164" fontId="9" fillId="0" borderId="0" xfId="5" applyNumberFormat="1"/>
    <xf numFmtId="0" fontId="9" fillId="0" borderId="19" xfId="5" applyBorder="1"/>
    <xf numFmtId="0" fontId="9" fillId="0" borderId="18" xfId="5" applyBorder="1"/>
    <xf numFmtId="0" fontId="9" fillId="0" borderId="23" xfId="5" applyBorder="1"/>
    <xf numFmtId="0" fontId="9" fillId="0" borderId="17" xfId="5" applyBorder="1"/>
    <xf numFmtId="0" fontId="9" fillId="0" borderId="2" xfId="5" applyBorder="1"/>
    <xf numFmtId="9" fontId="0" fillId="0" borderId="17" xfId="6" applyFont="1" applyBorder="1"/>
    <xf numFmtId="9" fontId="0" fillId="0" borderId="0" xfId="6" applyFont="1" applyBorder="1"/>
    <xf numFmtId="9" fontId="9" fillId="0" borderId="17" xfId="5" applyNumberFormat="1" applyBorder="1"/>
    <xf numFmtId="0" fontId="22" fillId="8" borderId="1" xfId="5" applyFont="1" applyFill="1" applyBorder="1" applyAlignment="1">
      <alignment horizontal="center" vertical="center"/>
    </xf>
    <xf numFmtId="10" fontId="9" fillId="0" borderId="17" xfId="5" applyNumberFormat="1" applyBorder="1"/>
    <xf numFmtId="9" fontId="9" fillId="0" borderId="0" xfId="5" applyNumberFormat="1"/>
    <xf numFmtId="0" fontId="9" fillId="0" borderId="22" xfId="5" applyBorder="1"/>
    <xf numFmtId="0" fontId="24" fillId="8" borderId="1" xfId="5" applyFont="1" applyFill="1" applyBorder="1" applyAlignment="1">
      <alignment horizontal="center" vertical="center"/>
    </xf>
    <xf numFmtId="0" fontId="11" fillId="0" borderId="19" xfId="5" applyFont="1" applyBorder="1"/>
    <xf numFmtId="0" fontId="11" fillId="0" borderId="18" xfId="5" applyFont="1" applyBorder="1"/>
    <xf numFmtId="0" fontId="9" fillId="0" borderId="21" xfId="5" applyBorder="1"/>
    <xf numFmtId="0" fontId="9" fillId="0" borderId="20" xfId="5" applyBorder="1"/>
    <xf numFmtId="9" fontId="11" fillId="9" borderId="0" xfId="5" applyNumberFormat="1" applyFont="1" applyFill="1"/>
    <xf numFmtId="0" fontId="18" fillId="0" borderId="0" xfId="5" applyFont="1"/>
    <xf numFmtId="0" fontId="11" fillId="0" borderId="17" xfId="5" applyFont="1" applyBorder="1"/>
    <xf numFmtId="0" fontId="18" fillId="0" borderId="2" xfId="5" applyFont="1" applyBorder="1"/>
    <xf numFmtId="0" fontId="36" fillId="0" borderId="0" xfId="5" applyFont="1"/>
    <xf numFmtId="0" fontId="9" fillId="0" borderId="0" xfId="7"/>
    <xf numFmtId="0" fontId="9" fillId="0" borderId="2" xfId="7" applyBorder="1"/>
    <xf numFmtId="0" fontId="18" fillId="0" borderId="0" xfId="7" applyFont="1"/>
    <xf numFmtId="0" fontId="18" fillId="0" borderId="0" xfId="3" applyFont="1"/>
    <xf numFmtId="2" fontId="9" fillId="0" borderId="0" xfId="7" applyNumberFormat="1"/>
    <xf numFmtId="166" fontId="33" fillId="0" borderId="0" xfId="3" applyNumberFormat="1"/>
    <xf numFmtId="0" fontId="37" fillId="0" borderId="0" xfId="3" applyFont="1"/>
    <xf numFmtId="0" fontId="9" fillId="9" borderId="0" xfId="5" applyFill="1"/>
    <xf numFmtId="165" fontId="9" fillId="0" borderId="0" xfId="7" applyNumberFormat="1"/>
    <xf numFmtId="10" fontId="9" fillId="0" borderId="0" xfId="7" applyNumberFormat="1"/>
    <xf numFmtId="0" fontId="9" fillId="12" borderId="0" xfId="7" applyFill="1"/>
    <xf numFmtId="0" fontId="9" fillId="9" borderId="0" xfId="7" applyFill="1"/>
    <xf numFmtId="2" fontId="9" fillId="9" borderId="0" xfId="7" applyNumberFormat="1" applyFill="1"/>
    <xf numFmtId="43" fontId="9" fillId="9" borderId="0" xfId="7" applyNumberFormat="1" applyFill="1"/>
    <xf numFmtId="0" fontId="9" fillId="13" borderId="0" xfId="7" applyFill="1"/>
    <xf numFmtId="164" fontId="9" fillId="9" borderId="0" xfId="7" applyNumberFormat="1" applyFill="1"/>
    <xf numFmtId="167" fontId="9" fillId="9" borderId="0" xfId="7" applyNumberFormat="1" applyFill="1"/>
    <xf numFmtId="164" fontId="9" fillId="0" borderId="0" xfId="7" applyNumberFormat="1"/>
    <xf numFmtId="166" fontId="9" fillId="9" borderId="0" xfId="7" applyNumberFormat="1" applyFill="1"/>
    <xf numFmtId="9" fontId="9" fillId="0" borderId="0" xfId="2" applyFont="1"/>
    <xf numFmtId="0" fontId="18" fillId="0" borderId="18" xfId="5" applyFont="1" applyBorder="1"/>
    <xf numFmtId="164" fontId="9" fillId="9" borderId="0" xfId="5" applyNumberFormat="1" applyFill="1"/>
    <xf numFmtId="9" fontId="18" fillId="0" borderId="0" xfId="2" applyFont="1" applyBorder="1"/>
    <xf numFmtId="9" fontId="9" fillId="0" borderId="0" xfId="2" applyFont="1" applyBorder="1"/>
    <xf numFmtId="0" fontId="9" fillId="0" borderId="0" xfId="5" applyBorder="1"/>
    <xf numFmtId="0" fontId="8" fillId="0" borderId="23" xfId="5" applyFont="1" applyBorder="1"/>
    <xf numFmtId="9" fontId="9" fillId="0" borderId="18" xfId="5" applyNumberFormat="1" applyBorder="1"/>
    <xf numFmtId="0" fontId="8" fillId="0" borderId="2" xfId="5" applyFont="1" applyBorder="1"/>
    <xf numFmtId="168" fontId="41" fillId="0" borderId="0" xfId="8" applyNumberFormat="1" applyFont="1"/>
    <xf numFmtId="0" fontId="42" fillId="0" borderId="0" xfId="8" applyFont="1"/>
    <xf numFmtId="0" fontId="43" fillId="0" borderId="0" xfId="9" applyFont="1"/>
    <xf numFmtId="0" fontId="7" fillId="0" borderId="0" xfId="5" applyFont="1"/>
    <xf numFmtId="0" fontId="14" fillId="4" borderId="0" xfId="0" applyFont="1" applyFill="1" applyAlignment="1">
      <alignment horizontal="center"/>
    </xf>
    <xf numFmtId="0" fontId="12" fillId="0" borderId="1" xfId="0" applyFont="1" applyBorder="1" applyAlignment="1">
      <alignment vertical="center" wrapText="1"/>
    </xf>
    <xf numFmtId="49" fontId="12" fillId="0" borderId="1" xfId="0" applyNumberFormat="1" applyFont="1" applyBorder="1" applyAlignment="1">
      <alignment vertical="center" wrapText="1"/>
    </xf>
    <xf numFmtId="0" fontId="15" fillId="0" borderId="1" xfId="0" applyFont="1" applyBorder="1" applyAlignment="1">
      <alignment vertical="center" wrapText="1"/>
    </xf>
    <xf numFmtId="0" fontId="6" fillId="0" borderId="0" xfId="13"/>
    <xf numFmtId="2" fontId="6" fillId="0" borderId="0" xfId="13" applyNumberFormat="1"/>
    <xf numFmtId="43" fontId="6" fillId="0" borderId="0" xfId="13" applyNumberFormat="1"/>
    <xf numFmtId="9" fontId="6" fillId="0" borderId="0" xfId="13" applyNumberFormat="1"/>
    <xf numFmtId="164" fontId="6" fillId="0" borderId="0" xfId="13" applyNumberFormat="1"/>
    <xf numFmtId="0" fontId="18" fillId="0" borderId="0" xfId="13" applyFont="1"/>
    <xf numFmtId="169" fontId="6" fillId="0" borderId="0" xfId="13" applyNumberFormat="1"/>
    <xf numFmtId="0" fontId="6" fillId="0" borderId="0" xfId="14"/>
    <xf numFmtId="2" fontId="18" fillId="0" borderId="0" xfId="13" applyNumberFormat="1" applyFont="1"/>
    <xf numFmtId="0" fontId="18" fillId="0" borderId="2" xfId="13" applyFont="1" applyBorder="1"/>
    <xf numFmtId="0" fontId="18" fillId="0" borderId="0" xfId="14" applyFont="1"/>
    <xf numFmtId="0" fontId="6" fillId="0" borderId="19" xfId="13" applyBorder="1"/>
    <xf numFmtId="0" fontId="6" fillId="0" borderId="18" xfId="13" applyBorder="1"/>
    <xf numFmtId="0" fontId="6" fillId="0" borderId="23" xfId="13" applyBorder="1"/>
    <xf numFmtId="0" fontId="6" fillId="0" borderId="17" xfId="13" applyBorder="1"/>
    <xf numFmtId="0" fontId="6" fillId="0" borderId="2" xfId="13" applyBorder="1"/>
    <xf numFmtId="3" fontId="6" fillId="0" borderId="0" xfId="13" applyNumberFormat="1"/>
    <xf numFmtId="170" fontId="0" fillId="0" borderId="0" xfId="15" applyNumberFormat="1" applyFont="1" applyBorder="1"/>
    <xf numFmtId="1" fontId="6" fillId="0" borderId="0" xfId="13" applyNumberFormat="1"/>
    <xf numFmtId="1" fontId="6" fillId="16" borderId="0" xfId="13" applyNumberFormat="1" applyFill="1"/>
    <xf numFmtId="0" fontId="6" fillId="16" borderId="0" xfId="13" applyFill="1"/>
    <xf numFmtId="166" fontId="0" fillId="0" borderId="0" xfId="15" applyFont="1" applyBorder="1"/>
    <xf numFmtId="0" fontId="6" fillId="0" borderId="22" xfId="13" applyBorder="1"/>
    <xf numFmtId="0" fontId="6" fillId="0" borderId="21" xfId="13" applyBorder="1"/>
    <xf numFmtId="0" fontId="6" fillId="0" borderId="20" xfId="13" applyBorder="1"/>
    <xf numFmtId="10" fontId="0" fillId="0" borderId="0" xfId="16" applyNumberFormat="1" applyFont="1"/>
    <xf numFmtId="170" fontId="0" fillId="0" borderId="0" xfId="15" applyNumberFormat="1" applyFont="1"/>
    <xf numFmtId="10" fontId="6" fillId="0" borderId="0" xfId="13" applyNumberFormat="1"/>
    <xf numFmtId="43" fontId="6" fillId="0" borderId="2" xfId="13" applyNumberFormat="1" applyBorder="1"/>
    <xf numFmtId="166" fontId="0" fillId="0" borderId="2" xfId="15" applyFont="1" applyBorder="1"/>
    <xf numFmtId="171" fontId="0" fillId="0" borderId="0" xfId="15" applyNumberFormat="1" applyFont="1"/>
    <xf numFmtId="172" fontId="6" fillId="0" borderId="0" xfId="13" applyNumberFormat="1"/>
    <xf numFmtId="0" fontId="45" fillId="17" borderId="0" xfId="17"/>
    <xf numFmtId="43" fontId="0" fillId="0" borderId="0" xfId="15" applyNumberFormat="1" applyFont="1"/>
    <xf numFmtId="166" fontId="0" fillId="0" borderId="0" xfId="15" applyFont="1"/>
    <xf numFmtId="173" fontId="6" fillId="0" borderId="0" xfId="13" applyNumberFormat="1"/>
    <xf numFmtId="43" fontId="18" fillId="0" borderId="0" xfId="13" applyNumberFormat="1" applyFont="1"/>
    <xf numFmtId="169" fontId="18" fillId="0" borderId="0" xfId="13" applyNumberFormat="1" applyFont="1"/>
    <xf numFmtId="174" fontId="6" fillId="0" borderId="0" xfId="13" applyNumberFormat="1"/>
    <xf numFmtId="0" fontId="22" fillId="0" borderId="18" xfId="13" applyFont="1" applyBorder="1"/>
    <xf numFmtId="175" fontId="6" fillId="0" borderId="0" xfId="13" applyNumberFormat="1"/>
    <xf numFmtId="0" fontId="44" fillId="0" borderId="0" xfId="13" applyFont="1"/>
    <xf numFmtId="170" fontId="44" fillId="0" borderId="25" xfId="15" quotePrefix="1" applyNumberFormat="1" applyFont="1" applyFill="1" applyBorder="1" applyProtection="1">
      <protection locked="0"/>
    </xf>
    <xf numFmtId="176" fontId="0" fillId="0" borderId="0" xfId="15" applyNumberFormat="1" applyFont="1"/>
    <xf numFmtId="170" fontId="18" fillId="0" borderId="0" xfId="13" applyNumberFormat="1" applyFont="1"/>
    <xf numFmtId="177" fontId="6" fillId="0" borderId="0" xfId="13" applyNumberFormat="1"/>
    <xf numFmtId="0" fontId="46" fillId="0" borderId="0" xfId="13" applyFont="1"/>
    <xf numFmtId="165" fontId="46" fillId="0" borderId="0" xfId="13" applyNumberFormat="1" applyFont="1"/>
    <xf numFmtId="0" fontId="6" fillId="0" borderId="0" xfId="13" applyAlignment="1">
      <alignment horizontal="right"/>
    </xf>
    <xf numFmtId="0" fontId="6" fillId="0" borderId="1" xfId="13" applyBorder="1" applyAlignment="1">
      <alignment wrapText="1"/>
    </xf>
    <xf numFmtId="0" fontId="6" fillId="0" borderId="1" xfId="13" applyBorder="1"/>
    <xf numFmtId="0" fontId="6" fillId="0" borderId="0" xfId="13" quotePrefix="1"/>
    <xf numFmtId="0" fontId="19" fillId="0" borderId="2" xfId="13" applyFont="1" applyBorder="1"/>
    <xf numFmtId="0" fontId="6" fillId="0" borderId="1" xfId="13" quotePrefix="1" applyBorder="1"/>
    <xf numFmtId="9" fontId="6" fillId="0" borderId="2" xfId="13" applyNumberFormat="1" applyBorder="1"/>
    <xf numFmtId="0" fontId="18" fillId="0" borderId="1" xfId="13" applyFont="1" applyBorder="1" applyAlignment="1">
      <alignment wrapText="1"/>
    </xf>
    <xf numFmtId="0" fontId="18" fillId="18" borderId="1" xfId="13" applyFont="1" applyFill="1" applyBorder="1"/>
    <xf numFmtId="0" fontId="18" fillId="0" borderId="1" xfId="13" applyFont="1" applyBorder="1"/>
    <xf numFmtId="0" fontId="47" fillId="0" borderId="0" xfId="18"/>
    <xf numFmtId="0" fontId="48" fillId="0" borderId="0" xfId="13" applyFont="1"/>
    <xf numFmtId="164" fontId="18" fillId="0" borderId="24" xfId="13" applyNumberFormat="1" applyFont="1" applyBorder="1"/>
    <xf numFmtId="0" fontId="18" fillId="0" borderId="24" xfId="13" applyFont="1" applyBorder="1"/>
    <xf numFmtId="165" fontId="46" fillId="0" borderId="0" xfId="16" applyNumberFormat="1" applyFont="1"/>
    <xf numFmtId="9" fontId="46" fillId="0" borderId="17" xfId="16" applyFont="1" applyBorder="1"/>
    <xf numFmtId="9" fontId="46" fillId="0" borderId="0" xfId="16" applyFont="1" applyBorder="1"/>
    <xf numFmtId="9" fontId="46" fillId="0" borderId="2" xfId="16" applyFont="1" applyBorder="1"/>
    <xf numFmtId="167" fontId="6" fillId="0" borderId="17" xfId="13" applyNumberFormat="1" applyBorder="1"/>
    <xf numFmtId="167" fontId="6" fillId="0" borderId="0" xfId="13" applyNumberFormat="1"/>
    <xf numFmtId="167" fontId="6" fillId="0" borderId="2" xfId="13" applyNumberFormat="1" applyBorder="1"/>
    <xf numFmtId="2" fontId="6" fillId="0" borderId="17" xfId="13" applyNumberFormat="1" applyBorder="1"/>
    <xf numFmtId="2" fontId="6" fillId="0" borderId="2" xfId="13" applyNumberFormat="1" applyBorder="1"/>
    <xf numFmtId="165" fontId="44" fillId="0" borderId="17" xfId="16" applyNumberFormat="1" applyFont="1" applyBorder="1"/>
    <xf numFmtId="165" fontId="44" fillId="0" borderId="0" xfId="16" applyNumberFormat="1" applyFont="1" applyBorder="1"/>
    <xf numFmtId="165" fontId="44" fillId="0" borderId="2" xfId="16" applyNumberFormat="1" applyFont="1" applyBorder="1"/>
    <xf numFmtId="165" fontId="0" fillId="0" borderId="17" xfId="16" applyNumberFormat="1" applyFont="1" applyBorder="1"/>
    <xf numFmtId="165" fontId="0" fillId="0" borderId="0" xfId="16" applyNumberFormat="1" applyFont="1" applyBorder="1"/>
    <xf numFmtId="165" fontId="0" fillId="0" borderId="2" xfId="16" applyNumberFormat="1" applyFont="1" applyBorder="1"/>
    <xf numFmtId="43" fontId="18" fillId="0" borderId="17" xfId="13" applyNumberFormat="1" applyFont="1" applyBorder="1"/>
    <xf numFmtId="43" fontId="18" fillId="0" borderId="2" xfId="13" applyNumberFormat="1" applyFont="1" applyBorder="1"/>
    <xf numFmtId="9" fontId="6" fillId="0" borderId="17" xfId="13" applyNumberFormat="1" applyBorder="1"/>
    <xf numFmtId="9" fontId="0" fillId="0" borderId="17" xfId="16" applyFont="1" applyBorder="1"/>
    <xf numFmtId="9" fontId="0" fillId="0" borderId="0" xfId="16" applyFont="1" applyBorder="1"/>
    <xf numFmtId="9" fontId="0" fillId="0" borderId="2" xfId="16" applyFont="1" applyBorder="1"/>
    <xf numFmtId="43" fontId="6" fillId="0" borderId="17" xfId="13" applyNumberFormat="1" applyBorder="1"/>
    <xf numFmtId="43" fontId="6" fillId="0" borderId="4" xfId="13" applyNumberFormat="1" applyBorder="1"/>
    <xf numFmtId="43" fontId="6" fillId="0" borderId="5" xfId="13" applyNumberFormat="1" applyBorder="1"/>
    <xf numFmtId="43" fontId="6" fillId="0" borderId="3" xfId="13" applyNumberFormat="1" applyBorder="1"/>
    <xf numFmtId="0" fontId="6" fillId="0" borderId="4" xfId="13" applyBorder="1"/>
    <xf numFmtId="164" fontId="6" fillId="0" borderId="17" xfId="13" applyNumberFormat="1" applyBorder="1"/>
    <xf numFmtId="164" fontId="6" fillId="0" borderId="2" xfId="13" applyNumberFormat="1" applyBorder="1"/>
    <xf numFmtId="166" fontId="18" fillId="0" borderId="0" xfId="13" applyNumberFormat="1" applyFont="1"/>
    <xf numFmtId="2" fontId="49" fillId="0" borderId="0" xfId="13" applyNumberFormat="1" applyFont="1"/>
    <xf numFmtId="2" fontId="49" fillId="0" borderId="17" xfId="13" applyNumberFormat="1" applyFont="1" applyBorder="1"/>
    <xf numFmtId="2" fontId="49" fillId="0" borderId="2" xfId="13" applyNumberFormat="1" applyFont="1" applyBorder="1"/>
    <xf numFmtId="2" fontId="49" fillId="0" borderId="26" xfId="13" applyNumberFormat="1" applyFont="1" applyBorder="1"/>
    <xf numFmtId="2" fontId="49" fillId="0" borderId="27" xfId="13" applyNumberFormat="1" applyFont="1" applyBorder="1"/>
    <xf numFmtId="2" fontId="49" fillId="0" borderId="28" xfId="13" applyNumberFormat="1" applyFont="1" applyBorder="1"/>
    <xf numFmtId="0" fontId="6" fillId="0" borderId="26" xfId="13" quotePrefix="1" applyBorder="1"/>
    <xf numFmtId="0" fontId="6" fillId="0" borderId="28" xfId="13" applyBorder="1"/>
    <xf numFmtId="0" fontId="6" fillId="13" borderId="26" xfId="13" applyFill="1" applyBorder="1"/>
    <xf numFmtId="167" fontId="49" fillId="0" borderId="28" xfId="13" applyNumberFormat="1" applyFont="1" applyBorder="1"/>
    <xf numFmtId="167" fontId="49" fillId="0" borderId="27" xfId="13" applyNumberFormat="1" applyFont="1" applyBorder="1"/>
    <xf numFmtId="167" fontId="49" fillId="0" borderId="26" xfId="13" applyNumberFormat="1" applyFont="1" applyBorder="1"/>
    <xf numFmtId="164" fontId="49" fillId="0" borderId="26" xfId="13" applyNumberFormat="1" applyFont="1" applyBorder="1"/>
    <xf numFmtId="0" fontId="6" fillId="0" borderId="26" xfId="13" applyBorder="1"/>
    <xf numFmtId="0" fontId="6" fillId="0" borderId="29" xfId="13" applyBorder="1" applyAlignment="1">
      <alignment horizontal="center" wrapText="1"/>
    </xf>
    <xf numFmtId="0" fontId="6" fillId="0" borderId="30" xfId="13" applyBorder="1" applyAlignment="1">
      <alignment horizontal="center" wrapText="1"/>
    </xf>
    <xf numFmtId="0" fontId="6" fillId="0" borderId="31" xfId="13" applyBorder="1" applyAlignment="1">
      <alignment horizontal="center" wrapText="1"/>
    </xf>
    <xf numFmtId="0" fontId="6" fillId="0" borderId="27" xfId="13" applyBorder="1" applyAlignment="1">
      <alignment horizontal="center" wrapText="1"/>
    </xf>
    <xf numFmtId="0" fontId="6" fillId="0" borderId="26" xfId="13" applyBorder="1" applyAlignment="1">
      <alignment horizontal="center" wrapText="1"/>
    </xf>
    <xf numFmtId="0" fontId="49" fillId="0" borderId="0" xfId="13" applyFont="1"/>
    <xf numFmtId="0" fontId="11" fillId="0" borderId="0" xfId="13" applyFont="1"/>
    <xf numFmtId="9" fontId="0" fillId="0" borderId="0" xfId="16" applyFont="1"/>
    <xf numFmtId="43" fontId="0" fillId="0" borderId="0" xfId="16" applyNumberFormat="1" applyFont="1"/>
    <xf numFmtId="0" fontId="44" fillId="0" borderId="0" xfId="16" applyNumberFormat="1" applyFont="1"/>
    <xf numFmtId="178" fontId="6" fillId="0" borderId="0" xfId="13" applyNumberFormat="1"/>
    <xf numFmtId="165" fontId="0" fillId="0" borderId="0" xfId="16" applyNumberFormat="1" applyFont="1"/>
    <xf numFmtId="170" fontId="0" fillId="0" borderId="25" xfId="15" quotePrefix="1" applyNumberFormat="1" applyFont="1" applyFill="1" applyBorder="1" applyProtection="1">
      <protection locked="0"/>
    </xf>
    <xf numFmtId="43" fontId="44" fillId="0" borderId="0" xfId="13" applyNumberFormat="1" applyFont="1"/>
    <xf numFmtId="0" fontId="50" fillId="0" borderId="0" xfId="13" applyFont="1"/>
    <xf numFmtId="0" fontId="19" fillId="0" borderId="0" xfId="13" applyFont="1"/>
    <xf numFmtId="166" fontId="19" fillId="0" borderId="0" xfId="13" applyNumberFormat="1" applyFont="1"/>
    <xf numFmtId="0" fontId="6" fillId="0" borderId="27" xfId="13" applyBorder="1"/>
    <xf numFmtId="1" fontId="6" fillId="0" borderId="26" xfId="13" quotePrefix="1" applyNumberFormat="1" applyBorder="1"/>
    <xf numFmtId="1" fontId="6" fillId="0" borderId="27" xfId="13" quotePrefix="1" applyNumberFormat="1" applyBorder="1"/>
    <xf numFmtId="1" fontId="6" fillId="0" borderId="28" xfId="13" quotePrefix="1" applyNumberFormat="1" applyBorder="1"/>
    <xf numFmtId="1" fontId="6" fillId="0" borderId="26" xfId="13" applyNumberFormat="1" applyBorder="1"/>
    <xf numFmtId="167" fontId="6" fillId="0" borderId="27" xfId="13" applyNumberFormat="1" applyBorder="1"/>
    <xf numFmtId="0" fontId="6" fillId="13" borderId="28" xfId="13" applyFill="1" applyBorder="1"/>
    <xf numFmtId="0" fontId="6" fillId="13" borderId="27" xfId="13" applyFill="1" applyBorder="1"/>
    <xf numFmtId="0" fontId="6" fillId="15" borderId="26" xfId="12" applyBorder="1"/>
    <xf numFmtId="0" fontId="6" fillId="15" borderId="27" xfId="12" applyBorder="1"/>
    <xf numFmtId="0" fontId="6" fillId="15" borderId="28" xfId="12" applyBorder="1"/>
    <xf numFmtId="2" fontId="6" fillId="0" borderId="26" xfId="13" applyNumberFormat="1" applyBorder="1"/>
    <xf numFmtId="2" fontId="6" fillId="0" borderId="27" xfId="13" applyNumberFormat="1" applyBorder="1"/>
    <xf numFmtId="2" fontId="6" fillId="0" borderId="28" xfId="13" applyNumberFormat="1" applyBorder="1"/>
    <xf numFmtId="167" fontId="6" fillId="0" borderId="28" xfId="13" applyNumberFormat="1" applyBorder="1"/>
    <xf numFmtId="167" fontId="6" fillId="0" borderId="26" xfId="13" applyNumberFormat="1" applyBorder="1"/>
    <xf numFmtId="164" fontId="6" fillId="0" borderId="27" xfId="13" applyNumberFormat="1" applyBorder="1"/>
    <xf numFmtId="164" fontId="6" fillId="0" borderId="26" xfId="13" applyNumberFormat="1" applyBorder="1"/>
    <xf numFmtId="0" fontId="45" fillId="14" borderId="26" xfId="11" applyBorder="1"/>
    <xf numFmtId="0" fontId="45" fillId="14" borderId="27" xfId="11" applyBorder="1"/>
    <xf numFmtId="0" fontId="45" fillId="14" borderId="28" xfId="11" applyBorder="1"/>
    <xf numFmtId="0" fontId="6" fillId="0" borderId="0" xfId="5" applyFont="1"/>
    <xf numFmtId="0" fontId="9" fillId="0" borderId="1" xfId="5" applyBorder="1"/>
    <xf numFmtId="0" fontId="11" fillId="0" borderId="1" xfId="5" applyFont="1" applyBorder="1"/>
    <xf numFmtId="0" fontId="6" fillId="0" borderId="1" xfId="5" applyFont="1" applyBorder="1"/>
    <xf numFmtId="9" fontId="9" fillId="0" borderId="1" xfId="2" applyFont="1" applyBorder="1"/>
    <xf numFmtId="175" fontId="9" fillId="0" borderId="1" xfId="10" applyNumberFormat="1" applyFont="1" applyBorder="1"/>
    <xf numFmtId="0" fontId="51" fillId="0" borderId="0" xfId="8" applyFont="1"/>
    <xf numFmtId="0" fontId="52" fillId="0" borderId="0" xfId="8" applyFont="1"/>
    <xf numFmtId="0" fontId="40" fillId="0" borderId="0" xfId="8"/>
    <xf numFmtId="0" fontId="5" fillId="0" borderId="0" xfId="5" applyFont="1"/>
    <xf numFmtId="179" fontId="0" fillId="0" borderId="0" xfId="10" applyNumberFormat="1" applyFont="1"/>
    <xf numFmtId="43" fontId="9" fillId="0" borderId="0" xfId="5" applyNumberFormat="1"/>
    <xf numFmtId="43" fontId="0" fillId="0" borderId="0" xfId="0" applyNumberFormat="1"/>
    <xf numFmtId="0" fontId="4" fillId="0" borderId="0" xfId="5" applyFont="1"/>
    <xf numFmtId="43" fontId="9" fillId="9" borderId="0" xfId="5" applyNumberFormat="1" applyFill="1"/>
    <xf numFmtId="43" fontId="6" fillId="9" borderId="0" xfId="13" applyNumberFormat="1" applyFill="1"/>
    <xf numFmtId="9" fontId="0" fillId="0" borderId="0" xfId="2" applyFont="1"/>
    <xf numFmtId="0" fontId="4" fillId="0" borderId="0" xfId="23"/>
    <xf numFmtId="0" fontId="4" fillId="0" borderId="0" xfId="23"/>
    <xf numFmtId="0" fontId="3" fillId="0" borderId="0" xfId="7" applyFont="1"/>
    <xf numFmtId="0" fontId="3" fillId="0" borderId="0" xfId="5" applyFont="1"/>
    <xf numFmtId="0" fontId="3" fillId="9" borderId="0" xfId="7" applyFont="1" applyFill="1"/>
    <xf numFmtId="43" fontId="9" fillId="0" borderId="0" xfId="10" applyFont="1"/>
    <xf numFmtId="43" fontId="9" fillId="13" borderId="0" xfId="10" applyFont="1" applyFill="1"/>
    <xf numFmtId="0" fontId="2" fillId="0" borderId="0" xfId="7" applyFont="1"/>
    <xf numFmtId="0" fontId="54" fillId="0" borderId="0" xfId="31" applyFont="1"/>
    <xf numFmtId="0" fontId="53" fillId="0" borderId="0" xfId="31"/>
    <xf numFmtId="0" fontId="55" fillId="19" borderId="1" xfId="31" applyFont="1" applyFill="1" applyBorder="1" applyAlignment="1">
      <alignment horizontal="center"/>
    </xf>
    <xf numFmtId="0" fontId="55" fillId="19" borderId="1" xfId="31" applyFont="1" applyFill="1" applyBorder="1" applyAlignment="1">
      <alignment horizontal="center" wrapText="1"/>
    </xf>
    <xf numFmtId="0" fontId="53" fillId="0" borderId="1" xfId="31" applyBorder="1" applyAlignment="1">
      <alignment horizontal="left" vertical="center" wrapText="1"/>
    </xf>
    <xf numFmtId="0" fontId="53" fillId="0" borderId="1" xfId="31" applyBorder="1" applyAlignment="1">
      <alignment horizontal="center" vertical="center" wrapText="1"/>
    </xf>
    <xf numFmtId="0" fontId="53" fillId="0" borderId="1" xfId="31" applyBorder="1" applyAlignment="1">
      <alignment vertical="center" wrapText="1"/>
    </xf>
    <xf numFmtId="0" fontId="53" fillId="9" borderId="1" xfId="31" applyFill="1" applyBorder="1" applyAlignment="1">
      <alignment horizontal="left" vertical="center"/>
    </xf>
    <xf numFmtId="0" fontId="53" fillId="9" borderId="1" xfId="31" applyFill="1" applyBorder="1" applyAlignment="1">
      <alignment horizontal="center" vertical="center" wrapText="1"/>
    </xf>
    <xf numFmtId="0" fontId="53" fillId="9" borderId="1" xfId="31" applyFill="1" applyBorder="1" applyAlignment="1">
      <alignment vertical="center" wrapText="1"/>
    </xf>
    <xf numFmtId="0" fontId="57" fillId="9" borderId="1" xfId="32" applyFill="1" applyBorder="1" applyAlignment="1">
      <alignment vertical="center" wrapText="1"/>
    </xf>
    <xf numFmtId="0" fontId="57" fillId="0" borderId="1" xfId="32" applyBorder="1" applyAlignment="1">
      <alignment vertical="center" wrapText="1"/>
    </xf>
    <xf numFmtId="0" fontId="53" fillId="0" borderId="1" xfId="31" applyBorder="1" applyAlignment="1">
      <alignment horizontal="left" vertical="center"/>
    </xf>
    <xf numFmtId="15" fontId="53" fillId="0" borderId="0" xfId="31" applyNumberFormat="1"/>
    <xf numFmtId="0" fontId="58" fillId="0" borderId="0" xfId="31" applyFont="1"/>
    <xf numFmtId="0" fontId="44" fillId="0" borderId="0" xfId="5" applyFont="1"/>
    <xf numFmtId="0" fontId="44" fillId="0" borderId="0" xfId="7" applyFont="1"/>
    <xf numFmtId="0" fontId="12" fillId="0" borderId="3" xfId="0" applyFont="1" applyBorder="1" applyAlignment="1">
      <alignment horizontal="center" vertical="center"/>
    </xf>
    <xf numFmtId="0" fontId="12" fillId="0" borderId="4" xfId="0" applyFont="1" applyBorder="1" applyAlignment="1">
      <alignment horizontal="center" vertical="center"/>
    </xf>
    <xf numFmtId="0" fontId="12" fillId="0" borderId="5" xfId="0" applyFont="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14" fillId="4" borderId="0" xfId="0" applyFont="1" applyFill="1" applyAlignment="1">
      <alignment horizont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5" fillId="0" borderId="5" xfId="0" applyFont="1" applyBorder="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1" fillId="0" borderId="20" xfId="5" applyFont="1" applyBorder="1" applyAlignment="1">
      <alignment horizontal="center"/>
    </xf>
    <xf numFmtId="0" fontId="11" fillId="0" borderId="21" xfId="5" applyFont="1" applyBorder="1" applyAlignment="1">
      <alignment horizontal="center"/>
    </xf>
    <xf numFmtId="0" fontId="11" fillId="0" borderId="22" xfId="5" applyFont="1" applyBorder="1" applyAlignment="1">
      <alignment horizontal="center"/>
    </xf>
    <xf numFmtId="0" fontId="11" fillId="0" borderId="19" xfId="5" applyFont="1" applyBorder="1" applyAlignment="1">
      <alignment horizontal="center"/>
    </xf>
    <xf numFmtId="0" fontId="17" fillId="5" borderId="12" xfId="0" applyFont="1" applyFill="1" applyBorder="1" applyAlignment="1">
      <alignment vertical="center" wrapText="1"/>
    </xf>
    <xf numFmtId="0" fontId="17" fillId="5" borderId="10" xfId="0" applyFont="1" applyFill="1" applyBorder="1" applyAlignment="1">
      <alignment vertical="center" wrapText="1"/>
    </xf>
    <xf numFmtId="0" fontId="17" fillId="5" borderId="8" xfId="0" applyFont="1" applyFill="1" applyBorder="1" applyAlignment="1">
      <alignment vertical="center" wrapText="1"/>
    </xf>
    <xf numFmtId="0" fontId="20" fillId="5" borderId="12" xfId="0" applyFont="1" applyFill="1" applyBorder="1" applyAlignment="1">
      <alignment vertical="center" wrapText="1"/>
    </xf>
    <xf numFmtId="0" fontId="20" fillId="5" borderId="10" xfId="0" applyFont="1" applyFill="1" applyBorder="1" applyAlignment="1">
      <alignment vertical="center" wrapText="1"/>
    </xf>
    <xf numFmtId="0" fontId="20" fillId="5" borderId="8" xfId="0" applyFont="1" applyFill="1" applyBorder="1" applyAlignment="1">
      <alignment vertical="center" wrapText="1"/>
    </xf>
    <xf numFmtId="0" fontId="17" fillId="0" borderId="12" xfId="0" applyFont="1" applyBorder="1" applyAlignment="1">
      <alignment vertical="center" wrapText="1"/>
    </xf>
    <xf numFmtId="0" fontId="17" fillId="0" borderId="10" xfId="0" applyFont="1" applyBorder="1" applyAlignment="1">
      <alignment vertical="center" wrapText="1"/>
    </xf>
    <xf numFmtId="0" fontId="17" fillId="0" borderId="8" xfId="0" applyFont="1" applyBorder="1" applyAlignment="1">
      <alignment vertical="center" wrapText="1"/>
    </xf>
    <xf numFmtId="0" fontId="25" fillId="0" borderId="2" xfId="0" applyFont="1" applyBorder="1" applyAlignment="1">
      <alignment horizontal="center" vertical="center" wrapText="1"/>
    </xf>
    <xf numFmtId="0" fontId="25" fillId="0" borderId="0" xfId="0" applyFont="1" applyAlignment="1">
      <alignment horizontal="center" vertical="center" wrapText="1"/>
    </xf>
    <xf numFmtId="0" fontId="17" fillId="7" borderId="12" xfId="0" applyFont="1" applyFill="1" applyBorder="1" applyAlignment="1">
      <alignment vertical="center" wrapText="1"/>
    </xf>
    <xf numFmtId="0" fontId="17" fillId="7" borderId="10" xfId="0" applyFont="1" applyFill="1" applyBorder="1" applyAlignment="1">
      <alignment vertical="center" wrapText="1"/>
    </xf>
    <xf numFmtId="0" fontId="17" fillId="7" borderId="8" xfId="0" applyFont="1" applyFill="1" applyBorder="1" applyAlignment="1">
      <alignment vertical="center" wrapText="1"/>
    </xf>
    <xf numFmtId="0" fontId="17" fillId="7" borderId="16" xfId="0" applyFont="1" applyFill="1" applyBorder="1" applyAlignment="1">
      <alignment vertical="center" wrapText="1"/>
    </xf>
    <xf numFmtId="0" fontId="17" fillId="7" borderId="14" xfId="0" applyFont="1" applyFill="1" applyBorder="1" applyAlignment="1">
      <alignment vertical="center" wrapText="1"/>
    </xf>
    <xf numFmtId="0" fontId="17" fillId="7" borderId="15" xfId="0" applyFont="1" applyFill="1" applyBorder="1" applyAlignment="1">
      <alignment vertical="center"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6" borderId="12" xfId="0" applyFont="1" applyFill="1" applyBorder="1" applyAlignment="1">
      <alignment horizontal="center" vertical="center" wrapText="1"/>
    </xf>
    <xf numFmtId="0" fontId="0" fillId="6" borderId="10" xfId="0" applyFont="1" applyFill="1" applyBorder="1" applyAlignment="1">
      <alignment horizontal="center" vertical="center" wrapText="1"/>
    </xf>
    <xf numFmtId="0" fontId="0" fillId="6" borderId="8" xfId="0" applyFont="1" applyFill="1" applyBorder="1" applyAlignment="1">
      <alignment horizontal="center" vertical="center" wrapText="1"/>
    </xf>
    <xf numFmtId="0" fontId="6" fillId="0" borderId="26" xfId="13" applyBorder="1" applyAlignment="1">
      <alignment horizontal="center"/>
    </xf>
    <xf numFmtId="43" fontId="6" fillId="0" borderId="2" xfId="13" applyNumberFormat="1" applyBorder="1" applyAlignment="1">
      <alignment horizontal="center" vertical="center"/>
    </xf>
    <xf numFmtId="43" fontId="6" fillId="0" borderId="0" xfId="13" applyNumberFormat="1" applyAlignment="1">
      <alignment horizontal="center" vertical="center"/>
    </xf>
    <xf numFmtId="43" fontId="6" fillId="0" borderId="17" xfId="13" applyNumberFormat="1" applyBorder="1" applyAlignment="1">
      <alignment horizontal="center" vertical="center"/>
    </xf>
    <xf numFmtId="0" fontId="6" fillId="0" borderId="29" xfId="13" applyBorder="1" applyAlignment="1">
      <alignment horizontal="center"/>
    </xf>
    <xf numFmtId="0" fontId="6" fillId="0" borderId="27" xfId="13" applyBorder="1" applyAlignment="1">
      <alignment horizontal="center"/>
    </xf>
    <xf numFmtId="0" fontId="6" fillId="0" borderId="28" xfId="13" applyBorder="1" applyAlignment="1">
      <alignment horizontal="center"/>
    </xf>
    <xf numFmtId="0" fontId="18" fillId="0" borderId="1" xfId="13" applyFont="1" applyBorder="1" applyAlignment="1">
      <alignment horizontal="center"/>
    </xf>
    <xf numFmtId="0" fontId="6" fillId="0" borderId="1" xfId="13" applyBorder="1" applyAlignment="1">
      <alignment horizontal="center" vertical="center" wrapText="1"/>
    </xf>
    <xf numFmtId="0" fontId="6" fillId="0" borderId="1" xfId="13" applyBorder="1" applyAlignment="1">
      <alignment horizontal="center" vertical="center"/>
    </xf>
    <xf numFmtId="0" fontId="1" fillId="0" borderId="0" xfId="7" applyFont="1"/>
    <xf numFmtId="15" fontId="0" fillId="0" borderId="0" xfId="0" applyNumberFormat="1"/>
    <xf numFmtId="0" fontId="11" fillId="0" borderId="0" xfId="0" applyFont="1" applyAlignment="1">
      <alignment wrapText="1"/>
    </xf>
    <xf numFmtId="0" fontId="11" fillId="9" borderId="0" xfId="5" applyFont="1" applyFill="1" applyAlignment="1">
      <alignment horizontal="right"/>
    </xf>
  </cellXfs>
  <cellStyles count="33">
    <cellStyle name="20% - Accent1" xfId="12" builtinId="30"/>
    <cellStyle name="Accent1" xfId="11" builtinId="29"/>
    <cellStyle name="Comma" xfId="10" builtinId="3"/>
    <cellStyle name="Comma 2" xfId="15" xr:uid="{24EA7431-7764-4025-AA0B-C299855C3347}"/>
    <cellStyle name="Comma 2 2" xfId="29" xr:uid="{08B36478-8862-44AC-BDCA-479DEC2E0859}"/>
    <cellStyle name="Comma 3" xfId="26" xr:uid="{947444FE-1467-4563-9456-8B97D5099995}"/>
    <cellStyle name="Hyperlink" xfId="1" builtinId="8"/>
    <cellStyle name="Hyperlink 2" xfId="18" xr:uid="{A926448D-6350-44BE-859D-B2F7293E1CDC}"/>
    <cellStyle name="Hyperlink 3" xfId="21" xr:uid="{E5D4B4B3-FE6A-4B57-8D16-C1F0F8E232D4}"/>
    <cellStyle name="Hyperlink 4" xfId="32" xr:uid="{875C7341-AFE1-4762-B65A-9CCC7C7EA2DC}"/>
    <cellStyle name="IPCC" xfId="17" xr:uid="{6198F4F6-E154-468A-8D20-452BF9C2798E}"/>
    <cellStyle name="Normal" xfId="0" builtinId="0"/>
    <cellStyle name="Normal 2" xfId="3" xr:uid="{B5A29FDA-971C-4D84-B473-5D4B5CC4DEA2}"/>
    <cellStyle name="Normal 2 2" xfId="8" xr:uid="{610F2563-EE7C-4136-99EF-31DDC182D500}"/>
    <cellStyle name="Normal 2 2 2" xfId="9" xr:uid="{3C0B5B09-E8D8-4092-B53E-312716896EA5}"/>
    <cellStyle name="Normal 3" xfId="5" xr:uid="{14C64AC7-B4EA-4061-B868-D1E2A7889736}"/>
    <cellStyle name="Normal 3 2" xfId="23" xr:uid="{999498B5-D931-469A-B9E9-428112918FB0}"/>
    <cellStyle name="Normal 4" xfId="13" xr:uid="{68FD6296-CDAA-42BD-8CF9-0FFFAF2CEFCD}"/>
    <cellStyle name="Normal 4 2" xfId="27" xr:uid="{0CCBD785-B9C5-4495-A3F4-C20BAD4ACFE4}"/>
    <cellStyle name="Normal 5" xfId="19" xr:uid="{60B8D47C-8D39-434F-B17E-6DE573E54E70}"/>
    <cellStyle name="Normal 6" xfId="20" xr:uid="{5644C617-F37C-4463-88D9-D5ABB099E1E8}"/>
    <cellStyle name="Normal 7" xfId="31" xr:uid="{B345B124-3312-40A9-8C7B-736B040C7876}"/>
    <cellStyle name="Normal 8" xfId="7" xr:uid="{A0B3BE2A-CDDC-4E7D-A5F7-781F839A61C0}"/>
    <cellStyle name="Normal 8 2" xfId="14" xr:uid="{B5C49AAB-B419-480D-BB87-EA32D6411B2E}"/>
    <cellStyle name="Normal 8 2 2" xfId="28" xr:uid="{D9F8F8B5-A6A1-4E25-A42B-0C6C912D42D2}"/>
    <cellStyle name="Normal 8 3" xfId="25" xr:uid="{35E9E0E7-6481-477C-9671-56525052AD00}"/>
    <cellStyle name="Percent" xfId="2" builtinId="5"/>
    <cellStyle name="Percent 2" xfId="4" xr:uid="{D466EDCC-62B3-4DB1-A77D-42F7BEE12109}"/>
    <cellStyle name="Percent 3" xfId="6" xr:uid="{42C18CB9-23D0-485A-A8ED-901F6094E0AA}"/>
    <cellStyle name="Percent 3 2" xfId="24" xr:uid="{5108231A-DA85-48F7-940B-0BA16F0B60D8}"/>
    <cellStyle name="Percent 4" xfId="16" xr:uid="{5DB615AF-3D34-4415-8994-BC2EAE36C785}"/>
    <cellStyle name="Percent 4 2" xfId="30" xr:uid="{0AC6B76B-AE4D-4EA3-93B6-1C1E874FA4D4}"/>
    <cellStyle name="Percent 5" xfId="22" xr:uid="{114E251D-F88A-45E9-9E0B-6746854CC033}"/>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sharedStrings" Target="sharedStrings.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tif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tiff"/><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0</xdr:col>
      <xdr:colOff>88900</xdr:colOff>
      <xdr:row>9</xdr:row>
      <xdr:rowOff>127000</xdr:rowOff>
    </xdr:from>
    <xdr:to>
      <xdr:col>4</xdr:col>
      <xdr:colOff>431800</xdr:colOff>
      <xdr:row>45</xdr:row>
      <xdr:rowOff>114300</xdr:rowOff>
    </xdr:to>
    <xdr:sp macro="" textlink="">
      <xdr:nvSpPr>
        <xdr:cNvPr id="2" name="TextBox 1">
          <a:extLst>
            <a:ext uri="{FF2B5EF4-FFF2-40B4-BE49-F238E27FC236}">
              <a16:creationId xmlns:a16="http://schemas.microsoft.com/office/drawing/2014/main" id="{568357B0-92B8-ED42-A018-D683B8B6067E}"/>
            </a:ext>
          </a:extLst>
        </xdr:cNvPr>
        <xdr:cNvSpPr txBox="1"/>
      </xdr:nvSpPr>
      <xdr:spPr>
        <a:xfrm>
          <a:off x="88900" y="3771900"/>
          <a:ext cx="5422900" cy="730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South Africa aims to reduce the emissions of the country to 212-428 MtCO2e by 2050 (McSweeny &amp; Timperley, 2018).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PROCESS</a:t>
          </a:r>
          <a:r>
            <a:rPr lang="en-ZA" sz="1100" b="1" baseline="0">
              <a:solidFill>
                <a:schemeClr val="dk1"/>
              </a:solidFill>
              <a:effectLst/>
              <a:latin typeface="+mn-lt"/>
              <a:ea typeface="+mn-ea"/>
              <a:cs typeface="+mn-cs"/>
            </a:rPr>
            <a:t> OVERVIEW</a:t>
          </a:r>
          <a:endParaRPr lang="en-ZA"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To produce cement, limestone and other clay-like materials are heated to 1400°C in a kiln (undergoing calcination) to form a solid substance called clinker. The clinker is cooled, ground and combined with gypsum, ground limestone and other supplementary cementitious materials (SCM) to form cement.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SOURCES OF EMISSIONS IN PROCESS:</a:t>
          </a: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DIRECT EMISSIONS</a:t>
          </a:r>
        </a:p>
        <a:p>
          <a:r>
            <a:rPr lang="en-ZA" sz="1100">
              <a:solidFill>
                <a:schemeClr val="dk1"/>
              </a:solidFill>
              <a:effectLst/>
              <a:latin typeface="+mn-lt"/>
              <a:ea typeface="+mn-ea"/>
              <a:cs typeface="+mn-cs"/>
            </a:rPr>
            <a:t>-Calcination of calcium and magnesium carbonates in raw materials. </a:t>
          </a:r>
        </a:p>
        <a:p>
          <a:r>
            <a:rPr lang="en-ZA" sz="1100">
              <a:solidFill>
                <a:schemeClr val="dk1"/>
              </a:solidFill>
              <a:effectLst/>
              <a:latin typeface="+mn-lt"/>
              <a:ea typeface="+mn-ea"/>
              <a:cs typeface="+mn-cs"/>
            </a:rPr>
            <a:t>-Calcination of clinker kiln dust. </a:t>
          </a:r>
        </a:p>
        <a:p>
          <a:r>
            <a:rPr lang="en-ZA" sz="1100">
              <a:solidFill>
                <a:schemeClr val="dk1"/>
              </a:solidFill>
              <a:effectLst/>
              <a:latin typeface="+mn-lt"/>
              <a:ea typeface="+mn-ea"/>
              <a:cs typeface="+mn-cs"/>
            </a:rPr>
            <a:t>-Combustion of organic carbon in raw materials. </a:t>
          </a:r>
        </a:p>
        <a:p>
          <a:r>
            <a:rPr lang="en-ZA" sz="1100">
              <a:solidFill>
                <a:schemeClr val="dk1"/>
              </a:solidFill>
              <a:effectLst/>
              <a:latin typeface="+mn-lt"/>
              <a:ea typeface="+mn-ea"/>
              <a:cs typeface="+mn-cs"/>
            </a:rPr>
            <a:t>-Combustion of fuels in the kiln; fuels include conventional fossil fuels, biofuels, </a:t>
          </a:r>
        </a:p>
        <a:p>
          <a:r>
            <a:rPr lang="en-ZA" sz="1100">
              <a:solidFill>
                <a:schemeClr val="dk1"/>
              </a:solidFill>
              <a:effectLst/>
              <a:latin typeface="+mn-lt"/>
              <a:ea typeface="+mn-ea"/>
              <a:cs typeface="+mn-cs"/>
            </a:rPr>
            <a:t>-and waste derived fuels. </a:t>
          </a:r>
        </a:p>
        <a:p>
          <a:r>
            <a:rPr lang="en-ZA" sz="1100">
              <a:solidFill>
                <a:schemeClr val="dk1"/>
              </a:solidFill>
              <a:effectLst/>
              <a:latin typeface="+mn-lt"/>
              <a:ea typeface="+mn-ea"/>
              <a:cs typeface="+mn-cs"/>
            </a:rPr>
            <a:t>-Transportation of raw materials, fuels, clinker, and cement by cement companies. </a:t>
          </a:r>
        </a:p>
        <a:p>
          <a:pPr algn="ctr"/>
          <a:r>
            <a:rPr lang="en-ZA" sz="1100" b="1">
              <a:solidFill>
                <a:schemeClr val="dk1"/>
              </a:solidFill>
              <a:effectLst/>
              <a:latin typeface="+mn-lt"/>
              <a:ea typeface="+mn-ea"/>
              <a:cs typeface="+mn-cs"/>
            </a:rPr>
            <a:t>INDIRECT EMISSIONS</a:t>
          </a:r>
        </a:p>
        <a:p>
          <a:r>
            <a:rPr lang="en-ZA" sz="1100">
              <a:solidFill>
                <a:schemeClr val="dk1"/>
              </a:solidFill>
              <a:effectLst/>
              <a:latin typeface="+mn-lt"/>
              <a:ea typeface="+mn-ea"/>
              <a:cs typeface="+mn-cs"/>
            </a:rPr>
            <a:t>-External production of electricity consumed by cement industry. </a:t>
          </a:r>
        </a:p>
        <a:p>
          <a:r>
            <a:rPr lang="en-ZA" sz="1100">
              <a:solidFill>
                <a:schemeClr val="dk1"/>
              </a:solidFill>
              <a:effectLst/>
              <a:latin typeface="+mn-lt"/>
              <a:ea typeface="+mn-ea"/>
              <a:cs typeface="+mn-cs"/>
            </a:rPr>
            <a:t>-The production, and processing of alternative fuels and conventional fuels by third </a:t>
          </a:r>
        </a:p>
        <a:p>
          <a:r>
            <a:rPr lang="en-ZA" sz="1100">
              <a:solidFill>
                <a:schemeClr val="dk1"/>
              </a:solidFill>
              <a:effectLst/>
              <a:latin typeface="+mn-lt"/>
              <a:ea typeface="+mn-ea"/>
              <a:cs typeface="+mn-cs"/>
            </a:rPr>
            <a:t>parties. </a:t>
          </a:r>
        </a:p>
        <a:p>
          <a:r>
            <a:rPr lang="en-ZA" sz="1100">
              <a:solidFill>
                <a:schemeClr val="dk1"/>
              </a:solidFill>
              <a:effectLst/>
              <a:latin typeface="+mn-lt"/>
              <a:ea typeface="+mn-ea"/>
              <a:cs typeface="+mn-cs"/>
            </a:rPr>
            <a:t>-Transports of raw materials, fuels, clinker, and cement by third parties. </a:t>
          </a:r>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r>
            <a:rPr lang="en-GB" sz="1100"/>
            <a:t>- Carbon</a:t>
          </a:r>
          <a:r>
            <a:rPr lang="en-GB" sz="1100" baseline="0"/>
            <a:t> intensity of cement production: </a:t>
          </a:r>
          <a:r>
            <a:rPr lang="en-GB" sz="1100" b="1" baseline="0"/>
            <a:t>671 kgCO2/ton cement (2016)</a:t>
          </a:r>
        </a:p>
        <a:p>
          <a:r>
            <a:rPr lang="en-GB" sz="1100" baseline="0"/>
            <a:t>-Set to increase by </a:t>
          </a:r>
          <a:r>
            <a:rPr lang="en-GB" sz="1100" b="1" baseline="0"/>
            <a:t>4% per annum due to increasing developmental demand</a:t>
          </a:r>
        </a:p>
        <a:p>
          <a:endParaRPr lang="en-GB" sz="1100" b="0" baseline="0"/>
        </a:p>
      </xdr:txBody>
    </xdr:sp>
    <xdr:clientData/>
  </xdr:twoCellAnchor>
  <xdr:twoCellAnchor editAs="oneCell">
    <xdr:from>
      <xdr:col>0</xdr:col>
      <xdr:colOff>546100</xdr:colOff>
      <xdr:row>28</xdr:row>
      <xdr:rowOff>139700</xdr:rowOff>
    </xdr:from>
    <xdr:to>
      <xdr:col>3</xdr:col>
      <xdr:colOff>689563</xdr:colOff>
      <xdr:row>42</xdr:row>
      <xdr:rowOff>101600</xdr:rowOff>
    </xdr:to>
    <xdr:pic>
      <xdr:nvPicPr>
        <xdr:cNvPr id="3" name="Picture 2">
          <a:extLst>
            <a:ext uri="{FF2B5EF4-FFF2-40B4-BE49-F238E27FC236}">
              <a16:creationId xmlns:a16="http://schemas.microsoft.com/office/drawing/2014/main" id="{2354A95C-CF7F-0247-A9A3-1A1882F14929}"/>
            </a:ext>
          </a:extLst>
        </xdr:cNvPr>
        <xdr:cNvPicPr>
          <a:picLocks noChangeAspect="1"/>
        </xdr:cNvPicPr>
      </xdr:nvPicPr>
      <xdr:blipFill>
        <a:blip xmlns:r="http://schemas.openxmlformats.org/officeDocument/2006/relationships" r:embed="rId1"/>
        <a:stretch>
          <a:fillRect/>
        </a:stretch>
      </xdr:blipFill>
      <xdr:spPr>
        <a:xfrm>
          <a:off x="546100" y="7645400"/>
          <a:ext cx="4397963" cy="2806700"/>
        </a:xfrm>
        <a:prstGeom prst="rect">
          <a:avLst/>
        </a:prstGeom>
      </xdr:spPr>
    </xdr:pic>
    <xdr:clientData/>
  </xdr:twoCellAnchor>
  <xdr:twoCellAnchor>
    <xdr:from>
      <xdr:col>4</xdr:col>
      <xdr:colOff>190500</xdr:colOff>
      <xdr:row>0</xdr:row>
      <xdr:rowOff>25400</xdr:rowOff>
    </xdr:from>
    <xdr:to>
      <xdr:col>9</xdr:col>
      <xdr:colOff>495300</xdr:colOff>
      <xdr:row>5</xdr:row>
      <xdr:rowOff>114300</xdr:rowOff>
    </xdr:to>
    <xdr:sp macro="" textlink="">
      <xdr:nvSpPr>
        <xdr:cNvPr id="4" name="TextBox 3">
          <a:extLst>
            <a:ext uri="{FF2B5EF4-FFF2-40B4-BE49-F238E27FC236}">
              <a16:creationId xmlns:a16="http://schemas.microsoft.com/office/drawing/2014/main" id="{D0F4DD93-7076-584D-9992-36B997DEF881}"/>
            </a:ext>
          </a:extLst>
        </xdr:cNvPr>
        <xdr:cNvSpPr txBox="1"/>
      </xdr:nvSpPr>
      <xdr:spPr>
        <a:xfrm>
          <a:off x="5270500" y="25400"/>
          <a:ext cx="443230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FOUR MOST FEASIBLE EMISSION REDUCTION LEVERS:</a:t>
          </a:r>
        </a:p>
        <a:p>
          <a:r>
            <a:rPr lang="en-ZA" sz="1100">
              <a:solidFill>
                <a:schemeClr val="dk1"/>
              </a:solidFill>
              <a:effectLst/>
              <a:latin typeface="+mn-lt"/>
              <a:ea typeface="+mn-ea"/>
              <a:cs typeface="+mn-cs"/>
            </a:rPr>
            <a:t>-Improving energy efficiency </a:t>
          </a:r>
        </a:p>
        <a:p>
          <a:r>
            <a:rPr lang="en-ZA" sz="1100">
              <a:solidFill>
                <a:schemeClr val="dk1"/>
              </a:solidFill>
              <a:effectLst/>
              <a:latin typeface="+mn-lt"/>
              <a:ea typeface="+mn-ea"/>
              <a:cs typeface="+mn-cs"/>
            </a:rPr>
            <a:t>-Switching to alternative low carbon fuels </a:t>
          </a:r>
        </a:p>
        <a:p>
          <a:r>
            <a:rPr lang="en-ZA" sz="1100">
              <a:solidFill>
                <a:schemeClr val="dk1"/>
              </a:solidFill>
              <a:effectLst/>
              <a:latin typeface="+mn-lt"/>
              <a:ea typeface="+mn-ea"/>
              <a:cs typeface="+mn-cs"/>
            </a:rPr>
            <a:t>-Reducing the clinker to cement ratio </a:t>
          </a:r>
        </a:p>
        <a:p>
          <a:r>
            <a:rPr lang="en-ZA" sz="1100">
              <a:solidFill>
                <a:schemeClr val="dk1"/>
              </a:solidFill>
              <a:effectLst/>
              <a:latin typeface="+mn-lt"/>
              <a:ea typeface="+mn-ea"/>
              <a:cs typeface="+mn-cs"/>
            </a:rPr>
            <a:t>-Implementing emerging and innovative technologies. </a:t>
          </a:r>
        </a:p>
        <a:p>
          <a:endParaRPr lang="en-GB" sz="1100"/>
        </a:p>
        <a:p>
          <a:r>
            <a:rPr lang="en-GB" sz="1100"/>
            <a:t>-Cement Production capacity of </a:t>
          </a:r>
          <a:r>
            <a:rPr lang="en-GB" sz="1100" b="1"/>
            <a:t>21.5 Mt/year </a:t>
          </a:r>
          <a:r>
            <a:rPr lang="en-GB" sz="1100"/>
            <a:t>(only </a:t>
          </a:r>
          <a:r>
            <a:rPr lang="en-GB" sz="1100" b="1"/>
            <a:t>18 Mt/year</a:t>
          </a:r>
          <a:r>
            <a:rPr lang="en-GB" sz="1100" b="1" baseline="0"/>
            <a:t> </a:t>
          </a:r>
          <a:r>
            <a:rPr lang="en-GB" sz="1100" baseline="0"/>
            <a:t>utilized)</a:t>
          </a:r>
        </a:p>
        <a:p>
          <a:r>
            <a:rPr lang="en-GB" sz="1100" baseline="0"/>
            <a:t>-Cement consumption per captia: </a:t>
          </a:r>
          <a:r>
            <a:rPr lang="en-GB" sz="1100" b="1" baseline="0"/>
            <a:t>213kg per capita (set to increase by 6% per year)</a:t>
          </a:r>
        </a:p>
        <a:p>
          <a:endParaRPr lang="en-GB" sz="1100" b="0" baseline="0"/>
        </a:p>
      </xdr:txBody>
    </xdr:sp>
    <xdr:clientData/>
  </xdr:twoCellAnchor>
  <xdr:twoCellAnchor>
    <xdr:from>
      <xdr:col>0</xdr:col>
      <xdr:colOff>317500</xdr:colOff>
      <xdr:row>50</xdr:row>
      <xdr:rowOff>177800</xdr:rowOff>
    </xdr:from>
    <xdr:to>
      <xdr:col>7</xdr:col>
      <xdr:colOff>520700</xdr:colOff>
      <xdr:row>75</xdr:row>
      <xdr:rowOff>63500</xdr:rowOff>
    </xdr:to>
    <xdr:sp macro="" textlink="">
      <xdr:nvSpPr>
        <xdr:cNvPr id="5" name="TextBox 4">
          <a:extLst>
            <a:ext uri="{FF2B5EF4-FFF2-40B4-BE49-F238E27FC236}">
              <a16:creationId xmlns:a16="http://schemas.microsoft.com/office/drawing/2014/main" id="{CEFA8C95-1816-4928-9AAF-74785CCA35A6}"/>
            </a:ext>
          </a:extLst>
        </xdr:cNvPr>
        <xdr:cNvSpPr txBox="1"/>
      </xdr:nvSpPr>
      <xdr:spPr>
        <a:xfrm>
          <a:off x="317500" y="577850"/>
          <a:ext cx="6261100" cy="488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1"/>
            <a:t>IMPROVING ELECTRICAL EFFICIENCY</a:t>
          </a:r>
        </a:p>
        <a:p>
          <a:pPr marL="0" marR="0" lvl="0" indent="0" defTabSz="914400" eaLnBrk="1" fontAlgn="auto" latinLnBrk="0" hangingPunct="1">
            <a:lnSpc>
              <a:spcPct val="100000"/>
            </a:lnSpc>
            <a:spcBef>
              <a:spcPts val="0"/>
            </a:spcBef>
            <a:spcAft>
              <a:spcPts val="0"/>
            </a:spcAft>
            <a:buClrTx/>
            <a:buSzTx/>
            <a:buFontTx/>
            <a:buNone/>
            <a:tabLst/>
            <a:defRPr/>
          </a:pPr>
          <a:r>
            <a:rPr lang="en-GB" sz="1100"/>
            <a:t>-</a:t>
          </a:r>
          <a:r>
            <a:rPr lang="en-ZA" sz="1100" b="1">
              <a:solidFill>
                <a:schemeClr val="dk1"/>
              </a:solidFill>
              <a:effectLst/>
              <a:latin typeface="+mn-lt"/>
              <a:ea typeface="+mn-ea"/>
              <a:cs typeface="+mn-cs"/>
            </a:rPr>
            <a:t>10% </a:t>
          </a:r>
          <a:r>
            <a:rPr lang="en-ZA" sz="1100">
              <a:solidFill>
                <a:schemeClr val="dk1"/>
              </a:solidFill>
              <a:effectLst/>
              <a:latin typeface="+mn-lt"/>
              <a:ea typeface="+mn-ea"/>
              <a:cs typeface="+mn-cs"/>
            </a:rPr>
            <a:t>of the energy demand for a cement plant comes from electrical requirements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30-40%</a:t>
          </a:r>
          <a:r>
            <a:rPr lang="en-ZA" sz="1100">
              <a:solidFill>
                <a:schemeClr val="dk1"/>
              </a:solidFill>
              <a:effectLst/>
              <a:latin typeface="+mn-lt"/>
              <a:ea typeface="+mn-ea"/>
              <a:cs typeface="+mn-cs"/>
            </a:rPr>
            <a:t> of the electricity usage is focused on grinding and thus the focus is on minimising this requirement (Lowitt, 2020)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85-90 kWh </a:t>
          </a:r>
          <a:r>
            <a:rPr lang="en-ZA" sz="1100">
              <a:solidFill>
                <a:schemeClr val="dk1"/>
              </a:solidFill>
              <a:effectLst/>
              <a:latin typeface="+mn-lt"/>
              <a:ea typeface="+mn-ea"/>
              <a:cs typeface="+mn-cs"/>
            </a:rPr>
            <a:t>of electricity are required per tonne of cement produced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Efficiency</a:t>
          </a:r>
          <a:r>
            <a:rPr lang="en-ZA" sz="1100" baseline="0">
              <a:solidFill>
                <a:schemeClr val="dk1"/>
              </a:solidFill>
              <a:effectLst/>
              <a:latin typeface="+mn-lt"/>
              <a:ea typeface="+mn-ea"/>
              <a:cs typeface="+mn-cs"/>
            </a:rPr>
            <a:t> in Grinding mills: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-Ball Mills  account for 60% of all finishing </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a:t>
          </a:r>
          <a:r>
            <a:rPr lang="en-ZA" sz="1100">
              <a:solidFill>
                <a:schemeClr val="dk1"/>
              </a:solidFill>
              <a:effectLst/>
              <a:latin typeface="+mn-lt"/>
              <a:ea typeface="+mn-ea"/>
              <a:cs typeface="+mn-cs"/>
            </a:rPr>
            <a:t>IEA has found that VRMs can provide grinding electricity savings of 70% when compared to ball mills.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Available technologies</a:t>
          </a:r>
          <a:r>
            <a:rPr lang="en-ZA" sz="1100" baseline="0">
              <a:solidFill>
                <a:schemeClr val="dk1"/>
              </a:solidFill>
              <a:effectLst/>
              <a:latin typeface="+mn-lt"/>
              <a:ea typeface="+mn-ea"/>
              <a:cs typeface="+mn-cs"/>
            </a:rPr>
            <a:t> available/minimal capital investment:</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-Use of autopilot systems provide reductions of 12%</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-Variable speed drives provide saving of 1.5-2kwH/tonne cement produced</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Improved grinding practice reduction to 79 kWh</a:t>
          </a:r>
        </a:p>
        <a:p>
          <a:pPr marL="0" marR="0" lvl="0" indent="0"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baseline="0">
              <a:solidFill>
                <a:schemeClr val="dk1"/>
              </a:solidFill>
              <a:effectLst/>
              <a:latin typeface="+mn-lt"/>
              <a:ea typeface="+mn-ea"/>
              <a:cs typeface="+mn-cs"/>
            </a:rPr>
            <a:t>IMPROVING THERMAL EFFICIENCY</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0" baseline="0">
              <a:solidFill>
                <a:schemeClr val="dk1"/>
              </a:solidFill>
              <a:effectLst/>
              <a:latin typeface="+mn-lt"/>
              <a:ea typeface="+mn-ea"/>
              <a:cs typeface="+mn-cs"/>
            </a:rPr>
            <a:t>-</a:t>
          </a:r>
          <a:r>
            <a:rPr lang="en-ZA" sz="1100" b="1" baseline="0">
              <a:solidFill>
                <a:schemeClr val="dk1"/>
              </a:solidFill>
              <a:effectLst/>
              <a:latin typeface="+mn-lt"/>
              <a:ea typeface="+mn-ea"/>
              <a:cs typeface="+mn-cs"/>
            </a:rPr>
            <a:t>90% </a:t>
          </a:r>
          <a:r>
            <a:rPr lang="en-ZA" sz="1100" b="0" baseline="0">
              <a:solidFill>
                <a:schemeClr val="dk1"/>
              </a:solidFill>
              <a:effectLst/>
              <a:latin typeface="+mn-lt"/>
              <a:ea typeface="+mn-ea"/>
              <a:cs typeface="+mn-cs"/>
            </a:rPr>
            <a:t>of the energy demand for a cement plant comes from thermal energy requirements</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baseline="0">
              <a:solidFill>
                <a:schemeClr val="dk1"/>
              </a:solidFill>
              <a:effectLst/>
              <a:latin typeface="+mn-lt"/>
              <a:ea typeface="+mn-ea"/>
              <a:cs typeface="+mn-cs"/>
            </a:rPr>
            <a:t>-Thermodynamic minimum </a:t>
          </a:r>
          <a:r>
            <a:rPr lang="en-ZA" sz="1100" b="0" baseline="0">
              <a:solidFill>
                <a:schemeClr val="dk1"/>
              </a:solidFill>
              <a:effectLst/>
              <a:latin typeface="+mn-lt"/>
              <a:ea typeface="+mn-ea"/>
              <a:cs typeface="+mn-cs"/>
            </a:rPr>
            <a:t>to drive endothermic reactions </a:t>
          </a:r>
          <a:r>
            <a:rPr lang="en-ZA" sz="1100" b="1" baseline="0">
              <a:solidFill>
                <a:schemeClr val="dk1"/>
              </a:solidFill>
              <a:effectLst/>
              <a:latin typeface="+mn-lt"/>
              <a:ea typeface="+mn-ea"/>
              <a:cs typeface="+mn-cs"/>
            </a:rPr>
            <a:t>is 1.8 GJ/tonne clinker</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0" baseline="0">
              <a:solidFill>
                <a:schemeClr val="dk1"/>
              </a:solidFill>
              <a:effectLst/>
              <a:latin typeface="+mn-lt"/>
              <a:ea typeface="+mn-ea"/>
              <a:cs typeface="+mn-cs"/>
            </a:rPr>
            <a:t>-</a:t>
          </a:r>
          <a:r>
            <a:rPr lang="en-ZA" sz="1100">
              <a:solidFill>
                <a:schemeClr val="dk1"/>
              </a:solidFill>
              <a:effectLst/>
              <a:latin typeface="+mn-lt"/>
              <a:ea typeface="+mn-ea"/>
              <a:cs typeface="+mn-cs"/>
            </a:rPr>
            <a:t>Of the </a:t>
          </a:r>
          <a:r>
            <a:rPr lang="en-ZA" sz="1100" b="1">
              <a:solidFill>
                <a:schemeClr val="dk1"/>
              </a:solidFill>
              <a:effectLst/>
              <a:latin typeface="+mn-lt"/>
              <a:ea typeface="+mn-ea"/>
              <a:cs typeface="+mn-cs"/>
            </a:rPr>
            <a:t>4500 MJ/t clinker </a:t>
          </a:r>
          <a:r>
            <a:rPr lang="en-ZA" sz="1100">
              <a:solidFill>
                <a:schemeClr val="dk1"/>
              </a:solidFill>
              <a:effectLst/>
              <a:latin typeface="+mn-lt"/>
              <a:ea typeface="+mn-ea"/>
              <a:cs typeface="+mn-cs"/>
            </a:rPr>
            <a:t>required for a long dry kiln </a:t>
          </a:r>
          <a:r>
            <a:rPr lang="en-ZA" sz="1100" b="1">
              <a:solidFill>
                <a:schemeClr val="dk1"/>
              </a:solidFill>
              <a:effectLst/>
              <a:latin typeface="+mn-lt"/>
              <a:ea typeface="+mn-ea"/>
              <a:cs typeface="+mn-cs"/>
            </a:rPr>
            <a:t>60% of this energy would be lost</a:t>
          </a:r>
          <a:r>
            <a:rPr lang="en-ZA" sz="1100">
              <a:solidFill>
                <a:schemeClr val="dk1"/>
              </a:solidFill>
              <a:effectLst/>
              <a:latin typeface="+mn-lt"/>
              <a:ea typeface="+mn-ea"/>
              <a:cs typeface="+mn-cs"/>
            </a:rPr>
            <a:t> due to either process design and insulation or as hot flue gasses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 long dry kiln with a 6-stage pre-heater (using the "lost</a:t>
          </a:r>
          <a:r>
            <a:rPr lang="en-ZA" sz="1100" baseline="0">
              <a:solidFill>
                <a:schemeClr val="dk1"/>
              </a:solidFill>
              <a:effectLst/>
              <a:latin typeface="+mn-lt"/>
              <a:ea typeface="+mn-ea"/>
              <a:cs typeface="+mn-cs"/>
            </a:rPr>
            <a:t>" flue gas)</a:t>
          </a:r>
          <a:r>
            <a:rPr lang="en-ZA" sz="1100">
              <a:solidFill>
                <a:schemeClr val="dk1"/>
              </a:solidFill>
              <a:effectLst/>
              <a:latin typeface="+mn-lt"/>
              <a:ea typeface="+mn-ea"/>
              <a:cs typeface="+mn-cs"/>
            </a:rPr>
            <a:t> consumes the same energy as the best available technology currently available (Lowitt, 2020).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-Retrofitting all plants with pre-heaters annual CO2 savings of </a:t>
          </a:r>
          <a:r>
            <a:rPr lang="en-ZA" sz="1100" b="1">
              <a:solidFill>
                <a:schemeClr val="dk1"/>
              </a:solidFill>
              <a:effectLst/>
              <a:latin typeface="+mn-lt"/>
              <a:ea typeface="+mn-ea"/>
              <a:cs typeface="+mn-cs"/>
            </a:rPr>
            <a:t>0.6 GtCO2 </a:t>
          </a:r>
          <a:r>
            <a:rPr lang="en-ZA" sz="1100">
              <a:solidFill>
                <a:schemeClr val="dk1"/>
              </a:solidFill>
              <a:effectLst/>
              <a:latin typeface="+mn-lt"/>
              <a:ea typeface="+mn-ea"/>
              <a:cs typeface="+mn-cs"/>
            </a:rPr>
            <a:t>can be achieved </a:t>
          </a: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2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200">
              <a:solidFill>
                <a:schemeClr val="dk1"/>
              </a:solidFill>
              <a:effectLst/>
              <a:latin typeface="+mn-lt"/>
              <a:ea typeface="+mn-ea"/>
              <a:cs typeface="+mn-cs"/>
            </a:rPr>
            <a:t>The other method of increasing thermal efficiency is through the use of improved operating and maintenance practices (Lowitt, 2020). These include improving kiln exit gas losses by operating optimal oxygen levels in the kiln and optimising burner temperature and shape. Through the use of a multi-channel burner fuel savings of 50-80 MJ/tonne clinker can be achieved (Lowitt, 2020). Another operating consideration is the minimisation of dust in exhaust gases, the recycling of exhaust gases into the raw mix reduces the thermal energy demand required to bring the raw material up to temperature (Lowitt, 2020). The final operating optimisation step is using process control steps to lower the discharge temperature of the clinker allowing more heat to be maintained in the pyro-processing system. </a:t>
          </a:r>
          <a:endParaRPr lang="en-ZA" sz="200"/>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xdr:txBody>
    </xdr:sp>
    <xdr:clientData/>
  </xdr:twoCellAnchor>
  <xdr:oneCellAnchor>
    <xdr:from>
      <xdr:col>7</xdr:col>
      <xdr:colOff>609600</xdr:colOff>
      <xdr:row>60</xdr:row>
      <xdr:rowOff>14907</xdr:rowOff>
    </xdr:from>
    <xdr:ext cx="4935133" cy="3015615"/>
    <xdr:pic>
      <xdr:nvPicPr>
        <xdr:cNvPr id="6" name="Picture 5">
          <a:extLst>
            <a:ext uri="{FF2B5EF4-FFF2-40B4-BE49-F238E27FC236}">
              <a16:creationId xmlns:a16="http://schemas.microsoft.com/office/drawing/2014/main" id="{94E74478-0948-4700-839F-9B4BC448CE8D}"/>
            </a:ext>
          </a:extLst>
        </xdr:cNvPr>
        <xdr:cNvPicPr>
          <a:picLocks noChangeAspect="1"/>
        </xdr:cNvPicPr>
      </xdr:nvPicPr>
      <xdr:blipFill>
        <a:blip xmlns:r="http://schemas.openxmlformats.org/officeDocument/2006/relationships" r:embed="rId2"/>
        <a:stretch>
          <a:fillRect/>
        </a:stretch>
      </xdr:blipFill>
      <xdr:spPr>
        <a:xfrm>
          <a:off x="6667500" y="2415207"/>
          <a:ext cx="4935133" cy="3015615"/>
        </a:xfrm>
        <a:prstGeom prst="rect">
          <a:avLst/>
        </a:prstGeom>
      </xdr:spPr>
    </xdr:pic>
    <xdr:clientData/>
  </xdr:oneCellAnchor>
  <xdr:twoCellAnchor>
    <xdr:from>
      <xdr:col>0</xdr:col>
      <xdr:colOff>190500</xdr:colOff>
      <xdr:row>82</xdr:row>
      <xdr:rowOff>101600</xdr:rowOff>
    </xdr:from>
    <xdr:to>
      <xdr:col>8</xdr:col>
      <xdr:colOff>317500</xdr:colOff>
      <xdr:row>103</xdr:row>
      <xdr:rowOff>38100</xdr:rowOff>
    </xdr:to>
    <xdr:sp macro="" textlink="">
      <xdr:nvSpPr>
        <xdr:cNvPr id="7" name="TextBox 6">
          <a:extLst>
            <a:ext uri="{FF2B5EF4-FFF2-40B4-BE49-F238E27FC236}">
              <a16:creationId xmlns:a16="http://schemas.microsoft.com/office/drawing/2014/main" id="{BC5E67B8-8771-4A95-A20C-33811EF61D66}"/>
            </a:ext>
          </a:extLst>
        </xdr:cNvPr>
        <xdr:cNvSpPr txBox="1"/>
      </xdr:nvSpPr>
      <xdr:spPr>
        <a:xfrm>
          <a:off x="190500" y="501650"/>
          <a:ext cx="6823075" cy="4137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-Consensus of being most viable option</a:t>
          </a:r>
        </a:p>
        <a:p>
          <a:pPr marL="0" marR="0" lvl="0" indent="0" defTabSz="914400" eaLnBrk="1" fontAlgn="auto" latinLnBrk="0" hangingPunct="1">
            <a:lnSpc>
              <a:spcPct val="100000"/>
            </a:lnSpc>
            <a:spcBef>
              <a:spcPts val="0"/>
            </a:spcBef>
            <a:spcAft>
              <a:spcPts val="0"/>
            </a:spcAft>
            <a:buClrTx/>
            <a:buSzTx/>
            <a:buFontTx/>
            <a:buNone/>
            <a:tabLst/>
            <a:defRPr/>
          </a:pPr>
          <a:r>
            <a:rPr lang="en-GB" sz="1100"/>
            <a:t>-</a:t>
          </a:r>
          <a:r>
            <a:rPr lang="en-ZA" sz="1100">
              <a:solidFill>
                <a:schemeClr val="dk1"/>
              </a:solidFill>
              <a:effectLst/>
              <a:latin typeface="+mn-lt"/>
              <a:ea typeface="+mn-ea"/>
              <a:cs typeface="+mn-cs"/>
            </a:rPr>
            <a:t>Reducing the </a:t>
          </a:r>
          <a:r>
            <a:rPr lang="en-ZA" sz="1100" b="1">
              <a:solidFill>
                <a:schemeClr val="dk1"/>
              </a:solidFill>
              <a:effectLst/>
              <a:latin typeface="+mn-lt"/>
              <a:ea typeface="+mn-ea"/>
              <a:cs typeface="+mn-cs"/>
            </a:rPr>
            <a:t>clinker ratio </a:t>
          </a:r>
          <a:r>
            <a:rPr lang="en-ZA" sz="1100">
              <a:solidFill>
                <a:schemeClr val="dk1"/>
              </a:solidFill>
              <a:effectLst/>
              <a:latin typeface="+mn-lt"/>
              <a:ea typeface="+mn-ea"/>
              <a:cs typeface="+mn-cs"/>
            </a:rPr>
            <a:t>in cement to </a:t>
          </a:r>
          <a:r>
            <a:rPr lang="en-ZA" sz="1100" b="1">
              <a:solidFill>
                <a:schemeClr val="dk1"/>
              </a:solidFill>
              <a:effectLst/>
              <a:latin typeface="+mn-lt"/>
              <a:ea typeface="+mn-ea"/>
              <a:cs typeface="+mn-cs"/>
            </a:rPr>
            <a:t>60%</a:t>
          </a:r>
          <a:r>
            <a:rPr lang="en-ZA" sz="1100">
              <a:solidFill>
                <a:schemeClr val="dk1"/>
              </a:solidFill>
              <a:effectLst/>
              <a:latin typeface="+mn-lt"/>
              <a:ea typeface="+mn-ea"/>
              <a:cs typeface="+mn-cs"/>
            </a:rPr>
            <a:t> will achieve </a:t>
          </a:r>
          <a:r>
            <a:rPr lang="en-ZA" sz="1100" b="1">
              <a:solidFill>
                <a:schemeClr val="dk1"/>
              </a:solidFill>
              <a:effectLst/>
              <a:latin typeface="+mn-lt"/>
              <a:ea typeface="+mn-ea"/>
              <a:cs typeface="+mn-cs"/>
            </a:rPr>
            <a:t>37</a:t>
          </a:r>
          <a:r>
            <a:rPr lang="en-ZA" sz="1100">
              <a:solidFill>
                <a:schemeClr val="dk1"/>
              </a:solidFill>
              <a:effectLst/>
              <a:latin typeface="+mn-lt"/>
              <a:ea typeface="+mn-ea"/>
              <a:cs typeface="+mn-cs"/>
            </a:rPr>
            <a:t>% of the cumulative CO2 emissions savings by 2050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-Zero Carbon Australia (2017) calculates that for </a:t>
          </a:r>
          <a:r>
            <a:rPr lang="en-ZA" sz="1100" b="1">
              <a:solidFill>
                <a:schemeClr val="dk1"/>
              </a:solidFill>
              <a:effectLst/>
              <a:latin typeface="+mn-lt"/>
              <a:ea typeface="+mn-ea"/>
              <a:cs typeface="+mn-cs"/>
            </a:rPr>
            <a:t>every 10% of clinker substituted in cement, emissions decrease by 6% </a:t>
          </a:r>
        </a:p>
        <a:p>
          <a:pPr marL="0" marR="0" lvl="0" indent="0" defTabSz="914400" eaLnBrk="1" fontAlgn="auto" latinLnBrk="0" hangingPunct="1">
            <a:lnSpc>
              <a:spcPct val="100000"/>
            </a:lnSpc>
            <a:spcBef>
              <a:spcPts val="0"/>
            </a:spcBef>
            <a:spcAft>
              <a:spcPts val="0"/>
            </a:spcAft>
            <a:buClrTx/>
            <a:buSzTx/>
            <a:buFontTx/>
            <a:buNone/>
            <a:tabLst/>
            <a:defRPr/>
          </a:pPr>
          <a:r>
            <a:rPr lang="en-ZA" sz="1100" b="0">
              <a:solidFill>
                <a:schemeClr val="dk1"/>
              </a:solidFill>
              <a:effectLst/>
              <a:latin typeface="+mn-lt"/>
              <a:ea typeface="+mn-ea"/>
              <a:cs typeface="+mn-cs"/>
            </a:rPr>
            <a:t>-</a:t>
          </a:r>
          <a:r>
            <a:rPr lang="en-ZA" sz="1100">
              <a:solidFill>
                <a:schemeClr val="dk1"/>
              </a:solidFill>
              <a:effectLst/>
              <a:latin typeface="+mn-lt"/>
              <a:ea typeface="+mn-ea"/>
              <a:cs typeface="+mn-cs"/>
            </a:rPr>
            <a:t>According to the South Africa’s GHG mitigation potential analysis (MPA) (2014), reducing the average clinker content of cement to </a:t>
          </a:r>
          <a:r>
            <a:rPr lang="en-ZA" sz="1100" b="1">
              <a:solidFill>
                <a:schemeClr val="dk1"/>
              </a:solidFill>
              <a:effectLst/>
              <a:latin typeface="+mn-lt"/>
              <a:ea typeface="+mn-ea"/>
              <a:cs typeface="+mn-cs"/>
            </a:rPr>
            <a:t>66% is </a:t>
          </a:r>
          <a:r>
            <a:rPr lang="en-ZA" sz="1100">
              <a:solidFill>
                <a:schemeClr val="dk1"/>
              </a:solidFill>
              <a:effectLst/>
              <a:latin typeface="+mn-lt"/>
              <a:ea typeface="+mn-ea"/>
              <a:cs typeface="+mn-cs"/>
            </a:rPr>
            <a:t>capable of reducing CO2e emissions by </a:t>
          </a:r>
          <a:r>
            <a:rPr lang="en-ZA" sz="1100" b="1">
              <a:solidFill>
                <a:schemeClr val="dk1"/>
              </a:solidFill>
              <a:effectLst/>
              <a:latin typeface="+mn-lt"/>
              <a:ea typeface="+mn-ea"/>
              <a:cs typeface="+mn-cs"/>
            </a:rPr>
            <a:t>0.75Mt per annum </a:t>
          </a:r>
          <a:r>
            <a:rPr lang="en-ZA" sz="1100">
              <a:solidFill>
                <a:schemeClr val="dk1"/>
              </a:solidFill>
              <a:effectLst/>
              <a:latin typeface="+mn-lt"/>
              <a:ea typeface="+mn-ea"/>
              <a:cs typeface="+mn-cs"/>
            </a:rPr>
            <a:t>with a marginal abatement cost of -R122/t CO2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aseline="0">
              <a:solidFill>
                <a:schemeClr val="dk1"/>
              </a:solidFill>
              <a:effectLst/>
              <a:latin typeface="+mn-lt"/>
              <a:ea typeface="+mn-ea"/>
              <a:cs typeface="+mn-cs"/>
            </a:rPr>
            <a:t>C</a:t>
          </a:r>
          <a:r>
            <a:rPr lang="en-ZA" sz="1100" b="1" baseline="0">
              <a:solidFill>
                <a:schemeClr val="dk1"/>
              </a:solidFill>
              <a:effectLst/>
              <a:latin typeface="+mn-lt"/>
              <a:ea typeface="+mn-ea"/>
              <a:cs typeface="+mn-cs"/>
            </a:rPr>
            <a:t>linker costs between R1100-R1500 per ton</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TWO</a:t>
          </a:r>
          <a:r>
            <a:rPr lang="en-ZA" sz="1100" b="1" baseline="0">
              <a:solidFill>
                <a:schemeClr val="dk1"/>
              </a:solidFill>
              <a:effectLst/>
              <a:latin typeface="+mn-lt"/>
              <a:ea typeface="+mn-ea"/>
              <a:cs typeface="+mn-cs"/>
            </a:rPr>
            <a:t> TYPES OF CLINKER SUBSTITUTES:</a:t>
          </a:r>
          <a:endParaRPr lang="en-ZA"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1)</a:t>
          </a:r>
          <a:r>
            <a:rPr lang="en-ZA" sz="1100" baseline="0">
              <a:solidFill>
                <a:schemeClr val="dk1"/>
              </a:solidFill>
              <a:effectLst/>
              <a:latin typeface="+mn-lt"/>
              <a:ea typeface="+mn-ea"/>
              <a:cs typeface="+mn-cs"/>
            </a:rPr>
            <a:t> Fillers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-Non reactive/no effect on strengthening of cement (Raw ground limestone and gypsum)</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2) Supplementary Cementitious Materials (SCM's)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-Reactive and active in cement strengthening</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 The most popular options for blended cements in South Africa are fly ash, GGBS/GGCS, calcined clay (kaolinite clay) and natural pozzolana given the high substitution potential, cost and availability (Shekhovtsova, 2015) </a:t>
          </a:r>
          <a:endParaRPr lang="en-ZA"/>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-Average clinker factor in cement in South Africa was only </a:t>
          </a:r>
          <a:r>
            <a:rPr lang="en-ZA" sz="1100" b="1">
              <a:solidFill>
                <a:schemeClr val="dk1"/>
              </a:solidFill>
              <a:effectLst/>
              <a:latin typeface="+mn-lt"/>
              <a:ea typeface="+mn-ea"/>
              <a:cs typeface="+mn-cs"/>
            </a:rPr>
            <a:t>72% (clinker substitution of 28%)</a:t>
          </a:r>
          <a:r>
            <a:rPr lang="en-ZA" sz="1100">
              <a:solidFill>
                <a:schemeClr val="dk1"/>
              </a:solidFill>
              <a:effectLst/>
              <a:latin typeface="+mn-lt"/>
              <a:ea typeface="+mn-ea"/>
              <a:cs typeface="+mn-cs"/>
            </a:rPr>
            <a:t> however multiple studies have shown that clinker can </a:t>
          </a:r>
          <a:r>
            <a:rPr lang="en-ZA" sz="1100" b="1">
              <a:solidFill>
                <a:schemeClr val="dk1"/>
              </a:solidFill>
              <a:effectLst/>
              <a:latin typeface="+mn-lt"/>
              <a:ea typeface="+mn-ea"/>
              <a:cs typeface="+mn-cs"/>
            </a:rPr>
            <a:t>be replaced with SCM’s by 50-70% without reducing the structural integrity </a:t>
          </a:r>
          <a:r>
            <a:rPr lang="en-ZA" sz="1100">
              <a:solidFill>
                <a:schemeClr val="dk1"/>
              </a:solidFill>
              <a:effectLst/>
              <a:latin typeface="+mn-lt"/>
              <a:ea typeface="+mn-ea"/>
              <a:cs typeface="+mn-cs"/>
            </a:rPr>
            <a:t>of the cement (Scrivener, 2014; Kajaste &amp; Hurme, 2015). </a:t>
          </a: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b="0"/>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xdr:txBody>
    </xdr:sp>
    <xdr:clientData/>
  </xdr:twoCellAnchor>
  <xdr:oneCellAnchor>
    <xdr:from>
      <xdr:col>9</xdr:col>
      <xdr:colOff>139391</xdr:colOff>
      <xdr:row>82</xdr:row>
      <xdr:rowOff>46463</xdr:rowOff>
    </xdr:from>
    <xdr:ext cx="6590371" cy="6700257"/>
    <xdr:pic>
      <xdr:nvPicPr>
        <xdr:cNvPr id="8" name="Picture 7">
          <a:extLst>
            <a:ext uri="{FF2B5EF4-FFF2-40B4-BE49-F238E27FC236}">
              <a16:creationId xmlns:a16="http://schemas.microsoft.com/office/drawing/2014/main" id="{9F6A503C-0A1F-4FDE-A92E-B06936162198}"/>
            </a:ext>
          </a:extLst>
        </xdr:cNvPr>
        <xdr:cNvPicPr>
          <a:picLocks noChangeAspect="1"/>
        </xdr:cNvPicPr>
      </xdr:nvPicPr>
      <xdr:blipFill>
        <a:blip xmlns:r="http://schemas.openxmlformats.org/officeDocument/2006/relationships" r:embed="rId3"/>
        <a:stretch>
          <a:fillRect/>
        </a:stretch>
      </xdr:blipFill>
      <xdr:spPr>
        <a:xfrm>
          <a:off x="7673666" y="446513"/>
          <a:ext cx="6590371" cy="6700257"/>
        </a:xfrm>
        <a:prstGeom prst="rect">
          <a:avLst/>
        </a:prstGeom>
      </xdr:spPr>
    </xdr:pic>
    <xdr:clientData/>
  </xdr:oneCellAnchor>
  <xdr:twoCellAnchor>
    <xdr:from>
      <xdr:col>1</xdr:col>
      <xdr:colOff>294268</xdr:colOff>
      <xdr:row>103</xdr:row>
      <xdr:rowOff>170367</xdr:rowOff>
    </xdr:from>
    <xdr:to>
      <xdr:col>9</xdr:col>
      <xdr:colOff>421268</xdr:colOff>
      <xdr:row>114</xdr:row>
      <xdr:rowOff>20321</xdr:rowOff>
    </xdr:to>
    <xdr:sp macro="" textlink="">
      <xdr:nvSpPr>
        <xdr:cNvPr id="9" name="TextBox 8">
          <a:extLst>
            <a:ext uri="{FF2B5EF4-FFF2-40B4-BE49-F238E27FC236}">
              <a16:creationId xmlns:a16="http://schemas.microsoft.com/office/drawing/2014/main" id="{452813C5-D3ED-4C0D-8FA3-E3F615B8903A}"/>
            </a:ext>
          </a:extLst>
        </xdr:cNvPr>
        <xdr:cNvSpPr txBox="1"/>
      </xdr:nvSpPr>
      <xdr:spPr>
        <a:xfrm>
          <a:off x="1132468" y="4770942"/>
          <a:ext cx="6823075" cy="20502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FLY</a:t>
          </a:r>
          <a:r>
            <a:rPr lang="en-GB" sz="1100" b="1" baseline="0"/>
            <a:t> ASH</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a:t>
          </a:r>
          <a:r>
            <a:rPr lang="en-ZA" sz="1100" b="0" baseline="0">
              <a:solidFill>
                <a:schemeClr val="dk1"/>
              </a:solidFill>
              <a:effectLst/>
              <a:latin typeface="+mn-lt"/>
              <a:ea typeface="+mn-ea"/>
              <a:cs typeface="+mn-cs"/>
            </a:rPr>
            <a:t>C</a:t>
          </a:r>
          <a:r>
            <a:rPr lang="en-ZA" sz="1100">
              <a:solidFill>
                <a:schemeClr val="dk1"/>
              </a:solidFill>
              <a:effectLst/>
              <a:latin typeface="+mn-lt"/>
              <a:ea typeface="+mn-ea"/>
              <a:cs typeface="+mn-cs"/>
            </a:rPr>
            <a:t>onsists mainly of silicon, aluminium and calcium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-Eskom produces approximately 40 Mt of fresh fly ash from burning coal (Shekhovtsova, 2015).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-Approximately 74% of the fresh fly ash is required as a salt sink for poor quality effluent streams and the remaining 26% is available for reuse (Reynolds-Clausen &amp; Singh, 2017)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10,4 Mt</a:t>
          </a:r>
          <a:r>
            <a:rPr lang="en-ZA" sz="1100" b="1" baseline="0">
              <a:solidFill>
                <a:schemeClr val="dk1"/>
              </a:solidFill>
              <a:effectLst/>
              <a:latin typeface="+mn-lt"/>
              <a:ea typeface="+mn-ea"/>
              <a:cs typeface="+mn-cs"/>
            </a:rPr>
            <a:t> available </a:t>
          </a:r>
          <a:r>
            <a:rPr lang="en-ZA" sz="1100" baseline="0">
              <a:solidFill>
                <a:schemeClr val="dk1"/>
              </a:solidFill>
              <a:effectLst/>
              <a:latin typeface="+mn-lt"/>
              <a:ea typeface="+mn-ea"/>
              <a:cs typeface="+mn-cs"/>
            </a:rPr>
            <a:t>for SCM per annum</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-This allows for a 70% clinker substitution (this excludes the millions of stockpilled flyash available)</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-Costs between R400-R500 per ton</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-OPC costs between R1100-R1500</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-SA regulation allows for a maximum of 35% fly ash clinker substitution (however projects have used substitution ratios to 65%/68% and did not affect the strength test of cement)</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1</xdr:col>
      <xdr:colOff>284480</xdr:colOff>
      <xdr:row>114</xdr:row>
      <xdr:rowOff>142240</xdr:rowOff>
    </xdr:from>
    <xdr:to>
      <xdr:col>9</xdr:col>
      <xdr:colOff>411480</xdr:colOff>
      <xdr:row>122</xdr:row>
      <xdr:rowOff>121920</xdr:rowOff>
    </xdr:to>
    <xdr:sp macro="" textlink="">
      <xdr:nvSpPr>
        <xdr:cNvPr id="10" name="TextBox 9">
          <a:extLst>
            <a:ext uri="{FF2B5EF4-FFF2-40B4-BE49-F238E27FC236}">
              <a16:creationId xmlns:a16="http://schemas.microsoft.com/office/drawing/2014/main" id="{08331D51-C6D8-411B-9DC8-C66F3F890798}"/>
            </a:ext>
          </a:extLst>
        </xdr:cNvPr>
        <xdr:cNvSpPr txBox="1"/>
      </xdr:nvSpPr>
      <xdr:spPr>
        <a:xfrm>
          <a:off x="1122680" y="6943090"/>
          <a:ext cx="6823075" cy="157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GROUND GRANULATED BLAST FURNACE SLAG (GGBS)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-By product of blast furnaces in iron ore refining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-SImilar in composition to clinker but must undergo additional processing costs to be used</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-Every ton of iron ore prodcues 220-370 kg of slag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-SA regulation allows for a maximum of 95% slag clinker substitution (there are plants fully devoted to produce GGBS blended cement)</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-Costs R800-R900 per ton</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-Issue would be of declining iron production worldwide (however there are stockpiled sources of GGBS)</a:t>
          </a: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1</xdr:col>
      <xdr:colOff>264160</xdr:colOff>
      <xdr:row>123</xdr:row>
      <xdr:rowOff>81280</xdr:rowOff>
    </xdr:from>
    <xdr:to>
      <xdr:col>9</xdr:col>
      <xdr:colOff>391160</xdr:colOff>
      <xdr:row>131</xdr:row>
      <xdr:rowOff>60960</xdr:rowOff>
    </xdr:to>
    <xdr:sp macro="" textlink="">
      <xdr:nvSpPr>
        <xdr:cNvPr id="11" name="TextBox 10">
          <a:extLst>
            <a:ext uri="{FF2B5EF4-FFF2-40B4-BE49-F238E27FC236}">
              <a16:creationId xmlns:a16="http://schemas.microsoft.com/office/drawing/2014/main" id="{3B604A37-DF5D-4D67-88F8-28E3489425BD}"/>
            </a:ext>
          </a:extLst>
        </xdr:cNvPr>
        <xdr:cNvSpPr txBox="1"/>
      </xdr:nvSpPr>
      <xdr:spPr>
        <a:xfrm>
          <a:off x="1102360" y="8682355"/>
          <a:ext cx="6823075" cy="157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CALCINED CLAY (KAOLINITE CLAYS)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-Most promosing alternative SCM</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-Can achieve </a:t>
          </a:r>
          <a:r>
            <a:rPr lang="en-GB" sz="1100" b="1" baseline="0">
              <a:solidFill>
                <a:schemeClr val="dk1"/>
              </a:solidFill>
              <a:effectLst/>
              <a:latin typeface="+mn-lt"/>
              <a:ea typeface="+mn-ea"/>
              <a:cs typeface="+mn-cs"/>
            </a:rPr>
            <a:t>clinker substitutions of greater than 50% </a:t>
          </a:r>
          <a:r>
            <a:rPr lang="en-GB" sz="1100" b="0" baseline="0">
              <a:solidFill>
                <a:schemeClr val="dk1"/>
              </a:solidFill>
              <a:effectLst/>
              <a:latin typeface="+mn-lt"/>
              <a:ea typeface="+mn-ea"/>
              <a:cs typeface="+mn-cs"/>
            </a:rPr>
            <a:t>(can be used alongside fly ash and GGBS in blended cement)</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a:t>
          </a:r>
          <a:r>
            <a:rPr lang="en-ZA" sz="1100" b="0" baseline="0">
              <a:solidFill>
                <a:schemeClr val="dk1"/>
              </a:solidFill>
              <a:effectLst/>
              <a:latin typeface="+mn-lt"/>
              <a:ea typeface="+mn-ea"/>
              <a:cs typeface="+mn-cs"/>
            </a:rPr>
            <a:t>L</a:t>
          </a:r>
          <a:r>
            <a:rPr lang="en-ZA" sz="1100">
              <a:solidFill>
                <a:schemeClr val="dk1"/>
              </a:solidFill>
              <a:effectLst/>
              <a:latin typeface="+mn-lt"/>
              <a:ea typeface="+mn-ea"/>
              <a:cs typeface="+mn-cs"/>
            </a:rPr>
            <a:t>arge deposits located in the Grahamstown - Eastern Cape (65 Mt), Hopefield - Western Cape (500 Mt), and Bronkhorstspruit - Gauteng (35 Mt) (Leo &amp; Alexander, 2020)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-Studies</a:t>
          </a:r>
          <a:r>
            <a:rPr lang="en-ZA" sz="1100" baseline="0">
              <a:solidFill>
                <a:schemeClr val="dk1"/>
              </a:solidFill>
              <a:effectLst/>
              <a:latin typeface="+mn-lt"/>
              <a:ea typeface="+mn-ea"/>
              <a:cs typeface="+mn-cs"/>
            </a:rPr>
            <a:t> show should cap at 40% clinker substitution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0</xdr:col>
      <xdr:colOff>596900</xdr:colOff>
      <xdr:row>158</xdr:row>
      <xdr:rowOff>38100</xdr:rowOff>
    </xdr:from>
    <xdr:to>
      <xdr:col>8</xdr:col>
      <xdr:colOff>703580</xdr:colOff>
      <xdr:row>168</xdr:row>
      <xdr:rowOff>91254</xdr:rowOff>
    </xdr:to>
    <xdr:sp macro="" textlink="">
      <xdr:nvSpPr>
        <xdr:cNvPr id="12" name="TextBox 11">
          <a:extLst>
            <a:ext uri="{FF2B5EF4-FFF2-40B4-BE49-F238E27FC236}">
              <a16:creationId xmlns:a16="http://schemas.microsoft.com/office/drawing/2014/main" id="{03A40826-497C-4BB5-A969-BDB365F4B221}"/>
            </a:ext>
          </a:extLst>
        </xdr:cNvPr>
        <xdr:cNvSpPr txBox="1"/>
      </xdr:nvSpPr>
      <xdr:spPr>
        <a:xfrm>
          <a:off x="596900" y="438150"/>
          <a:ext cx="6812280" cy="20534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ENERGY FROM BIOMASS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a:t>
          </a:r>
          <a:r>
            <a:rPr lang="en-ZA" sz="1100">
              <a:solidFill>
                <a:schemeClr val="dk1"/>
              </a:solidFill>
              <a:effectLst/>
              <a:latin typeface="+mn-lt"/>
              <a:ea typeface="+mn-ea"/>
              <a:cs typeface="+mn-cs"/>
            </a:rPr>
            <a:t>The key consideration in using crop and agro-biomass is the proximity to the plant due to the low energy density of the residues as further processing is required if the residues are to be transported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-Total</a:t>
          </a:r>
          <a:r>
            <a:rPr lang="en-ZA" sz="1100" baseline="0">
              <a:solidFill>
                <a:schemeClr val="dk1"/>
              </a:solidFill>
              <a:effectLst/>
              <a:latin typeface="+mn-lt"/>
              <a:ea typeface="+mn-ea"/>
              <a:cs typeface="+mn-cs"/>
            </a:rPr>
            <a:t> fuel requirements of cement production is 14 EJ/annum</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-F</a:t>
          </a:r>
          <a:r>
            <a:rPr lang="en-ZA" sz="1100">
              <a:solidFill>
                <a:schemeClr val="dk1"/>
              </a:solidFill>
              <a:effectLst/>
              <a:latin typeface="+mn-lt"/>
              <a:ea typeface="+mn-ea"/>
              <a:cs typeface="+mn-cs"/>
            </a:rPr>
            <a:t>orecasts that globally biomass will account for </a:t>
          </a:r>
          <a:r>
            <a:rPr lang="en-ZA" sz="1100" b="1">
              <a:solidFill>
                <a:schemeClr val="dk1"/>
              </a:solidFill>
              <a:effectLst/>
              <a:latin typeface="+mn-lt"/>
              <a:ea typeface="+mn-ea"/>
              <a:cs typeface="+mn-cs"/>
            </a:rPr>
            <a:t>20% </a:t>
          </a:r>
          <a:r>
            <a:rPr lang="en-ZA" sz="1100">
              <a:solidFill>
                <a:schemeClr val="dk1"/>
              </a:solidFill>
              <a:effectLst/>
              <a:latin typeface="+mn-lt"/>
              <a:ea typeface="+mn-ea"/>
              <a:cs typeface="+mn-cs"/>
            </a:rPr>
            <a:t>of the total fuel requirements with a maximum value of 6 EJ/year (Energy Transitions Commission (ETC), 2018)</a:t>
          </a:r>
          <a:r>
            <a:rPr lang="en-ZA" sz="1100" baseline="0">
              <a:solidFill>
                <a:schemeClr val="dk1"/>
              </a:solidFill>
              <a:effectLst/>
              <a:latin typeface="+mn-lt"/>
              <a:ea typeface="+mn-ea"/>
              <a:cs typeface="+mn-cs"/>
            </a:rPr>
            <a:t> as cement is not classified as a priority sector</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a:t>
          </a:r>
          <a:r>
            <a:rPr lang="en-ZA" sz="1100">
              <a:solidFill>
                <a:schemeClr val="dk1"/>
              </a:solidFill>
              <a:effectLst/>
              <a:latin typeface="+mn-lt"/>
              <a:ea typeface="+mn-ea"/>
              <a:cs typeface="+mn-cs"/>
            </a:rPr>
            <a:t>Biomass has a large diversity in its lower- heating values (LHV) that can range from </a:t>
          </a:r>
          <a:r>
            <a:rPr lang="en-ZA" sz="1100" b="1">
              <a:solidFill>
                <a:schemeClr val="dk1"/>
              </a:solidFill>
              <a:effectLst/>
              <a:latin typeface="+mn-lt"/>
              <a:ea typeface="+mn-ea"/>
              <a:cs typeface="+mn-cs"/>
            </a:rPr>
            <a:t>9.2-19.4 GJ/dry tonne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b="1">
              <a:solidFill>
                <a:schemeClr val="dk1"/>
              </a:solidFill>
              <a:effectLst/>
              <a:latin typeface="+mn-lt"/>
              <a:ea typeface="+mn-ea"/>
              <a:cs typeface="+mn-cs"/>
            </a:rPr>
            <a:t>Substitution ratios of 20% in cement kilns </a:t>
          </a:r>
          <a:r>
            <a:rPr lang="en-ZA" sz="1100">
              <a:solidFill>
                <a:schemeClr val="dk1"/>
              </a:solidFill>
              <a:effectLst/>
              <a:latin typeface="+mn-lt"/>
              <a:ea typeface="+mn-ea"/>
              <a:cs typeface="+mn-cs"/>
            </a:rPr>
            <a:t>are recommended to have no adverse effects on combustibility of the raw materials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-Reccomended Biomass compositions: </a:t>
          </a:r>
          <a:r>
            <a:rPr lang="en-ZA" sz="1100">
              <a:solidFill>
                <a:schemeClr val="dk1"/>
              </a:solidFill>
              <a:effectLst/>
              <a:latin typeface="+mn-lt"/>
              <a:ea typeface="+mn-ea"/>
              <a:cs typeface="+mn-cs"/>
            </a:rPr>
            <a:t>A calorific value that is higher than </a:t>
          </a:r>
          <a:r>
            <a:rPr lang="en-ZA" sz="1100" b="1">
              <a:solidFill>
                <a:schemeClr val="dk1"/>
              </a:solidFill>
              <a:effectLst/>
              <a:latin typeface="+mn-lt"/>
              <a:ea typeface="+mn-ea"/>
              <a:cs typeface="+mn-cs"/>
            </a:rPr>
            <a:t>14 MJ/kg</a:t>
          </a:r>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moisture content less than 2</a:t>
          </a:r>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sulphur content below 2.5%, </a:t>
          </a:r>
          <a:r>
            <a:rPr lang="en-ZA" sz="1100">
              <a:solidFill>
                <a:schemeClr val="dk1"/>
              </a:solidFill>
              <a:effectLst/>
              <a:latin typeface="+mn-lt"/>
              <a:ea typeface="+mn-ea"/>
              <a:cs typeface="+mn-cs"/>
            </a:rPr>
            <a:t>and </a:t>
          </a:r>
          <a:r>
            <a:rPr lang="en-ZA" sz="1100" b="1">
              <a:solidFill>
                <a:schemeClr val="dk1"/>
              </a:solidFill>
              <a:effectLst/>
              <a:latin typeface="+mn-lt"/>
              <a:ea typeface="+mn-ea"/>
              <a:cs typeface="+mn-cs"/>
            </a:rPr>
            <a:t>chlorine content below 0.2%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1</xdr:col>
      <xdr:colOff>0</xdr:colOff>
      <xdr:row>169</xdr:row>
      <xdr:rowOff>25400</xdr:rowOff>
    </xdr:from>
    <xdr:ext cx="6045200" cy="2927350"/>
    <xdr:pic>
      <xdr:nvPicPr>
        <xdr:cNvPr id="13" name="Picture 12">
          <a:extLst>
            <a:ext uri="{FF2B5EF4-FFF2-40B4-BE49-F238E27FC236}">
              <a16:creationId xmlns:a16="http://schemas.microsoft.com/office/drawing/2014/main" id="{CB5DC597-4DDE-42A2-A400-CEC7133ABCEB}"/>
            </a:ext>
          </a:extLst>
        </xdr:cNvPr>
        <xdr:cNvPicPr>
          <a:picLocks noChangeAspect="1"/>
        </xdr:cNvPicPr>
      </xdr:nvPicPr>
      <xdr:blipFill>
        <a:blip xmlns:r="http://schemas.openxmlformats.org/officeDocument/2006/relationships" r:embed="rId4"/>
        <a:stretch>
          <a:fillRect/>
        </a:stretch>
      </xdr:blipFill>
      <xdr:spPr>
        <a:xfrm>
          <a:off x="838200" y="2625725"/>
          <a:ext cx="6045200" cy="2927350"/>
        </a:xfrm>
        <a:prstGeom prst="rect">
          <a:avLst/>
        </a:prstGeom>
      </xdr:spPr>
    </xdr:pic>
    <xdr:clientData/>
  </xdr:oneCellAnchor>
  <xdr:twoCellAnchor>
    <xdr:from>
      <xdr:col>1</xdr:col>
      <xdr:colOff>0</xdr:colOff>
      <xdr:row>185</xdr:row>
      <xdr:rowOff>0</xdr:rowOff>
    </xdr:from>
    <xdr:to>
      <xdr:col>9</xdr:col>
      <xdr:colOff>106680</xdr:colOff>
      <xdr:row>213</xdr:row>
      <xdr:rowOff>114300</xdr:rowOff>
    </xdr:to>
    <xdr:sp macro="" textlink="">
      <xdr:nvSpPr>
        <xdr:cNvPr id="14" name="TextBox 13">
          <a:extLst>
            <a:ext uri="{FF2B5EF4-FFF2-40B4-BE49-F238E27FC236}">
              <a16:creationId xmlns:a16="http://schemas.microsoft.com/office/drawing/2014/main" id="{ECE7A6CB-0296-441A-ACCF-515596843C5A}"/>
            </a:ext>
          </a:extLst>
        </xdr:cNvPr>
        <xdr:cNvSpPr txBox="1"/>
      </xdr:nvSpPr>
      <xdr:spPr>
        <a:xfrm>
          <a:off x="838200" y="5800725"/>
          <a:ext cx="6812280" cy="571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ENERGY FROM WASTE</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a:t>
          </a:r>
          <a:r>
            <a:rPr lang="en-ZA" sz="1100">
              <a:solidFill>
                <a:schemeClr val="dk1"/>
              </a:solidFill>
              <a:effectLst/>
              <a:latin typeface="+mn-lt"/>
              <a:ea typeface="+mn-ea"/>
              <a:cs typeface="+mn-cs"/>
            </a:rPr>
            <a:t>Alternative fuels (AFs) are a type of energy source used by cement producers globally to minimise the output of CO2 as AFs are between 20-25% less carbon intense than fossil fuels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Alternate fuels can be used up to quantities of 100% in kilns depending on their sources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Typical AFs are used tyres, animal residues, sewage sludge, and waste fuel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current cement industry requires approximately 3.3 GJ of energy per tonne of cement and the corresponding coal costs equates to 30-40% of the total cost (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use of AFs could reduce this cost and reduce the waste management disposal and treatment volumes by up to 50%.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Refuse derived fuels (RDFs) are typically products of municipal waste.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RDFs are advantageous as they: minimise CO2 emissions and ash, have a higher calorific value, and lower moisture content.</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a:t>
          </a:r>
          <a:r>
            <a:rPr lang="en-ZA" sz="1100" b="1">
              <a:solidFill>
                <a:schemeClr val="dk1"/>
              </a:solidFill>
              <a:effectLst/>
              <a:latin typeface="+mn-lt"/>
              <a:ea typeface="+mn-ea"/>
              <a:cs typeface="+mn-cs"/>
            </a:rPr>
            <a:t>basic net reduction in CO2 emissions </a:t>
          </a:r>
          <a:r>
            <a:rPr lang="en-ZA" sz="1100">
              <a:solidFill>
                <a:schemeClr val="dk1"/>
              </a:solidFill>
              <a:effectLst/>
              <a:latin typeface="+mn-lt"/>
              <a:ea typeface="+mn-ea"/>
              <a:cs typeface="+mn-cs"/>
            </a:rPr>
            <a:t>with the use </a:t>
          </a:r>
          <a:r>
            <a:rPr lang="en-ZA" sz="1100" b="1">
              <a:solidFill>
                <a:schemeClr val="dk1"/>
              </a:solidFill>
              <a:effectLst/>
              <a:latin typeface="+mn-lt"/>
              <a:ea typeface="+mn-ea"/>
              <a:cs typeface="+mn-cs"/>
            </a:rPr>
            <a:t>of RDFs is 0.4 tons CO2/ton coal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-South Africa has banned the disposal of liquid waste and hazardous waste in landfills that have a calorific value of </a:t>
          </a:r>
          <a:r>
            <a:rPr lang="en-ZA" sz="1100" b="1">
              <a:solidFill>
                <a:schemeClr val="dk1"/>
              </a:solidFill>
              <a:effectLst/>
              <a:latin typeface="+mn-lt"/>
              <a:ea typeface="+mn-ea"/>
              <a:cs typeface="+mn-cs"/>
            </a:rPr>
            <a:t>greater than 20 MJ/kg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-Cement kilns offer a viable alternative for this waste disposal</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average RDF has a </a:t>
          </a:r>
          <a:r>
            <a:rPr lang="en-ZA" sz="1100" b="1">
              <a:solidFill>
                <a:schemeClr val="dk1"/>
              </a:solidFill>
              <a:effectLst/>
              <a:latin typeface="+mn-lt"/>
              <a:ea typeface="+mn-ea"/>
              <a:cs typeface="+mn-cs"/>
            </a:rPr>
            <a:t>lower heating value (LHV) of 20.45 MJ/kg. </a:t>
          </a:r>
          <a:r>
            <a:rPr lang="en-ZA" sz="1100">
              <a:solidFill>
                <a:schemeClr val="dk1"/>
              </a:solidFill>
              <a:effectLst/>
              <a:latin typeface="+mn-lt"/>
              <a:ea typeface="+mn-ea"/>
              <a:cs typeface="+mn-cs"/>
            </a:rPr>
            <a:t>Municipal solid waste (MSW) also presents a form of energy that can be used in cement kilns without the treatment that is required for RDF</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-Tyre derived fuels (TDFs) have a </a:t>
          </a:r>
          <a:r>
            <a:rPr lang="en-ZA" sz="1100" b="1">
              <a:solidFill>
                <a:schemeClr val="dk1"/>
              </a:solidFill>
              <a:effectLst/>
              <a:latin typeface="+mn-lt"/>
              <a:ea typeface="+mn-ea"/>
              <a:cs typeface="+mn-cs"/>
            </a:rPr>
            <a:t>high calorific value of 30 MJ/kg</a:t>
          </a:r>
          <a:r>
            <a:rPr lang="en-ZA" sz="1100">
              <a:solidFill>
                <a:schemeClr val="dk1"/>
              </a:solidFill>
              <a:effectLst/>
              <a:latin typeface="+mn-lt"/>
              <a:ea typeface="+mn-ea"/>
              <a:cs typeface="+mn-cs"/>
            </a:rPr>
            <a:t>, low diversification, and low moisture contents (Urbaniec, et al., 2016). This calorific value can get as high as </a:t>
          </a:r>
          <a:r>
            <a:rPr lang="en-ZA" sz="1100" b="1">
              <a:solidFill>
                <a:schemeClr val="dk1"/>
              </a:solidFill>
              <a:effectLst/>
              <a:latin typeface="+mn-lt"/>
              <a:ea typeface="+mn-ea"/>
              <a:cs typeface="+mn-cs"/>
            </a:rPr>
            <a:t>38 MJ/kg after drying and removal of ash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a:t>
          </a:r>
          <a:r>
            <a:rPr lang="en-ZA" sz="1100">
              <a:solidFill>
                <a:schemeClr val="dk1"/>
              </a:solidFill>
              <a:effectLst/>
              <a:latin typeface="+mn-lt"/>
              <a:ea typeface="+mn-ea"/>
              <a:cs typeface="+mn-cs"/>
            </a:rPr>
            <a:t>End of life tyres (ELTs) eplacement ratios need to be kept under 30% as the higher Zn levels can negatively affect the composition of the clinker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-However, PPC aims to have a 50% tyre substitution rate by 2050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Dried (Sewage Sludge) SS can be used in rotary kilns and it does not produce any unwanted emissions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SS presents the greatest potential for CO2 when compared to other waste energy sources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-SS has an LHV of 15 MJ/kg and therefore the requires a greater volume than that of other waste energy sources.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South Africa has a large amount of hazardous waste with 316 781 tonnes/annum (potential to replace 100% of the traditional fossil fuel kiln fuels)</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xdr:from>
      <xdr:col>0</xdr:col>
      <xdr:colOff>0</xdr:colOff>
      <xdr:row>219</xdr:row>
      <xdr:rowOff>0</xdr:rowOff>
    </xdr:from>
    <xdr:to>
      <xdr:col>8</xdr:col>
      <xdr:colOff>106680</xdr:colOff>
      <xdr:row>247</xdr:row>
      <xdr:rowOff>0</xdr:rowOff>
    </xdr:to>
    <xdr:sp macro="" textlink="">
      <xdr:nvSpPr>
        <xdr:cNvPr id="15" name="TextBox 14">
          <a:extLst>
            <a:ext uri="{FF2B5EF4-FFF2-40B4-BE49-F238E27FC236}">
              <a16:creationId xmlns:a16="http://schemas.microsoft.com/office/drawing/2014/main" id="{1651F63C-2F2E-4A08-8A5C-F3F86E2AA9E1}"/>
            </a:ext>
          </a:extLst>
        </xdr:cNvPr>
        <xdr:cNvSpPr txBox="1"/>
      </xdr:nvSpPr>
      <xdr:spPr>
        <a:xfrm>
          <a:off x="0" y="400050"/>
          <a:ext cx="10927080" cy="560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CARBON CAPTURE, UTILISATION AND STORAGE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a:t>-</a:t>
          </a:r>
          <a:r>
            <a:rPr lang="en-ZA" sz="1100">
              <a:solidFill>
                <a:schemeClr val="dk1"/>
              </a:solidFill>
              <a:effectLst/>
              <a:latin typeface="+mn-lt"/>
              <a:ea typeface="+mn-ea"/>
              <a:cs typeface="+mn-cs"/>
            </a:rPr>
            <a:t>Carbon capture, utilisation and storage (CCUS) has been identified as the main technology group capable of reducing the remaining emissions in the cement industry</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-According to the IEA, the combination of other mitigation pathways (alternative fuels, cement: clinker ratio, energy efficiency) can reduce CO2 emissions per tonne of cement produced by roughly </a:t>
          </a:r>
          <a:r>
            <a:rPr lang="en-ZA" sz="1100" b="1">
              <a:solidFill>
                <a:schemeClr val="dk1"/>
              </a:solidFill>
              <a:effectLst/>
              <a:latin typeface="+mn-lt"/>
              <a:ea typeface="+mn-ea"/>
              <a:cs typeface="+mn-cs"/>
            </a:rPr>
            <a:t>50% without CCUS</a:t>
          </a:r>
          <a:r>
            <a:rPr lang="en-ZA" sz="1100">
              <a:solidFill>
                <a:schemeClr val="dk1"/>
              </a:solidFill>
              <a:effectLst/>
              <a:latin typeface="+mn-lt"/>
              <a:ea typeface="+mn-ea"/>
              <a:cs typeface="+mn-cs"/>
            </a:rPr>
            <a:t>; whereas with </a:t>
          </a:r>
          <a:r>
            <a:rPr lang="en-ZA" sz="1100" b="1">
              <a:solidFill>
                <a:schemeClr val="dk1"/>
              </a:solidFill>
              <a:effectLst/>
              <a:latin typeface="+mn-lt"/>
              <a:ea typeface="+mn-ea"/>
              <a:cs typeface="+mn-cs"/>
            </a:rPr>
            <a:t>CCUS CO2 emissions per tonne of cement produced </a:t>
          </a:r>
          <a:r>
            <a:rPr lang="en-ZA" sz="1100">
              <a:solidFill>
                <a:schemeClr val="dk1"/>
              </a:solidFill>
              <a:effectLst/>
              <a:latin typeface="+mn-lt"/>
              <a:ea typeface="+mn-ea"/>
              <a:cs typeface="+mn-cs"/>
            </a:rPr>
            <a:t>can be </a:t>
          </a:r>
          <a:r>
            <a:rPr lang="en-ZA" sz="1100" b="1">
              <a:solidFill>
                <a:schemeClr val="dk1"/>
              </a:solidFill>
              <a:effectLst/>
              <a:latin typeface="+mn-lt"/>
              <a:ea typeface="+mn-ea"/>
              <a:cs typeface="+mn-cs"/>
            </a:rPr>
            <a:t>reduced by up to 80-93% </a:t>
          </a:r>
          <a:r>
            <a:rPr lang="en-ZA" sz="1100">
              <a:solidFill>
                <a:schemeClr val="dk1"/>
              </a:solidFill>
              <a:effectLst/>
              <a:latin typeface="+mn-lt"/>
              <a:ea typeface="+mn-ea"/>
              <a:cs typeface="+mn-cs"/>
            </a:rPr>
            <a:t>(International Energy Agency (IEA), 2018; Barker, et al., 2009)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Four</a:t>
          </a:r>
          <a:r>
            <a:rPr lang="en-ZA" sz="1100" baseline="0">
              <a:solidFill>
                <a:schemeClr val="dk1"/>
              </a:solidFill>
              <a:effectLst/>
              <a:latin typeface="+mn-lt"/>
              <a:ea typeface="+mn-ea"/>
              <a:cs typeface="+mn-cs"/>
            </a:rPr>
            <a:t> most promising methods:</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1) Post combistion amine scrubbing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2) Calcium Looping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3) Full Oxy-fuel combustion</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4)Partial Oxy-fuel combustion</a:t>
          </a: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-Major</a:t>
          </a:r>
          <a:r>
            <a:rPr lang="en-ZA" baseline="0"/>
            <a:t> concerns are cost and energy requirement</a:t>
          </a:r>
        </a:p>
        <a:p>
          <a:pPr marL="0" marR="0" lvl="0" indent="0" algn="l" defTabSz="914400" eaLnBrk="1" fontAlgn="auto" latinLnBrk="0" hangingPunct="1">
            <a:lnSpc>
              <a:spcPct val="100000"/>
            </a:lnSpc>
            <a:spcBef>
              <a:spcPts val="0"/>
            </a:spcBef>
            <a:spcAft>
              <a:spcPts val="0"/>
            </a:spcAft>
            <a:buClrTx/>
            <a:buSzTx/>
            <a:buFontTx/>
            <a:buNone/>
            <a:tabLst/>
            <a:defRPr/>
          </a:pPr>
          <a:r>
            <a:rPr lang="en-ZA" baseline="0"/>
            <a:t>-</a:t>
          </a:r>
          <a:r>
            <a:rPr lang="en-ZA" sz="1100">
              <a:solidFill>
                <a:schemeClr val="dk1"/>
              </a:solidFill>
              <a:effectLst/>
              <a:latin typeface="+mn-lt"/>
              <a:ea typeface="+mn-ea"/>
              <a:cs typeface="+mn-cs"/>
            </a:rPr>
            <a:t>The capital costs for the different capture technologies are depicted above and show that to retrofit a 1 Mt cement plant with full oxy-fuel combustion will cost roughly R1.9 billion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Similarly, the MPA estimates that carbon capture technologies, when available, will have a marginal abatement cost of R820-R910/t CO2e captured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It is estimated that to capture </a:t>
          </a:r>
          <a:r>
            <a:rPr lang="en-ZA" sz="1100" b="1">
              <a:solidFill>
                <a:schemeClr val="dk1"/>
              </a:solidFill>
              <a:effectLst/>
              <a:latin typeface="+mn-lt"/>
              <a:ea typeface="+mn-ea"/>
              <a:cs typeface="+mn-cs"/>
            </a:rPr>
            <a:t>1 ton of CO2 requires 3 GJ of thermal energy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electrical energy requirement for full oxy-fuel combustion </a:t>
          </a:r>
          <a:r>
            <a:rPr lang="en-ZA" sz="1100" b="1">
              <a:solidFill>
                <a:schemeClr val="dk1"/>
              </a:solidFill>
              <a:effectLst/>
              <a:latin typeface="+mn-lt"/>
              <a:ea typeface="+mn-ea"/>
              <a:cs typeface="+mn-cs"/>
            </a:rPr>
            <a:t>is 60 kWh/t clinker which is a 66% increase in the electrical demand </a:t>
          </a:r>
          <a:r>
            <a:rPr lang="en-ZA" sz="1100">
              <a:solidFill>
                <a:schemeClr val="dk1"/>
              </a:solidFill>
              <a:effectLst/>
              <a:latin typeface="+mn-lt"/>
              <a:ea typeface="+mn-ea"/>
              <a:cs typeface="+mn-cs"/>
            </a:rPr>
            <a:t>of the cement plant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most promising carbon utilisation methods come from the petroleum industry which plan to generate renewable energy by reacting CO2 with H2 to form methane and other hydrocarbon products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applicability of carbon utilisation as a sink for captured CO2 is dependent on the distance between cement plants and carbon utilisation sites such as Secunda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r>
            <a:rPr lang="en-ZA"/>
            <a:t>-C</a:t>
          </a:r>
          <a:r>
            <a:rPr lang="en-ZA" sz="1100">
              <a:solidFill>
                <a:schemeClr val="dk1"/>
              </a:solidFill>
              <a:effectLst/>
              <a:latin typeface="+mn-lt"/>
              <a:ea typeface="+mn-ea"/>
              <a:cs typeface="+mn-cs"/>
            </a:rPr>
            <a:t>arbon cure and Solidia Technologies are two global companies that have designed systems to inject recycled CO2 into fresh concrete. </a:t>
          </a:r>
        </a:p>
        <a:p>
          <a:r>
            <a:rPr lang="en-ZA" sz="1100">
              <a:solidFill>
                <a:schemeClr val="dk1"/>
              </a:solidFill>
              <a:effectLst/>
              <a:latin typeface="+mn-lt"/>
              <a:ea typeface="+mn-ea"/>
              <a:cs typeface="+mn-cs"/>
            </a:rPr>
            <a:t>-Once injected the CO2 undergoes mineralization by reacting with CaO to form CaCO3; the CO2 is then permanently embedded in the concrete (Carbon Cure, 2020). </a:t>
          </a:r>
        </a:p>
        <a:p>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This concrete curing process consumes 240 kg of CO2 per ton of concrete produced </a:t>
          </a:r>
          <a:r>
            <a:rPr lang="en-ZA" sz="1100">
              <a:solidFill>
                <a:schemeClr val="dk1"/>
              </a:solidFill>
              <a:effectLst/>
              <a:latin typeface="+mn-lt"/>
              <a:ea typeface="+mn-ea"/>
              <a:cs typeface="+mn-cs"/>
            </a:rPr>
            <a:t>(Solidia, 2020). </a:t>
          </a:r>
        </a:p>
        <a:p>
          <a:r>
            <a:rPr lang="en-ZA" sz="1100">
              <a:solidFill>
                <a:schemeClr val="dk1"/>
              </a:solidFill>
              <a:effectLst/>
              <a:latin typeface="+mn-lt"/>
              <a:ea typeface="+mn-ea"/>
              <a:cs typeface="+mn-cs"/>
            </a:rPr>
            <a:t>-Solidia Technologies estimates their technology will reduce the </a:t>
          </a:r>
          <a:r>
            <a:rPr lang="en-ZA" sz="1100" b="1">
              <a:solidFill>
                <a:schemeClr val="dk1"/>
              </a:solidFill>
              <a:effectLst/>
              <a:latin typeface="+mn-lt"/>
              <a:ea typeface="+mn-ea"/>
              <a:cs typeface="+mn-cs"/>
            </a:rPr>
            <a:t>carbon footprint of concrete by 70%, </a:t>
          </a:r>
          <a:r>
            <a:rPr lang="en-ZA" sz="1100">
              <a:solidFill>
                <a:schemeClr val="dk1"/>
              </a:solidFill>
              <a:effectLst/>
              <a:latin typeface="+mn-lt"/>
              <a:ea typeface="+mn-ea"/>
              <a:cs typeface="+mn-cs"/>
            </a:rPr>
            <a:t>reduce the water usage in concrete manufacturing by 3 trillion litres per year and </a:t>
          </a:r>
          <a:r>
            <a:rPr lang="en-ZA" sz="1100" b="1">
              <a:solidFill>
                <a:schemeClr val="dk1"/>
              </a:solidFill>
              <a:effectLst/>
              <a:latin typeface="+mn-lt"/>
              <a:ea typeface="+mn-ea"/>
              <a:cs typeface="+mn-cs"/>
            </a:rPr>
            <a:t>reduce energy consumption of a cement plant by 30-40% </a:t>
          </a:r>
          <a:r>
            <a:rPr lang="en-ZA" sz="1100">
              <a:solidFill>
                <a:schemeClr val="dk1"/>
              </a:solidFill>
              <a:effectLst/>
              <a:latin typeface="+mn-lt"/>
              <a:ea typeface="+mn-ea"/>
              <a:cs typeface="+mn-cs"/>
            </a:rPr>
            <a:t>(Solidia, 2020). </a:t>
          </a:r>
        </a:p>
        <a:p>
          <a:endParaRPr lang="en-ZA" sz="1100">
            <a:solidFill>
              <a:schemeClr val="dk1"/>
            </a:solidFill>
            <a:effectLst/>
            <a:latin typeface="+mn-lt"/>
            <a:ea typeface="+mn-ea"/>
            <a:cs typeface="+mn-cs"/>
          </a:endParaRPr>
        </a:p>
        <a:p>
          <a:r>
            <a:rPr lang="en-ZA" sz="1100" b="1">
              <a:solidFill>
                <a:schemeClr val="dk1"/>
              </a:solidFill>
              <a:effectLst/>
              <a:latin typeface="+mn-lt"/>
              <a:ea typeface="+mn-ea"/>
              <a:cs typeface="+mn-cs"/>
            </a:rPr>
            <a:t>STORAGE SITES</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-For carbon storage, the geological subsurface is very important  (look right)</a:t>
          </a:r>
          <a:endParaRPr lang="en-ZA"/>
        </a:p>
        <a:p>
          <a:pPr marL="0" marR="0" lvl="0" indent="0"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estimated capacity of geological storage in South Africa is 150 Gt CO2, the storage potential is dispersed across unmineable coal seams, deep saline formations, and depleted oil and gas fields </a:t>
          </a:r>
          <a:endParaRPr lang="en-ZA"/>
        </a:p>
        <a:p>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8</xdr:col>
      <xdr:colOff>292099</xdr:colOff>
      <xdr:row>218</xdr:row>
      <xdr:rowOff>152400</xdr:rowOff>
    </xdr:from>
    <xdr:ext cx="8525171" cy="5699125"/>
    <xdr:pic>
      <xdr:nvPicPr>
        <xdr:cNvPr id="16" name="Picture 15" descr="page26image66446272">
          <a:extLst>
            <a:ext uri="{FF2B5EF4-FFF2-40B4-BE49-F238E27FC236}">
              <a16:creationId xmlns:a16="http://schemas.microsoft.com/office/drawing/2014/main" id="{AA2DE765-923D-42A7-A83D-14AF41D9260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12499" y="352425"/>
          <a:ext cx="8525171" cy="56991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260</xdr:row>
      <xdr:rowOff>0</xdr:rowOff>
    </xdr:from>
    <xdr:to>
      <xdr:col>5</xdr:col>
      <xdr:colOff>411480</xdr:colOff>
      <xdr:row>269</xdr:row>
      <xdr:rowOff>63500</xdr:rowOff>
    </xdr:to>
    <xdr:sp macro="" textlink="">
      <xdr:nvSpPr>
        <xdr:cNvPr id="17" name="TextBox 16">
          <a:extLst>
            <a:ext uri="{FF2B5EF4-FFF2-40B4-BE49-F238E27FC236}">
              <a16:creationId xmlns:a16="http://schemas.microsoft.com/office/drawing/2014/main" id="{D2B7145E-65F4-41FE-8ADE-4476996F367A}"/>
            </a:ext>
          </a:extLst>
        </xdr:cNvPr>
        <xdr:cNvSpPr txBox="1"/>
      </xdr:nvSpPr>
      <xdr:spPr>
        <a:xfrm>
          <a:off x="838200" y="8601075"/>
          <a:ext cx="6726555" cy="1863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CLINKER FREE CEMENTS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-Geopolymer</a:t>
          </a:r>
          <a:r>
            <a:rPr lang="en-GB" sz="1100" b="0" baseline="0"/>
            <a:t> cements (GPC) made from alkali activated materials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-T</a:t>
          </a:r>
          <a:r>
            <a:rPr lang="en-ZA" sz="1100">
              <a:solidFill>
                <a:schemeClr val="dk1"/>
              </a:solidFill>
              <a:effectLst/>
              <a:latin typeface="+mn-lt"/>
              <a:ea typeface="+mn-ea"/>
              <a:cs typeface="+mn-cs"/>
            </a:rPr>
            <a:t>he MPA (2014) assumes that GPC production will account for 2.5% of total cement production by 2040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Leanne and Preston (2018) reports that GPC can </a:t>
          </a:r>
          <a:r>
            <a:rPr lang="en-ZA" sz="1100" b="1">
              <a:solidFill>
                <a:schemeClr val="dk1"/>
              </a:solidFill>
              <a:effectLst/>
              <a:latin typeface="+mn-lt"/>
              <a:ea typeface="+mn-ea"/>
              <a:cs typeface="+mn-cs"/>
            </a:rPr>
            <a:t>reduce process emissions by 80-90% </a:t>
          </a:r>
          <a:r>
            <a:rPr lang="en-ZA" sz="1100">
              <a:solidFill>
                <a:schemeClr val="dk1"/>
              </a:solidFill>
              <a:effectLst/>
              <a:latin typeface="+mn-lt"/>
              <a:ea typeface="+mn-ea"/>
              <a:cs typeface="+mn-cs"/>
            </a:rPr>
            <a:t>while Turner and Collins (2013) suggests GPC can only </a:t>
          </a:r>
          <a:r>
            <a:rPr lang="en-ZA" sz="1100" b="1">
              <a:solidFill>
                <a:schemeClr val="dk1"/>
              </a:solidFill>
              <a:effectLst/>
              <a:latin typeface="+mn-lt"/>
              <a:ea typeface="+mn-ea"/>
              <a:cs typeface="+mn-cs"/>
            </a:rPr>
            <a:t>reduce emissions by 9% compared to OPC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-Zero Carbon Australia (2017) argues that there is no calcination process in GPC production and the chemical reactions do not release any CO2</a:t>
          </a:r>
          <a:r>
            <a:rPr lang="en-ZA" sz="1100">
              <a:solidFill>
                <a:schemeClr val="dk1"/>
              </a:solidFill>
              <a:effectLst/>
              <a:latin typeface="+mn-lt"/>
              <a:ea typeface="+mn-ea"/>
              <a:cs typeface="+mn-cs"/>
            </a:rPr>
            <a:t>. Current GPC production in Australia </a:t>
          </a:r>
          <a:r>
            <a:rPr lang="en-ZA" sz="1100" b="1">
              <a:solidFill>
                <a:schemeClr val="dk1"/>
              </a:solidFill>
              <a:effectLst/>
              <a:latin typeface="+mn-lt"/>
              <a:ea typeface="+mn-ea"/>
              <a:cs typeface="+mn-cs"/>
            </a:rPr>
            <a:t>produces 80% less GHG emissions compared to OPC (Zero Carbon Australia, 2017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b="0"/>
            <a:t>-T</a:t>
          </a:r>
          <a:r>
            <a:rPr lang="en-ZA" sz="1100">
              <a:solidFill>
                <a:schemeClr val="dk1"/>
              </a:solidFill>
              <a:effectLst/>
              <a:latin typeface="+mn-lt"/>
              <a:ea typeface="+mn-ea"/>
              <a:cs typeface="+mn-cs"/>
            </a:rPr>
            <a:t>he cost of GPC is reported to be 39% to 300% higher than the cost of OPC, due to the high cost of alkali activated materials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xdr:from>
      <xdr:col>1</xdr:col>
      <xdr:colOff>50800</xdr:colOff>
      <xdr:row>270</xdr:row>
      <xdr:rowOff>139700</xdr:rowOff>
    </xdr:from>
    <xdr:to>
      <xdr:col>5</xdr:col>
      <xdr:colOff>462280</xdr:colOff>
      <xdr:row>282</xdr:row>
      <xdr:rowOff>25400</xdr:rowOff>
    </xdr:to>
    <xdr:sp macro="" textlink="">
      <xdr:nvSpPr>
        <xdr:cNvPr id="18" name="TextBox 17">
          <a:extLst>
            <a:ext uri="{FF2B5EF4-FFF2-40B4-BE49-F238E27FC236}">
              <a16:creationId xmlns:a16="http://schemas.microsoft.com/office/drawing/2014/main" id="{1172201A-7B07-45C7-AA97-70B08918F760}"/>
            </a:ext>
          </a:extLst>
        </xdr:cNvPr>
        <xdr:cNvSpPr txBox="1"/>
      </xdr:nvSpPr>
      <xdr:spPr>
        <a:xfrm>
          <a:off x="889000" y="10741025"/>
          <a:ext cx="6726555"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RAW MATERIAL</a:t>
          </a:r>
          <a:r>
            <a:rPr lang="en-GB" sz="1100" b="1" baseline="0"/>
            <a:t> SUBSTITUTION</a:t>
          </a:r>
          <a:endParaRPr lang="en-GB" sz="1100" b="1"/>
        </a:p>
        <a:p>
          <a:r>
            <a:rPr lang="en-GB" sz="1100" b="0"/>
            <a:t>-</a:t>
          </a:r>
          <a:r>
            <a:rPr lang="en-ZA" sz="1100">
              <a:solidFill>
                <a:schemeClr val="dk1"/>
              </a:solidFill>
              <a:effectLst/>
              <a:latin typeface="+mn-lt"/>
              <a:ea typeface="+mn-ea"/>
              <a:cs typeface="+mn-cs"/>
            </a:rPr>
            <a:t>Portland cement clinker production uses large amount of raw materials such as limestone, clay and sand which has resulted in the exploitation of these resources and significant environmental damage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In South Africa, the best options for raw material substitution are GOT and IOT as there a significant amounts available in Gauteng, Free state, Limpopo and Northern Cape Provinces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It was found that IOT can replace clay as the alumina-silicate raw material, </a:t>
          </a:r>
          <a:r>
            <a:rPr lang="en-ZA" sz="1100" b="1">
              <a:solidFill>
                <a:schemeClr val="dk1"/>
              </a:solidFill>
              <a:effectLst/>
              <a:latin typeface="+mn-lt"/>
              <a:ea typeface="+mn-ea"/>
              <a:cs typeface="+mn-cs"/>
            </a:rPr>
            <a:t>roughly 10 wt% of </a:t>
          </a:r>
          <a:r>
            <a:rPr lang="en-ZA" sz="1100">
              <a:solidFill>
                <a:schemeClr val="dk1"/>
              </a:solidFill>
              <a:effectLst/>
              <a:latin typeface="+mn-lt"/>
              <a:ea typeface="+mn-ea"/>
              <a:cs typeface="+mn-cs"/>
            </a:rPr>
            <a:t>the raw materials required for clinker production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study found that the optimum addition of </a:t>
          </a:r>
          <a:r>
            <a:rPr lang="en-ZA" sz="1100" b="1">
              <a:solidFill>
                <a:schemeClr val="dk1"/>
              </a:solidFill>
              <a:effectLst/>
              <a:latin typeface="+mn-lt"/>
              <a:ea typeface="+mn-ea"/>
              <a:cs typeface="+mn-cs"/>
            </a:rPr>
            <a:t>GOT is 5 wt%.</a:t>
          </a:r>
          <a:r>
            <a:rPr lang="en-ZA" sz="1100">
              <a:solidFill>
                <a:schemeClr val="dk1"/>
              </a:solidFill>
              <a:effectLst/>
              <a:latin typeface="+mn-lt"/>
              <a:ea typeface="+mn-ea"/>
              <a:cs typeface="+mn-cs"/>
            </a:rPr>
            <a:t> The costs of GOT and IOT are R 0 (not including transportation costs) given that they are solid wastes and not utilized in other processes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0</xdr:col>
      <xdr:colOff>0</xdr:colOff>
      <xdr:row>289</xdr:row>
      <xdr:rowOff>0</xdr:rowOff>
    </xdr:from>
    <xdr:ext cx="1600200" cy="0"/>
    <xdr:pic>
      <xdr:nvPicPr>
        <xdr:cNvPr id="19" name="Picture 18" descr="page29image51428352">
          <a:extLst>
            <a:ext uri="{FF2B5EF4-FFF2-40B4-BE49-F238E27FC236}">
              <a16:creationId xmlns:a16="http://schemas.microsoft.com/office/drawing/2014/main" id="{5E513C25-0B25-4D30-9E1C-BE4AE1D8BD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800100"/>
          <a:ext cx="1600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289</xdr:row>
      <xdr:rowOff>0</xdr:rowOff>
    </xdr:from>
    <xdr:ext cx="2828925" cy="0"/>
    <xdr:pic>
      <xdr:nvPicPr>
        <xdr:cNvPr id="20" name="Picture 19" descr="page29image51427392">
          <a:extLst>
            <a:ext uri="{FF2B5EF4-FFF2-40B4-BE49-F238E27FC236}">
              <a16:creationId xmlns:a16="http://schemas.microsoft.com/office/drawing/2014/main" id="{A06A006E-8C80-4AD5-8CED-C8595E8ED7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00100"/>
          <a:ext cx="282892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368300</xdr:colOff>
      <xdr:row>289</xdr:row>
      <xdr:rowOff>0</xdr:rowOff>
    </xdr:from>
    <xdr:ext cx="1219200" cy="0"/>
    <xdr:pic>
      <xdr:nvPicPr>
        <xdr:cNvPr id="21" name="Picture 20" descr="page29image51427584">
          <a:extLst>
            <a:ext uri="{FF2B5EF4-FFF2-40B4-BE49-F238E27FC236}">
              <a16:creationId xmlns:a16="http://schemas.microsoft.com/office/drawing/2014/main" id="{CC7FF715-EADE-426D-91D5-1B12E483A1A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83725" y="8001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762000</xdr:colOff>
      <xdr:row>289</xdr:row>
      <xdr:rowOff>0</xdr:rowOff>
    </xdr:from>
    <xdr:ext cx="1625600" cy="0"/>
    <xdr:pic>
      <xdr:nvPicPr>
        <xdr:cNvPr id="22" name="Picture 21" descr="page29image51427776">
          <a:extLst>
            <a:ext uri="{FF2B5EF4-FFF2-40B4-BE49-F238E27FC236}">
              <a16:creationId xmlns:a16="http://schemas.microsoft.com/office/drawing/2014/main" id="{06E973FB-B5F1-412A-B7EA-665D7FBF027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715625" y="800100"/>
          <a:ext cx="16256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723900</xdr:colOff>
      <xdr:row>289</xdr:row>
      <xdr:rowOff>0</xdr:rowOff>
    </xdr:from>
    <xdr:ext cx="2882900" cy="0"/>
    <xdr:pic>
      <xdr:nvPicPr>
        <xdr:cNvPr id="23" name="Picture 22" descr="page29image51414336">
          <a:extLst>
            <a:ext uri="{FF2B5EF4-FFF2-40B4-BE49-F238E27FC236}">
              <a16:creationId xmlns:a16="http://schemas.microsoft.com/office/drawing/2014/main" id="{FA6B9CB6-30AA-4AEF-84AE-E759D034AB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353925" y="800100"/>
          <a:ext cx="2882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266700</xdr:colOff>
      <xdr:row>289</xdr:row>
      <xdr:rowOff>0</xdr:rowOff>
    </xdr:from>
    <xdr:ext cx="1219200" cy="0"/>
    <xdr:pic>
      <xdr:nvPicPr>
        <xdr:cNvPr id="24" name="Picture 23" descr="page29image51428928">
          <a:extLst>
            <a:ext uri="{FF2B5EF4-FFF2-40B4-BE49-F238E27FC236}">
              <a16:creationId xmlns:a16="http://schemas.microsoft.com/office/drawing/2014/main" id="{2B5447E1-B0E4-4B6A-BD47-CCE439D469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9525" y="8001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762000</xdr:colOff>
      <xdr:row>302</xdr:row>
      <xdr:rowOff>0</xdr:rowOff>
    </xdr:from>
    <xdr:to>
      <xdr:col>2</xdr:col>
      <xdr:colOff>335280</xdr:colOff>
      <xdr:row>311</xdr:row>
      <xdr:rowOff>101600</xdr:rowOff>
    </xdr:to>
    <xdr:sp macro="" textlink="">
      <xdr:nvSpPr>
        <xdr:cNvPr id="25" name="TextBox 24">
          <a:extLst>
            <a:ext uri="{FF2B5EF4-FFF2-40B4-BE49-F238E27FC236}">
              <a16:creationId xmlns:a16="http://schemas.microsoft.com/office/drawing/2014/main" id="{99E4A804-F0AF-4933-8C0A-1C9727E7100C}"/>
            </a:ext>
          </a:extLst>
        </xdr:cNvPr>
        <xdr:cNvSpPr txBox="1"/>
      </xdr:nvSpPr>
      <xdr:spPr>
        <a:xfrm>
          <a:off x="762000" y="3400425"/>
          <a:ext cx="6983730" cy="1901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ZA"/>
            <a:t>-C</a:t>
          </a:r>
          <a:r>
            <a:rPr lang="en-ZA" sz="1100">
              <a:solidFill>
                <a:schemeClr val="dk1"/>
              </a:solidFill>
              <a:effectLst/>
              <a:latin typeface="+mn-lt"/>
              <a:ea typeface="+mn-ea"/>
              <a:cs typeface="+mn-cs"/>
            </a:rPr>
            <a:t>linker: The CO2 emissions are calculated based on the volume of clinker produced and the emission factor per tonne of clinker. The emission factor is based on the measured CaO and MgO contents in the clinker. </a:t>
          </a:r>
          <a:r>
            <a:rPr lang="en-ZA" sz="1100" b="1">
              <a:solidFill>
                <a:schemeClr val="dk1"/>
              </a:solidFill>
              <a:effectLst/>
              <a:latin typeface="+mn-lt"/>
              <a:ea typeface="+mn-ea"/>
              <a:cs typeface="+mn-cs"/>
            </a:rPr>
            <a:t>The default emission factor is typically 525 kg CO2/ t clinker </a:t>
          </a:r>
          <a:r>
            <a:rPr lang="en-ZA" sz="1100">
              <a:solidFill>
                <a:schemeClr val="dk1"/>
              </a:solidFill>
              <a:effectLst/>
              <a:latin typeface="+mn-lt"/>
              <a:ea typeface="+mn-ea"/>
              <a:cs typeface="+mn-cs"/>
            </a:rPr>
            <a:t>(Cement Sustainability Initiative (CSI), 2005).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-CKD: CO2 emissions from dust are calculated based on the volume of dust produced, the clinker emission factor and dust calcination degree. The dust calcination degree is often taken as </a:t>
          </a:r>
          <a:r>
            <a:rPr lang="en-ZA" sz="1100" b="1">
              <a:solidFill>
                <a:schemeClr val="dk1"/>
              </a:solidFill>
              <a:effectLst/>
              <a:latin typeface="+mn-lt"/>
              <a:ea typeface="+mn-ea"/>
              <a:cs typeface="+mn-cs"/>
            </a:rPr>
            <a:t>1 which is a conservative estimate </a:t>
          </a:r>
          <a:r>
            <a:rPr lang="en-ZA" sz="1100">
              <a:solidFill>
                <a:schemeClr val="dk1"/>
              </a:solidFill>
              <a:effectLst/>
              <a:latin typeface="+mn-lt"/>
              <a:ea typeface="+mn-ea"/>
              <a:cs typeface="+mn-cs"/>
            </a:rPr>
            <a:t>(Cement Sustainability Initiative (CSI), 2005).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The default raw material to clinker ratio is 1.55 and the default TOC is 0.1-0.3%; </a:t>
          </a:r>
          <a:r>
            <a:rPr lang="en-ZA" sz="1100">
              <a:solidFill>
                <a:schemeClr val="dk1"/>
              </a:solidFill>
              <a:effectLst/>
              <a:latin typeface="+mn-lt"/>
              <a:ea typeface="+mn-ea"/>
              <a:cs typeface="+mn-cs"/>
            </a:rPr>
            <a:t>this corresponds to an emission factor of </a:t>
          </a:r>
          <a:r>
            <a:rPr lang="en-ZA" sz="1100" b="1">
              <a:solidFill>
                <a:schemeClr val="dk1"/>
              </a:solidFill>
              <a:effectLst/>
              <a:latin typeface="+mn-lt"/>
              <a:ea typeface="+mn-ea"/>
              <a:cs typeface="+mn-cs"/>
            </a:rPr>
            <a:t>10 kg CO2/t clinker </a:t>
          </a:r>
          <a:r>
            <a:rPr lang="en-ZA" sz="1100">
              <a:solidFill>
                <a:schemeClr val="dk1"/>
              </a:solidFill>
              <a:effectLst/>
              <a:latin typeface="+mn-lt"/>
              <a:ea typeface="+mn-ea"/>
              <a:cs typeface="+mn-cs"/>
            </a:rPr>
            <a:t>(Cement Sustainability Initiative (CSI), 2005).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0</xdr:col>
      <xdr:colOff>0</xdr:colOff>
      <xdr:row>316</xdr:row>
      <xdr:rowOff>0</xdr:rowOff>
    </xdr:from>
    <xdr:ext cx="1714500" cy="0"/>
    <xdr:pic>
      <xdr:nvPicPr>
        <xdr:cNvPr id="26" name="Picture 25" descr="page30image51604352">
          <a:extLst>
            <a:ext uri="{FF2B5EF4-FFF2-40B4-BE49-F238E27FC236}">
              <a16:creationId xmlns:a16="http://schemas.microsoft.com/office/drawing/2014/main" id="{E0FF2735-DD7A-40CA-AACA-13433388198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200775"/>
          <a:ext cx="1714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316</xdr:row>
      <xdr:rowOff>0</xdr:rowOff>
    </xdr:from>
    <xdr:ext cx="2717800" cy="0"/>
    <xdr:pic>
      <xdr:nvPicPr>
        <xdr:cNvPr id="27" name="Picture 26" descr="page30image51598976">
          <a:extLst>
            <a:ext uri="{FF2B5EF4-FFF2-40B4-BE49-F238E27FC236}">
              <a16:creationId xmlns:a16="http://schemas.microsoft.com/office/drawing/2014/main" id="{993064B3-AEFF-4DE2-A134-AD4D12DF2A7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6200775"/>
          <a:ext cx="27178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177800</xdr:colOff>
      <xdr:row>316</xdr:row>
      <xdr:rowOff>0</xdr:rowOff>
    </xdr:from>
    <xdr:ext cx="1206500" cy="0"/>
    <xdr:pic>
      <xdr:nvPicPr>
        <xdr:cNvPr id="28" name="Picture 27" descr="page30image51608192">
          <a:extLst>
            <a:ext uri="{FF2B5EF4-FFF2-40B4-BE49-F238E27FC236}">
              <a16:creationId xmlns:a16="http://schemas.microsoft.com/office/drawing/2014/main" id="{B81C3568-A847-4CC2-A076-3C0BAFC06AC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06725" y="6200775"/>
          <a:ext cx="1206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1397000</xdr:colOff>
      <xdr:row>316</xdr:row>
      <xdr:rowOff>0</xdr:rowOff>
    </xdr:from>
    <xdr:ext cx="1714500" cy="0"/>
    <xdr:pic>
      <xdr:nvPicPr>
        <xdr:cNvPr id="29" name="Picture 28" descr="page30image51604544">
          <a:extLst>
            <a:ext uri="{FF2B5EF4-FFF2-40B4-BE49-F238E27FC236}">
              <a16:creationId xmlns:a16="http://schemas.microsoft.com/office/drawing/2014/main" id="{8FCBC48E-84BE-4BD6-874C-E5B44596194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25925" y="6200775"/>
          <a:ext cx="1714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3124200</xdr:colOff>
      <xdr:row>316</xdr:row>
      <xdr:rowOff>0</xdr:rowOff>
    </xdr:from>
    <xdr:ext cx="2714625" cy="0"/>
    <xdr:pic>
      <xdr:nvPicPr>
        <xdr:cNvPr id="30" name="Picture 29" descr="page30image51595136">
          <a:extLst>
            <a:ext uri="{FF2B5EF4-FFF2-40B4-BE49-F238E27FC236}">
              <a16:creationId xmlns:a16="http://schemas.microsoft.com/office/drawing/2014/main" id="{B512D358-2FFD-4D1B-ADE0-E0AD6B8E7FE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953125" y="6200775"/>
          <a:ext cx="271462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1270000</xdr:colOff>
      <xdr:row>316</xdr:row>
      <xdr:rowOff>0</xdr:rowOff>
    </xdr:from>
    <xdr:ext cx="1209675" cy="0"/>
    <xdr:pic>
      <xdr:nvPicPr>
        <xdr:cNvPr id="31" name="Picture 30" descr="page30image51596288">
          <a:extLst>
            <a:ext uri="{FF2B5EF4-FFF2-40B4-BE49-F238E27FC236}">
              <a16:creationId xmlns:a16="http://schemas.microsoft.com/office/drawing/2014/main" id="{8B49E226-B354-4552-93CD-BBE929F68DC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680450" y="6200775"/>
          <a:ext cx="120967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381000</xdr:colOff>
      <xdr:row>287</xdr:row>
      <xdr:rowOff>12700</xdr:rowOff>
    </xdr:from>
    <xdr:ext cx="5803900" cy="3727450"/>
    <xdr:pic>
      <xdr:nvPicPr>
        <xdr:cNvPr id="32" name="Picture 31">
          <a:extLst>
            <a:ext uri="{FF2B5EF4-FFF2-40B4-BE49-F238E27FC236}">
              <a16:creationId xmlns:a16="http://schemas.microsoft.com/office/drawing/2014/main" id="{3B282932-E698-444F-8BFE-50E690C14F67}"/>
            </a:ext>
          </a:extLst>
        </xdr:cNvPr>
        <xdr:cNvPicPr>
          <a:picLocks noChangeAspect="1"/>
        </xdr:cNvPicPr>
      </xdr:nvPicPr>
      <xdr:blipFill>
        <a:blip xmlns:r="http://schemas.openxmlformats.org/officeDocument/2006/relationships" r:embed="rId14"/>
        <a:stretch>
          <a:fillRect/>
        </a:stretch>
      </xdr:blipFill>
      <xdr:spPr>
        <a:xfrm>
          <a:off x="10334625" y="412750"/>
          <a:ext cx="5803900" cy="37274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1422400</xdr:colOff>
      <xdr:row>3</xdr:row>
      <xdr:rowOff>0</xdr:rowOff>
    </xdr:to>
    <xdr:pic>
      <xdr:nvPicPr>
        <xdr:cNvPr id="14" name="Picture 13" descr="page38image51630976">
          <a:extLst>
            <a:ext uri="{FF2B5EF4-FFF2-40B4-BE49-F238E27FC236}">
              <a16:creationId xmlns:a16="http://schemas.microsoft.com/office/drawing/2014/main" id="{F1977822-F9C2-FE42-A417-B8E8BB53B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12800"/>
          <a:ext cx="14224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2</xdr:col>
      <xdr:colOff>495300</xdr:colOff>
      <xdr:row>3</xdr:row>
      <xdr:rowOff>0</xdr:rowOff>
    </xdr:to>
    <xdr:pic>
      <xdr:nvPicPr>
        <xdr:cNvPr id="15" name="Picture 14" descr="page38image51631168">
          <a:extLst>
            <a:ext uri="{FF2B5EF4-FFF2-40B4-BE49-F238E27FC236}">
              <a16:creationId xmlns:a16="http://schemas.microsoft.com/office/drawing/2014/main" id="{C9CF7A50-87C4-9741-8E71-5E868E5D67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500" y="1016000"/>
          <a:ext cx="2146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508000</xdr:colOff>
      <xdr:row>3</xdr:row>
      <xdr:rowOff>0</xdr:rowOff>
    </xdr:from>
    <xdr:to>
      <xdr:col>3</xdr:col>
      <xdr:colOff>2628900</xdr:colOff>
      <xdr:row>3</xdr:row>
      <xdr:rowOff>0</xdr:rowOff>
    </xdr:to>
    <xdr:pic>
      <xdr:nvPicPr>
        <xdr:cNvPr id="16" name="Picture 15" descr="page38image51631360">
          <a:extLst>
            <a:ext uri="{FF2B5EF4-FFF2-40B4-BE49-F238E27FC236}">
              <a16:creationId xmlns:a16="http://schemas.microsoft.com/office/drawing/2014/main" id="{ADA2CF75-C977-764D-8B52-088ECAD5F0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84500" y="1016000"/>
          <a:ext cx="21209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xdr:row>
      <xdr:rowOff>0</xdr:rowOff>
    </xdr:from>
    <xdr:to>
      <xdr:col>3</xdr:col>
      <xdr:colOff>411480</xdr:colOff>
      <xdr:row>46</xdr:row>
      <xdr:rowOff>177800</xdr:rowOff>
    </xdr:to>
    <xdr:sp macro="" textlink="">
      <xdr:nvSpPr>
        <xdr:cNvPr id="17" name="TextBox 16">
          <a:extLst>
            <a:ext uri="{FF2B5EF4-FFF2-40B4-BE49-F238E27FC236}">
              <a16:creationId xmlns:a16="http://schemas.microsoft.com/office/drawing/2014/main" id="{A712AB3F-DF45-9F4B-B3BE-8B41424B0F08}"/>
            </a:ext>
          </a:extLst>
        </xdr:cNvPr>
        <xdr:cNvSpPr txBox="1"/>
      </xdr:nvSpPr>
      <xdr:spPr>
        <a:xfrm>
          <a:off x="825500" y="6921500"/>
          <a:ext cx="6990080" cy="627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i="1">
              <a:solidFill>
                <a:schemeClr val="dk1"/>
              </a:solidFill>
              <a:effectLst/>
              <a:latin typeface="+mn-lt"/>
              <a:ea typeface="+mn-ea"/>
              <a:cs typeface="+mn-cs"/>
            </a:rPr>
            <a:t>DIRECT EMISSIONS:</a:t>
          </a:r>
        </a:p>
        <a:p>
          <a:endParaRPr lang="en-ZA"/>
        </a:p>
        <a:p>
          <a:r>
            <a:rPr lang="en-ZA" sz="1100">
              <a:solidFill>
                <a:schemeClr val="dk1"/>
              </a:solidFill>
              <a:effectLst/>
              <a:latin typeface="+mn-lt"/>
              <a:ea typeface="+mn-ea"/>
              <a:cs typeface="+mn-cs"/>
            </a:rPr>
            <a:t>-Clinker: The CO2 emissions are calculated based on the volume of clinker produced and the emission factor per tonne of clinker. The emission factor used was </a:t>
          </a:r>
          <a:r>
            <a:rPr lang="en-ZA" sz="1100" b="1">
              <a:solidFill>
                <a:schemeClr val="dk1"/>
              </a:solidFill>
              <a:effectLst/>
              <a:latin typeface="+mn-lt"/>
              <a:ea typeface="+mn-ea"/>
              <a:cs typeface="+mn-cs"/>
            </a:rPr>
            <a:t>525 kg CO2/ t clinker. </a:t>
          </a:r>
        </a:p>
        <a:p>
          <a:endParaRPr lang="en-ZA" sz="1100" b="1">
            <a:solidFill>
              <a:schemeClr val="dk1"/>
            </a:solidFill>
            <a:effectLst/>
            <a:latin typeface="+mn-lt"/>
            <a:ea typeface="+mn-ea"/>
            <a:cs typeface="+mn-cs"/>
          </a:endParaRPr>
        </a:p>
        <a:p>
          <a:r>
            <a:rPr lang="en-ZA" sz="1100">
              <a:solidFill>
                <a:schemeClr val="dk1"/>
              </a:solidFill>
              <a:effectLst/>
              <a:latin typeface="+mn-lt"/>
              <a:ea typeface="+mn-ea"/>
              <a:cs typeface="+mn-cs"/>
            </a:rPr>
            <a:t>-Calcinated kiln dust: CO2 emissions from dust are calculated based on the volume of dust produced, the clinker emission factor and dust calcination degree. </a:t>
          </a:r>
          <a:r>
            <a:rPr lang="en-ZA" sz="1100" b="1">
              <a:solidFill>
                <a:schemeClr val="dk1"/>
              </a:solidFill>
              <a:effectLst/>
              <a:latin typeface="+mn-lt"/>
              <a:ea typeface="+mn-ea"/>
              <a:cs typeface="+mn-cs"/>
            </a:rPr>
            <a:t>The CO2 emissions from dust calcination were assumed to be equivalent to 2% of clinker emissions. </a:t>
          </a:r>
        </a:p>
        <a:p>
          <a:endParaRPr lang="en-ZA" sz="1100" b="1">
            <a:solidFill>
              <a:schemeClr val="dk1"/>
            </a:solidFill>
            <a:effectLst/>
            <a:latin typeface="+mn-lt"/>
            <a:ea typeface="+mn-ea"/>
            <a:cs typeface="+mn-cs"/>
          </a:endParaRPr>
        </a:p>
        <a:p>
          <a:r>
            <a:rPr lang="en-ZA" sz="1100">
              <a:solidFill>
                <a:schemeClr val="dk1"/>
              </a:solidFill>
              <a:effectLst/>
              <a:latin typeface="+mn-lt"/>
              <a:ea typeface="+mn-ea"/>
              <a:cs typeface="+mn-cs"/>
            </a:rPr>
            <a:t>-Total organic carbon (TOC): </a:t>
          </a:r>
          <a:r>
            <a:rPr lang="en-ZA" sz="1100" b="1">
              <a:solidFill>
                <a:schemeClr val="dk1"/>
              </a:solidFill>
              <a:effectLst/>
              <a:latin typeface="+mn-lt"/>
              <a:ea typeface="+mn-ea"/>
              <a:cs typeface="+mn-cs"/>
            </a:rPr>
            <a:t>The raw material to clinker ratio used was 1.55 </a:t>
          </a:r>
          <a:r>
            <a:rPr lang="en-ZA" sz="1100">
              <a:solidFill>
                <a:schemeClr val="dk1"/>
              </a:solidFill>
              <a:effectLst/>
              <a:latin typeface="+mn-lt"/>
              <a:ea typeface="+mn-ea"/>
              <a:cs typeface="+mn-cs"/>
            </a:rPr>
            <a:t>and the TOC was </a:t>
          </a:r>
          <a:r>
            <a:rPr lang="en-ZA" sz="1100" b="1">
              <a:solidFill>
                <a:schemeClr val="dk1"/>
              </a:solidFill>
              <a:effectLst/>
              <a:latin typeface="+mn-lt"/>
              <a:ea typeface="+mn-ea"/>
              <a:cs typeface="+mn-cs"/>
            </a:rPr>
            <a:t>0.2% of raw meal</a:t>
          </a:r>
          <a:r>
            <a:rPr lang="en-ZA" sz="1100">
              <a:solidFill>
                <a:schemeClr val="dk1"/>
              </a:solidFill>
              <a:effectLst/>
              <a:latin typeface="+mn-lt"/>
              <a:ea typeface="+mn-ea"/>
              <a:cs typeface="+mn-cs"/>
            </a:rPr>
            <a:t>; the emission factor used was </a:t>
          </a:r>
          <a:r>
            <a:rPr lang="en-ZA" sz="1100" b="1">
              <a:solidFill>
                <a:schemeClr val="dk1"/>
              </a:solidFill>
              <a:effectLst/>
              <a:latin typeface="+mn-lt"/>
              <a:ea typeface="+mn-ea"/>
              <a:cs typeface="+mn-cs"/>
            </a:rPr>
            <a:t>10 kg CO2/t clinker </a:t>
          </a:r>
          <a:r>
            <a:rPr lang="en-ZA" sz="1100">
              <a:solidFill>
                <a:schemeClr val="dk1"/>
              </a:solidFill>
              <a:effectLst/>
              <a:latin typeface="+mn-lt"/>
              <a:ea typeface="+mn-ea"/>
              <a:cs typeface="+mn-cs"/>
            </a:rPr>
            <a:t>(Cement Sustainability Initiative (CSI), 2005). </a:t>
          </a: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-Bypass dust: For the plant modelling it was assumed that there would be no CO2 from bypass dust leaving the system as the South African cement kilns are fitted with dust collectors that significantly limit dust emissions (Arp, et al., 2018). </a:t>
          </a:r>
        </a:p>
        <a:p>
          <a:endParaRPr lang="en-ZA" sz="1100">
            <a:solidFill>
              <a:schemeClr val="dk1"/>
            </a:solidFill>
            <a:effectLst/>
            <a:latin typeface="+mn-lt"/>
            <a:ea typeface="+mn-ea"/>
            <a:cs typeface="+mn-cs"/>
          </a:endParaRP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-Fuel combustion: Emissions were calculated as a function of fuel consumption, lower heating value (LHV), and an emission factor. Fuel consumption was measured on a plant level; lower heating values and emission factors for the different fuels were found in literature and can be found in </a:t>
          </a:r>
          <a:r>
            <a:rPr lang="en-ZA" sz="1100" b="1">
              <a:solidFill>
                <a:schemeClr val="dk1"/>
              </a:solidFill>
              <a:effectLst/>
              <a:latin typeface="+mn-lt"/>
              <a:ea typeface="+mn-ea"/>
              <a:cs typeface="+mn-cs"/>
            </a:rPr>
            <a:t>Appendix C. </a:t>
          </a:r>
        </a:p>
        <a:p>
          <a:endParaRPr lang="en-ZA" sz="1100">
            <a:solidFill>
              <a:schemeClr val="dk1"/>
            </a:solidFill>
            <a:effectLst/>
            <a:latin typeface="+mn-lt"/>
            <a:ea typeface="+mn-ea"/>
            <a:cs typeface="+mn-cs"/>
          </a:endParaRP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-Transportation: The emissions resulting from transportation were accounted for </a:t>
          </a:r>
          <a:r>
            <a:rPr lang="en-ZA" sz="1100" b="1">
              <a:solidFill>
                <a:schemeClr val="dk1"/>
              </a:solidFill>
              <a:effectLst/>
              <a:latin typeface="+mn-lt"/>
              <a:ea typeface="+mn-ea"/>
              <a:cs typeface="+mn-cs"/>
            </a:rPr>
            <a:t>as 3% of total direct emissions </a:t>
          </a:r>
          <a:r>
            <a:rPr lang="en-ZA" sz="1100">
              <a:solidFill>
                <a:schemeClr val="dk1"/>
              </a:solidFill>
              <a:effectLst/>
              <a:latin typeface="+mn-lt"/>
              <a:ea typeface="+mn-ea"/>
              <a:cs typeface="+mn-cs"/>
            </a:rPr>
            <a:t>(Lowitt, 2020). </a:t>
          </a:r>
        </a:p>
        <a:p>
          <a:endParaRPr lang="en-ZA" sz="1100" i="1">
            <a:solidFill>
              <a:schemeClr val="dk1"/>
            </a:solidFill>
            <a:effectLst/>
            <a:latin typeface="+mn-lt"/>
            <a:ea typeface="+mn-ea"/>
            <a:cs typeface="+mn-cs"/>
          </a:endParaRPr>
        </a:p>
        <a:p>
          <a:r>
            <a:rPr lang="en-ZA" sz="1100" b="1" i="1">
              <a:solidFill>
                <a:schemeClr val="dk1"/>
              </a:solidFill>
              <a:effectLst/>
              <a:latin typeface="+mn-lt"/>
              <a:ea typeface="+mn-ea"/>
              <a:cs typeface="+mn-cs"/>
            </a:rPr>
            <a:t>INDIRECT</a:t>
          </a:r>
          <a:r>
            <a:rPr lang="en-ZA" sz="1100" b="1" i="1" baseline="0">
              <a:solidFill>
                <a:schemeClr val="dk1"/>
              </a:solidFill>
              <a:effectLst/>
              <a:latin typeface="+mn-lt"/>
              <a:ea typeface="+mn-ea"/>
              <a:cs typeface="+mn-cs"/>
            </a:rPr>
            <a:t> EMISSIONS:</a:t>
          </a:r>
        </a:p>
        <a:p>
          <a:endParaRPr lang="en-ZA" sz="1100" i="1">
            <a:solidFill>
              <a:schemeClr val="dk1"/>
            </a:solidFill>
            <a:effectLst/>
            <a:latin typeface="+mn-lt"/>
            <a:ea typeface="+mn-ea"/>
            <a:cs typeface="+mn-cs"/>
          </a:endParaRPr>
        </a:p>
        <a:p>
          <a:r>
            <a:rPr lang="en-ZA" sz="1100">
              <a:solidFill>
                <a:schemeClr val="dk1"/>
              </a:solidFill>
              <a:effectLst/>
              <a:latin typeface="+mn-lt"/>
              <a:ea typeface="+mn-ea"/>
              <a:cs typeface="+mn-cs"/>
            </a:rPr>
            <a:t>-Electrical consumption: The electrical consumption for each was determined based on the amount of cement produced and a factor of </a:t>
          </a:r>
          <a:r>
            <a:rPr lang="en-ZA" sz="1100" b="1">
              <a:solidFill>
                <a:schemeClr val="dk1"/>
              </a:solidFill>
              <a:effectLst/>
              <a:latin typeface="+mn-lt"/>
              <a:ea typeface="+mn-ea"/>
              <a:cs typeface="+mn-cs"/>
            </a:rPr>
            <a:t>90 kWh/t cement</a:t>
          </a:r>
          <a:r>
            <a:rPr lang="en-ZA" sz="1100">
              <a:solidFill>
                <a:schemeClr val="dk1"/>
              </a:solidFill>
              <a:effectLst/>
              <a:latin typeface="+mn-lt"/>
              <a:ea typeface="+mn-ea"/>
              <a:cs typeface="+mn-cs"/>
            </a:rPr>
            <a:t>. The emissions resulting from electrical consumption were then determined using grid emission factors. The grid emission factors for the years 2016-2050 were found in the SATIMGE time series data for a 2°C (Energy Systems Research Group, 2020).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editAs="oneCell">
    <xdr:from>
      <xdr:col>1</xdr:col>
      <xdr:colOff>0</xdr:colOff>
      <xdr:row>47</xdr:row>
      <xdr:rowOff>202773</xdr:rowOff>
    </xdr:from>
    <xdr:to>
      <xdr:col>2</xdr:col>
      <xdr:colOff>4302099</xdr:colOff>
      <xdr:row>58</xdr:row>
      <xdr:rowOff>182068</xdr:rowOff>
    </xdr:to>
    <xdr:pic>
      <xdr:nvPicPr>
        <xdr:cNvPr id="20" name="Picture 19">
          <a:extLst>
            <a:ext uri="{FF2B5EF4-FFF2-40B4-BE49-F238E27FC236}">
              <a16:creationId xmlns:a16="http://schemas.microsoft.com/office/drawing/2014/main" id="{C52E1C05-4011-C64F-98F4-53E28EDB27A6}"/>
            </a:ext>
          </a:extLst>
        </xdr:cNvPr>
        <xdr:cNvPicPr>
          <a:picLocks noChangeAspect="1"/>
        </xdr:cNvPicPr>
      </xdr:nvPicPr>
      <xdr:blipFill>
        <a:blip xmlns:r="http://schemas.openxmlformats.org/officeDocument/2006/relationships" r:embed="rId4"/>
        <a:stretch>
          <a:fillRect/>
        </a:stretch>
      </xdr:blipFill>
      <xdr:spPr>
        <a:xfrm>
          <a:off x="821765" y="13393697"/>
          <a:ext cx="5956300" cy="2209800"/>
        </a:xfrm>
        <a:prstGeom prst="rect">
          <a:avLst/>
        </a:prstGeom>
      </xdr:spPr>
    </xdr:pic>
    <xdr:clientData/>
  </xdr:twoCellAnchor>
  <xdr:twoCellAnchor editAs="oneCell">
    <xdr:from>
      <xdr:col>1</xdr:col>
      <xdr:colOff>0</xdr:colOff>
      <xdr:row>60</xdr:row>
      <xdr:rowOff>0</xdr:rowOff>
    </xdr:from>
    <xdr:to>
      <xdr:col>2</xdr:col>
      <xdr:colOff>4289399</xdr:colOff>
      <xdr:row>71</xdr:row>
      <xdr:rowOff>169796</xdr:rowOff>
    </xdr:to>
    <xdr:pic>
      <xdr:nvPicPr>
        <xdr:cNvPr id="21" name="Picture 20">
          <a:extLst>
            <a:ext uri="{FF2B5EF4-FFF2-40B4-BE49-F238E27FC236}">
              <a16:creationId xmlns:a16="http://schemas.microsoft.com/office/drawing/2014/main" id="{EA6B6B04-7118-FB4D-B80F-C70E2B87A478}"/>
            </a:ext>
          </a:extLst>
        </xdr:cNvPr>
        <xdr:cNvPicPr>
          <a:picLocks noChangeAspect="1"/>
        </xdr:cNvPicPr>
      </xdr:nvPicPr>
      <xdr:blipFill>
        <a:blip xmlns:r="http://schemas.openxmlformats.org/officeDocument/2006/relationships" r:embed="rId5"/>
        <a:stretch>
          <a:fillRect/>
        </a:stretch>
      </xdr:blipFill>
      <xdr:spPr>
        <a:xfrm>
          <a:off x="821765" y="15826975"/>
          <a:ext cx="5943600" cy="2400300"/>
        </a:xfrm>
        <a:prstGeom prst="rect">
          <a:avLst/>
        </a:prstGeom>
      </xdr:spPr>
    </xdr:pic>
    <xdr:clientData/>
  </xdr:twoCellAnchor>
  <xdr:twoCellAnchor editAs="oneCell">
    <xdr:from>
      <xdr:col>1</xdr:col>
      <xdr:colOff>0</xdr:colOff>
      <xdr:row>74</xdr:row>
      <xdr:rowOff>202773</xdr:rowOff>
    </xdr:from>
    <xdr:to>
      <xdr:col>2</xdr:col>
      <xdr:colOff>4479899</xdr:colOff>
      <xdr:row>81</xdr:row>
      <xdr:rowOff>167661</xdr:rowOff>
    </xdr:to>
    <xdr:pic>
      <xdr:nvPicPr>
        <xdr:cNvPr id="22" name="Picture 21">
          <a:extLst>
            <a:ext uri="{FF2B5EF4-FFF2-40B4-BE49-F238E27FC236}">
              <a16:creationId xmlns:a16="http://schemas.microsoft.com/office/drawing/2014/main" id="{AC2F8997-F895-8D44-A5FE-6EC4C6FEB88B}"/>
            </a:ext>
          </a:extLst>
        </xdr:cNvPr>
        <xdr:cNvPicPr>
          <a:picLocks noChangeAspect="1"/>
        </xdr:cNvPicPr>
      </xdr:nvPicPr>
      <xdr:blipFill>
        <a:blip xmlns:r="http://schemas.openxmlformats.org/officeDocument/2006/relationships" r:embed="rId6"/>
        <a:stretch>
          <a:fillRect/>
        </a:stretch>
      </xdr:blipFill>
      <xdr:spPr>
        <a:xfrm>
          <a:off x="821765" y="18868571"/>
          <a:ext cx="6134100" cy="1384300"/>
        </a:xfrm>
        <a:prstGeom prst="rect">
          <a:avLst/>
        </a:prstGeom>
      </xdr:spPr>
    </xdr:pic>
    <xdr:clientData/>
  </xdr:twoCellAnchor>
  <xdr:twoCellAnchor editAs="oneCell">
    <xdr:from>
      <xdr:col>1</xdr:col>
      <xdr:colOff>0</xdr:colOff>
      <xdr:row>82</xdr:row>
      <xdr:rowOff>0</xdr:rowOff>
    </xdr:from>
    <xdr:to>
      <xdr:col>2</xdr:col>
      <xdr:colOff>4263999</xdr:colOff>
      <xdr:row>87</xdr:row>
      <xdr:rowOff>192634</xdr:rowOff>
    </xdr:to>
    <xdr:pic>
      <xdr:nvPicPr>
        <xdr:cNvPr id="23" name="Picture 22">
          <a:extLst>
            <a:ext uri="{FF2B5EF4-FFF2-40B4-BE49-F238E27FC236}">
              <a16:creationId xmlns:a16="http://schemas.microsoft.com/office/drawing/2014/main" id="{57EF3755-AD41-8E49-852F-CE37675D1F66}"/>
            </a:ext>
          </a:extLst>
        </xdr:cNvPr>
        <xdr:cNvPicPr>
          <a:picLocks noChangeAspect="1"/>
        </xdr:cNvPicPr>
      </xdr:nvPicPr>
      <xdr:blipFill>
        <a:blip xmlns:r="http://schemas.openxmlformats.org/officeDocument/2006/relationships" r:embed="rId7"/>
        <a:stretch>
          <a:fillRect/>
        </a:stretch>
      </xdr:blipFill>
      <xdr:spPr>
        <a:xfrm>
          <a:off x="821765" y="20287983"/>
          <a:ext cx="5918200" cy="1206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802822</xdr:colOff>
      <xdr:row>1</xdr:row>
      <xdr:rowOff>0</xdr:rowOff>
    </xdr:from>
    <xdr:to>
      <xdr:col>9</xdr:col>
      <xdr:colOff>200479</xdr:colOff>
      <xdr:row>37</xdr:row>
      <xdr:rowOff>177800</xdr:rowOff>
    </xdr:to>
    <xdr:pic>
      <xdr:nvPicPr>
        <xdr:cNvPr id="261" name="Picture 260">
          <a:extLst>
            <a:ext uri="{FF2B5EF4-FFF2-40B4-BE49-F238E27FC236}">
              <a16:creationId xmlns:a16="http://schemas.microsoft.com/office/drawing/2014/main" id="{3269928A-A9E3-9846-940C-6997477F0A28}"/>
            </a:ext>
          </a:extLst>
        </xdr:cNvPr>
        <xdr:cNvPicPr>
          <a:picLocks noChangeAspect="1"/>
        </xdr:cNvPicPr>
      </xdr:nvPicPr>
      <xdr:blipFill>
        <a:blip xmlns:r="http://schemas.openxmlformats.org/officeDocument/2006/relationships" r:embed="rId1"/>
        <a:stretch>
          <a:fillRect/>
        </a:stretch>
      </xdr:blipFill>
      <xdr:spPr>
        <a:xfrm>
          <a:off x="802822" y="204107"/>
          <a:ext cx="6990443" cy="7525657"/>
        </a:xfrm>
        <a:prstGeom prst="rect">
          <a:avLst/>
        </a:prstGeom>
      </xdr:spPr>
    </xdr:pic>
    <xdr:clientData/>
  </xdr:twoCellAnchor>
  <xdr:twoCellAnchor editAs="oneCell">
    <xdr:from>
      <xdr:col>9</xdr:col>
      <xdr:colOff>431800</xdr:colOff>
      <xdr:row>0</xdr:row>
      <xdr:rowOff>190500</xdr:rowOff>
    </xdr:from>
    <xdr:to>
      <xdr:col>17</xdr:col>
      <xdr:colOff>609600</xdr:colOff>
      <xdr:row>26</xdr:row>
      <xdr:rowOff>152400</xdr:rowOff>
    </xdr:to>
    <xdr:pic>
      <xdr:nvPicPr>
        <xdr:cNvPr id="262" name="Picture 261">
          <a:extLst>
            <a:ext uri="{FF2B5EF4-FFF2-40B4-BE49-F238E27FC236}">
              <a16:creationId xmlns:a16="http://schemas.microsoft.com/office/drawing/2014/main" id="{56D4A99C-9E53-5F45-8B6F-A2E2784D54D8}"/>
            </a:ext>
          </a:extLst>
        </xdr:cNvPr>
        <xdr:cNvPicPr>
          <a:picLocks noChangeAspect="1"/>
        </xdr:cNvPicPr>
      </xdr:nvPicPr>
      <xdr:blipFill>
        <a:blip xmlns:r="http://schemas.openxmlformats.org/officeDocument/2006/relationships" r:embed="rId2"/>
        <a:stretch>
          <a:fillRect/>
        </a:stretch>
      </xdr:blipFill>
      <xdr:spPr>
        <a:xfrm>
          <a:off x="7861300" y="190500"/>
          <a:ext cx="6781800" cy="5245100"/>
        </a:xfrm>
        <a:prstGeom prst="rect">
          <a:avLst/>
        </a:prstGeom>
      </xdr:spPr>
    </xdr:pic>
    <xdr:clientData/>
  </xdr:twoCellAnchor>
  <xdr:twoCellAnchor editAs="oneCell">
    <xdr:from>
      <xdr:col>10</xdr:col>
      <xdr:colOff>0</xdr:colOff>
      <xdr:row>29</xdr:row>
      <xdr:rowOff>0</xdr:rowOff>
    </xdr:from>
    <xdr:to>
      <xdr:col>18</xdr:col>
      <xdr:colOff>482600</xdr:colOff>
      <xdr:row>41</xdr:row>
      <xdr:rowOff>38100</xdr:rowOff>
    </xdr:to>
    <xdr:pic>
      <xdr:nvPicPr>
        <xdr:cNvPr id="263" name="Picture 262">
          <a:extLst>
            <a:ext uri="{FF2B5EF4-FFF2-40B4-BE49-F238E27FC236}">
              <a16:creationId xmlns:a16="http://schemas.microsoft.com/office/drawing/2014/main" id="{2CB4B346-1371-C64D-8033-46AB144AD099}"/>
            </a:ext>
          </a:extLst>
        </xdr:cNvPr>
        <xdr:cNvPicPr>
          <a:picLocks noChangeAspect="1"/>
        </xdr:cNvPicPr>
      </xdr:nvPicPr>
      <xdr:blipFill>
        <a:blip xmlns:r="http://schemas.openxmlformats.org/officeDocument/2006/relationships" r:embed="rId3"/>
        <a:stretch>
          <a:fillRect/>
        </a:stretch>
      </xdr:blipFill>
      <xdr:spPr>
        <a:xfrm>
          <a:off x="8255000" y="5892800"/>
          <a:ext cx="7086600" cy="2476500"/>
        </a:xfrm>
        <a:prstGeom prst="rect">
          <a:avLst/>
        </a:prstGeom>
      </xdr:spPr>
    </xdr:pic>
    <xdr:clientData/>
  </xdr:twoCellAnchor>
  <xdr:twoCellAnchor editAs="oneCell">
    <xdr:from>
      <xdr:col>10</xdr:col>
      <xdr:colOff>76200</xdr:colOff>
      <xdr:row>40</xdr:row>
      <xdr:rowOff>190500</xdr:rowOff>
    </xdr:from>
    <xdr:to>
      <xdr:col>18</xdr:col>
      <xdr:colOff>190500</xdr:colOff>
      <xdr:row>66</xdr:row>
      <xdr:rowOff>72306</xdr:rowOff>
    </xdr:to>
    <xdr:pic>
      <xdr:nvPicPr>
        <xdr:cNvPr id="264" name="Picture 263">
          <a:extLst>
            <a:ext uri="{FF2B5EF4-FFF2-40B4-BE49-F238E27FC236}">
              <a16:creationId xmlns:a16="http://schemas.microsoft.com/office/drawing/2014/main" id="{DE040FD2-B3B7-D041-8712-D2F7DBDB72F0}"/>
            </a:ext>
          </a:extLst>
        </xdr:cNvPr>
        <xdr:cNvPicPr>
          <a:picLocks noChangeAspect="1"/>
        </xdr:cNvPicPr>
      </xdr:nvPicPr>
      <xdr:blipFill>
        <a:blip xmlns:r="http://schemas.openxmlformats.org/officeDocument/2006/relationships" r:embed="rId4"/>
        <a:stretch>
          <a:fillRect/>
        </a:stretch>
      </xdr:blipFill>
      <xdr:spPr>
        <a:xfrm>
          <a:off x="8331200" y="8318500"/>
          <a:ext cx="6718300" cy="51650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304800</xdr:colOff>
      <xdr:row>5</xdr:row>
      <xdr:rowOff>304800</xdr:rowOff>
    </xdr:to>
    <xdr:sp macro="" textlink="">
      <xdr:nvSpPr>
        <xdr:cNvPr id="2" name="AutoShape 2" descr="Image preview">
          <a:extLst>
            <a:ext uri="{FF2B5EF4-FFF2-40B4-BE49-F238E27FC236}">
              <a16:creationId xmlns:a16="http://schemas.microsoft.com/office/drawing/2014/main" id="{C986CD41-55EF-4692-A2E4-E8AEEE7C9D7B}"/>
            </a:ext>
          </a:extLst>
        </xdr:cNvPr>
        <xdr:cNvSpPr>
          <a:spLocks noChangeAspect="1" noChangeArrowheads="1"/>
        </xdr:cNvSpPr>
      </xdr:nvSpPr>
      <xdr:spPr bwMode="auto">
        <a:xfrm>
          <a:off x="10887075"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5</xdr:row>
      <xdr:rowOff>0</xdr:rowOff>
    </xdr:from>
    <xdr:to>
      <xdr:col>4</xdr:col>
      <xdr:colOff>304800</xdr:colOff>
      <xdr:row>5</xdr:row>
      <xdr:rowOff>304800</xdr:rowOff>
    </xdr:to>
    <xdr:sp macro="" textlink="">
      <xdr:nvSpPr>
        <xdr:cNvPr id="3" name="AutoShape 3" descr="Image preview">
          <a:extLst>
            <a:ext uri="{FF2B5EF4-FFF2-40B4-BE49-F238E27FC236}">
              <a16:creationId xmlns:a16="http://schemas.microsoft.com/office/drawing/2014/main" id="{225DFB29-C916-4B55-A4C7-0ACB9E6B33AB}"/>
            </a:ext>
          </a:extLst>
        </xdr:cNvPr>
        <xdr:cNvSpPr>
          <a:spLocks noChangeAspect="1" noChangeArrowheads="1"/>
        </xdr:cNvSpPr>
      </xdr:nvSpPr>
      <xdr:spPr bwMode="auto">
        <a:xfrm>
          <a:off x="10887075"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1851024</xdr:colOff>
      <xdr:row>12</xdr:row>
      <xdr:rowOff>18143</xdr:rowOff>
    </xdr:from>
    <xdr:to>
      <xdr:col>9</xdr:col>
      <xdr:colOff>13606</xdr:colOff>
      <xdr:row>58</xdr:row>
      <xdr:rowOff>91055</xdr:rowOff>
    </xdr:to>
    <xdr:pic>
      <xdr:nvPicPr>
        <xdr:cNvPr id="4" name="Picture 3">
          <a:extLst>
            <a:ext uri="{FF2B5EF4-FFF2-40B4-BE49-F238E27FC236}">
              <a16:creationId xmlns:a16="http://schemas.microsoft.com/office/drawing/2014/main" id="{C5B1163E-9EC9-4A83-A399-7C9FC7A24D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68703" y="8318500"/>
          <a:ext cx="8231867" cy="9244126"/>
        </a:xfrm>
        <a:prstGeom prst="rect">
          <a:avLst/>
        </a:prstGeom>
      </xdr:spPr>
    </xdr:pic>
    <xdr:clientData/>
  </xdr:twoCellAnchor>
  <xdr:twoCellAnchor editAs="oneCell">
    <xdr:from>
      <xdr:col>3</xdr:col>
      <xdr:colOff>1873250</xdr:colOff>
      <xdr:row>15</xdr:row>
      <xdr:rowOff>174625</xdr:rowOff>
    </xdr:from>
    <xdr:to>
      <xdr:col>4</xdr:col>
      <xdr:colOff>1804954</xdr:colOff>
      <xdr:row>30</xdr:row>
      <xdr:rowOff>142875</xdr:rowOff>
    </xdr:to>
    <xdr:pic>
      <xdr:nvPicPr>
        <xdr:cNvPr id="5" name="Picture 4">
          <a:extLst>
            <a:ext uri="{FF2B5EF4-FFF2-40B4-BE49-F238E27FC236}">
              <a16:creationId xmlns:a16="http://schemas.microsoft.com/office/drawing/2014/main" id="{F3BC2009-9664-490D-82CA-E87430E3A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73875" y="9432925"/>
          <a:ext cx="5818154" cy="2825750"/>
        </a:xfrm>
        <a:prstGeom prst="rect">
          <a:avLst/>
        </a:prstGeom>
      </xdr:spPr>
    </xdr:pic>
    <xdr:clientData/>
  </xdr:twoCellAnchor>
  <xdr:twoCellAnchor editAs="oneCell">
    <xdr:from>
      <xdr:col>0</xdr:col>
      <xdr:colOff>365125</xdr:colOff>
      <xdr:row>12</xdr:row>
      <xdr:rowOff>231322</xdr:rowOff>
    </xdr:from>
    <xdr:to>
      <xdr:col>3</xdr:col>
      <xdr:colOff>2190750</xdr:colOff>
      <xdr:row>30</xdr:row>
      <xdr:rowOff>74590</xdr:rowOff>
    </xdr:to>
    <xdr:pic>
      <xdr:nvPicPr>
        <xdr:cNvPr id="6" name="Picture 5">
          <a:extLst>
            <a:ext uri="{FF2B5EF4-FFF2-40B4-BE49-F238E27FC236}">
              <a16:creationId xmlns:a16="http://schemas.microsoft.com/office/drawing/2014/main" id="{15FE724F-4D1F-47F2-A972-A8CA951A77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5125" y="8508547"/>
          <a:ext cx="6826250" cy="36818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17</xdr:col>
      <xdr:colOff>90768</xdr:colOff>
      <xdr:row>17</xdr:row>
      <xdr:rowOff>190500</xdr:rowOff>
    </xdr:from>
    <xdr:to>
      <xdr:col>18</xdr:col>
      <xdr:colOff>358590</xdr:colOff>
      <xdr:row>22</xdr:row>
      <xdr:rowOff>115421</xdr:rowOff>
    </xdr:to>
    <xdr:sp macro="" textlink="">
      <xdr:nvSpPr>
        <xdr:cNvPr id="2" name="Arrow: Right 1">
          <a:extLst>
            <a:ext uri="{FF2B5EF4-FFF2-40B4-BE49-F238E27FC236}">
              <a16:creationId xmlns:a16="http://schemas.microsoft.com/office/drawing/2014/main" id="{30DBE70C-C23E-4D85-9EE5-1D72AD141ADD}"/>
            </a:ext>
          </a:extLst>
        </xdr:cNvPr>
        <xdr:cNvSpPr/>
      </xdr:nvSpPr>
      <xdr:spPr>
        <a:xfrm>
          <a:off x="11935386" y="3608294"/>
          <a:ext cx="951380" cy="10567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Into SATIM</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435076</xdr:colOff>
      <xdr:row>23</xdr:row>
      <xdr:rowOff>337632</xdr:rowOff>
    </xdr:from>
    <xdr:to>
      <xdr:col>20</xdr:col>
      <xdr:colOff>673371</xdr:colOff>
      <xdr:row>29</xdr:row>
      <xdr:rowOff>3025588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1"/>
        <a:srcRect l="31683" t="20363" r="31975" b="8605"/>
        <a:stretch/>
      </xdr:blipFill>
      <xdr:spPr>
        <a:xfrm>
          <a:off x="16997370" y="24150132"/>
          <a:ext cx="8205677" cy="89744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533400</xdr:colOff>
      <xdr:row>24</xdr:row>
      <xdr:rowOff>180975</xdr:rowOff>
    </xdr:from>
    <xdr:to>
      <xdr:col>20</xdr:col>
      <xdr:colOff>219075</xdr:colOff>
      <xdr:row>27</xdr:row>
      <xdr:rowOff>171450</xdr:rowOff>
    </xdr:to>
    <xdr:sp macro="" textlink="">
      <xdr:nvSpPr>
        <xdr:cNvPr id="2" name="Arrow: Down 1">
          <a:extLst>
            <a:ext uri="{FF2B5EF4-FFF2-40B4-BE49-F238E27FC236}">
              <a16:creationId xmlns:a16="http://schemas.microsoft.com/office/drawing/2014/main" id="{D497C528-A151-4F5B-8468-291A7554C759}"/>
            </a:ext>
          </a:extLst>
        </xdr:cNvPr>
        <xdr:cNvSpPr/>
      </xdr:nvSpPr>
      <xdr:spPr>
        <a:xfrm>
          <a:off x="12115800" y="4752975"/>
          <a:ext cx="295275"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BackupForGitUpdating/27Aug2021/TCH_IND/TCH_I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01425453/Google%20Drive/Work/Projects%20Current/DOE/Files%20from%20before%202016/Excel%20model/Model_1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ryce/Google%20Drive/Work/Projects%20Current/SA%20NDC%202020%20shared%20folder/net%20zero/Technology%20options%20&amp;%20scenario%20modelling/sectoral%20technologies%20etc/cement/Cement%20Parameter%20Data%20AG%20BMc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ryce/Google%20Drive/Work/Projects%20Current/SATIM%20maintenance/Industry%20work/SATIM%20-%20Industry%20-%20NMM%20-%2029June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S-Items"/>
      <sheetName val="IS-TSData"/>
      <sheetName val="IS-TIDData"/>
      <sheetName val="Iron &amp; Steel"/>
      <sheetName val="About"/>
      <sheetName val="HDRI-Items"/>
      <sheetName val="HDRI-TSData"/>
      <sheetName val="HDRI-TIDData"/>
      <sheetName val="NETZERO"/>
      <sheetName val="PP-Items"/>
      <sheetName val="PP-TSData"/>
      <sheetName val="PP-TIDData"/>
      <sheetName val="PP-TSData (2)"/>
      <sheetName val="PP update"/>
    </sheetNames>
    <sheetDataSet>
      <sheetData sheetId="0">
        <row r="10">
          <cell r="B10">
            <v>1</v>
          </cell>
        </row>
        <row r="11">
          <cell r="B11">
            <v>1.3094103081137336</v>
          </cell>
        </row>
        <row r="17">
          <cell r="E17">
            <v>0</v>
          </cell>
        </row>
        <row r="18">
          <cell r="E18">
            <v>0</v>
          </cell>
        </row>
        <row r="19">
          <cell r="E19">
            <v>0</v>
          </cell>
        </row>
        <row r="20">
          <cell r="E20">
            <v>0</v>
          </cell>
        </row>
        <row r="21">
          <cell r="E21">
            <v>1</v>
          </cell>
        </row>
      </sheetData>
      <sheetData sheetId="1"/>
      <sheetData sheetId="2">
        <row r="31">
          <cell r="F31">
            <v>1E-8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ow r="13">
          <cell r="M13">
            <v>0</v>
          </cell>
        </row>
        <row r="48">
          <cell r="AS48" t="str">
            <v>Low</v>
          </cell>
        </row>
        <row r="56">
          <cell r="AS56" t="b">
            <v>0</v>
          </cell>
        </row>
      </sheetData>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Control"/>
      <sheetName val="Assumptions"/>
      <sheetName val="Data"/>
      <sheetName val="Interventions"/>
      <sheetName val="Emissions factors"/>
      <sheetName val="Stock model"/>
      <sheetName val="Processes - Existing"/>
      <sheetName val="Non processes - Existing"/>
      <sheetName val="Processes - New"/>
      <sheetName val="Onsite Generation"/>
      <sheetName val="Footprint Calculations"/>
      <sheetName val="Footprint"/>
      <sheetName val="Energy Summary"/>
      <sheetName val="Savings potential"/>
      <sheetName val="Historical data"/>
      <sheetName val="References"/>
      <sheetName val="Napp efficiency numbers"/>
      <sheetName val="SAISI sales"/>
      <sheetName val="SAISI - Crude steel "/>
      <sheetName val="SAISI summary"/>
      <sheetName val="Sign off sheet"/>
      <sheetName val="Model_12"/>
    </sheetNames>
    <sheetDataSet>
      <sheetData sheetId="0"/>
      <sheetData sheetId="1"/>
      <sheetData sheetId="2"/>
      <sheetData sheetId="3">
        <row r="31">
          <cell r="J31">
            <v>2015</v>
          </cell>
        </row>
        <row r="33">
          <cell r="J33">
            <v>19.452857142857148</v>
          </cell>
          <cell r="K33">
            <v>19.452857142857148</v>
          </cell>
          <cell r="L33">
            <v>19.452857142857148</v>
          </cell>
          <cell r="M33">
            <v>19.452857142857148</v>
          </cell>
          <cell r="N33">
            <v>19.452857142857148</v>
          </cell>
          <cell r="O33">
            <v>19.452857142857148</v>
          </cell>
          <cell r="P33">
            <v>19.452857142857148</v>
          </cell>
          <cell r="Q33">
            <v>19.452857142857148</v>
          </cell>
          <cell r="R33">
            <v>19.452857142857148</v>
          </cell>
          <cell r="S33">
            <v>19.452857142857148</v>
          </cell>
          <cell r="T33">
            <v>19.452857142857148</v>
          </cell>
          <cell r="U33">
            <v>19.452857142857148</v>
          </cell>
          <cell r="V33">
            <v>19.452857142857148</v>
          </cell>
          <cell r="W33">
            <v>19.452857142857148</v>
          </cell>
          <cell r="X33">
            <v>19.452857142857148</v>
          </cell>
          <cell r="Y33">
            <v>19.452857142857148</v>
          </cell>
          <cell r="Z33">
            <v>19.452857142857148</v>
          </cell>
          <cell r="AA33">
            <v>19.452857142857148</v>
          </cell>
          <cell r="AB33">
            <v>19.452857142857148</v>
          </cell>
          <cell r="AC33">
            <v>19.452857142857148</v>
          </cell>
        </row>
        <row r="34">
          <cell r="J34">
            <v>2.8171428571428581</v>
          </cell>
          <cell r="K34">
            <v>2.8171428571428581</v>
          </cell>
          <cell r="L34">
            <v>2.8171428571428581</v>
          </cell>
          <cell r="M34">
            <v>2.8171428571428581</v>
          </cell>
          <cell r="N34">
            <v>2.8171428571428581</v>
          </cell>
          <cell r="O34">
            <v>2.8171428571428581</v>
          </cell>
          <cell r="P34">
            <v>2.8171428571428581</v>
          </cell>
          <cell r="Q34">
            <v>2.8171428571428581</v>
          </cell>
          <cell r="R34">
            <v>2.8171428571428581</v>
          </cell>
          <cell r="S34">
            <v>2.8171428571428581</v>
          </cell>
          <cell r="T34">
            <v>2.8171428571428581</v>
          </cell>
          <cell r="U34">
            <v>2.8171428571428581</v>
          </cell>
          <cell r="V34">
            <v>2.8171428571428581</v>
          </cell>
          <cell r="W34">
            <v>2.8171428571428581</v>
          </cell>
          <cell r="X34">
            <v>2.8171428571428581</v>
          </cell>
          <cell r="Y34">
            <v>2.8171428571428581</v>
          </cell>
          <cell r="Z34">
            <v>2.8171428571428581</v>
          </cell>
          <cell r="AA34">
            <v>2.8171428571428581</v>
          </cell>
          <cell r="AB34">
            <v>2.8171428571428581</v>
          </cell>
          <cell r="AC34">
            <v>2.8171428571428581</v>
          </cell>
        </row>
        <row r="35">
          <cell r="J35">
            <v>1.4280000000000004</v>
          </cell>
          <cell r="K35">
            <v>1.4280000000000004</v>
          </cell>
          <cell r="L35">
            <v>1.4280000000000004</v>
          </cell>
          <cell r="M35">
            <v>1.4280000000000004</v>
          </cell>
          <cell r="N35">
            <v>1.4280000000000004</v>
          </cell>
          <cell r="O35">
            <v>1.4280000000000004</v>
          </cell>
          <cell r="P35">
            <v>1.4280000000000004</v>
          </cell>
          <cell r="Q35">
            <v>1.4280000000000004</v>
          </cell>
          <cell r="R35">
            <v>1.4280000000000004</v>
          </cell>
          <cell r="S35">
            <v>1.4280000000000004</v>
          </cell>
          <cell r="T35">
            <v>1.4280000000000004</v>
          </cell>
          <cell r="U35">
            <v>1.4280000000000004</v>
          </cell>
          <cell r="V35">
            <v>1.4280000000000004</v>
          </cell>
          <cell r="W35">
            <v>1.4280000000000004</v>
          </cell>
          <cell r="X35">
            <v>1.4280000000000004</v>
          </cell>
          <cell r="Y35">
            <v>1.4280000000000004</v>
          </cell>
          <cell r="Z35">
            <v>1.4280000000000004</v>
          </cell>
          <cell r="AA35">
            <v>1.4280000000000004</v>
          </cell>
          <cell r="AB35">
            <v>1.4280000000000004</v>
          </cell>
          <cell r="AC35">
            <v>1.4280000000000004</v>
          </cell>
        </row>
        <row r="36">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row>
        <row r="37">
          <cell r="J37">
            <v>0.17000000000000007</v>
          </cell>
          <cell r="K37">
            <v>0.17000000000000007</v>
          </cell>
          <cell r="L37">
            <v>0.17000000000000007</v>
          </cell>
          <cell r="M37">
            <v>0.17000000000000007</v>
          </cell>
          <cell r="N37">
            <v>0.17000000000000007</v>
          </cell>
          <cell r="O37">
            <v>0.17000000000000007</v>
          </cell>
          <cell r="P37">
            <v>0.17000000000000007</v>
          </cell>
          <cell r="Q37">
            <v>0.17000000000000007</v>
          </cell>
          <cell r="R37">
            <v>0.17000000000000007</v>
          </cell>
          <cell r="S37">
            <v>0.17000000000000007</v>
          </cell>
          <cell r="T37">
            <v>0.17000000000000007</v>
          </cell>
          <cell r="U37">
            <v>0.17000000000000007</v>
          </cell>
          <cell r="V37">
            <v>0.17000000000000007</v>
          </cell>
          <cell r="W37">
            <v>0.17000000000000007</v>
          </cell>
          <cell r="X37">
            <v>0.17000000000000007</v>
          </cell>
          <cell r="Y37">
            <v>0.17000000000000007</v>
          </cell>
          <cell r="Z37">
            <v>0.17000000000000007</v>
          </cell>
          <cell r="AA37">
            <v>0.17000000000000007</v>
          </cell>
          <cell r="AB37">
            <v>0.17000000000000007</v>
          </cell>
          <cell r="AC37">
            <v>0.17000000000000007</v>
          </cell>
        </row>
        <row r="38">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row>
        <row r="39">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row>
        <row r="40">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row>
        <row r="41">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row>
        <row r="42">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row>
        <row r="43">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row>
        <row r="44">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row>
        <row r="45">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row>
        <row r="46">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row>
        <row r="47">
          <cell r="J47">
            <v>0.3</v>
          </cell>
          <cell r="K47">
            <v>0.3</v>
          </cell>
          <cell r="L47">
            <v>0.3</v>
          </cell>
          <cell r="M47">
            <v>0.3</v>
          </cell>
          <cell r="N47">
            <v>0.3</v>
          </cell>
          <cell r="O47">
            <v>0.3</v>
          </cell>
          <cell r="P47">
            <v>0.3</v>
          </cell>
          <cell r="Q47">
            <v>0.3</v>
          </cell>
          <cell r="R47">
            <v>0.3</v>
          </cell>
          <cell r="S47">
            <v>0.3</v>
          </cell>
          <cell r="T47">
            <v>0.3</v>
          </cell>
          <cell r="U47">
            <v>0.3</v>
          </cell>
          <cell r="V47">
            <v>0.3</v>
          </cell>
          <cell r="W47">
            <v>0.3</v>
          </cell>
          <cell r="X47">
            <v>0.3</v>
          </cell>
          <cell r="Y47">
            <v>0.3</v>
          </cell>
          <cell r="Z47">
            <v>0.3</v>
          </cell>
          <cell r="AA47">
            <v>0.3</v>
          </cell>
          <cell r="AB47">
            <v>0.3</v>
          </cell>
          <cell r="AC47">
            <v>0.3</v>
          </cell>
        </row>
        <row r="48">
          <cell r="J48">
            <v>0.8</v>
          </cell>
          <cell r="K48">
            <v>0.8</v>
          </cell>
          <cell r="L48">
            <v>0.8</v>
          </cell>
          <cell r="M48">
            <v>0.8</v>
          </cell>
          <cell r="N48">
            <v>0.8</v>
          </cell>
          <cell r="O48">
            <v>0.8</v>
          </cell>
          <cell r="P48">
            <v>0.8</v>
          </cell>
          <cell r="Q48">
            <v>0.8</v>
          </cell>
          <cell r="R48">
            <v>0.8</v>
          </cell>
          <cell r="S48">
            <v>0.8</v>
          </cell>
          <cell r="T48">
            <v>0.8</v>
          </cell>
          <cell r="U48">
            <v>0.8</v>
          </cell>
          <cell r="V48">
            <v>0.8</v>
          </cell>
          <cell r="W48">
            <v>0.8</v>
          </cell>
          <cell r="X48">
            <v>0.8</v>
          </cell>
          <cell r="Y48">
            <v>0.8</v>
          </cell>
          <cell r="Z48">
            <v>0.8</v>
          </cell>
          <cell r="AA48">
            <v>0.8</v>
          </cell>
          <cell r="AB48">
            <v>0.8</v>
          </cell>
          <cell r="AC48">
            <v>0.8</v>
          </cell>
        </row>
        <row r="49">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row>
        <row r="50">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row>
        <row r="51">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row>
        <row r="52">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row>
        <row r="53">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row>
        <row r="54">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row>
        <row r="55">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row>
        <row r="56">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row>
        <row r="57">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row>
        <row r="58">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row>
        <row r="59">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row>
        <row r="60">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row>
        <row r="61">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row>
        <row r="62">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row>
        <row r="63">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row>
        <row r="64">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row>
        <row r="65">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row>
        <row r="66">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row>
        <row r="67">
          <cell r="J67">
            <v>0.34</v>
          </cell>
          <cell r="K67">
            <v>0.34</v>
          </cell>
          <cell r="L67">
            <v>0.34</v>
          </cell>
          <cell r="M67">
            <v>0.34</v>
          </cell>
          <cell r="N67">
            <v>0.34</v>
          </cell>
          <cell r="O67">
            <v>0.34</v>
          </cell>
          <cell r="P67">
            <v>0.34</v>
          </cell>
          <cell r="Q67">
            <v>0.34</v>
          </cell>
          <cell r="R67">
            <v>0.34</v>
          </cell>
          <cell r="S67">
            <v>0.34</v>
          </cell>
          <cell r="T67">
            <v>0.34</v>
          </cell>
          <cell r="U67">
            <v>0.34</v>
          </cell>
          <cell r="V67">
            <v>0.34</v>
          </cell>
          <cell r="W67">
            <v>0.34</v>
          </cell>
          <cell r="X67">
            <v>0.34</v>
          </cell>
          <cell r="Y67">
            <v>0.34</v>
          </cell>
          <cell r="Z67">
            <v>0.34</v>
          </cell>
          <cell r="AA67">
            <v>0.34</v>
          </cell>
          <cell r="AB67">
            <v>0.34</v>
          </cell>
          <cell r="AC67">
            <v>0.34</v>
          </cell>
        </row>
        <row r="68">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row>
        <row r="69">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row>
        <row r="70">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row>
        <row r="71">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row>
        <row r="72">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row>
        <row r="73">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row>
        <row r="74">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row>
        <row r="75">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row>
        <row r="76">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row>
        <row r="77">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row>
        <row r="78">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row>
        <row r="79">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row>
        <row r="80">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row>
        <row r="81">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row>
        <row r="82">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row>
        <row r="83">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row>
        <row r="84">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row>
        <row r="85">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row>
        <row r="86">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row>
        <row r="87">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row>
        <row r="88">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row>
        <row r="89">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row>
        <row r="90">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row>
        <row r="91">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row>
        <row r="92">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row>
        <row r="93">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row>
        <row r="94">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row>
        <row r="95">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row>
        <row r="96">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row>
        <row r="97">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row>
        <row r="98">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row>
        <row r="99">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row>
        <row r="100">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row>
        <row r="101">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row>
        <row r="102">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row>
        <row r="103">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row>
        <row r="104">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row>
        <row r="105">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row>
        <row r="106">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row>
        <row r="107">
          <cell r="J107">
            <v>3.7495090725114917</v>
          </cell>
          <cell r="K107">
            <v>3.7495090725114917</v>
          </cell>
          <cell r="L107">
            <v>3.7495090725114917</v>
          </cell>
          <cell r="M107">
            <v>3.7495090725114917</v>
          </cell>
          <cell r="N107">
            <v>3.7495090725114917</v>
          </cell>
          <cell r="O107">
            <v>3.7495090725114917</v>
          </cell>
          <cell r="P107">
            <v>3.7495090725114917</v>
          </cell>
          <cell r="Q107">
            <v>3.7495090725114917</v>
          </cell>
          <cell r="R107">
            <v>3.7495090725114917</v>
          </cell>
          <cell r="S107">
            <v>3.7495090725114917</v>
          </cell>
          <cell r="T107">
            <v>3.7495090725114917</v>
          </cell>
          <cell r="U107">
            <v>3.7495090725114917</v>
          </cell>
          <cell r="V107">
            <v>3.7495090725114917</v>
          </cell>
          <cell r="W107">
            <v>3.7495090725114917</v>
          </cell>
          <cell r="X107">
            <v>3.7495090725114917</v>
          </cell>
          <cell r="Y107">
            <v>3.7495090725114917</v>
          </cell>
          <cell r="Z107">
            <v>3.7495090725114917</v>
          </cell>
          <cell r="AA107">
            <v>3.7495090725114917</v>
          </cell>
          <cell r="AB107">
            <v>3.7495090725114917</v>
          </cell>
          <cell r="AC107">
            <v>3.7495090725114917</v>
          </cell>
        </row>
        <row r="108">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row>
        <row r="109">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row>
        <row r="110">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row>
        <row r="111">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row>
        <row r="112">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row>
        <row r="113">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row>
        <row r="114">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row>
        <row r="115">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row>
        <row r="116">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row>
        <row r="117">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row>
        <row r="119">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row>
        <row r="120">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row>
        <row r="121">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row>
        <row r="122">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row>
        <row r="123">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row>
        <row r="124">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row>
        <row r="125">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row>
        <row r="126">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row>
        <row r="127">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row>
        <row r="128">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row>
        <row r="129">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row>
        <row r="130">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row>
        <row r="131">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row>
        <row r="132">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row>
        <row r="133">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row>
        <row r="135">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row>
        <row r="136">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row>
        <row r="137">
          <cell r="J137">
            <v>0.1</v>
          </cell>
          <cell r="K137">
            <v>0.1</v>
          </cell>
          <cell r="L137">
            <v>0.1</v>
          </cell>
          <cell r="M137">
            <v>0.1</v>
          </cell>
          <cell r="N137">
            <v>0.1</v>
          </cell>
          <cell r="O137">
            <v>0.1</v>
          </cell>
          <cell r="P137">
            <v>0.1</v>
          </cell>
          <cell r="Q137">
            <v>0.1</v>
          </cell>
          <cell r="R137">
            <v>0.1</v>
          </cell>
          <cell r="S137">
            <v>0.1</v>
          </cell>
          <cell r="T137">
            <v>0.1</v>
          </cell>
          <cell r="U137">
            <v>0.1</v>
          </cell>
          <cell r="V137">
            <v>0.1</v>
          </cell>
          <cell r="W137">
            <v>0.1</v>
          </cell>
          <cell r="X137">
            <v>0.1</v>
          </cell>
          <cell r="Y137">
            <v>0.1</v>
          </cell>
          <cell r="Z137">
            <v>0.1</v>
          </cell>
          <cell r="AA137">
            <v>0.1</v>
          </cell>
          <cell r="AB137">
            <v>0.1</v>
          </cell>
          <cell r="AC137">
            <v>0.1</v>
          </cell>
        </row>
        <row r="138">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row>
        <row r="139">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row>
        <row r="140">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row>
        <row r="142">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row>
        <row r="143">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row>
        <row r="144">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row>
        <row r="145">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row>
        <row r="146">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row>
        <row r="147">
          <cell r="J147">
            <v>0.01</v>
          </cell>
          <cell r="K147">
            <v>0.01</v>
          </cell>
          <cell r="L147">
            <v>0.01</v>
          </cell>
          <cell r="M147">
            <v>0.01</v>
          </cell>
          <cell r="N147">
            <v>0.01</v>
          </cell>
          <cell r="O147">
            <v>0.01</v>
          </cell>
          <cell r="P147">
            <v>0.01</v>
          </cell>
          <cell r="Q147">
            <v>0.01</v>
          </cell>
          <cell r="R147">
            <v>0.01</v>
          </cell>
          <cell r="S147">
            <v>0.01</v>
          </cell>
          <cell r="T147">
            <v>0.01</v>
          </cell>
          <cell r="U147">
            <v>0.01</v>
          </cell>
          <cell r="V147">
            <v>0.01</v>
          </cell>
          <cell r="W147">
            <v>0.01</v>
          </cell>
          <cell r="X147">
            <v>0.01</v>
          </cell>
          <cell r="Y147">
            <v>0.01</v>
          </cell>
          <cell r="Z147">
            <v>0.01</v>
          </cell>
          <cell r="AA147">
            <v>0.01</v>
          </cell>
          <cell r="AB147">
            <v>0.01</v>
          </cell>
          <cell r="AC147">
            <v>0.01</v>
          </cell>
        </row>
        <row r="148">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row>
        <row r="149">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row>
        <row r="150">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row>
        <row r="151">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row>
        <row r="152">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row>
        <row r="153">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row>
        <row r="154">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row>
        <row r="155">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row>
        <row r="156">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row>
        <row r="157">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row>
        <row r="158">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row>
        <row r="159">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row>
        <row r="160">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row>
        <row r="161">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row>
        <row r="162">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row>
        <row r="163">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row>
        <row r="164">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row>
        <row r="165">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row>
        <row r="166">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row>
        <row r="167">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row>
        <row r="168">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row>
        <row r="169">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row>
        <row r="170">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row>
        <row r="171">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row>
        <row r="172">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row>
        <row r="173">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row>
        <row r="174">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row>
        <row r="175">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row>
        <row r="176">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row>
        <row r="177">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row>
        <row r="178">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row>
        <row r="179">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row>
        <row r="180">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row>
        <row r="181">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row>
        <row r="182">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row>
        <row r="183">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row>
        <row r="184">
          <cell r="J184">
            <v>29.749999999999993</v>
          </cell>
          <cell r="K184">
            <v>29.749999999999993</v>
          </cell>
          <cell r="L184">
            <v>29.749999999999993</v>
          </cell>
          <cell r="M184">
            <v>29.749999999999993</v>
          </cell>
          <cell r="N184">
            <v>29.749999999999993</v>
          </cell>
          <cell r="O184">
            <v>29.749999999999993</v>
          </cell>
          <cell r="P184">
            <v>29.749999999999993</v>
          </cell>
          <cell r="Q184">
            <v>29.749999999999993</v>
          </cell>
          <cell r="R184">
            <v>29.749999999999993</v>
          </cell>
          <cell r="S184">
            <v>29.749999999999993</v>
          </cell>
          <cell r="T184">
            <v>29.749999999999993</v>
          </cell>
          <cell r="U184">
            <v>29.749999999999993</v>
          </cell>
          <cell r="V184">
            <v>29.749999999999993</v>
          </cell>
          <cell r="W184">
            <v>29.749999999999993</v>
          </cell>
          <cell r="X184">
            <v>29.749999999999993</v>
          </cell>
          <cell r="Y184">
            <v>29.749999999999993</v>
          </cell>
          <cell r="Z184">
            <v>29.749999999999993</v>
          </cell>
          <cell r="AA184">
            <v>29.749999999999993</v>
          </cell>
          <cell r="AB184">
            <v>29.749999999999993</v>
          </cell>
          <cell r="AC184">
            <v>29.749999999999993</v>
          </cell>
        </row>
        <row r="185">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row>
        <row r="186">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row>
        <row r="187">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row>
        <row r="188">
          <cell r="J188">
            <v>4.8960000000000008</v>
          </cell>
          <cell r="K188">
            <v>4.8960000000000008</v>
          </cell>
          <cell r="L188">
            <v>4.8960000000000008</v>
          </cell>
          <cell r="M188">
            <v>4.8960000000000008</v>
          </cell>
          <cell r="N188">
            <v>4.8960000000000008</v>
          </cell>
          <cell r="O188">
            <v>4.8960000000000008</v>
          </cell>
          <cell r="P188">
            <v>4.8960000000000008</v>
          </cell>
          <cell r="Q188">
            <v>4.8960000000000008</v>
          </cell>
          <cell r="R188">
            <v>4.8960000000000008</v>
          </cell>
          <cell r="S188">
            <v>4.8960000000000008</v>
          </cell>
          <cell r="T188">
            <v>4.8960000000000008</v>
          </cell>
          <cell r="U188">
            <v>4.8960000000000008</v>
          </cell>
          <cell r="V188">
            <v>4.8960000000000008</v>
          </cell>
          <cell r="W188">
            <v>4.8960000000000008</v>
          </cell>
          <cell r="X188">
            <v>4.8960000000000008</v>
          </cell>
          <cell r="Y188">
            <v>4.8960000000000008</v>
          </cell>
          <cell r="Z188">
            <v>4.8960000000000008</v>
          </cell>
          <cell r="AA188">
            <v>4.8960000000000008</v>
          </cell>
          <cell r="AB188">
            <v>4.8960000000000008</v>
          </cell>
          <cell r="AC188">
            <v>4.8960000000000008</v>
          </cell>
        </row>
        <row r="189">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row>
        <row r="190">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row>
        <row r="191">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row>
        <row r="192">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row>
        <row r="193">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row>
        <row r="194">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row>
        <row r="195">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row>
        <row r="196">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row>
        <row r="197">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row>
        <row r="198">
          <cell r="J198">
            <v>0.1</v>
          </cell>
          <cell r="K198">
            <v>0.1</v>
          </cell>
          <cell r="L198">
            <v>0.1</v>
          </cell>
          <cell r="M198">
            <v>0.1</v>
          </cell>
          <cell r="N198">
            <v>0.1</v>
          </cell>
          <cell r="O198">
            <v>0.1</v>
          </cell>
          <cell r="P198">
            <v>0.1</v>
          </cell>
          <cell r="Q198">
            <v>0.1</v>
          </cell>
          <cell r="R198">
            <v>0.1</v>
          </cell>
          <cell r="S198">
            <v>0.1</v>
          </cell>
          <cell r="T198">
            <v>0.1</v>
          </cell>
          <cell r="U198">
            <v>0.1</v>
          </cell>
          <cell r="V198">
            <v>0.1</v>
          </cell>
          <cell r="W198">
            <v>0.1</v>
          </cell>
          <cell r="X198">
            <v>0.1</v>
          </cell>
          <cell r="Y198">
            <v>0.1</v>
          </cell>
          <cell r="Z198">
            <v>0.1</v>
          </cell>
          <cell r="AA198">
            <v>0.1</v>
          </cell>
          <cell r="AB198">
            <v>0.1</v>
          </cell>
          <cell r="AC198">
            <v>0.1</v>
          </cell>
        </row>
        <row r="199">
          <cell r="J199">
            <v>0.4</v>
          </cell>
          <cell r="K199">
            <v>0.4</v>
          </cell>
          <cell r="L199">
            <v>0.4</v>
          </cell>
          <cell r="M199">
            <v>0.4</v>
          </cell>
          <cell r="N199">
            <v>0.4</v>
          </cell>
          <cell r="O199">
            <v>0.4</v>
          </cell>
          <cell r="P199">
            <v>0.4</v>
          </cell>
          <cell r="Q199">
            <v>0.4</v>
          </cell>
          <cell r="R199">
            <v>0.4</v>
          </cell>
          <cell r="S199">
            <v>0.4</v>
          </cell>
          <cell r="T199">
            <v>0.4</v>
          </cell>
          <cell r="U199">
            <v>0.4</v>
          </cell>
          <cell r="V199">
            <v>0.4</v>
          </cell>
          <cell r="W199">
            <v>0.4</v>
          </cell>
          <cell r="X199">
            <v>0.4</v>
          </cell>
          <cell r="Y199">
            <v>0.4</v>
          </cell>
          <cell r="Z199">
            <v>0.4</v>
          </cell>
          <cell r="AA199">
            <v>0.4</v>
          </cell>
          <cell r="AB199">
            <v>0.4</v>
          </cell>
          <cell r="AC199">
            <v>0.4</v>
          </cell>
        </row>
        <row r="200">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row>
        <row r="201">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row>
        <row r="202">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row>
        <row r="203">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row>
        <row r="204">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row>
        <row r="205">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row>
        <row r="206">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row>
        <row r="207">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row>
        <row r="208">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row>
        <row r="209">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row>
        <row r="210">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row>
        <row r="211">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row>
        <row r="212">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row>
        <row r="213">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row>
        <row r="214">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row>
        <row r="215">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row>
        <row r="216">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row>
        <row r="217">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row>
        <row r="218">
          <cell r="J218">
            <v>1.4</v>
          </cell>
          <cell r="K218">
            <v>1.4</v>
          </cell>
          <cell r="L218">
            <v>1.4</v>
          </cell>
          <cell r="M218">
            <v>1.4</v>
          </cell>
          <cell r="N218">
            <v>1.4</v>
          </cell>
          <cell r="O218">
            <v>1.4</v>
          </cell>
          <cell r="P218">
            <v>1.4</v>
          </cell>
          <cell r="Q218">
            <v>1.4</v>
          </cell>
          <cell r="R218">
            <v>1.4</v>
          </cell>
          <cell r="S218">
            <v>1.4</v>
          </cell>
          <cell r="T218">
            <v>1.4</v>
          </cell>
          <cell r="U218">
            <v>1.4</v>
          </cell>
          <cell r="V218">
            <v>1.4</v>
          </cell>
          <cell r="W218">
            <v>1.4</v>
          </cell>
          <cell r="X218">
            <v>1.4</v>
          </cell>
          <cell r="Y218">
            <v>1.4</v>
          </cell>
          <cell r="Z218">
            <v>1.4</v>
          </cell>
          <cell r="AA218">
            <v>1.4</v>
          </cell>
          <cell r="AB218">
            <v>1.4</v>
          </cell>
          <cell r="AC218">
            <v>1.4</v>
          </cell>
        </row>
        <row r="219">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row>
        <row r="220">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row>
        <row r="221">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row>
        <row r="222">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row>
        <row r="223">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row>
        <row r="224">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row>
        <row r="225">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row>
        <row r="226">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row>
        <row r="227">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row>
        <row r="228">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row>
        <row r="229">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row>
        <row r="230">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row>
        <row r="231">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row>
        <row r="232">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row>
        <row r="233">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row>
        <row r="234">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row>
        <row r="235">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row>
        <row r="236">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row>
        <row r="237">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row>
        <row r="238">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row>
        <row r="239">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row>
        <row r="240">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row>
        <row r="241">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row>
        <row r="242">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row>
        <row r="243">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row>
        <row r="244">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row>
        <row r="245">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row>
        <row r="246">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row>
        <row r="247">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row>
        <row r="248">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row>
        <row r="249">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row>
        <row r="250">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row>
        <row r="251">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row>
        <row r="252">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row>
        <row r="253">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row>
        <row r="254">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row>
        <row r="255">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row>
        <row r="256">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row>
        <row r="257">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row>
        <row r="258">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row>
        <row r="259">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row>
        <row r="260">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row>
        <row r="261">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row>
        <row r="262">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row>
        <row r="263">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row>
        <row r="264">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row>
        <row r="265">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row>
        <row r="266">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row>
        <row r="267">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row>
        <row r="268">
          <cell r="J268">
            <v>3.9872439030664752</v>
          </cell>
          <cell r="K268">
            <v>3.9872439030664752</v>
          </cell>
          <cell r="L268">
            <v>3.9872439030664752</v>
          </cell>
          <cell r="M268">
            <v>3.9872439030664752</v>
          </cell>
          <cell r="N268">
            <v>3.9872439030664752</v>
          </cell>
          <cell r="O268">
            <v>3.9872439030664752</v>
          </cell>
          <cell r="P268">
            <v>3.9872439030664752</v>
          </cell>
          <cell r="Q268">
            <v>3.9872439030664752</v>
          </cell>
          <cell r="R268">
            <v>3.9872439030664752</v>
          </cell>
          <cell r="S268">
            <v>3.9872439030664752</v>
          </cell>
          <cell r="T268">
            <v>3.9872439030664752</v>
          </cell>
          <cell r="U268">
            <v>3.9872439030664752</v>
          </cell>
          <cell r="V268">
            <v>3.9872439030664752</v>
          </cell>
          <cell r="W268">
            <v>3.9872439030664752</v>
          </cell>
          <cell r="X268">
            <v>3.9872439030664752</v>
          </cell>
          <cell r="Y268">
            <v>3.9872439030664752</v>
          </cell>
          <cell r="Z268">
            <v>3.9872439030664752</v>
          </cell>
          <cell r="AA268">
            <v>3.9872439030664752</v>
          </cell>
          <cell r="AB268">
            <v>3.9872439030664752</v>
          </cell>
          <cell r="AC268">
            <v>3.9872439030664752</v>
          </cell>
        </row>
        <row r="269">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row>
        <row r="270">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row>
        <row r="271">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row>
        <row r="272">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row>
        <row r="273">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row>
        <row r="274">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row>
        <row r="275">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row>
        <row r="276">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row>
        <row r="277">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row>
        <row r="278">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row>
        <row r="279">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row>
        <row r="280">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row>
        <row r="281">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row>
        <row r="282">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row>
        <row r="283">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row>
        <row r="284">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row>
        <row r="285">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row>
        <row r="286">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row>
        <row r="287">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row>
        <row r="288">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row>
        <row r="289">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row>
        <row r="290">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row>
        <row r="291">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row>
        <row r="292">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row>
        <row r="293">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row>
        <row r="294">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row>
        <row r="295">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row>
        <row r="296">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row>
        <row r="297">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row>
        <row r="298">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row>
        <row r="299">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row>
        <row r="300">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row>
        <row r="301">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row>
        <row r="302">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row>
        <row r="303">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row>
        <row r="304">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row>
        <row r="305">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row>
        <row r="306">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row>
        <row r="307">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row>
        <row r="308">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row>
        <row r="309">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row>
        <row r="310">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row>
        <row r="311">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row>
        <row r="312">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row>
        <row r="313">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row>
        <row r="314">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row>
        <row r="315">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row>
        <row r="316">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row>
        <row r="317">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row>
        <row r="318">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row>
        <row r="319">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row>
        <row r="320">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row>
        <row r="321">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row>
        <row r="322">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row>
        <row r="323">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row>
        <row r="324">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row>
        <row r="325">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row>
        <row r="326">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row>
        <row r="327">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row>
        <row r="328">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row>
        <row r="329">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row>
        <row r="330">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row>
        <row r="331">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row>
        <row r="332">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row>
        <row r="333">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row>
        <row r="334">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row>
        <row r="335">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row>
        <row r="336">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row>
        <row r="337">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row>
        <row r="338">
          <cell r="J338">
            <v>4.08</v>
          </cell>
          <cell r="K338">
            <v>4.08</v>
          </cell>
          <cell r="L338">
            <v>4.08</v>
          </cell>
          <cell r="M338">
            <v>4.08</v>
          </cell>
          <cell r="N338">
            <v>4.08</v>
          </cell>
          <cell r="O338">
            <v>4.08</v>
          </cell>
          <cell r="P338">
            <v>4.08</v>
          </cell>
          <cell r="Q338">
            <v>4.08</v>
          </cell>
          <cell r="R338">
            <v>4.08</v>
          </cell>
          <cell r="S338">
            <v>4.08</v>
          </cell>
          <cell r="T338">
            <v>4.08</v>
          </cell>
          <cell r="U338">
            <v>4.08</v>
          </cell>
          <cell r="V338">
            <v>4.08</v>
          </cell>
          <cell r="W338">
            <v>4.08</v>
          </cell>
          <cell r="X338">
            <v>4.08</v>
          </cell>
          <cell r="Y338">
            <v>4.08</v>
          </cell>
          <cell r="Z338">
            <v>4.08</v>
          </cell>
          <cell r="AA338">
            <v>4.08</v>
          </cell>
          <cell r="AB338">
            <v>4.08</v>
          </cell>
          <cell r="AC338">
            <v>4.08</v>
          </cell>
        </row>
        <row r="339">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row>
        <row r="340">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row>
        <row r="341">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row>
        <row r="342">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row>
        <row r="343">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row>
        <row r="344">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row>
        <row r="345">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row>
        <row r="346">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row>
        <row r="347">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row>
        <row r="348">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row>
        <row r="349">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row>
        <row r="350">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row>
        <row r="351">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row>
        <row r="352">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row>
        <row r="353">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row>
        <row r="354">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row>
        <row r="355">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row>
        <row r="356">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row>
        <row r="357">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row>
        <row r="358">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row>
        <row r="359">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row>
        <row r="360">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row>
        <row r="361">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row>
        <row r="362">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row>
        <row r="363">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row>
        <row r="364">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row>
        <row r="365">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row>
        <row r="366">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row>
        <row r="367">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row>
        <row r="368">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row>
        <row r="369">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row>
        <row r="370">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row>
        <row r="371">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row>
        <row r="372">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row>
        <row r="373">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row>
        <row r="374">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row>
        <row r="375">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row>
        <row r="376">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row>
        <row r="377">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row>
        <row r="378">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row>
        <row r="379">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row>
        <row r="380">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row>
        <row r="381">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row>
        <row r="382">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row>
        <row r="383">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row>
        <row r="384">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row>
        <row r="385">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row>
        <row r="386">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row>
        <row r="387">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row>
        <row r="388">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row>
        <row r="389">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row>
        <row r="390">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row>
        <row r="391">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row>
        <row r="392">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row>
        <row r="393">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row>
        <row r="394">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row>
        <row r="395">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row>
        <row r="396">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row>
        <row r="397">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row>
        <row r="398">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row>
        <row r="399">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row>
        <row r="400">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row>
        <row r="401">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row>
        <row r="402">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row>
        <row r="403">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row>
        <row r="404">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row>
        <row r="405">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row>
        <row r="406">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row>
        <row r="407">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row>
        <row r="408">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row>
        <row r="409">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row>
        <row r="410">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row>
        <row r="411">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row>
        <row r="412">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row>
        <row r="413">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row>
        <row r="414">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row>
        <row r="415">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row>
        <row r="416">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row>
        <row r="417">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row>
        <row r="418">
          <cell r="J418">
            <v>4.4112632469175797</v>
          </cell>
          <cell r="K418">
            <v>4.4112632469175797</v>
          </cell>
          <cell r="L418">
            <v>4.4112632469175797</v>
          </cell>
          <cell r="M418">
            <v>4.4112632469175797</v>
          </cell>
          <cell r="N418">
            <v>4.4112632469175797</v>
          </cell>
          <cell r="O418">
            <v>4.4112632469175797</v>
          </cell>
          <cell r="P418">
            <v>4.4112632469175797</v>
          </cell>
          <cell r="Q418">
            <v>4.4112632469175797</v>
          </cell>
          <cell r="R418">
            <v>4.4112632469175797</v>
          </cell>
          <cell r="S418">
            <v>4.4112632469175797</v>
          </cell>
          <cell r="T418">
            <v>4.4112632469175797</v>
          </cell>
          <cell r="U418">
            <v>4.4112632469175797</v>
          </cell>
          <cell r="V418">
            <v>4.4112632469175797</v>
          </cell>
          <cell r="W418">
            <v>4.4112632469175797</v>
          </cell>
          <cell r="X418">
            <v>4.4112632469175797</v>
          </cell>
          <cell r="Y418">
            <v>4.4112632469175797</v>
          </cell>
          <cell r="Z418">
            <v>4.4112632469175797</v>
          </cell>
          <cell r="AA418">
            <v>4.4112632469175797</v>
          </cell>
          <cell r="AB418">
            <v>4.4112632469175797</v>
          </cell>
          <cell r="AC418">
            <v>4.4112632469175797</v>
          </cell>
        </row>
        <row r="419">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row>
        <row r="420">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row>
        <row r="421">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row>
        <row r="422">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row>
        <row r="423">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row>
        <row r="424">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row>
        <row r="425">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row>
        <row r="426">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row>
        <row r="427">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row>
        <row r="428">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row>
        <row r="429">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row>
        <row r="430">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row>
        <row r="431">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row>
        <row r="432">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row>
        <row r="433">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row>
        <row r="434">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row>
        <row r="435">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row>
        <row r="436">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row>
        <row r="437">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row>
        <row r="438">
          <cell r="J438">
            <v>3.0000000000000001E-3</v>
          </cell>
          <cell r="K438">
            <v>3.0000000000000001E-3</v>
          </cell>
          <cell r="L438">
            <v>3.0000000000000001E-3</v>
          </cell>
          <cell r="M438">
            <v>3.0000000000000001E-3</v>
          </cell>
          <cell r="N438">
            <v>3.0000000000000001E-3</v>
          </cell>
          <cell r="O438">
            <v>3.0000000000000001E-3</v>
          </cell>
          <cell r="P438">
            <v>3.0000000000000001E-3</v>
          </cell>
          <cell r="Q438">
            <v>3.0000000000000001E-3</v>
          </cell>
          <cell r="R438">
            <v>3.0000000000000001E-3</v>
          </cell>
          <cell r="S438">
            <v>3.0000000000000001E-3</v>
          </cell>
          <cell r="T438">
            <v>3.0000000000000001E-3</v>
          </cell>
          <cell r="U438">
            <v>3.0000000000000001E-3</v>
          </cell>
          <cell r="V438">
            <v>3.0000000000000001E-3</v>
          </cell>
          <cell r="W438">
            <v>3.0000000000000001E-3</v>
          </cell>
          <cell r="X438">
            <v>3.0000000000000001E-3</v>
          </cell>
          <cell r="Y438">
            <v>3.0000000000000001E-3</v>
          </cell>
          <cell r="Z438">
            <v>3.0000000000000001E-3</v>
          </cell>
          <cell r="AA438">
            <v>3.0000000000000001E-3</v>
          </cell>
          <cell r="AB438">
            <v>3.0000000000000001E-3</v>
          </cell>
          <cell r="AC438">
            <v>3.0000000000000001E-3</v>
          </cell>
        </row>
        <row r="439">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row>
        <row r="440">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row>
        <row r="441">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row>
        <row r="442">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row>
        <row r="443">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row>
        <row r="444">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row>
        <row r="445">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row>
        <row r="446">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row>
        <row r="447">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row>
        <row r="448">
          <cell r="J448">
            <v>2E-3</v>
          </cell>
          <cell r="K448">
            <v>2E-3</v>
          </cell>
          <cell r="L448">
            <v>2E-3</v>
          </cell>
          <cell r="M448">
            <v>2E-3</v>
          </cell>
          <cell r="N448">
            <v>2E-3</v>
          </cell>
          <cell r="O448">
            <v>2E-3</v>
          </cell>
          <cell r="P448">
            <v>2E-3</v>
          </cell>
          <cell r="Q448">
            <v>2E-3</v>
          </cell>
          <cell r="R448">
            <v>2E-3</v>
          </cell>
          <cell r="S448">
            <v>2E-3</v>
          </cell>
          <cell r="T448">
            <v>2E-3</v>
          </cell>
          <cell r="U448">
            <v>2E-3</v>
          </cell>
          <cell r="V448">
            <v>2E-3</v>
          </cell>
          <cell r="W448">
            <v>2E-3</v>
          </cell>
          <cell r="X448">
            <v>2E-3</v>
          </cell>
          <cell r="Y448">
            <v>2E-3</v>
          </cell>
          <cell r="Z448">
            <v>2E-3</v>
          </cell>
          <cell r="AA448">
            <v>2E-3</v>
          </cell>
          <cell r="AB448">
            <v>2E-3</v>
          </cell>
          <cell r="AC448">
            <v>2E-3</v>
          </cell>
        </row>
        <row r="449">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row>
        <row r="450">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row>
        <row r="451">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row>
        <row r="452">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row>
        <row r="453">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row>
        <row r="454">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row>
        <row r="455">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row>
        <row r="456">
          <cell r="J456">
            <v>0.2</v>
          </cell>
          <cell r="K456">
            <v>0.2</v>
          </cell>
          <cell r="L456">
            <v>0.2</v>
          </cell>
          <cell r="M456">
            <v>0.2</v>
          </cell>
          <cell r="N456">
            <v>0.2</v>
          </cell>
          <cell r="O456">
            <v>0.2</v>
          </cell>
          <cell r="P456">
            <v>0.2</v>
          </cell>
          <cell r="Q456">
            <v>0.2</v>
          </cell>
          <cell r="R456">
            <v>0.2</v>
          </cell>
          <cell r="S456">
            <v>0.2</v>
          </cell>
          <cell r="T456">
            <v>0.2</v>
          </cell>
          <cell r="U456">
            <v>0.2</v>
          </cell>
          <cell r="V456">
            <v>0.2</v>
          </cell>
          <cell r="W456">
            <v>0.2</v>
          </cell>
          <cell r="X456">
            <v>0.2</v>
          </cell>
          <cell r="Y456">
            <v>0.2</v>
          </cell>
          <cell r="Z456">
            <v>0.2</v>
          </cell>
          <cell r="AA456">
            <v>0.2</v>
          </cell>
          <cell r="AB456">
            <v>0.2</v>
          </cell>
          <cell r="AC456">
            <v>0.2</v>
          </cell>
        </row>
        <row r="457">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row>
        <row r="458">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row>
        <row r="459">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row>
        <row r="460">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row>
        <row r="461">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row>
        <row r="462">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row>
        <row r="463">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row>
        <row r="464">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row>
        <row r="465">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row>
        <row r="466">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row>
        <row r="467">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row>
        <row r="468">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row>
        <row r="469">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row>
        <row r="470">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row>
        <row r="471">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row>
        <row r="472">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row>
        <row r="473">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row>
        <row r="474">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row>
        <row r="475">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row>
        <row r="476">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row>
        <row r="477">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row>
        <row r="478">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row>
        <row r="479">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row>
        <row r="480">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row>
        <row r="481">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row>
        <row r="482">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row>
        <row r="483">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row>
        <row r="484">
          <cell r="J484">
            <v>21.857142857142858</v>
          </cell>
          <cell r="K484">
            <v>21.857142857142858</v>
          </cell>
          <cell r="L484">
            <v>21.857142857142858</v>
          </cell>
          <cell r="M484">
            <v>21.857142857142858</v>
          </cell>
          <cell r="N484">
            <v>21.857142857142858</v>
          </cell>
          <cell r="O484">
            <v>21.857142857142858</v>
          </cell>
          <cell r="P484">
            <v>21.857142857142858</v>
          </cell>
          <cell r="Q484">
            <v>21.857142857142858</v>
          </cell>
          <cell r="R484">
            <v>21.857142857142858</v>
          </cell>
          <cell r="S484">
            <v>21.857142857142858</v>
          </cell>
          <cell r="T484">
            <v>21.857142857142858</v>
          </cell>
          <cell r="U484">
            <v>21.857142857142858</v>
          </cell>
          <cell r="V484">
            <v>21.857142857142858</v>
          </cell>
          <cell r="W484">
            <v>21.857142857142858</v>
          </cell>
          <cell r="X484">
            <v>21.857142857142858</v>
          </cell>
          <cell r="Y484">
            <v>21.857142857142858</v>
          </cell>
          <cell r="Z484">
            <v>21.857142857142858</v>
          </cell>
          <cell r="AA484">
            <v>21.857142857142858</v>
          </cell>
          <cell r="AB484">
            <v>21.857142857142858</v>
          </cell>
          <cell r="AC484">
            <v>21.857142857142858</v>
          </cell>
        </row>
        <row r="485">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row>
        <row r="486">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row>
        <row r="487">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row>
        <row r="488">
          <cell r="J488">
            <v>4.895999999999999</v>
          </cell>
          <cell r="K488">
            <v>4.895999999999999</v>
          </cell>
          <cell r="L488">
            <v>4.895999999999999</v>
          </cell>
          <cell r="M488">
            <v>4.895999999999999</v>
          </cell>
          <cell r="N488">
            <v>4.895999999999999</v>
          </cell>
          <cell r="O488">
            <v>4.895999999999999</v>
          </cell>
          <cell r="P488">
            <v>4.895999999999999</v>
          </cell>
          <cell r="Q488">
            <v>4.895999999999999</v>
          </cell>
          <cell r="R488">
            <v>4.895999999999999</v>
          </cell>
          <cell r="S488">
            <v>4.895999999999999</v>
          </cell>
          <cell r="T488">
            <v>4.895999999999999</v>
          </cell>
          <cell r="U488">
            <v>4.895999999999999</v>
          </cell>
          <cell r="V488">
            <v>4.895999999999999</v>
          </cell>
          <cell r="W488">
            <v>4.895999999999999</v>
          </cell>
          <cell r="X488">
            <v>4.895999999999999</v>
          </cell>
          <cell r="Y488">
            <v>4.895999999999999</v>
          </cell>
          <cell r="Z488">
            <v>4.895999999999999</v>
          </cell>
          <cell r="AA488">
            <v>4.895999999999999</v>
          </cell>
          <cell r="AB488">
            <v>4.895999999999999</v>
          </cell>
          <cell r="AC488">
            <v>4.895999999999999</v>
          </cell>
        </row>
        <row r="489">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row>
        <row r="490">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row>
        <row r="491">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row>
        <row r="492">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row>
        <row r="493">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row>
        <row r="494">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row>
        <row r="495">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row>
        <row r="496">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row>
        <row r="497">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row>
        <row r="498">
          <cell r="J498">
            <v>0.4</v>
          </cell>
          <cell r="K498">
            <v>0.4</v>
          </cell>
          <cell r="L498">
            <v>0.4</v>
          </cell>
          <cell r="M498">
            <v>0.4</v>
          </cell>
          <cell r="N498">
            <v>0.4</v>
          </cell>
          <cell r="O498">
            <v>0.4</v>
          </cell>
          <cell r="P498">
            <v>0.4</v>
          </cell>
          <cell r="Q498">
            <v>0.4</v>
          </cell>
          <cell r="R498">
            <v>0.4</v>
          </cell>
          <cell r="S498">
            <v>0.4</v>
          </cell>
          <cell r="T498">
            <v>0.4</v>
          </cell>
          <cell r="U498">
            <v>0.4</v>
          </cell>
          <cell r="V498">
            <v>0.4</v>
          </cell>
          <cell r="W498">
            <v>0.4</v>
          </cell>
          <cell r="X498">
            <v>0.4</v>
          </cell>
          <cell r="Y498">
            <v>0.4</v>
          </cell>
          <cell r="Z498">
            <v>0.4</v>
          </cell>
          <cell r="AA498">
            <v>0.4</v>
          </cell>
          <cell r="AB498">
            <v>0.4</v>
          </cell>
          <cell r="AC498">
            <v>0.4</v>
          </cell>
        </row>
        <row r="499">
          <cell r="J499">
            <v>0.1</v>
          </cell>
          <cell r="K499">
            <v>0.1</v>
          </cell>
          <cell r="L499">
            <v>0.1</v>
          </cell>
          <cell r="M499">
            <v>0.1</v>
          </cell>
          <cell r="N499">
            <v>0.1</v>
          </cell>
          <cell r="O499">
            <v>0.1</v>
          </cell>
          <cell r="P499">
            <v>0.1</v>
          </cell>
          <cell r="Q499">
            <v>0.1</v>
          </cell>
          <cell r="R499">
            <v>0.1</v>
          </cell>
          <cell r="S499">
            <v>0.1</v>
          </cell>
          <cell r="T499">
            <v>0.1</v>
          </cell>
          <cell r="U499">
            <v>0.1</v>
          </cell>
          <cell r="V499">
            <v>0.1</v>
          </cell>
          <cell r="W499">
            <v>0.1</v>
          </cell>
          <cell r="X499">
            <v>0.1</v>
          </cell>
          <cell r="Y499">
            <v>0.1</v>
          </cell>
          <cell r="Z499">
            <v>0.1</v>
          </cell>
          <cell r="AA499">
            <v>0.1</v>
          </cell>
          <cell r="AB499">
            <v>0.1</v>
          </cell>
          <cell r="AC499">
            <v>0.1</v>
          </cell>
        </row>
        <row r="500">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row>
        <row r="501">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row>
        <row r="502">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row>
        <row r="503">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row>
        <row r="504">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row>
        <row r="505">
          <cell r="J505">
            <v>3.6428571428571432</v>
          </cell>
          <cell r="K505">
            <v>3.6428571428571432</v>
          </cell>
          <cell r="L505">
            <v>3.6428571428571432</v>
          </cell>
          <cell r="M505">
            <v>3.6428571428571432</v>
          </cell>
          <cell r="N505">
            <v>3.6428571428571432</v>
          </cell>
          <cell r="O505">
            <v>3.6428571428571432</v>
          </cell>
          <cell r="P505">
            <v>3.6428571428571432</v>
          </cell>
          <cell r="Q505">
            <v>3.6428571428571432</v>
          </cell>
          <cell r="R505">
            <v>3.6428571428571432</v>
          </cell>
          <cell r="S505">
            <v>3.6428571428571432</v>
          </cell>
          <cell r="T505">
            <v>3.6428571428571432</v>
          </cell>
          <cell r="U505">
            <v>3.6428571428571432</v>
          </cell>
          <cell r="V505">
            <v>3.6428571428571432</v>
          </cell>
          <cell r="W505">
            <v>3.6428571428571432</v>
          </cell>
          <cell r="X505">
            <v>3.6428571428571432</v>
          </cell>
          <cell r="Y505">
            <v>3.6428571428571432</v>
          </cell>
          <cell r="Z505">
            <v>3.6428571428571432</v>
          </cell>
          <cell r="AA505">
            <v>3.6428571428571432</v>
          </cell>
          <cell r="AB505">
            <v>3.6428571428571432</v>
          </cell>
          <cell r="AC505">
            <v>3.6428571428571432</v>
          </cell>
        </row>
        <row r="506">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row>
        <row r="507">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row>
        <row r="508">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row>
        <row r="509">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row>
        <row r="510">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row>
        <row r="511">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row>
        <row r="512">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row>
        <row r="513">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row>
        <row r="514">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row>
        <row r="515">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row>
        <row r="516">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row>
        <row r="517">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row>
        <row r="518">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row>
        <row r="519">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row>
        <row r="520">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row>
        <row r="521">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row>
        <row r="522">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row>
        <row r="523">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row>
        <row r="524">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row>
        <row r="525">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row>
        <row r="526">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row>
        <row r="527">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row>
        <row r="528">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row>
        <row r="529">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row>
        <row r="530">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row>
        <row r="531">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row>
        <row r="532">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row>
        <row r="533">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row>
        <row r="534">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row>
        <row r="535">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row>
        <row r="536">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row>
        <row r="537">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row>
        <row r="538">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row>
        <row r="539">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row>
        <row r="540">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row>
        <row r="541">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row>
        <row r="542">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row>
        <row r="543">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row>
        <row r="544">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row>
        <row r="545">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row>
        <row r="546">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row>
        <row r="547">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row>
        <row r="548">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row>
        <row r="549">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row>
        <row r="550">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row>
        <row r="551">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row>
        <row r="552">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row>
        <row r="553">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row>
        <row r="554">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row>
        <row r="555">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row>
        <row r="556">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row>
        <row r="557">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row>
        <row r="558">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row>
        <row r="559">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row>
        <row r="560">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row>
        <row r="561">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row>
        <row r="562">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row>
        <row r="563">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row>
        <row r="564">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row>
        <row r="565">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row>
        <row r="566">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row>
        <row r="567">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row>
        <row r="568">
          <cell r="J568">
            <v>0.32548929820950812</v>
          </cell>
          <cell r="K568">
            <v>0.32548929820950812</v>
          </cell>
          <cell r="L568">
            <v>0.32548929820950812</v>
          </cell>
          <cell r="M568">
            <v>0.32548929820950812</v>
          </cell>
          <cell r="N568">
            <v>0.32548929820950812</v>
          </cell>
          <cell r="O568">
            <v>0.32548929820950812</v>
          </cell>
          <cell r="P568">
            <v>0.32548929820950812</v>
          </cell>
          <cell r="Q568">
            <v>0.32548929820950812</v>
          </cell>
          <cell r="R568">
            <v>0.32548929820950812</v>
          </cell>
          <cell r="S568">
            <v>0.32548929820950812</v>
          </cell>
          <cell r="T568">
            <v>0.32548929820950812</v>
          </cell>
          <cell r="U568">
            <v>0.32548929820950812</v>
          </cell>
          <cell r="V568">
            <v>0.32548929820950812</v>
          </cell>
          <cell r="W568">
            <v>0.32548929820950812</v>
          </cell>
          <cell r="X568">
            <v>0.32548929820950812</v>
          </cell>
          <cell r="Y568">
            <v>0.32548929820950812</v>
          </cell>
          <cell r="Z568">
            <v>0.32548929820950812</v>
          </cell>
          <cell r="AA568">
            <v>0.32548929820950812</v>
          </cell>
          <cell r="AB568">
            <v>0.32548929820950812</v>
          </cell>
          <cell r="AC568">
            <v>0.32548929820950812</v>
          </cell>
        </row>
        <row r="569">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row>
        <row r="570">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row>
        <row r="571">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row>
        <row r="572">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row>
        <row r="573">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row>
        <row r="574">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row>
        <row r="575">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row>
        <row r="576">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row>
        <row r="577">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row>
        <row r="578">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row>
        <row r="579">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row>
        <row r="580">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row>
        <row r="581">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row>
        <row r="582">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row>
        <row r="583">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row>
        <row r="584">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row>
        <row r="585">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row>
        <row r="586">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row>
        <row r="587">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row>
        <row r="588">
          <cell r="J588">
            <v>3.0000000000000001E-3</v>
          </cell>
          <cell r="K588">
            <v>3.0000000000000001E-3</v>
          </cell>
          <cell r="L588">
            <v>3.0000000000000001E-3</v>
          </cell>
          <cell r="M588">
            <v>3.0000000000000001E-3</v>
          </cell>
          <cell r="N588">
            <v>3.0000000000000001E-3</v>
          </cell>
          <cell r="O588">
            <v>3.0000000000000001E-3</v>
          </cell>
          <cell r="P588">
            <v>3.0000000000000001E-3</v>
          </cell>
          <cell r="Q588">
            <v>3.0000000000000001E-3</v>
          </cell>
          <cell r="R588">
            <v>3.0000000000000001E-3</v>
          </cell>
          <cell r="S588">
            <v>3.0000000000000001E-3</v>
          </cell>
          <cell r="T588">
            <v>3.0000000000000001E-3</v>
          </cell>
          <cell r="U588">
            <v>3.0000000000000001E-3</v>
          </cell>
          <cell r="V588">
            <v>3.0000000000000001E-3</v>
          </cell>
          <cell r="W588">
            <v>3.0000000000000001E-3</v>
          </cell>
          <cell r="X588">
            <v>3.0000000000000001E-3</v>
          </cell>
          <cell r="Y588">
            <v>3.0000000000000001E-3</v>
          </cell>
          <cell r="Z588">
            <v>3.0000000000000001E-3</v>
          </cell>
          <cell r="AA588">
            <v>3.0000000000000001E-3</v>
          </cell>
          <cell r="AB588">
            <v>3.0000000000000001E-3</v>
          </cell>
          <cell r="AC588">
            <v>3.0000000000000001E-3</v>
          </cell>
        </row>
        <row r="589">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row>
        <row r="590">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row>
        <row r="591">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row>
        <row r="592">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row>
        <row r="593">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row>
        <row r="594">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row>
        <row r="595">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row>
        <row r="596">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row>
        <row r="597">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row>
        <row r="598">
          <cell r="J598">
            <v>2E-3</v>
          </cell>
          <cell r="K598">
            <v>2E-3</v>
          </cell>
          <cell r="L598">
            <v>2E-3</v>
          </cell>
          <cell r="M598">
            <v>2E-3</v>
          </cell>
          <cell r="N598">
            <v>2E-3</v>
          </cell>
          <cell r="O598">
            <v>2E-3</v>
          </cell>
          <cell r="P598">
            <v>2E-3</v>
          </cell>
          <cell r="Q598">
            <v>2E-3</v>
          </cell>
          <cell r="R598">
            <v>2E-3</v>
          </cell>
          <cell r="S598">
            <v>2E-3</v>
          </cell>
          <cell r="T598">
            <v>2E-3</v>
          </cell>
          <cell r="U598">
            <v>2E-3</v>
          </cell>
          <cell r="V598">
            <v>2E-3</v>
          </cell>
          <cell r="W598">
            <v>2E-3</v>
          </cell>
          <cell r="X598">
            <v>2E-3</v>
          </cell>
          <cell r="Y598">
            <v>2E-3</v>
          </cell>
          <cell r="Z598">
            <v>2E-3</v>
          </cell>
          <cell r="AA598">
            <v>2E-3</v>
          </cell>
          <cell r="AB598">
            <v>2E-3</v>
          </cell>
          <cell r="AC598">
            <v>2E-3</v>
          </cell>
        </row>
        <row r="599">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row>
        <row r="600">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row>
        <row r="601">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row>
        <row r="602">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row>
        <row r="603">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row>
        <row r="604">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row>
        <row r="605">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row>
        <row r="606">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row>
        <row r="607">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row>
        <row r="608">
          <cell r="J608">
            <v>0.2</v>
          </cell>
          <cell r="K608">
            <v>0.2</v>
          </cell>
          <cell r="L608">
            <v>0.2</v>
          </cell>
          <cell r="M608">
            <v>0.2</v>
          </cell>
          <cell r="N608">
            <v>0.2</v>
          </cell>
          <cell r="O608">
            <v>0.2</v>
          </cell>
          <cell r="P608">
            <v>0.2</v>
          </cell>
          <cell r="Q608">
            <v>0.2</v>
          </cell>
          <cell r="R608">
            <v>0.2</v>
          </cell>
          <cell r="S608">
            <v>0.2</v>
          </cell>
          <cell r="T608">
            <v>0.2</v>
          </cell>
          <cell r="U608">
            <v>0.2</v>
          </cell>
          <cell r="V608">
            <v>0.2</v>
          </cell>
          <cell r="W608">
            <v>0.2</v>
          </cell>
          <cell r="X608">
            <v>0.2</v>
          </cell>
          <cell r="Y608">
            <v>0.2</v>
          </cell>
          <cell r="Z608">
            <v>0.2</v>
          </cell>
          <cell r="AA608">
            <v>0.2</v>
          </cell>
          <cell r="AB608">
            <v>0.2</v>
          </cell>
          <cell r="AC608">
            <v>0.2</v>
          </cell>
        </row>
        <row r="609">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row>
        <row r="610">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row>
        <row r="611">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row>
        <row r="612">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row>
        <row r="613">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row>
        <row r="614">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row>
        <row r="615">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row>
        <row r="616">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row>
        <row r="617">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row>
        <row r="618">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row>
        <row r="619">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row>
        <row r="620">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row>
        <row r="621">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row>
        <row r="622">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row>
        <row r="623">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row>
        <row r="624">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row>
        <row r="625">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row>
        <row r="626">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row>
        <row r="627">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row>
        <row r="628">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row>
        <row r="629">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row>
        <row r="630">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row>
        <row r="631">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row>
        <row r="632">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row>
        <row r="633">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row>
        <row r="634">
          <cell r="J634">
            <v>21.857142857142858</v>
          </cell>
          <cell r="K634">
            <v>21.857142857142858</v>
          </cell>
          <cell r="L634">
            <v>21.857142857142858</v>
          </cell>
          <cell r="M634">
            <v>21.857142857142858</v>
          </cell>
          <cell r="N634">
            <v>21.857142857142858</v>
          </cell>
          <cell r="O634">
            <v>21.857142857142858</v>
          </cell>
          <cell r="P634">
            <v>21.857142857142858</v>
          </cell>
          <cell r="Q634">
            <v>21.857142857142858</v>
          </cell>
          <cell r="R634">
            <v>21.857142857142858</v>
          </cell>
          <cell r="S634">
            <v>21.857142857142858</v>
          </cell>
          <cell r="T634">
            <v>21.857142857142858</v>
          </cell>
          <cell r="U634">
            <v>21.857142857142858</v>
          </cell>
          <cell r="V634">
            <v>21.857142857142858</v>
          </cell>
          <cell r="W634">
            <v>21.857142857142858</v>
          </cell>
          <cell r="X634">
            <v>21.857142857142858</v>
          </cell>
          <cell r="Y634">
            <v>21.857142857142858</v>
          </cell>
          <cell r="Z634">
            <v>21.857142857142858</v>
          </cell>
          <cell r="AA634">
            <v>21.857142857142858</v>
          </cell>
          <cell r="AB634">
            <v>21.857142857142858</v>
          </cell>
          <cell r="AC634">
            <v>21.857142857142858</v>
          </cell>
        </row>
        <row r="635">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row>
        <row r="636">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row>
        <row r="637">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row>
        <row r="638">
          <cell r="J638">
            <v>6.0451999999999995</v>
          </cell>
          <cell r="K638">
            <v>6.0451999999999995</v>
          </cell>
          <cell r="L638">
            <v>6.0451999999999995</v>
          </cell>
          <cell r="M638">
            <v>6.0451999999999995</v>
          </cell>
          <cell r="N638">
            <v>6.0451999999999995</v>
          </cell>
          <cell r="O638">
            <v>6.0451999999999995</v>
          </cell>
          <cell r="P638">
            <v>6.0451999999999995</v>
          </cell>
          <cell r="Q638">
            <v>6.0451999999999995</v>
          </cell>
          <cell r="R638">
            <v>6.0451999999999995</v>
          </cell>
          <cell r="S638">
            <v>6.0451999999999995</v>
          </cell>
          <cell r="T638">
            <v>6.0451999999999995</v>
          </cell>
          <cell r="U638">
            <v>6.0451999999999995</v>
          </cell>
          <cell r="V638">
            <v>6.0451999999999995</v>
          </cell>
          <cell r="W638">
            <v>6.0451999999999995</v>
          </cell>
          <cell r="X638">
            <v>6.0451999999999995</v>
          </cell>
          <cell r="Y638">
            <v>6.0451999999999995</v>
          </cell>
          <cell r="Z638">
            <v>6.0451999999999995</v>
          </cell>
          <cell r="AA638">
            <v>6.0451999999999995</v>
          </cell>
          <cell r="AB638">
            <v>6.0451999999999995</v>
          </cell>
          <cell r="AC638">
            <v>6.0451999999999995</v>
          </cell>
        </row>
        <row r="639">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row>
        <row r="640">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row>
        <row r="641">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row>
        <row r="642">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row>
        <row r="643">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row>
        <row r="644">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row>
        <row r="645">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row>
        <row r="646">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row>
        <row r="647">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row>
        <row r="648">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row>
        <row r="649">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row>
        <row r="650">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row>
        <row r="651">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row>
        <row r="652">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row>
        <row r="653">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row>
        <row r="654">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row>
        <row r="655">
          <cell r="J655">
            <v>3.6428571428571428</v>
          </cell>
          <cell r="K655">
            <v>3.6428571428571428</v>
          </cell>
          <cell r="L655">
            <v>3.6428571428571428</v>
          </cell>
          <cell r="M655">
            <v>3.6428571428571428</v>
          </cell>
          <cell r="N655">
            <v>3.6428571428571428</v>
          </cell>
          <cell r="O655">
            <v>3.6428571428571428</v>
          </cell>
          <cell r="P655">
            <v>3.6428571428571428</v>
          </cell>
          <cell r="Q655">
            <v>3.6428571428571428</v>
          </cell>
          <cell r="R655">
            <v>3.6428571428571428</v>
          </cell>
          <cell r="S655">
            <v>3.6428571428571428</v>
          </cell>
          <cell r="T655">
            <v>3.6428571428571428</v>
          </cell>
          <cell r="U655">
            <v>3.6428571428571428</v>
          </cell>
          <cell r="V655">
            <v>3.6428571428571428</v>
          </cell>
          <cell r="W655">
            <v>3.6428571428571428</v>
          </cell>
          <cell r="X655">
            <v>3.6428571428571428</v>
          </cell>
          <cell r="Y655">
            <v>3.6428571428571428</v>
          </cell>
          <cell r="Z655">
            <v>3.6428571428571428</v>
          </cell>
          <cell r="AA655">
            <v>3.6428571428571428</v>
          </cell>
          <cell r="AB655">
            <v>3.6428571428571428</v>
          </cell>
          <cell r="AC655">
            <v>3.6428571428571428</v>
          </cell>
        </row>
        <row r="656">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row>
        <row r="657">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row>
        <row r="658">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row>
        <row r="659">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row>
        <row r="660">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row>
        <row r="661">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row>
        <row r="662">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row>
        <row r="663">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row>
        <row r="664">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row>
        <row r="665">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row>
        <row r="666">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row>
        <row r="667">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row>
        <row r="668">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row>
        <row r="669">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row>
        <row r="670">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row>
        <row r="671">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row>
        <row r="672">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row>
        <row r="673">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row>
        <row r="674">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row>
        <row r="675">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row>
        <row r="676">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row>
        <row r="677">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row>
        <row r="678">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row>
        <row r="679">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row>
        <row r="680">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row>
        <row r="681">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row>
        <row r="682">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row>
        <row r="683">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row>
        <row r="684">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row>
        <row r="685">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row>
        <row r="686">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row>
        <row r="687">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row>
        <row r="688">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row>
        <row r="689">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row>
        <row r="690">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row>
        <row r="691">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row>
        <row r="692">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row>
        <row r="693">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row>
        <row r="694">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row>
        <row r="695">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row>
        <row r="696">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row>
        <row r="697">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row>
        <row r="698">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row>
        <row r="699">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row>
        <row r="700">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row>
        <row r="701">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row>
        <row r="702">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row>
        <row r="703">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row>
        <row r="704">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row>
        <row r="705">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row>
        <row r="706">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row>
        <row r="707">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row>
        <row r="708">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row>
        <row r="709">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row>
        <row r="710">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row>
        <row r="711">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row>
        <row r="712">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row>
        <row r="713">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row>
        <row r="714">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row>
        <row r="715">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row>
        <row r="716">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row>
        <row r="717">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row>
        <row r="718">
          <cell r="J718">
            <v>3.0514621707141392</v>
          </cell>
          <cell r="K718">
            <v>3.0514621707141392</v>
          </cell>
          <cell r="L718">
            <v>3.0514621707141392</v>
          </cell>
          <cell r="M718">
            <v>3.0514621707141392</v>
          </cell>
          <cell r="N718">
            <v>3.0514621707141392</v>
          </cell>
          <cell r="O718">
            <v>3.0514621707141392</v>
          </cell>
          <cell r="P718">
            <v>3.0514621707141392</v>
          </cell>
          <cell r="Q718">
            <v>3.0514621707141392</v>
          </cell>
          <cell r="R718">
            <v>3.0514621707141392</v>
          </cell>
          <cell r="S718">
            <v>3.0514621707141392</v>
          </cell>
          <cell r="T718">
            <v>3.0514621707141392</v>
          </cell>
          <cell r="U718">
            <v>3.0514621707141392</v>
          </cell>
          <cell r="V718">
            <v>3.0514621707141392</v>
          </cell>
          <cell r="W718">
            <v>3.0514621707141392</v>
          </cell>
          <cell r="X718">
            <v>3.0514621707141392</v>
          </cell>
          <cell r="Y718">
            <v>3.0514621707141392</v>
          </cell>
          <cell r="Z718">
            <v>3.0514621707141392</v>
          </cell>
          <cell r="AA718">
            <v>3.0514621707141392</v>
          </cell>
          <cell r="AB718">
            <v>3.0514621707141392</v>
          </cell>
          <cell r="AC718">
            <v>3.0514621707141392</v>
          </cell>
        </row>
        <row r="719">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row>
        <row r="720">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row>
        <row r="721">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row>
        <row r="722">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row>
        <row r="723">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row>
        <row r="724">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row>
        <row r="725">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row>
        <row r="726">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row>
        <row r="727">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row>
        <row r="728">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row>
        <row r="729">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row>
        <row r="730">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row>
        <row r="731">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row>
        <row r="732">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row>
        <row r="733">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row>
        <row r="734">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row>
        <row r="735">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row>
        <row r="736">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row>
        <row r="737">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row>
        <row r="738">
          <cell r="J738">
            <v>3.0000000000000001E-3</v>
          </cell>
          <cell r="K738">
            <v>3.0000000000000001E-3</v>
          </cell>
          <cell r="L738">
            <v>3.0000000000000001E-3</v>
          </cell>
          <cell r="M738">
            <v>3.0000000000000001E-3</v>
          </cell>
          <cell r="N738">
            <v>3.0000000000000001E-3</v>
          </cell>
          <cell r="O738">
            <v>3.0000000000000001E-3</v>
          </cell>
          <cell r="P738">
            <v>3.0000000000000001E-3</v>
          </cell>
          <cell r="Q738">
            <v>3.0000000000000001E-3</v>
          </cell>
          <cell r="R738">
            <v>3.0000000000000001E-3</v>
          </cell>
          <cell r="S738">
            <v>3.0000000000000001E-3</v>
          </cell>
          <cell r="T738">
            <v>3.0000000000000001E-3</v>
          </cell>
          <cell r="U738">
            <v>3.0000000000000001E-3</v>
          </cell>
          <cell r="V738">
            <v>3.0000000000000001E-3</v>
          </cell>
          <cell r="W738">
            <v>3.0000000000000001E-3</v>
          </cell>
          <cell r="X738">
            <v>3.0000000000000001E-3</v>
          </cell>
          <cell r="Y738">
            <v>3.0000000000000001E-3</v>
          </cell>
          <cell r="Z738">
            <v>3.0000000000000001E-3</v>
          </cell>
          <cell r="AA738">
            <v>3.0000000000000001E-3</v>
          </cell>
          <cell r="AB738">
            <v>3.0000000000000001E-3</v>
          </cell>
          <cell r="AC738">
            <v>3.0000000000000001E-3</v>
          </cell>
        </row>
        <row r="739">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row>
        <row r="740">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row>
        <row r="741">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row>
        <row r="742">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row>
        <row r="743">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row>
        <row r="744">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row>
        <row r="745">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row>
        <row r="746">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row>
        <row r="747">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row>
        <row r="748">
          <cell r="J748">
            <v>2E-3</v>
          </cell>
          <cell r="K748">
            <v>2E-3</v>
          </cell>
          <cell r="L748">
            <v>2E-3</v>
          </cell>
          <cell r="M748">
            <v>2E-3</v>
          </cell>
          <cell r="N748">
            <v>2E-3</v>
          </cell>
          <cell r="O748">
            <v>2E-3</v>
          </cell>
          <cell r="P748">
            <v>2E-3</v>
          </cell>
          <cell r="Q748">
            <v>2E-3</v>
          </cell>
          <cell r="R748">
            <v>2E-3</v>
          </cell>
          <cell r="S748">
            <v>2E-3</v>
          </cell>
          <cell r="T748">
            <v>2E-3</v>
          </cell>
          <cell r="U748">
            <v>2E-3</v>
          </cell>
          <cell r="V748">
            <v>2E-3</v>
          </cell>
          <cell r="W748">
            <v>2E-3</v>
          </cell>
          <cell r="X748">
            <v>2E-3</v>
          </cell>
          <cell r="Y748">
            <v>2E-3</v>
          </cell>
          <cell r="Z748">
            <v>2E-3</v>
          </cell>
          <cell r="AA748">
            <v>2E-3</v>
          </cell>
          <cell r="AB748">
            <v>2E-3</v>
          </cell>
          <cell r="AC748">
            <v>2E-3</v>
          </cell>
        </row>
        <row r="749">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row>
        <row r="750">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row>
        <row r="751">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row>
        <row r="752">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row>
        <row r="753">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row>
        <row r="754">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row>
        <row r="755">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row>
        <row r="756">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row>
        <row r="757">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row>
        <row r="758">
          <cell r="J758">
            <v>0.2</v>
          </cell>
          <cell r="K758">
            <v>0.2</v>
          </cell>
          <cell r="L758">
            <v>0.2</v>
          </cell>
          <cell r="M758">
            <v>0.2</v>
          </cell>
          <cell r="N758">
            <v>0.2</v>
          </cell>
          <cell r="O758">
            <v>0.2</v>
          </cell>
          <cell r="P758">
            <v>0.2</v>
          </cell>
          <cell r="Q758">
            <v>0.2</v>
          </cell>
          <cell r="R758">
            <v>0.2</v>
          </cell>
          <cell r="S758">
            <v>0.2</v>
          </cell>
          <cell r="T758">
            <v>0.2</v>
          </cell>
          <cell r="U758">
            <v>0.2</v>
          </cell>
          <cell r="V758">
            <v>0.2</v>
          </cell>
          <cell r="W758">
            <v>0.2</v>
          </cell>
          <cell r="X758">
            <v>0.2</v>
          </cell>
          <cell r="Y758">
            <v>0.2</v>
          </cell>
          <cell r="Z758">
            <v>0.2</v>
          </cell>
          <cell r="AA758">
            <v>0.2</v>
          </cell>
          <cell r="AB758">
            <v>0.2</v>
          </cell>
          <cell r="AC758">
            <v>0.2</v>
          </cell>
        </row>
        <row r="759">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row>
        <row r="760">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row>
        <row r="761">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row>
        <row r="762">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row>
        <row r="763">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row>
        <row r="764">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row>
        <row r="765">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row>
        <row r="766">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row>
        <row r="767">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row>
        <row r="768">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row>
        <row r="769">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row>
        <row r="770">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row>
        <row r="771">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row>
        <row r="772">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row>
        <row r="773">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row>
        <row r="774">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row>
        <row r="775">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row>
        <row r="776">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row>
        <row r="777">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row>
        <row r="778">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row>
        <row r="779">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row>
        <row r="780">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row>
        <row r="781">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row>
        <row r="782">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row>
        <row r="798">
          <cell r="J798">
            <v>19.452857142857148</v>
          </cell>
          <cell r="K798">
            <v>19.452857142857148</v>
          </cell>
          <cell r="L798">
            <v>19.452857142857148</v>
          </cell>
          <cell r="M798">
            <v>19.452857142857148</v>
          </cell>
          <cell r="N798">
            <v>19.452857142857148</v>
          </cell>
          <cell r="O798">
            <v>19.452857142857148</v>
          </cell>
          <cell r="P798">
            <v>19.452857142857148</v>
          </cell>
          <cell r="Q798">
            <v>19.452857142857148</v>
          </cell>
          <cell r="R798">
            <v>19.452857142857148</v>
          </cell>
          <cell r="S798">
            <v>19.452857142857148</v>
          </cell>
          <cell r="T798">
            <v>19.452857142857148</v>
          </cell>
          <cell r="U798">
            <v>19.452857142857148</v>
          </cell>
          <cell r="V798">
            <v>19.452857142857148</v>
          </cell>
          <cell r="W798">
            <v>19.452857142857148</v>
          </cell>
          <cell r="X798">
            <v>19.452857142857148</v>
          </cell>
          <cell r="Y798">
            <v>19.452857142857148</v>
          </cell>
          <cell r="Z798">
            <v>19.452857142857148</v>
          </cell>
          <cell r="AA798">
            <v>19.452857142857148</v>
          </cell>
          <cell r="AB798">
            <v>19.452857142857148</v>
          </cell>
          <cell r="AC798">
            <v>19.452857142857148</v>
          </cell>
        </row>
        <row r="799">
          <cell r="J799">
            <v>2.8171428571428581</v>
          </cell>
          <cell r="K799">
            <v>2.8171428571428581</v>
          </cell>
          <cell r="L799">
            <v>2.8171428571428581</v>
          </cell>
          <cell r="M799">
            <v>2.8171428571428581</v>
          </cell>
          <cell r="N799">
            <v>2.8171428571428581</v>
          </cell>
          <cell r="O799">
            <v>2.8171428571428581</v>
          </cell>
          <cell r="P799">
            <v>2.8171428571428581</v>
          </cell>
          <cell r="Q799">
            <v>2.8171428571428581</v>
          </cell>
          <cell r="R799">
            <v>2.8171428571428581</v>
          </cell>
          <cell r="S799">
            <v>2.8171428571428581</v>
          </cell>
          <cell r="T799">
            <v>2.8171428571428581</v>
          </cell>
          <cell r="U799">
            <v>2.8171428571428581</v>
          </cell>
          <cell r="V799">
            <v>2.8171428571428581</v>
          </cell>
          <cell r="W799">
            <v>2.8171428571428581</v>
          </cell>
          <cell r="X799">
            <v>2.8171428571428581</v>
          </cell>
          <cell r="Y799">
            <v>2.8171428571428581</v>
          </cell>
          <cell r="Z799">
            <v>2.8171428571428581</v>
          </cell>
          <cell r="AA799">
            <v>2.8171428571428581</v>
          </cell>
          <cell r="AB799">
            <v>2.8171428571428581</v>
          </cell>
          <cell r="AC799">
            <v>2.8171428571428581</v>
          </cell>
        </row>
        <row r="800">
          <cell r="J800">
            <v>1.4280000000000004</v>
          </cell>
          <cell r="K800">
            <v>1.4280000000000004</v>
          </cell>
          <cell r="L800">
            <v>1.4280000000000004</v>
          </cell>
          <cell r="M800">
            <v>1.4280000000000004</v>
          </cell>
          <cell r="N800">
            <v>1.4280000000000004</v>
          </cell>
          <cell r="O800">
            <v>1.4280000000000004</v>
          </cell>
          <cell r="P800">
            <v>1.4280000000000004</v>
          </cell>
          <cell r="Q800">
            <v>1.4280000000000004</v>
          </cell>
          <cell r="R800">
            <v>1.4280000000000004</v>
          </cell>
          <cell r="S800">
            <v>1.4280000000000004</v>
          </cell>
          <cell r="T800">
            <v>1.4280000000000004</v>
          </cell>
          <cell r="U800">
            <v>1.4280000000000004</v>
          </cell>
          <cell r="V800">
            <v>1.4280000000000004</v>
          </cell>
          <cell r="W800">
            <v>1.4280000000000004</v>
          </cell>
          <cell r="X800">
            <v>1.4280000000000004</v>
          </cell>
          <cell r="Y800">
            <v>1.4280000000000004</v>
          </cell>
          <cell r="Z800">
            <v>1.4280000000000004</v>
          </cell>
          <cell r="AA800">
            <v>1.4280000000000004</v>
          </cell>
          <cell r="AB800">
            <v>1.4280000000000004</v>
          </cell>
          <cell r="AC800">
            <v>1.4280000000000004</v>
          </cell>
        </row>
        <row r="801">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row>
        <row r="802">
          <cell r="J802">
            <v>0.17000000000000007</v>
          </cell>
          <cell r="K802">
            <v>0.17000000000000007</v>
          </cell>
          <cell r="L802">
            <v>0.17000000000000007</v>
          </cell>
          <cell r="M802">
            <v>0.17000000000000007</v>
          </cell>
          <cell r="N802">
            <v>0.17000000000000007</v>
          </cell>
          <cell r="O802">
            <v>0.17000000000000007</v>
          </cell>
          <cell r="P802">
            <v>0.17000000000000007</v>
          </cell>
          <cell r="Q802">
            <v>0.17000000000000007</v>
          </cell>
          <cell r="R802">
            <v>0.17000000000000007</v>
          </cell>
          <cell r="S802">
            <v>0.17000000000000007</v>
          </cell>
          <cell r="T802">
            <v>0.17000000000000007</v>
          </cell>
          <cell r="U802">
            <v>0.17000000000000007</v>
          </cell>
          <cell r="V802">
            <v>0.17000000000000007</v>
          </cell>
          <cell r="W802">
            <v>0.17000000000000007</v>
          </cell>
          <cell r="X802">
            <v>0.17000000000000007</v>
          </cell>
          <cell r="Y802">
            <v>0.17000000000000007</v>
          </cell>
          <cell r="Z802">
            <v>0.17000000000000007</v>
          </cell>
          <cell r="AA802">
            <v>0.17000000000000007</v>
          </cell>
          <cell r="AB802">
            <v>0.17000000000000007</v>
          </cell>
          <cell r="AC802">
            <v>0.17000000000000007</v>
          </cell>
        </row>
        <row r="803">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row>
        <row r="804">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row>
        <row r="805">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row>
        <row r="806">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row>
        <row r="807">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row>
        <row r="808">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row>
        <row r="809">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row>
        <row r="810">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row>
        <row r="811">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row>
        <row r="812">
          <cell r="J812">
            <v>0.3</v>
          </cell>
          <cell r="K812">
            <v>0.3</v>
          </cell>
          <cell r="L812">
            <v>0.3</v>
          </cell>
          <cell r="M812">
            <v>0.3</v>
          </cell>
          <cell r="N812">
            <v>0.3</v>
          </cell>
          <cell r="O812">
            <v>0.3</v>
          </cell>
          <cell r="P812">
            <v>0.3</v>
          </cell>
          <cell r="Q812">
            <v>0.3</v>
          </cell>
          <cell r="R812">
            <v>0.3</v>
          </cell>
          <cell r="S812">
            <v>0.3</v>
          </cell>
          <cell r="T812">
            <v>0.3</v>
          </cell>
          <cell r="U812">
            <v>0.3</v>
          </cell>
          <cell r="V812">
            <v>0.3</v>
          </cell>
          <cell r="W812">
            <v>0.3</v>
          </cell>
          <cell r="X812">
            <v>0.3</v>
          </cell>
          <cell r="Y812">
            <v>0.3</v>
          </cell>
          <cell r="Z812">
            <v>0.3</v>
          </cell>
          <cell r="AA812">
            <v>0.3</v>
          </cell>
          <cell r="AB812">
            <v>0.3</v>
          </cell>
          <cell r="AC812">
            <v>0.3</v>
          </cell>
        </row>
        <row r="813">
          <cell r="J813">
            <v>0.8</v>
          </cell>
          <cell r="K813">
            <v>0.8</v>
          </cell>
          <cell r="L813">
            <v>0.8</v>
          </cell>
          <cell r="M813">
            <v>0.8</v>
          </cell>
          <cell r="N813">
            <v>0.8</v>
          </cell>
          <cell r="O813">
            <v>0.8</v>
          </cell>
          <cell r="P813">
            <v>0.8</v>
          </cell>
          <cell r="Q813">
            <v>0.8</v>
          </cell>
          <cell r="R813">
            <v>0.8</v>
          </cell>
          <cell r="S813">
            <v>0.8</v>
          </cell>
          <cell r="T813">
            <v>0.8</v>
          </cell>
          <cell r="U813">
            <v>0.8</v>
          </cell>
          <cell r="V813">
            <v>0.8</v>
          </cell>
          <cell r="W813">
            <v>0.8</v>
          </cell>
          <cell r="X813">
            <v>0.8</v>
          </cell>
          <cell r="Y813">
            <v>0.8</v>
          </cell>
          <cell r="Z813">
            <v>0.8</v>
          </cell>
          <cell r="AA813">
            <v>0.8</v>
          </cell>
          <cell r="AB813">
            <v>0.8</v>
          </cell>
          <cell r="AC813">
            <v>0.8</v>
          </cell>
        </row>
        <row r="814">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row>
        <row r="815">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row>
        <row r="816">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row>
        <row r="817">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row>
        <row r="818">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row>
        <row r="819">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row>
        <row r="820">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row>
        <row r="821">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row>
        <row r="822">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row>
        <row r="823">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row>
        <row r="824">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row>
        <row r="825">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row>
        <row r="826">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row>
        <row r="827">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row>
        <row r="828">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row>
        <row r="829">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row>
        <row r="830">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row>
        <row r="831">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row>
        <row r="832">
          <cell r="J832">
            <v>0.34</v>
          </cell>
          <cell r="K832">
            <v>0.34</v>
          </cell>
          <cell r="L832">
            <v>0.34</v>
          </cell>
          <cell r="M832">
            <v>0.34</v>
          </cell>
          <cell r="N832">
            <v>0.34</v>
          </cell>
          <cell r="O832">
            <v>0.34</v>
          </cell>
          <cell r="P832">
            <v>0.34</v>
          </cell>
          <cell r="Q832">
            <v>0.34</v>
          </cell>
          <cell r="R832">
            <v>0.34</v>
          </cell>
          <cell r="S832">
            <v>0.34</v>
          </cell>
          <cell r="T832">
            <v>0.34</v>
          </cell>
          <cell r="U832">
            <v>0.34</v>
          </cell>
          <cell r="V832">
            <v>0.34</v>
          </cell>
          <cell r="W832">
            <v>0.34</v>
          </cell>
          <cell r="X832">
            <v>0.34</v>
          </cell>
          <cell r="Y832">
            <v>0.34</v>
          </cell>
          <cell r="Z832">
            <v>0.34</v>
          </cell>
          <cell r="AA832">
            <v>0.34</v>
          </cell>
          <cell r="AB832">
            <v>0.34</v>
          </cell>
          <cell r="AC832">
            <v>0.34</v>
          </cell>
        </row>
        <row r="833">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row>
        <row r="834">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row>
        <row r="835">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row>
        <row r="836">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row>
        <row r="837">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row>
        <row r="838">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row>
        <row r="839">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row>
        <row r="840">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row>
        <row r="841">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row>
        <row r="842">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row>
        <row r="843">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row>
        <row r="844">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row>
        <row r="845">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row>
        <row r="846">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row>
        <row r="847">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row>
        <row r="848">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row>
        <row r="849">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row>
        <row r="850">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row>
        <row r="851">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row>
        <row r="852">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row>
        <row r="853">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row>
        <row r="854">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row>
        <row r="855">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row>
        <row r="856">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row>
        <row r="857">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row>
        <row r="858">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row>
        <row r="859">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row>
        <row r="860">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row>
        <row r="861">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row>
        <row r="862">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row>
        <row r="863">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row>
        <row r="864">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row>
        <row r="865">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row>
        <row r="866">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row>
        <row r="867">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row>
        <row r="868">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row>
        <row r="869">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row>
        <row r="870">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row>
        <row r="871">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row>
        <row r="872">
          <cell r="J872">
            <v>3.7495090725114917</v>
          </cell>
          <cell r="K872">
            <v>3.7495090725114917</v>
          </cell>
          <cell r="L872">
            <v>3.7495090725114917</v>
          </cell>
          <cell r="M872">
            <v>3.7495090725114917</v>
          </cell>
          <cell r="N872">
            <v>3.7495090725114917</v>
          </cell>
          <cell r="O872">
            <v>3.7495090725114917</v>
          </cell>
          <cell r="P872">
            <v>3.7495090725114917</v>
          </cell>
          <cell r="Q872">
            <v>3.7495090725114917</v>
          </cell>
          <cell r="R872">
            <v>3.7495090725114917</v>
          </cell>
          <cell r="S872">
            <v>3.7495090725114917</v>
          </cell>
          <cell r="T872">
            <v>3.7495090725114917</v>
          </cell>
          <cell r="U872">
            <v>3.7495090725114917</v>
          </cell>
          <cell r="V872">
            <v>3.7495090725114917</v>
          </cell>
          <cell r="W872">
            <v>3.7495090725114917</v>
          </cell>
          <cell r="X872">
            <v>3.7495090725114917</v>
          </cell>
          <cell r="Y872">
            <v>3.7495090725114917</v>
          </cell>
          <cell r="Z872">
            <v>3.7495090725114917</v>
          </cell>
          <cell r="AA872">
            <v>3.7495090725114917</v>
          </cell>
          <cell r="AB872">
            <v>3.7495090725114917</v>
          </cell>
          <cell r="AC872">
            <v>3.7495090725114917</v>
          </cell>
        </row>
        <row r="873">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row>
        <row r="874">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row>
        <row r="875">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row>
        <row r="876">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row>
        <row r="877">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row>
        <row r="878">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row>
        <row r="879">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row>
        <row r="880">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row>
        <row r="881">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row>
        <row r="882">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row>
        <row r="883">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row>
        <row r="884">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row>
        <row r="885">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row>
        <row r="886">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row>
        <row r="887">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row>
        <row r="888">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row>
        <row r="889">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row>
        <row r="890">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row>
        <row r="891">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row>
        <row r="892">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row>
        <row r="893">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row>
        <row r="894">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row>
        <row r="895">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row>
        <row r="896">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row>
        <row r="897">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row>
        <row r="898">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row>
        <row r="899">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row>
        <row r="900">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row>
        <row r="901">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row>
        <row r="902">
          <cell r="J902">
            <v>0.1</v>
          </cell>
          <cell r="K902">
            <v>0.1</v>
          </cell>
          <cell r="L902">
            <v>0.1</v>
          </cell>
          <cell r="M902">
            <v>0.1</v>
          </cell>
          <cell r="N902">
            <v>0.1</v>
          </cell>
          <cell r="O902">
            <v>0.1</v>
          </cell>
          <cell r="P902">
            <v>0.1</v>
          </cell>
          <cell r="Q902">
            <v>0.1</v>
          </cell>
          <cell r="R902">
            <v>0.1</v>
          </cell>
          <cell r="S902">
            <v>0.1</v>
          </cell>
          <cell r="T902">
            <v>0.1</v>
          </cell>
          <cell r="U902">
            <v>0.1</v>
          </cell>
          <cell r="V902">
            <v>0.1</v>
          </cell>
          <cell r="W902">
            <v>0.1</v>
          </cell>
          <cell r="X902">
            <v>0.1</v>
          </cell>
          <cell r="Y902">
            <v>0.1</v>
          </cell>
          <cell r="Z902">
            <v>0.1</v>
          </cell>
          <cell r="AA902">
            <v>0.1</v>
          </cell>
          <cell r="AB902">
            <v>0.1</v>
          </cell>
          <cell r="AC902">
            <v>0.1</v>
          </cell>
        </row>
        <row r="903">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row>
        <row r="904">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row>
        <row r="905">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row>
        <row r="906">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row>
        <row r="907">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row>
        <row r="908">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row>
        <row r="909">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row>
        <row r="910">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row>
        <row r="911">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row>
        <row r="912">
          <cell r="J912">
            <v>0.01</v>
          </cell>
          <cell r="K912">
            <v>0.01</v>
          </cell>
          <cell r="L912">
            <v>0.01</v>
          </cell>
          <cell r="M912">
            <v>0.01</v>
          </cell>
          <cell r="N912">
            <v>0.01</v>
          </cell>
          <cell r="O912">
            <v>0.01</v>
          </cell>
          <cell r="P912">
            <v>0.01</v>
          </cell>
          <cell r="Q912">
            <v>0.01</v>
          </cell>
          <cell r="R912">
            <v>0.01</v>
          </cell>
          <cell r="S912">
            <v>0.01</v>
          </cell>
          <cell r="T912">
            <v>0.01</v>
          </cell>
          <cell r="U912">
            <v>0.01</v>
          </cell>
          <cell r="V912">
            <v>0.01</v>
          </cell>
          <cell r="W912">
            <v>0.01</v>
          </cell>
          <cell r="X912">
            <v>0.01</v>
          </cell>
          <cell r="Y912">
            <v>0.01</v>
          </cell>
          <cell r="Z912">
            <v>0.01</v>
          </cell>
          <cell r="AA912">
            <v>0.01</v>
          </cell>
          <cell r="AB912">
            <v>0.01</v>
          </cell>
          <cell r="AC912">
            <v>0.01</v>
          </cell>
        </row>
        <row r="913">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row>
        <row r="914">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row>
        <row r="915">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row>
        <row r="916">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row>
        <row r="917">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row>
        <row r="918">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row>
        <row r="919">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row>
        <row r="920">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row>
        <row r="921">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row>
        <row r="922">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row>
        <row r="923">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row>
        <row r="924">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row>
        <row r="925">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row>
        <row r="926">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row>
        <row r="927">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row>
        <row r="928">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row>
        <row r="929">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row>
        <row r="930">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row>
        <row r="931">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row>
        <row r="932">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row>
        <row r="933">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row>
        <row r="934">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row>
        <row r="935">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row>
        <row r="936">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row>
        <row r="937">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row>
        <row r="938">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row>
        <row r="939">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row>
        <row r="940">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row>
        <row r="941">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row>
        <row r="942">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row>
        <row r="943">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row>
        <row r="944">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row>
        <row r="945">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row>
        <row r="946">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row>
        <row r="947">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row>
        <row r="948">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row>
        <row r="949">
          <cell r="J949">
            <v>29.749999999999993</v>
          </cell>
          <cell r="K949">
            <v>29.749999999999993</v>
          </cell>
          <cell r="L949">
            <v>29.749999999999993</v>
          </cell>
          <cell r="M949">
            <v>29.749999999999993</v>
          </cell>
          <cell r="N949">
            <v>29.749999999999993</v>
          </cell>
          <cell r="O949">
            <v>29.749999999999993</v>
          </cell>
          <cell r="P949">
            <v>29.749999999999993</v>
          </cell>
          <cell r="Q949">
            <v>29.749999999999993</v>
          </cell>
          <cell r="R949">
            <v>29.749999999999993</v>
          </cell>
          <cell r="S949">
            <v>29.749999999999993</v>
          </cell>
          <cell r="T949">
            <v>29.749999999999993</v>
          </cell>
          <cell r="U949">
            <v>29.749999999999993</v>
          </cell>
          <cell r="V949">
            <v>29.749999999999993</v>
          </cell>
          <cell r="W949">
            <v>29.749999999999993</v>
          </cell>
          <cell r="X949">
            <v>29.749999999999993</v>
          </cell>
          <cell r="Y949">
            <v>29.749999999999993</v>
          </cell>
          <cell r="Z949">
            <v>29.749999999999993</v>
          </cell>
          <cell r="AA949">
            <v>29.749999999999993</v>
          </cell>
          <cell r="AB949">
            <v>29.749999999999993</v>
          </cell>
          <cell r="AC949">
            <v>29.749999999999993</v>
          </cell>
        </row>
        <row r="950">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row>
        <row r="951">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row>
        <row r="952">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row>
        <row r="953">
          <cell r="J953">
            <v>4.8960000000000008</v>
          </cell>
          <cell r="K953">
            <v>4.8960000000000008</v>
          </cell>
          <cell r="L953">
            <v>4.8960000000000008</v>
          </cell>
          <cell r="M953">
            <v>4.8960000000000008</v>
          </cell>
          <cell r="N953">
            <v>4.8960000000000008</v>
          </cell>
          <cell r="O953">
            <v>4.8960000000000008</v>
          </cell>
          <cell r="P953">
            <v>4.8960000000000008</v>
          </cell>
          <cell r="Q953">
            <v>4.8960000000000008</v>
          </cell>
          <cell r="R953">
            <v>4.8960000000000008</v>
          </cell>
          <cell r="S953">
            <v>4.8960000000000008</v>
          </cell>
          <cell r="T953">
            <v>4.8960000000000008</v>
          </cell>
          <cell r="U953">
            <v>4.8960000000000008</v>
          </cell>
          <cell r="V953">
            <v>4.8960000000000008</v>
          </cell>
          <cell r="W953">
            <v>4.8960000000000008</v>
          </cell>
          <cell r="X953">
            <v>4.8960000000000008</v>
          </cell>
          <cell r="Y953">
            <v>4.8960000000000008</v>
          </cell>
          <cell r="Z953">
            <v>4.8960000000000008</v>
          </cell>
          <cell r="AA953">
            <v>4.8960000000000008</v>
          </cell>
          <cell r="AB953">
            <v>4.8960000000000008</v>
          </cell>
          <cell r="AC953">
            <v>4.8960000000000008</v>
          </cell>
        </row>
        <row r="954">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row>
        <row r="955">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row>
        <row r="956">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row>
        <row r="957">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row>
        <row r="958">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row>
        <row r="959">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row>
        <row r="960">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row>
        <row r="961">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row>
        <row r="962">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row>
        <row r="963">
          <cell r="J963">
            <v>0.1</v>
          </cell>
          <cell r="K963">
            <v>0.1</v>
          </cell>
          <cell r="L963">
            <v>0.1</v>
          </cell>
          <cell r="M963">
            <v>0.1</v>
          </cell>
          <cell r="N963">
            <v>0.1</v>
          </cell>
          <cell r="O963">
            <v>0.1</v>
          </cell>
          <cell r="P963">
            <v>0.1</v>
          </cell>
          <cell r="Q963">
            <v>0.1</v>
          </cell>
          <cell r="R963">
            <v>0.1</v>
          </cell>
          <cell r="S963">
            <v>0.1</v>
          </cell>
          <cell r="T963">
            <v>0.1</v>
          </cell>
          <cell r="U963">
            <v>0.1</v>
          </cell>
          <cell r="V963">
            <v>0.1</v>
          </cell>
          <cell r="W963">
            <v>0.1</v>
          </cell>
          <cell r="X963">
            <v>0.1</v>
          </cell>
          <cell r="Y963">
            <v>0.1</v>
          </cell>
          <cell r="Z963">
            <v>0.1</v>
          </cell>
          <cell r="AA963">
            <v>0.1</v>
          </cell>
          <cell r="AB963">
            <v>0.1</v>
          </cell>
          <cell r="AC963">
            <v>0.1</v>
          </cell>
        </row>
        <row r="964">
          <cell r="J964">
            <v>0.4</v>
          </cell>
          <cell r="K964">
            <v>0.4</v>
          </cell>
          <cell r="L964">
            <v>0.4</v>
          </cell>
          <cell r="M964">
            <v>0.4</v>
          </cell>
          <cell r="N964">
            <v>0.4</v>
          </cell>
          <cell r="O964">
            <v>0.4</v>
          </cell>
          <cell r="P964">
            <v>0.4</v>
          </cell>
          <cell r="Q964">
            <v>0.4</v>
          </cell>
          <cell r="R964">
            <v>0.4</v>
          </cell>
          <cell r="S964">
            <v>0.4</v>
          </cell>
          <cell r="T964">
            <v>0.4</v>
          </cell>
          <cell r="U964">
            <v>0.4</v>
          </cell>
          <cell r="V964">
            <v>0.4</v>
          </cell>
          <cell r="W964">
            <v>0.4</v>
          </cell>
          <cell r="X964">
            <v>0.4</v>
          </cell>
          <cell r="Y964">
            <v>0.4</v>
          </cell>
          <cell r="Z964">
            <v>0.4</v>
          </cell>
          <cell r="AA964">
            <v>0.4</v>
          </cell>
          <cell r="AB964">
            <v>0.4</v>
          </cell>
          <cell r="AC964">
            <v>0.4</v>
          </cell>
        </row>
        <row r="965">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row>
        <row r="966">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row>
        <row r="967">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row>
        <row r="968">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row>
        <row r="969">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row>
        <row r="970">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row>
        <row r="971">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row>
        <row r="972">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row>
        <row r="973">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row>
        <row r="974">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row>
        <row r="975">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row>
        <row r="976">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row>
        <row r="977">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row>
        <row r="978">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row>
        <row r="979">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row>
        <row r="980">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row>
        <row r="981">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row>
        <row r="982">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row>
        <row r="983">
          <cell r="J983">
            <v>1.4</v>
          </cell>
          <cell r="K983">
            <v>1.4</v>
          </cell>
          <cell r="L983">
            <v>1.4</v>
          </cell>
          <cell r="M983">
            <v>1.4</v>
          </cell>
          <cell r="N983">
            <v>1.4</v>
          </cell>
          <cell r="O983">
            <v>1.4</v>
          </cell>
          <cell r="P983">
            <v>1.4</v>
          </cell>
          <cell r="Q983">
            <v>1.4</v>
          </cell>
          <cell r="R983">
            <v>1.4</v>
          </cell>
          <cell r="S983">
            <v>1.4</v>
          </cell>
          <cell r="T983">
            <v>1.4</v>
          </cell>
          <cell r="U983">
            <v>1.4</v>
          </cell>
          <cell r="V983">
            <v>1.4</v>
          </cell>
          <cell r="W983">
            <v>1.4</v>
          </cell>
          <cell r="X983">
            <v>1.4</v>
          </cell>
          <cell r="Y983">
            <v>1.4</v>
          </cell>
          <cell r="Z983">
            <v>1.4</v>
          </cell>
          <cell r="AA983">
            <v>1.4</v>
          </cell>
          <cell r="AB983">
            <v>1.4</v>
          </cell>
          <cell r="AC983">
            <v>1.4</v>
          </cell>
        </row>
        <row r="984">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row>
        <row r="985">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row>
        <row r="986">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row>
        <row r="987">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row>
        <row r="988">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row>
        <row r="989">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row>
        <row r="990">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row>
        <row r="991">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row>
        <row r="992">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row>
        <row r="993">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row>
        <row r="994">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row>
        <row r="995">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row>
        <row r="996">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row>
        <row r="997">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row>
        <row r="998">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row>
        <row r="999">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row>
        <row r="1000">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row>
        <row r="1001">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row>
        <row r="1002">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row>
        <row r="1003">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row>
        <row r="1004">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row>
        <row r="1005">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row>
        <row r="1006">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row>
        <row r="1007">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row>
        <row r="1008">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row>
        <row r="1009">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row>
        <row r="1010">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row>
        <row r="1011">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row>
        <row r="1012">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row>
        <row r="1013">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row>
        <row r="1014">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row>
        <row r="1015">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row>
        <row r="1016">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row>
        <row r="1017">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row>
        <row r="1018">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row>
        <row r="1019">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row>
        <row r="1020">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row>
        <row r="1021">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row>
        <row r="1022">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row>
        <row r="1023">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row>
        <row r="1024">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row>
        <row r="1025">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row>
        <row r="1026">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row>
        <row r="1027">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row>
        <row r="1028">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row>
        <row r="1029">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row>
        <row r="1030">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row>
        <row r="1031">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row>
        <row r="1032">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row>
        <row r="1033">
          <cell r="J1033">
            <v>3.9872439030664752</v>
          </cell>
          <cell r="K1033">
            <v>3.9872439030664752</v>
          </cell>
          <cell r="L1033">
            <v>3.9872439030664752</v>
          </cell>
          <cell r="M1033">
            <v>3.9872439030664752</v>
          </cell>
          <cell r="N1033">
            <v>3.9872439030664752</v>
          </cell>
          <cell r="O1033">
            <v>3.9872439030664752</v>
          </cell>
          <cell r="P1033">
            <v>3.9872439030664752</v>
          </cell>
          <cell r="Q1033">
            <v>3.9872439030664752</v>
          </cell>
          <cell r="R1033">
            <v>3.9872439030664752</v>
          </cell>
          <cell r="S1033">
            <v>3.9872439030664752</v>
          </cell>
          <cell r="T1033">
            <v>3.9872439030664752</v>
          </cell>
          <cell r="U1033">
            <v>3.9872439030664752</v>
          </cell>
          <cell r="V1033">
            <v>3.9872439030664752</v>
          </cell>
          <cell r="W1033">
            <v>3.9872439030664752</v>
          </cell>
          <cell r="X1033">
            <v>3.9872439030664752</v>
          </cell>
          <cell r="Y1033">
            <v>3.9872439030664752</v>
          </cell>
          <cell r="Z1033">
            <v>3.9872439030664752</v>
          </cell>
          <cell r="AA1033">
            <v>3.9872439030664752</v>
          </cell>
          <cell r="AB1033">
            <v>3.9872439030664752</v>
          </cell>
          <cell r="AC1033">
            <v>3.9872439030664752</v>
          </cell>
        </row>
        <row r="1034">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row>
        <row r="1035">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row>
        <row r="1036">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row>
        <row r="1037">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row>
        <row r="1038">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row>
        <row r="1039">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row>
        <row r="1040">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row>
        <row r="1041">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row>
        <row r="1042">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row>
        <row r="1043">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row>
        <row r="1044">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row>
        <row r="1045">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row>
        <row r="1046">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row>
        <row r="1047">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row>
        <row r="1048">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row>
        <row r="1049">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row>
        <row r="1050">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row>
        <row r="1051">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row>
        <row r="1052">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row>
        <row r="1053">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row>
        <row r="1054">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row>
        <row r="1055">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row>
        <row r="1056">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row>
        <row r="1057">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row>
        <row r="1058">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row>
        <row r="1059">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row>
        <row r="1060">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row>
        <row r="1061">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row>
        <row r="1062">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row>
        <row r="1063">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row>
        <row r="1064">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row>
        <row r="1065">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row>
        <row r="1066">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row>
        <row r="1067">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row>
        <row r="1068">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row>
        <row r="1069">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row>
        <row r="1070">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row>
        <row r="1071">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row>
        <row r="1072">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row>
        <row r="1073">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row>
        <row r="1074">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row>
        <row r="1075">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row>
        <row r="1076">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row>
        <row r="1077">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row>
        <row r="1078">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row>
        <row r="1079">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row>
        <row r="1080">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row>
        <row r="1081">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row>
        <row r="1082">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row>
        <row r="1083">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row>
        <row r="1084">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row>
        <row r="1085">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row>
        <row r="1086">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row>
        <row r="1087">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row>
        <row r="1088">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row>
        <row r="1089">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row>
        <row r="1090">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row>
        <row r="1091">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row>
        <row r="1092">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row>
        <row r="1093">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row>
        <row r="1094">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row>
        <row r="1095">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row>
        <row r="1096">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row>
        <row r="1097">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row>
        <row r="1098">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row>
        <row r="1099">
          <cell r="J1099">
            <v>29.749999999999993</v>
          </cell>
          <cell r="K1099">
            <v>29.749999999999993</v>
          </cell>
          <cell r="L1099">
            <v>29.749999999999993</v>
          </cell>
          <cell r="M1099">
            <v>29.749999999999993</v>
          </cell>
          <cell r="N1099">
            <v>29.749999999999993</v>
          </cell>
          <cell r="O1099">
            <v>29.749999999999993</v>
          </cell>
          <cell r="P1099">
            <v>29.749999999999993</v>
          </cell>
          <cell r="Q1099">
            <v>29.749999999999993</v>
          </cell>
          <cell r="R1099">
            <v>29.749999999999993</v>
          </cell>
          <cell r="S1099">
            <v>29.749999999999993</v>
          </cell>
          <cell r="T1099">
            <v>29.749999999999993</v>
          </cell>
          <cell r="U1099">
            <v>29.749999999999993</v>
          </cell>
          <cell r="V1099">
            <v>29.749999999999993</v>
          </cell>
          <cell r="W1099">
            <v>29.749999999999993</v>
          </cell>
          <cell r="X1099">
            <v>29.749999999999993</v>
          </cell>
          <cell r="Y1099">
            <v>29.749999999999993</v>
          </cell>
          <cell r="Z1099">
            <v>29.749999999999993</v>
          </cell>
          <cell r="AA1099">
            <v>29.749999999999993</v>
          </cell>
          <cell r="AB1099">
            <v>29.749999999999993</v>
          </cell>
          <cell r="AC1099">
            <v>29.749999999999993</v>
          </cell>
        </row>
        <row r="1100">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row>
        <row r="1101">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row>
        <row r="1102">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row>
        <row r="1103">
          <cell r="J1103">
            <v>4.8960000000000008</v>
          </cell>
          <cell r="K1103">
            <v>4.8960000000000008</v>
          </cell>
          <cell r="L1103">
            <v>4.8960000000000008</v>
          </cell>
          <cell r="M1103">
            <v>4.8960000000000008</v>
          </cell>
          <cell r="N1103">
            <v>4.8960000000000008</v>
          </cell>
          <cell r="O1103">
            <v>4.8960000000000008</v>
          </cell>
          <cell r="P1103">
            <v>4.8960000000000008</v>
          </cell>
          <cell r="Q1103">
            <v>4.8960000000000008</v>
          </cell>
          <cell r="R1103">
            <v>4.8960000000000008</v>
          </cell>
          <cell r="S1103">
            <v>4.8960000000000008</v>
          </cell>
          <cell r="T1103">
            <v>4.8960000000000008</v>
          </cell>
          <cell r="U1103">
            <v>4.8960000000000008</v>
          </cell>
          <cell r="V1103">
            <v>4.8960000000000008</v>
          </cell>
          <cell r="W1103">
            <v>4.8960000000000008</v>
          </cell>
          <cell r="X1103">
            <v>4.8960000000000008</v>
          </cell>
          <cell r="Y1103">
            <v>4.8960000000000008</v>
          </cell>
          <cell r="Z1103">
            <v>4.8960000000000008</v>
          </cell>
          <cell r="AA1103">
            <v>4.8960000000000008</v>
          </cell>
          <cell r="AB1103">
            <v>4.8960000000000008</v>
          </cell>
          <cell r="AC1103">
            <v>4.8960000000000008</v>
          </cell>
        </row>
        <row r="1104">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row>
        <row r="1105">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row>
        <row r="1106">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row>
        <row r="1107">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row>
        <row r="1108">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row>
        <row r="1109">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row>
        <row r="1110">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row>
        <row r="1111">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row>
        <row r="1112">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row>
        <row r="1113">
          <cell r="J1113">
            <v>0.1</v>
          </cell>
          <cell r="K1113">
            <v>0.1</v>
          </cell>
          <cell r="L1113">
            <v>0.1</v>
          </cell>
          <cell r="M1113">
            <v>0.1</v>
          </cell>
          <cell r="N1113">
            <v>0.1</v>
          </cell>
          <cell r="O1113">
            <v>0.1</v>
          </cell>
          <cell r="P1113">
            <v>0.1</v>
          </cell>
          <cell r="Q1113">
            <v>0.1</v>
          </cell>
          <cell r="R1113">
            <v>0.1</v>
          </cell>
          <cell r="S1113">
            <v>0.1</v>
          </cell>
          <cell r="T1113">
            <v>0.1</v>
          </cell>
          <cell r="U1113">
            <v>0.1</v>
          </cell>
          <cell r="V1113">
            <v>0.1</v>
          </cell>
          <cell r="W1113">
            <v>0.1</v>
          </cell>
          <cell r="X1113">
            <v>0.1</v>
          </cell>
          <cell r="Y1113">
            <v>0.1</v>
          </cell>
          <cell r="Z1113">
            <v>0.1</v>
          </cell>
          <cell r="AA1113">
            <v>0.1</v>
          </cell>
          <cell r="AB1113">
            <v>0.1</v>
          </cell>
          <cell r="AC1113">
            <v>0.1</v>
          </cell>
        </row>
        <row r="1114">
          <cell r="J1114">
            <v>0.4</v>
          </cell>
          <cell r="K1114">
            <v>0.4</v>
          </cell>
          <cell r="L1114">
            <v>0.4</v>
          </cell>
          <cell r="M1114">
            <v>0.4</v>
          </cell>
          <cell r="N1114">
            <v>0.4</v>
          </cell>
          <cell r="O1114">
            <v>0.4</v>
          </cell>
          <cell r="P1114">
            <v>0.4</v>
          </cell>
          <cell r="Q1114">
            <v>0.4</v>
          </cell>
          <cell r="R1114">
            <v>0.4</v>
          </cell>
          <cell r="S1114">
            <v>0.4</v>
          </cell>
          <cell r="T1114">
            <v>0.4</v>
          </cell>
          <cell r="U1114">
            <v>0.4</v>
          </cell>
          <cell r="V1114">
            <v>0.4</v>
          </cell>
          <cell r="W1114">
            <v>0.4</v>
          </cell>
          <cell r="X1114">
            <v>0.4</v>
          </cell>
          <cell r="Y1114">
            <v>0.4</v>
          </cell>
          <cell r="Z1114">
            <v>0.4</v>
          </cell>
          <cell r="AA1114">
            <v>0.4</v>
          </cell>
          <cell r="AB1114">
            <v>0.4</v>
          </cell>
          <cell r="AC1114">
            <v>0.4</v>
          </cell>
        </row>
        <row r="1115">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row>
        <row r="1116">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row>
        <row r="1117">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row>
        <row r="1118">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row>
        <row r="1119">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row>
        <row r="1120">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row>
        <row r="1121">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row>
        <row r="1122">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row>
        <row r="1123">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row>
        <row r="1124">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row>
        <row r="1125">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row>
        <row r="1126">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row>
        <row r="1127">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row>
        <row r="1128">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row>
        <row r="1129">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row>
        <row r="1130">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row>
        <row r="1131">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row>
        <row r="1132">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row>
        <row r="1133">
          <cell r="J1133">
            <v>1.4</v>
          </cell>
          <cell r="K1133">
            <v>1.4</v>
          </cell>
          <cell r="L1133">
            <v>1.4</v>
          </cell>
          <cell r="M1133">
            <v>1.4</v>
          </cell>
          <cell r="N1133">
            <v>1.4</v>
          </cell>
          <cell r="O1133">
            <v>1.4</v>
          </cell>
          <cell r="P1133">
            <v>1.4</v>
          </cell>
          <cell r="Q1133">
            <v>1.4</v>
          </cell>
          <cell r="R1133">
            <v>1.4</v>
          </cell>
          <cell r="S1133">
            <v>1.4</v>
          </cell>
          <cell r="T1133">
            <v>1.4</v>
          </cell>
          <cell r="U1133">
            <v>1.4</v>
          </cell>
          <cell r="V1133">
            <v>1.4</v>
          </cell>
          <cell r="W1133">
            <v>1.4</v>
          </cell>
          <cell r="X1133">
            <v>1.4</v>
          </cell>
          <cell r="Y1133">
            <v>1.4</v>
          </cell>
          <cell r="Z1133">
            <v>1.4</v>
          </cell>
          <cell r="AA1133">
            <v>1.4</v>
          </cell>
          <cell r="AB1133">
            <v>1.4</v>
          </cell>
          <cell r="AC1133">
            <v>1.4</v>
          </cell>
        </row>
        <row r="1134">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row>
        <row r="1135">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row>
        <row r="1136">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row>
        <row r="1137">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row>
        <row r="1138">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row>
        <row r="1139">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row>
        <row r="1140">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row>
        <row r="1141">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row>
        <row r="1142">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row>
        <row r="1143">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row>
        <row r="1144">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row>
        <row r="1145">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row>
        <row r="1146">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row>
        <row r="1147">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row>
        <row r="1148">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row>
        <row r="1149">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row>
        <row r="1150">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row>
        <row r="1151">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row>
        <row r="1152">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row>
        <row r="1153">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row>
        <row r="1154">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row>
        <row r="1155">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row>
        <row r="1156">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row>
        <row r="1157">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row>
        <row r="1158">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row>
        <row r="1159">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row>
        <row r="1160">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row>
        <row r="1161">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row>
        <row r="1162">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row>
        <row r="1163">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row>
        <row r="1164">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row>
        <row r="1165">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row>
        <row r="1166">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row>
        <row r="1167">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row>
        <row r="1168">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row>
        <row r="1169">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row>
        <row r="1170">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row>
        <row r="1171">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row>
        <row r="1172">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row>
        <row r="1173">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row>
        <row r="1174">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row>
        <row r="1175">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row>
        <row r="1176">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row>
        <row r="1177">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row>
        <row r="1178">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row>
        <row r="1179">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row>
        <row r="1180">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row>
        <row r="1181">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row>
        <row r="1182">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row>
        <row r="1183">
          <cell r="J1183">
            <v>3.9872439030664752</v>
          </cell>
          <cell r="K1183">
            <v>3.9872439030664752</v>
          </cell>
          <cell r="L1183">
            <v>3.9872439030664752</v>
          </cell>
          <cell r="M1183">
            <v>3.9872439030664752</v>
          </cell>
          <cell r="N1183">
            <v>3.9872439030664752</v>
          </cell>
          <cell r="O1183">
            <v>3.9872439030664752</v>
          </cell>
          <cell r="P1183">
            <v>3.9872439030664752</v>
          </cell>
          <cell r="Q1183">
            <v>3.9872439030664752</v>
          </cell>
          <cell r="R1183">
            <v>3.9872439030664752</v>
          </cell>
          <cell r="S1183">
            <v>3.9872439030664752</v>
          </cell>
          <cell r="T1183">
            <v>3.9872439030664752</v>
          </cell>
          <cell r="U1183">
            <v>3.9872439030664752</v>
          </cell>
          <cell r="V1183">
            <v>3.9872439030664752</v>
          </cell>
          <cell r="W1183">
            <v>3.9872439030664752</v>
          </cell>
          <cell r="X1183">
            <v>3.9872439030664752</v>
          </cell>
          <cell r="Y1183">
            <v>3.9872439030664752</v>
          </cell>
          <cell r="Z1183">
            <v>3.9872439030664752</v>
          </cell>
          <cell r="AA1183">
            <v>3.9872439030664752</v>
          </cell>
          <cell r="AB1183">
            <v>3.9872439030664752</v>
          </cell>
          <cell r="AC1183">
            <v>3.9872439030664752</v>
          </cell>
        </row>
        <row r="1184">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row>
        <row r="1185">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row>
        <row r="1186">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row>
        <row r="1187">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row>
        <row r="1188">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row>
        <row r="1189">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row>
        <row r="1190">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row>
        <row r="1191">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row>
        <row r="1192">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row>
        <row r="1193">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row>
        <row r="1194">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row>
        <row r="1195">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row>
        <row r="1196">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row>
        <row r="1197">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row>
        <row r="1198">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row>
        <row r="1199">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row>
        <row r="1200">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row>
        <row r="1201">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row>
        <row r="1202">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row>
        <row r="1203">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row>
        <row r="1204">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row>
        <row r="1205">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row>
        <row r="1206">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row>
        <row r="1207">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row>
        <row r="1208">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row>
        <row r="1209">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row>
        <row r="1210">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row>
        <row r="1211">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row>
        <row r="1212">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row>
        <row r="1213">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row>
        <row r="1214">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row>
        <row r="1215">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row>
        <row r="1216">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row>
        <row r="1217">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row>
        <row r="1218">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row>
        <row r="1219">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row>
        <row r="1220">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row>
        <row r="1221">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row>
        <row r="1222">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row>
        <row r="1223">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row>
        <row r="1224">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row>
        <row r="1225">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row>
        <row r="1226">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row>
        <row r="1227">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row>
        <row r="1228">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row>
        <row r="1229">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row>
        <row r="1230">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row>
        <row r="1231">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row>
        <row r="1232">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row>
        <row r="1233">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row>
        <row r="1234">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row>
        <row r="1235">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row>
        <row r="1236">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row>
        <row r="1237">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row>
        <row r="1238">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row>
        <row r="1239">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row>
        <row r="1240">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row>
        <row r="1241">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row>
        <row r="1242">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row>
        <row r="1243">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row>
        <row r="1244">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row>
        <row r="1245">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row>
        <row r="1246">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row>
        <row r="1247">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row>
        <row r="1248">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row>
        <row r="1249">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row>
        <row r="1250">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row>
        <row r="1251">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row>
        <row r="1252">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row>
        <row r="1253">
          <cell r="J1253">
            <v>4.08</v>
          </cell>
          <cell r="K1253">
            <v>4.08</v>
          </cell>
          <cell r="L1253">
            <v>4.08</v>
          </cell>
          <cell r="M1253">
            <v>4.08</v>
          </cell>
          <cell r="N1253">
            <v>4.08</v>
          </cell>
          <cell r="O1253">
            <v>4.08</v>
          </cell>
          <cell r="P1253">
            <v>4.08</v>
          </cell>
          <cell r="Q1253">
            <v>4.08</v>
          </cell>
          <cell r="R1253">
            <v>4.08</v>
          </cell>
          <cell r="S1253">
            <v>4.08</v>
          </cell>
          <cell r="T1253">
            <v>4.08</v>
          </cell>
          <cell r="U1253">
            <v>4.08</v>
          </cell>
          <cell r="V1253">
            <v>4.08</v>
          </cell>
          <cell r="W1253">
            <v>4.08</v>
          </cell>
          <cell r="X1253">
            <v>4.08</v>
          </cell>
          <cell r="Y1253">
            <v>4.08</v>
          </cell>
          <cell r="Z1253">
            <v>4.08</v>
          </cell>
          <cell r="AA1253">
            <v>4.08</v>
          </cell>
          <cell r="AB1253">
            <v>4.08</v>
          </cell>
          <cell r="AC1253">
            <v>4.08</v>
          </cell>
        </row>
        <row r="1254">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row>
        <row r="1255">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row>
        <row r="1256">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row>
        <row r="1257">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row>
        <row r="1258">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row>
        <row r="1259">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row>
        <row r="1260">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row>
        <row r="1261">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row>
        <row r="1262">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row>
        <row r="1263">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row>
        <row r="1264">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row>
        <row r="1265">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row>
        <row r="1266">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row>
        <row r="1267">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row>
        <row r="1268">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row>
        <row r="1269">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row>
        <row r="1270">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row>
        <row r="1271">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row>
        <row r="1272">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row>
        <row r="1273">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row>
        <row r="1274">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row>
        <row r="1275">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row>
        <row r="1276">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row>
        <row r="1277">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row>
        <row r="1278">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row>
        <row r="1279">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row>
        <row r="1280">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row>
        <row r="1281">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row>
        <row r="1282">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row>
        <row r="1283">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row>
        <row r="1284">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row>
        <row r="1285">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row>
        <row r="1286">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row>
        <row r="1287">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row>
        <row r="1288">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row>
        <row r="1289">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row>
        <row r="1290">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row>
        <row r="1291">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row>
        <row r="1292">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row>
        <row r="1293">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row>
        <row r="1294">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row>
        <row r="1295">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row>
        <row r="1296">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row>
        <row r="1297">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row>
        <row r="1298">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row>
        <row r="1299">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row>
        <row r="1300">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row>
        <row r="1301">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row>
        <row r="1302">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row>
        <row r="1303">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row>
        <row r="1304">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row>
        <row r="1305">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row>
        <row r="1306">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row>
        <row r="1307">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row>
        <row r="1308">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row>
        <row r="1309">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row>
        <row r="1310">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row>
        <row r="1311">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row>
        <row r="1312">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row>
        <row r="1313">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row>
        <row r="1314">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row>
        <row r="1315">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row>
        <row r="1316">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row>
        <row r="1317">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row>
        <row r="1318">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row>
        <row r="1319">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row>
        <row r="1320">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row>
        <row r="1321">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row>
        <row r="1322">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row>
        <row r="1323">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row>
        <row r="1324">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row>
        <row r="1325">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row>
        <row r="1326">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row>
        <row r="1327">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row>
        <row r="1328">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row>
        <row r="1329">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row>
        <row r="1330">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row>
        <row r="1331">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row>
        <row r="1332">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row>
        <row r="1333">
          <cell r="J1333">
            <v>4.4112632469175797</v>
          </cell>
          <cell r="K1333">
            <v>4.4112632469175797</v>
          </cell>
          <cell r="L1333">
            <v>4.4112632469175797</v>
          </cell>
          <cell r="M1333">
            <v>4.4112632469175797</v>
          </cell>
          <cell r="N1333">
            <v>4.4112632469175797</v>
          </cell>
          <cell r="O1333">
            <v>4.4112632469175797</v>
          </cell>
          <cell r="P1333">
            <v>4.4112632469175797</v>
          </cell>
          <cell r="Q1333">
            <v>4.4112632469175797</v>
          </cell>
          <cell r="R1333">
            <v>4.4112632469175797</v>
          </cell>
          <cell r="S1333">
            <v>4.4112632469175797</v>
          </cell>
          <cell r="T1333">
            <v>4.4112632469175797</v>
          </cell>
          <cell r="U1333">
            <v>4.4112632469175797</v>
          </cell>
          <cell r="V1333">
            <v>4.4112632469175797</v>
          </cell>
          <cell r="W1333">
            <v>4.4112632469175797</v>
          </cell>
          <cell r="X1333">
            <v>4.4112632469175797</v>
          </cell>
          <cell r="Y1333">
            <v>4.4112632469175797</v>
          </cell>
          <cell r="Z1333">
            <v>4.4112632469175797</v>
          </cell>
          <cell r="AA1333">
            <v>4.4112632469175797</v>
          </cell>
          <cell r="AB1333">
            <v>4.4112632469175797</v>
          </cell>
          <cell r="AC1333">
            <v>4.4112632469175797</v>
          </cell>
        </row>
        <row r="1334">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row>
        <row r="1335">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row>
        <row r="1336">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row>
        <row r="1337">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row>
        <row r="1338">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row>
        <row r="1339">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row>
        <row r="1340">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row>
        <row r="1341">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row>
        <row r="1342">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row>
        <row r="1343">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row>
        <row r="1344">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row>
        <row r="1345">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row>
        <row r="1346">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row>
        <row r="1347">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row>
        <row r="1348">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row>
        <row r="1349">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row>
        <row r="1350">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row>
        <row r="1351">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row>
        <row r="1352">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row>
        <row r="1353">
          <cell r="J1353">
            <v>3.0000000000000001E-3</v>
          </cell>
          <cell r="K1353">
            <v>3.0000000000000001E-3</v>
          </cell>
          <cell r="L1353">
            <v>3.0000000000000001E-3</v>
          </cell>
          <cell r="M1353">
            <v>3.0000000000000001E-3</v>
          </cell>
          <cell r="N1353">
            <v>3.0000000000000001E-3</v>
          </cell>
          <cell r="O1353">
            <v>3.0000000000000001E-3</v>
          </cell>
          <cell r="P1353">
            <v>3.0000000000000001E-3</v>
          </cell>
          <cell r="Q1353">
            <v>3.0000000000000001E-3</v>
          </cell>
          <cell r="R1353">
            <v>3.0000000000000001E-3</v>
          </cell>
          <cell r="S1353">
            <v>3.0000000000000001E-3</v>
          </cell>
          <cell r="T1353">
            <v>3.0000000000000001E-3</v>
          </cell>
          <cell r="U1353">
            <v>3.0000000000000001E-3</v>
          </cell>
          <cell r="V1353">
            <v>3.0000000000000001E-3</v>
          </cell>
          <cell r="W1353">
            <v>3.0000000000000001E-3</v>
          </cell>
          <cell r="X1353">
            <v>3.0000000000000001E-3</v>
          </cell>
          <cell r="Y1353">
            <v>3.0000000000000001E-3</v>
          </cell>
          <cell r="Z1353">
            <v>3.0000000000000001E-3</v>
          </cell>
          <cell r="AA1353">
            <v>3.0000000000000001E-3</v>
          </cell>
          <cell r="AB1353">
            <v>3.0000000000000001E-3</v>
          </cell>
          <cell r="AC1353">
            <v>3.0000000000000001E-3</v>
          </cell>
        </row>
        <row r="1354">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row>
        <row r="1355">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row>
        <row r="1356">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row>
        <row r="1357">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row>
        <row r="1358">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row>
        <row r="1359">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row>
        <row r="1360">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row>
        <row r="1361">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row>
        <row r="1362">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row>
        <row r="1363">
          <cell r="J1363">
            <v>2E-3</v>
          </cell>
          <cell r="K1363">
            <v>2E-3</v>
          </cell>
          <cell r="L1363">
            <v>2E-3</v>
          </cell>
          <cell r="M1363">
            <v>2E-3</v>
          </cell>
          <cell r="N1363">
            <v>2E-3</v>
          </cell>
          <cell r="O1363">
            <v>2E-3</v>
          </cell>
          <cell r="P1363">
            <v>2E-3</v>
          </cell>
          <cell r="Q1363">
            <v>2E-3</v>
          </cell>
          <cell r="R1363">
            <v>2E-3</v>
          </cell>
          <cell r="S1363">
            <v>2E-3</v>
          </cell>
          <cell r="T1363">
            <v>2E-3</v>
          </cell>
          <cell r="U1363">
            <v>2E-3</v>
          </cell>
          <cell r="V1363">
            <v>2E-3</v>
          </cell>
          <cell r="W1363">
            <v>2E-3</v>
          </cell>
          <cell r="X1363">
            <v>2E-3</v>
          </cell>
          <cell r="Y1363">
            <v>2E-3</v>
          </cell>
          <cell r="Z1363">
            <v>2E-3</v>
          </cell>
          <cell r="AA1363">
            <v>2E-3</v>
          </cell>
          <cell r="AB1363">
            <v>2E-3</v>
          </cell>
          <cell r="AC1363">
            <v>2E-3</v>
          </cell>
        </row>
        <row r="1364">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row>
        <row r="1365">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row>
        <row r="1366">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row>
        <row r="1367">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row>
        <row r="1368">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row>
        <row r="1369">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row>
        <row r="1370">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row>
        <row r="1371">
          <cell r="J1371">
            <v>0.2</v>
          </cell>
          <cell r="K1371">
            <v>0.2</v>
          </cell>
          <cell r="L1371">
            <v>0.2</v>
          </cell>
          <cell r="M1371">
            <v>0.2</v>
          </cell>
          <cell r="N1371">
            <v>0.2</v>
          </cell>
          <cell r="O1371">
            <v>0.2</v>
          </cell>
          <cell r="P1371">
            <v>0.2</v>
          </cell>
          <cell r="Q1371">
            <v>0.2</v>
          </cell>
          <cell r="R1371">
            <v>0.2</v>
          </cell>
          <cell r="S1371">
            <v>0.2</v>
          </cell>
          <cell r="T1371">
            <v>0.2</v>
          </cell>
          <cell r="U1371">
            <v>0.2</v>
          </cell>
          <cell r="V1371">
            <v>0.2</v>
          </cell>
          <cell r="W1371">
            <v>0.2</v>
          </cell>
          <cell r="X1371">
            <v>0.2</v>
          </cell>
          <cell r="Y1371">
            <v>0.2</v>
          </cell>
          <cell r="Z1371">
            <v>0.2</v>
          </cell>
          <cell r="AA1371">
            <v>0.2</v>
          </cell>
          <cell r="AB1371">
            <v>0.2</v>
          </cell>
          <cell r="AC1371">
            <v>0.2</v>
          </cell>
        </row>
        <row r="1372">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row>
        <row r="1373">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row>
        <row r="1374">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row>
        <row r="1375">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row>
        <row r="1376">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row>
        <row r="1377">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row>
        <row r="1378">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row>
        <row r="1379">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row>
        <row r="1380">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row>
        <row r="1381">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row>
        <row r="1382">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row>
        <row r="1383">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row>
        <row r="1384">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row>
        <row r="1385">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row>
        <row r="1386">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row>
        <row r="1387">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row>
        <row r="1388">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row>
        <row r="1389">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row>
        <row r="1390">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row>
        <row r="1391">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row>
        <row r="1392">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row>
        <row r="1393">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row>
        <row r="1394">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row>
        <row r="1395">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0</v>
          </cell>
          <cell r="AC1395">
            <v>0</v>
          </cell>
        </row>
        <row r="1396">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row>
        <row r="1397">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row>
      </sheetData>
      <sheetData sheetId="4">
        <row r="18">
          <cell r="K18">
            <v>1</v>
          </cell>
          <cell r="L18">
            <v>1</v>
          </cell>
          <cell r="M18">
            <v>1</v>
          </cell>
          <cell r="N18">
            <v>1</v>
          </cell>
          <cell r="O18">
            <v>1</v>
          </cell>
          <cell r="P18">
            <v>1</v>
          </cell>
          <cell r="Q18">
            <v>1</v>
          </cell>
          <cell r="R18">
            <v>1</v>
          </cell>
          <cell r="S18">
            <v>1</v>
          </cell>
          <cell r="T18">
            <v>1</v>
          </cell>
          <cell r="U18">
            <v>1</v>
          </cell>
          <cell r="V18">
            <v>1</v>
          </cell>
          <cell r="W18">
            <v>1</v>
          </cell>
          <cell r="X18">
            <v>1</v>
          </cell>
          <cell r="Y18">
            <v>1</v>
          </cell>
          <cell r="Z18">
            <v>0.9</v>
          </cell>
          <cell r="AA18">
            <v>0.7</v>
          </cell>
          <cell r="AB18">
            <v>0.7</v>
          </cell>
          <cell r="AC18">
            <v>0.7</v>
          </cell>
          <cell r="AD18">
            <v>0.7</v>
          </cell>
          <cell r="AP18">
            <v>1</v>
          </cell>
          <cell r="AQ18">
            <v>1</v>
          </cell>
          <cell r="AR18">
            <v>1</v>
          </cell>
          <cell r="AZ18">
            <v>1</v>
          </cell>
          <cell r="BA18">
            <v>1</v>
          </cell>
          <cell r="BB18">
            <v>1</v>
          </cell>
          <cell r="BC18">
            <v>1</v>
          </cell>
          <cell r="BD18">
            <v>1</v>
          </cell>
          <cell r="BE18">
            <v>1</v>
          </cell>
          <cell r="BF18">
            <v>1</v>
          </cell>
          <cell r="BG18">
            <v>1</v>
          </cell>
          <cell r="BH18">
            <v>1</v>
          </cell>
          <cell r="BI18">
            <v>1</v>
          </cell>
          <cell r="BJ18">
            <v>1</v>
          </cell>
          <cell r="BK18">
            <v>1</v>
          </cell>
          <cell r="BL18">
            <v>1</v>
          </cell>
          <cell r="BM18">
            <v>1</v>
          </cell>
          <cell r="BN18">
            <v>1</v>
          </cell>
          <cell r="BO18">
            <v>0.9</v>
          </cell>
          <cell r="BP18">
            <v>0.9</v>
          </cell>
          <cell r="BQ18">
            <v>0.9</v>
          </cell>
          <cell r="BR18">
            <v>0.9</v>
          </cell>
          <cell r="BS18">
            <v>0.9</v>
          </cell>
        </row>
        <row r="19">
          <cell r="K19">
            <v>1</v>
          </cell>
          <cell r="L19">
            <v>1</v>
          </cell>
          <cell r="M19">
            <v>1</v>
          </cell>
          <cell r="N19">
            <v>1</v>
          </cell>
          <cell r="O19">
            <v>1</v>
          </cell>
          <cell r="P19">
            <v>1</v>
          </cell>
          <cell r="Q19">
            <v>1</v>
          </cell>
          <cell r="R19">
            <v>1</v>
          </cell>
          <cell r="S19">
            <v>1</v>
          </cell>
          <cell r="T19">
            <v>1</v>
          </cell>
          <cell r="U19">
            <v>1</v>
          </cell>
          <cell r="V19">
            <v>1</v>
          </cell>
          <cell r="W19">
            <v>1</v>
          </cell>
          <cell r="X19">
            <v>1</v>
          </cell>
          <cell r="Y19">
            <v>1</v>
          </cell>
          <cell r="Z19">
            <v>0.9</v>
          </cell>
          <cell r="AA19">
            <v>0.7</v>
          </cell>
          <cell r="AB19">
            <v>0.7</v>
          </cell>
          <cell r="AC19">
            <v>0.7</v>
          </cell>
          <cell r="AD19">
            <v>0.7</v>
          </cell>
          <cell r="AP19">
            <v>1</v>
          </cell>
          <cell r="AQ19">
            <v>1</v>
          </cell>
          <cell r="AR19">
            <v>2</v>
          </cell>
          <cell r="AZ19">
            <v>1</v>
          </cell>
          <cell r="BA19">
            <v>1</v>
          </cell>
          <cell r="BB19">
            <v>1</v>
          </cell>
          <cell r="BC19">
            <v>1</v>
          </cell>
          <cell r="BD19">
            <v>1</v>
          </cell>
          <cell r="BE19">
            <v>1</v>
          </cell>
          <cell r="BF19">
            <v>1</v>
          </cell>
          <cell r="BG19">
            <v>1</v>
          </cell>
          <cell r="BH19">
            <v>1</v>
          </cell>
          <cell r="BI19">
            <v>1</v>
          </cell>
          <cell r="BJ19">
            <v>1</v>
          </cell>
          <cell r="BK19">
            <v>1</v>
          </cell>
          <cell r="BL19">
            <v>1</v>
          </cell>
          <cell r="BM19">
            <v>1</v>
          </cell>
          <cell r="BN19">
            <v>1</v>
          </cell>
          <cell r="BO19">
            <v>0.9</v>
          </cell>
          <cell r="BP19">
            <v>0.9</v>
          </cell>
          <cell r="BQ19">
            <v>0.9</v>
          </cell>
          <cell r="BR19">
            <v>0.9</v>
          </cell>
          <cell r="BS19">
            <v>0.9</v>
          </cell>
        </row>
        <row r="20">
          <cell r="K20">
            <v>1</v>
          </cell>
          <cell r="L20">
            <v>1</v>
          </cell>
          <cell r="M20">
            <v>1</v>
          </cell>
          <cell r="N20">
            <v>1</v>
          </cell>
          <cell r="O20">
            <v>1</v>
          </cell>
          <cell r="P20">
            <v>1</v>
          </cell>
          <cell r="Q20">
            <v>1</v>
          </cell>
          <cell r="R20">
            <v>1</v>
          </cell>
          <cell r="S20">
            <v>1</v>
          </cell>
          <cell r="T20">
            <v>1</v>
          </cell>
          <cell r="U20">
            <v>1</v>
          </cell>
          <cell r="V20">
            <v>1</v>
          </cell>
          <cell r="W20">
            <v>1</v>
          </cell>
          <cell r="X20">
            <v>1</v>
          </cell>
          <cell r="Y20">
            <v>1</v>
          </cell>
          <cell r="Z20">
            <v>0.9</v>
          </cell>
          <cell r="AA20">
            <v>0.7</v>
          </cell>
          <cell r="AB20">
            <v>0.7</v>
          </cell>
          <cell r="AC20">
            <v>0.7</v>
          </cell>
          <cell r="AD20">
            <v>0.7</v>
          </cell>
          <cell r="AP20">
            <v>1</v>
          </cell>
          <cell r="AQ20">
            <v>1</v>
          </cell>
          <cell r="AR20">
            <v>3</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0.9</v>
          </cell>
          <cell r="BP20">
            <v>0.9</v>
          </cell>
          <cell r="BQ20">
            <v>0.9</v>
          </cell>
          <cell r="BR20">
            <v>0.9</v>
          </cell>
          <cell r="BS20">
            <v>0.9</v>
          </cell>
        </row>
        <row r="21">
          <cell r="K21">
            <v>1</v>
          </cell>
          <cell r="L21">
            <v>1</v>
          </cell>
          <cell r="M21">
            <v>1</v>
          </cell>
          <cell r="N21">
            <v>1</v>
          </cell>
          <cell r="O21">
            <v>1</v>
          </cell>
          <cell r="P21">
            <v>1</v>
          </cell>
          <cell r="Q21">
            <v>1</v>
          </cell>
          <cell r="R21">
            <v>1</v>
          </cell>
          <cell r="S21">
            <v>1</v>
          </cell>
          <cell r="T21">
            <v>1</v>
          </cell>
          <cell r="U21">
            <v>1</v>
          </cell>
          <cell r="V21">
            <v>1</v>
          </cell>
          <cell r="W21">
            <v>1</v>
          </cell>
          <cell r="X21">
            <v>1</v>
          </cell>
          <cell r="Y21">
            <v>1</v>
          </cell>
          <cell r="Z21">
            <v>0.9</v>
          </cell>
          <cell r="AA21">
            <v>0.7</v>
          </cell>
          <cell r="AB21">
            <v>0.7</v>
          </cell>
          <cell r="AC21">
            <v>0.7</v>
          </cell>
          <cell r="AD21">
            <v>0.7</v>
          </cell>
          <cell r="AP21">
            <v>1</v>
          </cell>
          <cell r="AQ21">
            <v>1</v>
          </cell>
          <cell r="AR21">
            <v>4</v>
          </cell>
          <cell r="AZ21">
            <v>1</v>
          </cell>
          <cell r="BA21">
            <v>1</v>
          </cell>
          <cell r="BB21">
            <v>1</v>
          </cell>
          <cell r="BC21">
            <v>1</v>
          </cell>
          <cell r="BD21">
            <v>1</v>
          </cell>
          <cell r="BE21">
            <v>1</v>
          </cell>
          <cell r="BF21">
            <v>1</v>
          </cell>
          <cell r="BG21">
            <v>1</v>
          </cell>
          <cell r="BH21">
            <v>1</v>
          </cell>
          <cell r="BI21">
            <v>1</v>
          </cell>
          <cell r="BJ21">
            <v>1</v>
          </cell>
          <cell r="BK21">
            <v>1</v>
          </cell>
          <cell r="BL21">
            <v>1</v>
          </cell>
          <cell r="BM21">
            <v>1</v>
          </cell>
          <cell r="BN21">
            <v>1</v>
          </cell>
          <cell r="BO21">
            <v>0.9</v>
          </cell>
          <cell r="BP21">
            <v>0.9</v>
          </cell>
          <cell r="BQ21">
            <v>0.9</v>
          </cell>
          <cell r="BR21">
            <v>0.9</v>
          </cell>
          <cell r="BS21">
            <v>0.9</v>
          </cell>
        </row>
        <row r="22">
          <cell r="K22">
            <v>1</v>
          </cell>
          <cell r="L22">
            <v>1</v>
          </cell>
          <cell r="M22">
            <v>1</v>
          </cell>
          <cell r="N22">
            <v>1</v>
          </cell>
          <cell r="O22">
            <v>1</v>
          </cell>
          <cell r="P22">
            <v>1</v>
          </cell>
          <cell r="Q22">
            <v>1</v>
          </cell>
          <cell r="R22">
            <v>1</v>
          </cell>
          <cell r="S22">
            <v>1</v>
          </cell>
          <cell r="T22">
            <v>1</v>
          </cell>
          <cell r="U22">
            <v>1</v>
          </cell>
          <cell r="V22">
            <v>1</v>
          </cell>
          <cell r="W22">
            <v>1</v>
          </cell>
          <cell r="X22">
            <v>1</v>
          </cell>
          <cell r="Y22">
            <v>1</v>
          </cell>
          <cell r="Z22">
            <v>0.9</v>
          </cell>
          <cell r="AA22">
            <v>0.7</v>
          </cell>
          <cell r="AB22">
            <v>0.7</v>
          </cell>
          <cell r="AC22">
            <v>0.7</v>
          </cell>
          <cell r="AD22">
            <v>0.7</v>
          </cell>
          <cell r="AP22">
            <v>1</v>
          </cell>
          <cell r="AQ22">
            <v>1</v>
          </cell>
          <cell r="AR22">
            <v>5</v>
          </cell>
          <cell r="AZ22">
            <v>1</v>
          </cell>
          <cell r="BA22">
            <v>1</v>
          </cell>
          <cell r="BB22">
            <v>1</v>
          </cell>
          <cell r="BC22">
            <v>1</v>
          </cell>
          <cell r="BD22">
            <v>1</v>
          </cell>
          <cell r="BE22">
            <v>1</v>
          </cell>
          <cell r="BF22">
            <v>1</v>
          </cell>
          <cell r="BG22">
            <v>1</v>
          </cell>
          <cell r="BH22">
            <v>1</v>
          </cell>
          <cell r="BI22">
            <v>1</v>
          </cell>
          <cell r="BJ22">
            <v>1</v>
          </cell>
          <cell r="BK22">
            <v>1</v>
          </cell>
          <cell r="BL22">
            <v>1</v>
          </cell>
          <cell r="BM22">
            <v>1</v>
          </cell>
          <cell r="BN22">
            <v>1</v>
          </cell>
          <cell r="BO22">
            <v>0.9</v>
          </cell>
          <cell r="BP22">
            <v>0.9</v>
          </cell>
          <cell r="BQ22">
            <v>0.9</v>
          </cell>
          <cell r="BR22">
            <v>0.9</v>
          </cell>
          <cell r="BS22">
            <v>0.9</v>
          </cell>
        </row>
        <row r="23">
          <cell r="K23">
            <v>1</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v>0.9</v>
          </cell>
          <cell r="AA23">
            <v>0.7</v>
          </cell>
          <cell r="AB23">
            <v>0.7</v>
          </cell>
          <cell r="AC23">
            <v>0.7</v>
          </cell>
          <cell r="AD23">
            <v>0.7</v>
          </cell>
          <cell r="AP23">
            <v>1</v>
          </cell>
          <cell r="AQ23">
            <v>1</v>
          </cell>
          <cell r="AR23">
            <v>6</v>
          </cell>
          <cell r="AZ23">
            <v>1</v>
          </cell>
          <cell r="BA23">
            <v>1</v>
          </cell>
          <cell r="BB23">
            <v>1</v>
          </cell>
          <cell r="BC23">
            <v>1</v>
          </cell>
          <cell r="BD23">
            <v>1</v>
          </cell>
          <cell r="BE23">
            <v>1</v>
          </cell>
          <cell r="BF23">
            <v>1</v>
          </cell>
          <cell r="BG23">
            <v>1</v>
          </cell>
          <cell r="BH23">
            <v>1</v>
          </cell>
          <cell r="BI23">
            <v>1</v>
          </cell>
          <cell r="BJ23">
            <v>1</v>
          </cell>
          <cell r="BK23">
            <v>1</v>
          </cell>
          <cell r="BL23">
            <v>1</v>
          </cell>
          <cell r="BM23">
            <v>1</v>
          </cell>
          <cell r="BN23">
            <v>1</v>
          </cell>
          <cell r="BO23">
            <v>0.9</v>
          </cell>
          <cell r="BP23">
            <v>0.9</v>
          </cell>
          <cell r="BQ23">
            <v>0.9</v>
          </cell>
          <cell r="BR23">
            <v>0.9</v>
          </cell>
          <cell r="BS23">
            <v>0.9</v>
          </cell>
        </row>
        <row r="24">
          <cell r="K24">
            <v>1</v>
          </cell>
          <cell r="L24">
            <v>1</v>
          </cell>
          <cell r="M24">
            <v>1</v>
          </cell>
          <cell r="N24">
            <v>1</v>
          </cell>
          <cell r="O24">
            <v>1</v>
          </cell>
          <cell r="P24">
            <v>1</v>
          </cell>
          <cell r="Q24">
            <v>1</v>
          </cell>
          <cell r="R24">
            <v>1</v>
          </cell>
          <cell r="S24">
            <v>1</v>
          </cell>
          <cell r="T24">
            <v>1</v>
          </cell>
          <cell r="U24">
            <v>1</v>
          </cell>
          <cell r="V24">
            <v>1</v>
          </cell>
          <cell r="W24">
            <v>1</v>
          </cell>
          <cell r="X24">
            <v>1</v>
          </cell>
          <cell r="Y24">
            <v>1</v>
          </cell>
          <cell r="Z24">
            <v>0.9</v>
          </cell>
          <cell r="AA24">
            <v>0.7</v>
          </cell>
          <cell r="AB24">
            <v>0.7</v>
          </cell>
          <cell r="AC24">
            <v>0.7</v>
          </cell>
          <cell r="AD24">
            <v>0.7</v>
          </cell>
          <cell r="AP24">
            <v>1</v>
          </cell>
          <cell r="AQ24">
            <v>1</v>
          </cell>
          <cell r="AR24">
            <v>7</v>
          </cell>
          <cell r="AZ24">
            <v>1</v>
          </cell>
          <cell r="BA24">
            <v>1</v>
          </cell>
          <cell r="BB24">
            <v>1</v>
          </cell>
          <cell r="BC24">
            <v>1</v>
          </cell>
          <cell r="BD24">
            <v>1</v>
          </cell>
          <cell r="BE24">
            <v>1</v>
          </cell>
          <cell r="BF24">
            <v>1</v>
          </cell>
          <cell r="BG24">
            <v>1</v>
          </cell>
          <cell r="BH24">
            <v>1</v>
          </cell>
          <cell r="BI24">
            <v>1</v>
          </cell>
          <cell r="BJ24">
            <v>1</v>
          </cell>
          <cell r="BK24">
            <v>1</v>
          </cell>
          <cell r="BL24">
            <v>1</v>
          </cell>
          <cell r="BM24">
            <v>1</v>
          </cell>
          <cell r="BN24">
            <v>1</v>
          </cell>
          <cell r="BO24">
            <v>0.9</v>
          </cell>
          <cell r="BP24">
            <v>0.9</v>
          </cell>
          <cell r="BQ24">
            <v>0.9</v>
          </cell>
          <cell r="BR24">
            <v>0.9</v>
          </cell>
          <cell r="BS24">
            <v>0.9</v>
          </cell>
        </row>
        <row r="25">
          <cell r="K25">
            <v>1</v>
          </cell>
          <cell r="L25">
            <v>1</v>
          </cell>
          <cell r="M25">
            <v>1</v>
          </cell>
          <cell r="N25">
            <v>1</v>
          </cell>
          <cell r="O25">
            <v>1</v>
          </cell>
          <cell r="P25">
            <v>1</v>
          </cell>
          <cell r="Q25">
            <v>1</v>
          </cell>
          <cell r="R25">
            <v>1</v>
          </cell>
          <cell r="S25">
            <v>1</v>
          </cell>
          <cell r="T25">
            <v>1</v>
          </cell>
          <cell r="U25">
            <v>1</v>
          </cell>
          <cell r="V25">
            <v>1</v>
          </cell>
          <cell r="W25">
            <v>1</v>
          </cell>
          <cell r="X25">
            <v>1</v>
          </cell>
          <cell r="Y25">
            <v>1</v>
          </cell>
          <cell r="Z25">
            <v>0.9</v>
          </cell>
          <cell r="AA25">
            <v>0.7</v>
          </cell>
          <cell r="AB25">
            <v>0.7</v>
          </cell>
          <cell r="AC25">
            <v>0.7</v>
          </cell>
          <cell r="AD25">
            <v>0.7</v>
          </cell>
          <cell r="AP25">
            <v>1</v>
          </cell>
          <cell r="AQ25">
            <v>1</v>
          </cell>
          <cell r="AR25">
            <v>8</v>
          </cell>
          <cell r="AZ25">
            <v>1</v>
          </cell>
          <cell r="BA25">
            <v>1</v>
          </cell>
          <cell r="BB25">
            <v>1</v>
          </cell>
          <cell r="BC25">
            <v>1</v>
          </cell>
          <cell r="BD25">
            <v>1</v>
          </cell>
          <cell r="BE25">
            <v>1</v>
          </cell>
          <cell r="BF25">
            <v>1</v>
          </cell>
          <cell r="BG25">
            <v>1</v>
          </cell>
          <cell r="BH25">
            <v>1</v>
          </cell>
          <cell r="BI25">
            <v>1</v>
          </cell>
          <cell r="BJ25">
            <v>1</v>
          </cell>
          <cell r="BK25">
            <v>1</v>
          </cell>
          <cell r="BL25">
            <v>1</v>
          </cell>
          <cell r="BM25">
            <v>1</v>
          </cell>
          <cell r="BN25">
            <v>1</v>
          </cell>
          <cell r="BO25">
            <v>0.9</v>
          </cell>
          <cell r="BP25">
            <v>0.9</v>
          </cell>
          <cell r="BQ25">
            <v>0.9</v>
          </cell>
          <cell r="BR25">
            <v>0.9</v>
          </cell>
          <cell r="BS25">
            <v>0.9</v>
          </cell>
        </row>
        <row r="26">
          <cell r="K26">
            <v>1</v>
          </cell>
          <cell r="L26">
            <v>1</v>
          </cell>
          <cell r="M26">
            <v>1</v>
          </cell>
          <cell r="N26">
            <v>1</v>
          </cell>
          <cell r="O26">
            <v>1</v>
          </cell>
          <cell r="P26">
            <v>1</v>
          </cell>
          <cell r="Q26">
            <v>1</v>
          </cell>
          <cell r="R26">
            <v>1</v>
          </cell>
          <cell r="S26">
            <v>1</v>
          </cell>
          <cell r="T26">
            <v>1</v>
          </cell>
          <cell r="U26">
            <v>1</v>
          </cell>
          <cell r="V26">
            <v>1</v>
          </cell>
          <cell r="W26">
            <v>1</v>
          </cell>
          <cell r="X26">
            <v>1</v>
          </cell>
          <cell r="Y26">
            <v>1</v>
          </cell>
          <cell r="Z26">
            <v>0.9</v>
          </cell>
          <cell r="AA26">
            <v>0.7</v>
          </cell>
          <cell r="AB26">
            <v>0.7</v>
          </cell>
          <cell r="AC26">
            <v>0.7</v>
          </cell>
          <cell r="AD26">
            <v>0.7</v>
          </cell>
          <cell r="AP26">
            <v>1</v>
          </cell>
          <cell r="AQ26">
            <v>1</v>
          </cell>
          <cell r="AR26">
            <v>9</v>
          </cell>
          <cell r="AZ26">
            <v>1</v>
          </cell>
          <cell r="BA26">
            <v>1</v>
          </cell>
          <cell r="BB26">
            <v>1</v>
          </cell>
          <cell r="BC26">
            <v>1</v>
          </cell>
          <cell r="BD26">
            <v>1</v>
          </cell>
          <cell r="BE26">
            <v>1</v>
          </cell>
          <cell r="BF26">
            <v>1</v>
          </cell>
          <cell r="BG26">
            <v>1</v>
          </cell>
          <cell r="BH26">
            <v>1</v>
          </cell>
          <cell r="BI26">
            <v>1</v>
          </cell>
          <cell r="BJ26">
            <v>1</v>
          </cell>
          <cell r="BK26">
            <v>1</v>
          </cell>
          <cell r="BL26">
            <v>1</v>
          </cell>
          <cell r="BM26">
            <v>1</v>
          </cell>
          <cell r="BN26">
            <v>1</v>
          </cell>
          <cell r="BO26">
            <v>0.9</v>
          </cell>
          <cell r="BP26">
            <v>0.9</v>
          </cell>
          <cell r="BQ26">
            <v>0.9</v>
          </cell>
          <cell r="BR26">
            <v>0.9</v>
          </cell>
          <cell r="BS26">
            <v>0.9</v>
          </cell>
        </row>
        <row r="27">
          <cell r="K27">
            <v>1</v>
          </cell>
          <cell r="L27">
            <v>1</v>
          </cell>
          <cell r="M27">
            <v>1</v>
          </cell>
          <cell r="N27">
            <v>1</v>
          </cell>
          <cell r="O27">
            <v>1</v>
          </cell>
          <cell r="P27">
            <v>1</v>
          </cell>
          <cell r="Q27">
            <v>1</v>
          </cell>
          <cell r="R27">
            <v>1</v>
          </cell>
          <cell r="S27">
            <v>1</v>
          </cell>
          <cell r="T27">
            <v>1</v>
          </cell>
          <cell r="U27">
            <v>1</v>
          </cell>
          <cell r="V27">
            <v>1</v>
          </cell>
          <cell r="W27">
            <v>1</v>
          </cell>
          <cell r="X27">
            <v>1</v>
          </cell>
          <cell r="Y27">
            <v>1</v>
          </cell>
          <cell r="Z27">
            <v>1</v>
          </cell>
          <cell r="AA27">
            <v>1</v>
          </cell>
          <cell r="AB27">
            <v>1</v>
          </cell>
          <cell r="AC27">
            <v>1</v>
          </cell>
          <cell r="AD27">
            <v>1</v>
          </cell>
          <cell r="AP27">
            <v>1</v>
          </cell>
          <cell r="AQ27">
            <v>1</v>
          </cell>
          <cell r="AR27">
            <v>10</v>
          </cell>
          <cell r="AZ27">
            <v>1</v>
          </cell>
          <cell r="BA27">
            <v>1</v>
          </cell>
          <cell r="BB27">
            <v>1</v>
          </cell>
          <cell r="BC27">
            <v>1</v>
          </cell>
          <cell r="BD27">
            <v>1</v>
          </cell>
          <cell r="BE27">
            <v>1</v>
          </cell>
          <cell r="BF27">
            <v>1</v>
          </cell>
          <cell r="BG27">
            <v>1</v>
          </cell>
          <cell r="BH27">
            <v>1</v>
          </cell>
          <cell r="BI27">
            <v>1</v>
          </cell>
          <cell r="BJ27">
            <v>1</v>
          </cell>
          <cell r="BK27">
            <v>1</v>
          </cell>
          <cell r="BL27">
            <v>1</v>
          </cell>
          <cell r="BM27">
            <v>1</v>
          </cell>
          <cell r="BN27">
            <v>1</v>
          </cell>
          <cell r="BO27">
            <v>1</v>
          </cell>
          <cell r="BP27">
            <v>1</v>
          </cell>
          <cell r="BQ27">
            <v>1</v>
          </cell>
          <cell r="BR27">
            <v>1</v>
          </cell>
          <cell r="BS27">
            <v>1</v>
          </cell>
        </row>
        <row r="28">
          <cell r="K28">
            <v>1</v>
          </cell>
          <cell r="L28">
            <v>1</v>
          </cell>
          <cell r="M28">
            <v>1</v>
          </cell>
          <cell r="N28">
            <v>1</v>
          </cell>
          <cell r="O28">
            <v>1</v>
          </cell>
          <cell r="P28">
            <v>1</v>
          </cell>
          <cell r="Q28">
            <v>1</v>
          </cell>
          <cell r="R28">
            <v>1</v>
          </cell>
          <cell r="S28">
            <v>1</v>
          </cell>
          <cell r="T28">
            <v>1</v>
          </cell>
          <cell r="U28">
            <v>1</v>
          </cell>
          <cell r="V28">
            <v>1</v>
          </cell>
          <cell r="W28">
            <v>1</v>
          </cell>
          <cell r="X28">
            <v>1</v>
          </cell>
          <cell r="Y28">
            <v>1</v>
          </cell>
          <cell r="Z28">
            <v>1</v>
          </cell>
          <cell r="AA28">
            <v>1</v>
          </cell>
          <cell r="AB28">
            <v>1</v>
          </cell>
          <cell r="AC28">
            <v>1</v>
          </cell>
          <cell r="AD28">
            <v>1</v>
          </cell>
          <cell r="AP28">
            <v>1</v>
          </cell>
          <cell r="AQ28">
            <v>2</v>
          </cell>
          <cell r="AR28">
            <v>1</v>
          </cell>
          <cell r="AZ28">
            <v>1</v>
          </cell>
          <cell r="BA28">
            <v>1</v>
          </cell>
          <cell r="BB28">
            <v>1</v>
          </cell>
          <cell r="BC28">
            <v>1</v>
          </cell>
          <cell r="BD28">
            <v>1</v>
          </cell>
          <cell r="BE28">
            <v>1</v>
          </cell>
          <cell r="BF28">
            <v>1</v>
          </cell>
          <cell r="BG28">
            <v>1</v>
          </cell>
          <cell r="BH28">
            <v>1</v>
          </cell>
          <cell r="BI28">
            <v>1</v>
          </cell>
          <cell r="BJ28">
            <v>1</v>
          </cell>
          <cell r="BK28">
            <v>1</v>
          </cell>
          <cell r="BL28">
            <v>1</v>
          </cell>
          <cell r="BM28">
            <v>1</v>
          </cell>
          <cell r="BN28">
            <v>1</v>
          </cell>
          <cell r="BO28">
            <v>1</v>
          </cell>
          <cell r="BP28">
            <v>1</v>
          </cell>
          <cell r="BQ28">
            <v>1</v>
          </cell>
          <cell r="BR28">
            <v>1</v>
          </cell>
          <cell r="BS28">
            <v>1</v>
          </cell>
        </row>
        <row r="29">
          <cell r="K29">
            <v>1</v>
          </cell>
          <cell r="L29">
            <v>1</v>
          </cell>
          <cell r="M29">
            <v>1</v>
          </cell>
          <cell r="N29">
            <v>1</v>
          </cell>
          <cell r="O29">
            <v>1</v>
          </cell>
          <cell r="P29">
            <v>1</v>
          </cell>
          <cell r="Q29">
            <v>1</v>
          </cell>
          <cell r="R29">
            <v>1</v>
          </cell>
          <cell r="S29">
            <v>1</v>
          </cell>
          <cell r="T29">
            <v>1</v>
          </cell>
          <cell r="U29">
            <v>1</v>
          </cell>
          <cell r="V29">
            <v>1</v>
          </cell>
          <cell r="W29">
            <v>1</v>
          </cell>
          <cell r="X29">
            <v>1</v>
          </cell>
          <cell r="Y29">
            <v>1</v>
          </cell>
          <cell r="Z29">
            <v>1</v>
          </cell>
          <cell r="AA29">
            <v>1</v>
          </cell>
          <cell r="AB29">
            <v>1</v>
          </cell>
          <cell r="AC29">
            <v>1</v>
          </cell>
          <cell r="AD29">
            <v>1</v>
          </cell>
          <cell r="AP29">
            <v>1</v>
          </cell>
          <cell r="AQ29">
            <v>2</v>
          </cell>
          <cell r="AR29">
            <v>2</v>
          </cell>
          <cell r="AZ29">
            <v>1</v>
          </cell>
          <cell r="BA29">
            <v>1</v>
          </cell>
          <cell r="BB29">
            <v>1</v>
          </cell>
          <cell r="BC29">
            <v>1</v>
          </cell>
          <cell r="BD29">
            <v>1</v>
          </cell>
          <cell r="BE29">
            <v>1</v>
          </cell>
          <cell r="BF29">
            <v>1</v>
          </cell>
          <cell r="BG29">
            <v>1</v>
          </cell>
          <cell r="BH29">
            <v>1</v>
          </cell>
          <cell r="BI29">
            <v>1</v>
          </cell>
          <cell r="BJ29">
            <v>1</v>
          </cell>
          <cell r="BK29">
            <v>1</v>
          </cell>
          <cell r="BL29">
            <v>1</v>
          </cell>
          <cell r="BM29">
            <v>1</v>
          </cell>
          <cell r="BN29">
            <v>1</v>
          </cell>
          <cell r="BO29">
            <v>1</v>
          </cell>
          <cell r="BP29">
            <v>1</v>
          </cell>
          <cell r="BQ29">
            <v>1</v>
          </cell>
          <cell r="BR29">
            <v>1</v>
          </cell>
          <cell r="BS29">
            <v>1</v>
          </cell>
        </row>
        <row r="30">
          <cell r="K30">
            <v>1</v>
          </cell>
          <cell r="L30">
            <v>1</v>
          </cell>
          <cell r="M30">
            <v>1</v>
          </cell>
          <cell r="N30">
            <v>1</v>
          </cell>
          <cell r="O30">
            <v>1</v>
          </cell>
          <cell r="P30">
            <v>1</v>
          </cell>
          <cell r="Q30">
            <v>1</v>
          </cell>
          <cell r="R30">
            <v>1</v>
          </cell>
          <cell r="S30">
            <v>1</v>
          </cell>
          <cell r="T30">
            <v>1</v>
          </cell>
          <cell r="U30">
            <v>1</v>
          </cell>
          <cell r="V30">
            <v>1</v>
          </cell>
          <cell r="W30">
            <v>1</v>
          </cell>
          <cell r="X30">
            <v>1</v>
          </cell>
          <cell r="Y30">
            <v>1</v>
          </cell>
          <cell r="Z30">
            <v>1</v>
          </cell>
          <cell r="AA30">
            <v>1</v>
          </cell>
          <cell r="AB30">
            <v>1</v>
          </cell>
          <cell r="AC30">
            <v>1</v>
          </cell>
          <cell r="AD30">
            <v>1</v>
          </cell>
          <cell r="AP30">
            <v>1</v>
          </cell>
          <cell r="AQ30">
            <v>2</v>
          </cell>
          <cell r="AR30">
            <v>3</v>
          </cell>
          <cell r="AZ30">
            <v>1</v>
          </cell>
          <cell r="BA30">
            <v>1</v>
          </cell>
          <cell r="BB30">
            <v>1</v>
          </cell>
          <cell r="BC30">
            <v>1</v>
          </cell>
          <cell r="BD30">
            <v>1</v>
          </cell>
          <cell r="BE30">
            <v>1</v>
          </cell>
          <cell r="BF30">
            <v>1</v>
          </cell>
          <cell r="BG30">
            <v>1</v>
          </cell>
          <cell r="BH30">
            <v>1</v>
          </cell>
          <cell r="BI30">
            <v>1</v>
          </cell>
          <cell r="BJ30">
            <v>1</v>
          </cell>
          <cell r="BK30">
            <v>1</v>
          </cell>
          <cell r="BL30">
            <v>1</v>
          </cell>
          <cell r="BM30">
            <v>1</v>
          </cell>
          <cell r="BN30">
            <v>1</v>
          </cell>
          <cell r="BO30">
            <v>1</v>
          </cell>
          <cell r="BP30">
            <v>1</v>
          </cell>
          <cell r="BQ30">
            <v>1</v>
          </cell>
          <cell r="BR30">
            <v>1</v>
          </cell>
          <cell r="BS30">
            <v>1</v>
          </cell>
        </row>
        <row r="31">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cell r="AP31">
            <v>1</v>
          </cell>
          <cell r="AQ31">
            <v>2</v>
          </cell>
          <cell r="AR31">
            <v>4</v>
          </cell>
          <cell r="AZ31">
            <v>1</v>
          </cell>
          <cell r="BA31">
            <v>1</v>
          </cell>
          <cell r="BB31">
            <v>1</v>
          </cell>
          <cell r="BC31">
            <v>1</v>
          </cell>
          <cell r="BD31">
            <v>1</v>
          </cell>
          <cell r="BE31">
            <v>1</v>
          </cell>
          <cell r="BF31">
            <v>1</v>
          </cell>
          <cell r="BG31">
            <v>1</v>
          </cell>
          <cell r="BH31">
            <v>1</v>
          </cell>
          <cell r="BI31">
            <v>1</v>
          </cell>
          <cell r="BJ31">
            <v>1</v>
          </cell>
          <cell r="BK31">
            <v>1</v>
          </cell>
          <cell r="BL31">
            <v>1</v>
          </cell>
          <cell r="BM31">
            <v>1</v>
          </cell>
          <cell r="BN31">
            <v>1</v>
          </cell>
          <cell r="BO31">
            <v>1</v>
          </cell>
          <cell r="BP31">
            <v>1</v>
          </cell>
          <cell r="BQ31">
            <v>1</v>
          </cell>
          <cell r="BR31">
            <v>1</v>
          </cell>
          <cell r="BS31">
            <v>1</v>
          </cell>
        </row>
        <row r="32">
          <cell r="K32">
            <v>1</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P32">
            <v>1</v>
          </cell>
          <cell r="AQ32">
            <v>2</v>
          </cell>
          <cell r="AR32">
            <v>5</v>
          </cell>
          <cell r="AZ32">
            <v>1</v>
          </cell>
          <cell r="BA32">
            <v>1</v>
          </cell>
          <cell r="BB32">
            <v>1</v>
          </cell>
          <cell r="BC32">
            <v>1</v>
          </cell>
          <cell r="BD32">
            <v>1</v>
          </cell>
          <cell r="BE32">
            <v>1</v>
          </cell>
          <cell r="BF32">
            <v>1</v>
          </cell>
          <cell r="BG32">
            <v>1</v>
          </cell>
          <cell r="BH32">
            <v>1</v>
          </cell>
          <cell r="BI32">
            <v>1</v>
          </cell>
          <cell r="BJ32">
            <v>1</v>
          </cell>
          <cell r="BK32">
            <v>1</v>
          </cell>
          <cell r="BL32">
            <v>1</v>
          </cell>
          <cell r="BM32">
            <v>1</v>
          </cell>
          <cell r="BN32">
            <v>1</v>
          </cell>
          <cell r="BO32">
            <v>1</v>
          </cell>
          <cell r="BP32">
            <v>1</v>
          </cell>
          <cell r="BQ32">
            <v>1</v>
          </cell>
          <cell r="BR32">
            <v>1</v>
          </cell>
          <cell r="BS32">
            <v>1</v>
          </cell>
        </row>
        <row r="33">
          <cell r="K33">
            <v>1</v>
          </cell>
          <cell r="L33">
            <v>1</v>
          </cell>
          <cell r="M33">
            <v>1</v>
          </cell>
          <cell r="N33">
            <v>1</v>
          </cell>
          <cell r="O33">
            <v>1</v>
          </cell>
          <cell r="P33">
            <v>1</v>
          </cell>
          <cell r="Q33">
            <v>1</v>
          </cell>
          <cell r="R33">
            <v>1</v>
          </cell>
          <cell r="S33">
            <v>1</v>
          </cell>
          <cell r="T33">
            <v>1</v>
          </cell>
          <cell r="U33">
            <v>1</v>
          </cell>
          <cell r="V33">
            <v>1</v>
          </cell>
          <cell r="W33">
            <v>1</v>
          </cell>
          <cell r="X33">
            <v>1</v>
          </cell>
          <cell r="Y33">
            <v>1</v>
          </cell>
          <cell r="Z33">
            <v>1</v>
          </cell>
          <cell r="AA33">
            <v>1</v>
          </cell>
          <cell r="AB33">
            <v>1</v>
          </cell>
          <cell r="AC33">
            <v>1</v>
          </cell>
          <cell r="AD33">
            <v>1</v>
          </cell>
          <cell r="AP33">
            <v>1</v>
          </cell>
          <cell r="AQ33">
            <v>2</v>
          </cell>
          <cell r="AR33">
            <v>6</v>
          </cell>
          <cell r="AZ33">
            <v>1</v>
          </cell>
          <cell r="BA33">
            <v>1</v>
          </cell>
          <cell r="BB33">
            <v>1</v>
          </cell>
          <cell r="BC33">
            <v>1</v>
          </cell>
          <cell r="BD33">
            <v>1</v>
          </cell>
          <cell r="BE33">
            <v>1</v>
          </cell>
          <cell r="BF33">
            <v>1</v>
          </cell>
          <cell r="BG33">
            <v>1</v>
          </cell>
          <cell r="BH33">
            <v>1</v>
          </cell>
          <cell r="BI33">
            <v>1</v>
          </cell>
          <cell r="BJ33">
            <v>1</v>
          </cell>
          <cell r="BK33">
            <v>1</v>
          </cell>
          <cell r="BL33">
            <v>1</v>
          </cell>
          <cell r="BM33">
            <v>1</v>
          </cell>
          <cell r="BN33">
            <v>1</v>
          </cell>
          <cell r="BO33">
            <v>1</v>
          </cell>
          <cell r="BP33">
            <v>1</v>
          </cell>
          <cell r="BQ33">
            <v>1</v>
          </cell>
          <cell r="BR33">
            <v>1</v>
          </cell>
          <cell r="BS33">
            <v>1</v>
          </cell>
        </row>
        <row r="34">
          <cell r="K34">
            <v>1</v>
          </cell>
          <cell r="L34">
            <v>1</v>
          </cell>
          <cell r="M34">
            <v>1</v>
          </cell>
          <cell r="N34">
            <v>1</v>
          </cell>
          <cell r="O34">
            <v>1</v>
          </cell>
          <cell r="P34">
            <v>1</v>
          </cell>
          <cell r="Q34">
            <v>1</v>
          </cell>
          <cell r="R34">
            <v>1</v>
          </cell>
          <cell r="S34">
            <v>1</v>
          </cell>
          <cell r="T34">
            <v>1</v>
          </cell>
          <cell r="U34">
            <v>1</v>
          </cell>
          <cell r="V34">
            <v>1</v>
          </cell>
          <cell r="W34">
            <v>1</v>
          </cell>
          <cell r="X34">
            <v>1</v>
          </cell>
          <cell r="Y34">
            <v>1</v>
          </cell>
          <cell r="Z34">
            <v>1</v>
          </cell>
          <cell r="AA34">
            <v>1</v>
          </cell>
          <cell r="AB34">
            <v>1</v>
          </cell>
          <cell r="AC34">
            <v>1</v>
          </cell>
          <cell r="AD34">
            <v>1</v>
          </cell>
          <cell r="AP34">
            <v>1</v>
          </cell>
          <cell r="AQ34">
            <v>2</v>
          </cell>
          <cell r="AR34">
            <v>7</v>
          </cell>
          <cell r="AZ34">
            <v>1</v>
          </cell>
          <cell r="BA34">
            <v>1</v>
          </cell>
          <cell r="BB34">
            <v>1</v>
          </cell>
          <cell r="BC34">
            <v>1</v>
          </cell>
          <cell r="BD34">
            <v>1</v>
          </cell>
          <cell r="BE34">
            <v>1</v>
          </cell>
          <cell r="BF34">
            <v>1</v>
          </cell>
          <cell r="BG34">
            <v>1</v>
          </cell>
          <cell r="BH34">
            <v>1</v>
          </cell>
          <cell r="BI34">
            <v>1</v>
          </cell>
          <cell r="BJ34">
            <v>1</v>
          </cell>
          <cell r="BK34">
            <v>1</v>
          </cell>
          <cell r="BL34">
            <v>1</v>
          </cell>
          <cell r="BM34">
            <v>1</v>
          </cell>
          <cell r="BN34">
            <v>1</v>
          </cell>
          <cell r="BO34">
            <v>1</v>
          </cell>
          <cell r="BP34">
            <v>1</v>
          </cell>
          <cell r="BQ34">
            <v>1</v>
          </cell>
          <cell r="BR34">
            <v>1</v>
          </cell>
          <cell r="BS34">
            <v>1</v>
          </cell>
        </row>
        <row r="35">
          <cell r="K35">
            <v>1</v>
          </cell>
          <cell r="L35">
            <v>1</v>
          </cell>
          <cell r="M35">
            <v>1</v>
          </cell>
          <cell r="N35">
            <v>1</v>
          </cell>
          <cell r="O35">
            <v>1</v>
          </cell>
          <cell r="P35">
            <v>1</v>
          </cell>
          <cell r="Q35">
            <v>1</v>
          </cell>
          <cell r="R35">
            <v>1</v>
          </cell>
          <cell r="S35">
            <v>1</v>
          </cell>
          <cell r="T35">
            <v>1</v>
          </cell>
          <cell r="U35">
            <v>1</v>
          </cell>
          <cell r="V35">
            <v>1</v>
          </cell>
          <cell r="W35">
            <v>1</v>
          </cell>
          <cell r="X35">
            <v>1</v>
          </cell>
          <cell r="Y35">
            <v>1</v>
          </cell>
          <cell r="Z35">
            <v>1</v>
          </cell>
          <cell r="AA35">
            <v>1</v>
          </cell>
          <cell r="AB35">
            <v>1</v>
          </cell>
          <cell r="AC35">
            <v>1</v>
          </cell>
          <cell r="AD35">
            <v>1</v>
          </cell>
          <cell r="AP35">
            <v>1</v>
          </cell>
          <cell r="AQ35">
            <v>2</v>
          </cell>
          <cell r="AR35">
            <v>8</v>
          </cell>
          <cell r="AZ35">
            <v>1</v>
          </cell>
          <cell r="BA35">
            <v>1</v>
          </cell>
          <cell r="BB35">
            <v>1</v>
          </cell>
          <cell r="BC35">
            <v>1</v>
          </cell>
          <cell r="BD35">
            <v>1</v>
          </cell>
          <cell r="BE35">
            <v>1</v>
          </cell>
          <cell r="BF35">
            <v>1</v>
          </cell>
          <cell r="BG35">
            <v>1</v>
          </cell>
          <cell r="BH35">
            <v>1</v>
          </cell>
          <cell r="BI35">
            <v>1</v>
          </cell>
          <cell r="BJ35">
            <v>1</v>
          </cell>
          <cell r="BK35">
            <v>1</v>
          </cell>
          <cell r="BL35">
            <v>1</v>
          </cell>
          <cell r="BM35">
            <v>1</v>
          </cell>
          <cell r="BN35">
            <v>1</v>
          </cell>
          <cell r="BO35">
            <v>1</v>
          </cell>
          <cell r="BP35">
            <v>1</v>
          </cell>
          <cell r="BQ35">
            <v>1</v>
          </cell>
          <cell r="BR35">
            <v>1</v>
          </cell>
          <cell r="BS35">
            <v>1</v>
          </cell>
        </row>
        <row r="36">
          <cell r="K36">
            <v>1</v>
          </cell>
          <cell r="L36">
            <v>1</v>
          </cell>
          <cell r="M36">
            <v>1</v>
          </cell>
          <cell r="N36">
            <v>1</v>
          </cell>
          <cell r="O36">
            <v>1</v>
          </cell>
          <cell r="P36">
            <v>1</v>
          </cell>
          <cell r="Q36">
            <v>1</v>
          </cell>
          <cell r="R36">
            <v>1</v>
          </cell>
          <cell r="S36">
            <v>1</v>
          </cell>
          <cell r="T36">
            <v>1</v>
          </cell>
          <cell r="U36">
            <v>1</v>
          </cell>
          <cell r="V36">
            <v>1</v>
          </cell>
          <cell r="W36">
            <v>1</v>
          </cell>
          <cell r="X36">
            <v>1</v>
          </cell>
          <cell r="Y36">
            <v>1</v>
          </cell>
          <cell r="Z36">
            <v>1</v>
          </cell>
          <cell r="AA36">
            <v>1</v>
          </cell>
          <cell r="AB36">
            <v>1</v>
          </cell>
          <cell r="AC36">
            <v>1</v>
          </cell>
          <cell r="AD36">
            <v>1</v>
          </cell>
          <cell r="AP36">
            <v>1</v>
          </cell>
          <cell r="AQ36">
            <v>2</v>
          </cell>
          <cell r="AR36">
            <v>9</v>
          </cell>
          <cell r="AZ36">
            <v>1</v>
          </cell>
          <cell r="BA36">
            <v>1</v>
          </cell>
          <cell r="BB36">
            <v>1</v>
          </cell>
          <cell r="BC36">
            <v>1</v>
          </cell>
          <cell r="BD36">
            <v>1</v>
          </cell>
          <cell r="BE36">
            <v>1</v>
          </cell>
          <cell r="BF36">
            <v>1</v>
          </cell>
          <cell r="BG36">
            <v>1</v>
          </cell>
          <cell r="BH36">
            <v>1</v>
          </cell>
          <cell r="BI36">
            <v>1</v>
          </cell>
          <cell r="BJ36">
            <v>1</v>
          </cell>
          <cell r="BK36">
            <v>1</v>
          </cell>
          <cell r="BL36">
            <v>1</v>
          </cell>
          <cell r="BM36">
            <v>1</v>
          </cell>
          <cell r="BN36">
            <v>1</v>
          </cell>
          <cell r="BO36">
            <v>1</v>
          </cell>
          <cell r="BP36">
            <v>1</v>
          </cell>
          <cell r="BQ36">
            <v>1</v>
          </cell>
          <cell r="BR36">
            <v>1</v>
          </cell>
          <cell r="BS36">
            <v>1</v>
          </cell>
        </row>
        <row r="37">
          <cell r="K37">
            <v>1</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P37">
            <v>1</v>
          </cell>
          <cell r="AQ37">
            <v>2</v>
          </cell>
          <cell r="AR37">
            <v>10</v>
          </cell>
          <cell r="AZ37">
            <v>1</v>
          </cell>
          <cell r="BA37">
            <v>1</v>
          </cell>
          <cell r="BB37">
            <v>1</v>
          </cell>
          <cell r="BC37">
            <v>1</v>
          </cell>
          <cell r="BD37">
            <v>1</v>
          </cell>
          <cell r="BE37">
            <v>1</v>
          </cell>
          <cell r="BF37">
            <v>1</v>
          </cell>
          <cell r="BG37">
            <v>1</v>
          </cell>
          <cell r="BH37">
            <v>1</v>
          </cell>
          <cell r="BI37">
            <v>1</v>
          </cell>
          <cell r="BJ37">
            <v>1</v>
          </cell>
          <cell r="BK37">
            <v>1</v>
          </cell>
          <cell r="BL37">
            <v>1</v>
          </cell>
          <cell r="BM37">
            <v>1</v>
          </cell>
          <cell r="BN37">
            <v>1</v>
          </cell>
          <cell r="BO37">
            <v>1</v>
          </cell>
          <cell r="BP37">
            <v>1</v>
          </cell>
          <cell r="BQ37">
            <v>1</v>
          </cell>
          <cell r="BR37">
            <v>1</v>
          </cell>
          <cell r="BS37">
            <v>1</v>
          </cell>
        </row>
        <row r="38">
          <cell r="K38">
            <v>1</v>
          </cell>
          <cell r="L38">
            <v>1</v>
          </cell>
          <cell r="M38">
            <v>1</v>
          </cell>
          <cell r="N38">
            <v>1</v>
          </cell>
          <cell r="O38">
            <v>1</v>
          </cell>
          <cell r="P38">
            <v>1</v>
          </cell>
          <cell r="Q38">
            <v>1</v>
          </cell>
          <cell r="R38">
            <v>1</v>
          </cell>
          <cell r="S38">
            <v>1</v>
          </cell>
          <cell r="T38">
            <v>1</v>
          </cell>
          <cell r="U38">
            <v>1</v>
          </cell>
          <cell r="V38">
            <v>1</v>
          </cell>
          <cell r="W38">
            <v>1</v>
          </cell>
          <cell r="X38">
            <v>1</v>
          </cell>
          <cell r="Y38">
            <v>1</v>
          </cell>
          <cell r="Z38">
            <v>1</v>
          </cell>
          <cell r="AA38">
            <v>1</v>
          </cell>
          <cell r="AB38">
            <v>1</v>
          </cell>
          <cell r="AC38">
            <v>1</v>
          </cell>
          <cell r="AD38">
            <v>1</v>
          </cell>
          <cell r="AP38">
            <v>1</v>
          </cell>
          <cell r="AQ38">
            <v>3</v>
          </cell>
          <cell r="AR38">
            <v>1</v>
          </cell>
          <cell r="AZ38">
            <v>1</v>
          </cell>
          <cell r="BA38">
            <v>1</v>
          </cell>
          <cell r="BB38">
            <v>1</v>
          </cell>
          <cell r="BC38">
            <v>1</v>
          </cell>
          <cell r="BD38">
            <v>1</v>
          </cell>
          <cell r="BE38">
            <v>1</v>
          </cell>
          <cell r="BF38">
            <v>1</v>
          </cell>
          <cell r="BG38">
            <v>1</v>
          </cell>
          <cell r="BH38">
            <v>1</v>
          </cell>
          <cell r="BI38">
            <v>1</v>
          </cell>
          <cell r="BJ38">
            <v>1</v>
          </cell>
          <cell r="BK38">
            <v>1</v>
          </cell>
          <cell r="BL38">
            <v>1</v>
          </cell>
          <cell r="BM38">
            <v>1</v>
          </cell>
          <cell r="BN38">
            <v>1</v>
          </cell>
          <cell r="BO38">
            <v>1</v>
          </cell>
          <cell r="BP38">
            <v>1</v>
          </cell>
          <cell r="BQ38">
            <v>1</v>
          </cell>
          <cell r="BR38">
            <v>1</v>
          </cell>
          <cell r="BS38">
            <v>1</v>
          </cell>
        </row>
        <row r="39">
          <cell r="K39">
            <v>1</v>
          </cell>
          <cell r="L39">
            <v>1</v>
          </cell>
          <cell r="M39">
            <v>1</v>
          </cell>
          <cell r="N39">
            <v>1</v>
          </cell>
          <cell r="O39">
            <v>1</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P39">
            <v>1</v>
          </cell>
          <cell r="AQ39">
            <v>3</v>
          </cell>
          <cell r="AR39">
            <v>2</v>
          </cell>
          <cell r="AZ39">
            <v>1</v>
          </cell>
          <cell r="BA39">
            <v>1</v>
          </cell>
          <cell r="BB39">
            <v>1</v>
          </cell>
          <cell r="BC39">
            <v>1</v>
          </cell>
          <cell r="BD39">
            <v>1</v>
          </cell>
          <cell r="BE39">
            <v>1</v>
          </cell>
          <cell r="BF39">
            <v>1</v>
          </cell>
          <cell r="BG39">
            <v>1</v>
          </cell>
          <cell r="BH39">
            <v>1</v>
          </cell>
          <cell r="BI39">
            <v>1</v>
          </cell>
          <cell r="BJ39">
            <v>1</v>
          </cell>
          <cell r="BK39">
            <v>1</v>
          </cell>
          <cell r="BL39">
            <v>1</v>
          </cell>
          <cell r="BM39">
            <v>1</v>
          </cell>
          <cell r="BN39">
            <v>1</v>
          </cell>
          <cell r="BO39">
            <v>1</v>
          </cell>
          <cell r="BP39">
            <v>1</v>
          </cell>
          <cell r="BQ39">
            <v>1</v>
          </cell>
          <cell r="BR39">
            <v>1</v>
          </cell>
          <cell r="BS39">
            <v>1</v>
          </cell>
        </row>
        <row r="40">
          <cell r="K40">
            <v>1</v>
          </cell>
          <cell r="L40">
            <v>1</v>
          </cell>
          <cell r="M40">
            <v>1</v>
          </cell>
          <cell r="N40">
            <v>1</v>
          </cell>
          <cell r="O40">
            <v>1</v>
          </cell>
          <cell r="P40">
            <v>1</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P40">
            <v>1</v>
          </cell>
          <cell r="AQ40">
            <v>3</v>
          </cell>
          <cell r="AR40">
            <v>3</v>
          </cell>
          <cell r="AZ40">
            <v>1</v>
          </cell>
          <cell r="BA40">
            <v>1</v>
          </cell>
          <cell r="BB40">
            <v>1</v>
          </cell>
          <cell r="BC40">
            <v>1</v>
          </cell>
          <cell r="BD40">
            <v>1</v>
          </cell>
          <cell r="BE40">
            <v>1</v>
          </cell>
          <cell r="BF40">
            <v>1</v>
          </cell>
          <cell r="BG40">
            <v>1</v>
          </cell>
          <cell r="BH40">
            <v>1</v>
          </cell>
          <cell r="BI40">
            <v>1</v>
          </cell>
          <cell r="BJ40">
            <v>1</v>
          </cell>
          <cell r="BK40">
            <v>1</v>
          </cell>
          <cell r="BL40">
            <v>1</v>
          </cell>
          <cell r="BM40">
            <v>1</v>
          </cell>
          <cell r="BN40">
            <v>1</v>
          </cell>
          <cell r="BO40">
            <v>1</v>
          </cell>
          <cell r="BP40">
            <v>1</v>
          </cell>
          <cell r="BQ40">
            <v>1</v>
          </cell>
          <cell r="BR40">
            <v>1</v>
          </cell>
          <cell r="BS40">
            <v>1</v>
          </cell>
        </row>
        <row r="41">
          <cell r="K41">
            <v>1</v>
          </cell>
          <cell r="L41">
            <v>1</v>
          </cell>
          <cell r="M41">
            <v>1</v>
          </cell>
          <cell r="N41">
            <v>1</v>
          </cell>
          <cell r="O41">
            <v>1</v>
          </cell>
          <cell r="P41">
            <v>1</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P41">
            <v>1</v>
          </cell>
          <cell r="AQ41">
            <v>3</v>
          </cell>
          <cell r="AR41">
            <v>4</v>
          </cell>
          <cell r="AZ41">
            <v>1</v>
          </cell>
          <cell r="BA41">
            <v>1</v>
          </cell>
          <cell r="BB41">
            <v>1</v>
          </cell>
          <cell r="BC41">
            <v>1</v>
          </cell>
          <cell r="BD41">
            <v>1</v>
          </cell>
          <cell r="BE41">
            <v>1</v>
          </cell>
          <cell r="BF41">
            <v>1</v>
          </cell>
          <cell r="BG41">
            <v>1</v>
          </cell>
          <cell r="BH41">
            <v>1</v>
          </cell>
          <cell r="BI41">
            <v>1</v>
          </cell>
          <cell r="BJ41">
            <v>1</v>
          </cell>
          <cell r="BK41">
            <v>1</v>
          </cell>
          <cell r="BL41">
            <v>1</v>
          </cell>
          <cell r="BM41">
            <v>1</v>
          </cell>
          <cell r="BN41">
            <v>1</v>
          </cell>
          <cell r="BO41">
            <v>1</v>
          </cell>
          <cell r="BP41">
            <v>1</v>
          </cell>
          <cell r="BQ41">
            <v>1</v>
          </cell>
          <cell r="BR41">
            <v>1</v>
          </cell>
          <cell r="BS41">
            <v>1</v>
          </cell>
        </row>
        <row r="42">
          <cell r="K42">
            <v>1</v>
          </cell>
          <cell r="L42">
            <v>1</v>
          </cell>
          <cell r="M42">
            <v>1</v>
          </cell>
          <cell r="N42">
            <v>1</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P42">
            <v>1</v>
          </cell>
          <cell r="AQ42">
            <v>3</v>
          </cell>
          <cell r="AR42">
            <v>5</v>
          </cell>
          <cell r="AZ42">
            <v>1</v>
          </cell>
          <cell r="BA42">
            <v>1</v>
          </cell>
          <cell r="BB42">
            <v>1</v>
          </cell>
          <cell r="BC42">
            <v>1</v>
          </cell>
          <cell r="BD42">
            <v>1</v>
          </cell>
          <cell r="BE42">
            <v>1</v>
          </cell>
          <cell r="BF42">
            <v>1</v>
          </cell>
          <cell r="BG42">
            <v>1</v>
          </cell>
          <cell r="BH42">
            <v>1</v>
          </cell>
          <cell r="BI42">
            <v>1</v>
          </cell>
          <cell r="BJ42">
            <v>1</v>
          </cell>
          <cell r="BK42">
            <v>1</v>
          </cell>
          <cell r="BL42">
            <v>1</v>
          </cell>
          <cell r="BM42">
            <v>1</v>
          </cell>
          <cell r="BN42">
            <v>1</v>
          </cell>
          <cell r="BO42">
            <v>1</v>
          </cell>
          <cell r="BP42">
            <v>1</v>
          </cell>
          <cell r="BQ42">
            <v>1</v>
          </cell>
          <cell r="BR42">
            <v>1</v>
          </cell>
          <cell r="BS42">
            <v>1</v>
          </cell>
        </row>
        <row r="43">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P43">
            <v>1</v>
          </cell>
          <cell r="AQ43">
            <v>3</v>
          </cell>
          <cell r="AR43">
            <v>6</v>
          </cell>
          <cell r="AZ43">
            <v>1</v>
          </cell>
          <cell r="BA43">
            <v>1</v>
          </cell>
          <cell r="BB43">
            <v>1</v>
          </cell>
          <cell r="BC43">
            <v>1</v>
          </cell>
          <cell r="BD43">
            <v>1</v>
          </cell>
          <cell r="BE43">
            <v>1</v>
          </cell>
          <cell r="BF43">
            <v>1</v>
          </cell>
          <cell r="BG43">
            <v>1</v>
          </cell>
          <cell r="BH43">
            <v>1</v>
          </cell>
          <cell r="BI43">
            <v>1</v>
          </cell>
          <cell r="BJ43">
            <v>1</v>
          </cell>
          <cell r="BK43">
            <v>1</v>
          </cell>
          <cell r="BL43">
            <v>1</v>
          </cell>
          <cell r="BM43">
            <v>1</v>
          </cell>
          <cell r="BN43">
            <v>1</v>
          </cell>
          <cell r="BO43">
            <v>1</v>
          </cell>
          <cell r="BP43">
            <v>1</v>
          </cell>
          <cell r="BQ43">
            <v>1</v>
          </cell>
          <cell r="BR43">
            <v>1</v>
          </cell>
          <cell r="BS43">
            <v>1</v>
          </cell>
        </row>
        <row r="44">
          <cell r="K44">
            <v>1</v>
          </cell>
          <cell r="L44">
            <v>1</v>
          </cell>
          <cell r="M44">
            <v>1</v>
          </cell>
          <cell r="N44">
            <v>1</v>
          </cell>
          <cell r="O44">
            <v>1</v>
          </cell>
          <cell r="P44">
            <v>1</v>
          </cell>
          <cell r="Q44">
            <v>1</v>
          </cell>
          <cell r="R44">
            <v>1</v>
          </cell>
          <cell r="S44">
            <v>1</v>
          </cell>
          <cell r="T44">
            <v>1</v>
          </cell>
          <cell r="U44">
            <v>1</v>
          </cell>
          <cell r="V44">
            <v>1</v>
          </cell>
          <cell r="W44">
            <v>1</v>
          </cell>
          <cell r="X44">
            <v>1</v>
          </cell>
          <cell r="Y44">
            <v>1</v>
          </cell>
          <cell r="Z44">
            <v>1</v>
          </cell>
          <cell r="AA44">
            <v>1</v>
          </cell>
          <cell r="AB44">
            <v>1</v>
          </cell>
          <cell r="AC44">
            <v>1</v>
          </cell>
          <cell r="AD44">
            <v>1</v>
          </cell>
          <cell r="AP44">
            <v>1</v>
          </cell>
          <cell r="AQ44">
            <v>3</v>
          </cell>
          <cell r="AR44">
            <v>7</v>
          </cell>
          <cell r="AZ44">
            <v>1</v>
          </cell>
          <cell r="BA44">
            <v>1</v>
          </cell>
          <cell r="BB44">
            <v>1</v>
          </cell>
          <cell r="BC44">
            <v>1</v>
          </cell>
          <cell r="BD44">
            <v>1</v>
          </cell>
          <cell r="BE44">
            <v>1</v>
          </cell>
          <cell r="BF44">
            <v>1</v>
          </cell>
          <cell r="BG44">
            <v>1</v>
          </cell>
          <cell r="BH44">
            <v>1</v>
          </cell>
          <cell r="BI44">
            <v>1</v>
          </cell>
          <cell r="BJ44">
            <v>1</v>
          </cell>
          <cell r="BK44">
            <v>1</v>
          </cell>
          <cell r="BL44">
            <v>1</v>
          </cell>
          <cell r="BM44">
            <v>1</v>
          </cell>
          <cell r="BN44">
            <v>1</v>
          </cell>
          <cell r="BO44">
            <v>1</v>
          </cell>
          <cell r="BP44">
            <v>1</v>
          </cell>
          <cell r="BQ44">
            <v>1</v>
          </cell>
          <cell r="BR44">
            <v>1</v>
          </cell>
          <cell r="BS44">
            <v>1</v>
          </cell>
        </row>
        <row r="45">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P45">
            <v>1</v>
          </cell>
          <cell r="AQ45">
            <v>3</v>
          </cell>
          <cell r="AR45">
            <v>8</v>
          </cell>
          <cell r="AZ45">
            <v>1</v>
          </cell>
          <cell r="BA45">
            <v>1</v>
          </cell>
          <cell r="BB45">
            <v>1</v>
          </cell>
          <cell r="BC45">
            <v>1</v>
          </cell>
          <cell r="BD45">
            <v>1</v>
          </cell>
          <cell r="BE45">
            <v>1</v>
          </cell>
          <cell r="BF45">
            <v>1</v>
          </cell>
          <cell r="BG45">
            <v>1</v>
          </cell>
          <cell r="BH45">
            <v>1</v>
          </cell>
          <cell r="BI45">
            <v>1</v>
          </cell>
          <cell r="BJ45">
            <v>1</v>
          </cell>
          <cell r="BK45">
            <v>1</v>
          </cell>
          <cell r="BL45">
            <v>1</v>
          </cell>
          <cell r="BM45">
            <v>1</v>
          </cell>
          <cell r="BN45">
            <v>1</v>
          </cell>
          <cell r="BO45">
            <v>1</v>
          </cell>
          <cell r="BP45">
            <v>1</v>
          </cell>
          <cell r="BQ45">
            <v>1</v>
          </cell>
          <cell r="BR45">
            <v>1</v>
          </cell>
          <cell r="BS45">
            <v>1</v>
          </cell>
        </row>
        <row r="46">
          <cell r="K46">
            <v>1</v>
          </cell>
          <cell r="L46">
            <v>1</v>
          </cell>
          <cell r="M46">
            <v>1</v>
          </cell>
          <cell r="N46">
            <v>1</v>
          </cell>
          <cell r="O46">
            <v>1</v>
          </cell>
          <cell r="P46">
            <v>1</v>
          </cell>
          <cell r="Q46">
            <v>1</v>
          </cell>
          <cell r="R46">
            <v>1</v>
          </cell>
          <cell r="S46">
            <v>1</v>
          </cell>
          <cell r="T46">
            <v>1</v>
          </cell>
          <cell r="U46">
            <v>1</v>
          </cell>
          <cell r="V46">
            <v>1</v>
          </cell>
          <cell r="W46">
            <v>1</v>
          </cell>
          <cell r="X46">
            <v>1</v>
          </cell>
          <cell r="Y46">
            <v>1</v>
          </cell>
          <cell r="Z46">
            <v>1</v>
          </cell>
          <cell r="AA46">
            <v>1</v>
          </cell>
          <cell r="AB46">
            <v>1</v>
          </cell>
          <cell r="AC46">
            <v>1</v>
          </cell>
          <cell r="AD46">
            <v>1</v>
          </cell>
          <cell r="AP46">
            <v>1</v>
          </cell>
          <cell r="AQ46">
            <v>3</v>
          </cell>
          <cell r="AR46">
            <v>9</v>
          </cell>
          <cell r="AZ46">
            <v>1</v>
          </cell>
          <cell r="BA46">
            <v>1</v>
          </cell>
          <cell r="BB46">
            <v>1</v>
          </cell>
          <cell r="BC46">
            <v>1</v>
          </cell>
          <cell r="BD46">
            <v>1</v>
          </cell>
          <cell r="BE46">
            <v>1</v>
          </cell>
          <cell r="BF46">
            <v>1</v>
          </cell>
          <cell r="BG46">
            <v>1</v>
          </cell>
          <cell r="BH46">
            <v>1</v>
          </cell>
          <cell r="BI46">
            <v>1</v>
          </cell>
          <cell r="BJ46">
            <v>1</v>
          </cell>
          <cell r="BK46">
            <v>1</v>
          </cell>
          <cell r="BL46">
            <v>1</v>
          </cell>
          <cell r="BM46">
            <v>1</v>
          </cell>
          <cell r="BN46">
            <v>1</v>
          </cell>
          <cell r="BO46">
            <v>1</v>
          </cell>
          <cell r="BP46">
            <v>1</v>
          </cell>
          <cell r="BQ46">
            <v>1</v>
          </cell>
          <cell r="BR46">
            <v>1</v>
          </cell>
          <cell r="BS46">
            <v>1</v>
          </cell>
        </row>
        <row r="47">
          <cell r="K47">
            <v>1</v>
          </cell>
          <cell r="L47">
            <v>1</v>
          </cell>
          <cell r="M47">
            <v>1</v>
          </cell>
          <cell r="N47">
            <v>1</v>
          </cell>
          <cell r="O47">
            <v>1</v>
          </cell>
          <cell r="P47">
            <v>1</v>
          </cell>
          <cell r="Q47">
            <v>1</v>
          </cell>
          <cell r="R47">
            <v>1</v>
          </cell>
          <cell r="S47">
            <v>1</v>
          </cell>
          <cell r="T47">
            <v>1</v>
          </cell>
          <cell r="U47">
            <v>1</v>
          </cell>
          <cell r="V47">
            <v>1</v>
          </cell>
          <cell r="W47">
            <v>1</v>
          </cell>
          <cell r="X47">
            <v>1</v>
          </cell>
          <cell r="Y47">
            <v>1</v>
          </cell>
          <cell r="Z47">
            <v>1</v>
          </cell>
          <cell r="AA47">
            <v>1</v>
          </cell>
          <cell r="AB47">
            <v>1</v>
          </cell>
          <cell r="AC47">
            <v>1</v>
          </cell>
          <cell r="AD47">
            <v>1</v>
          </cell>
          <cell r="AP47">
            <v>1</v>
          </cell>
          <cell r="AQ47">
            <v>3</v>
          </cell>
          <cell r="AR47">
            <v>10</v>
          </cell>
          <cell r="AZ47">
            <v>1</v>
          </cell>
          <cell r="BA47">
            <v>1</v>
          </cell>
          <cell r="BB47">
            <v>1</v>
          </cell>
          <cell r="BC47">
            <v>1</v>
          </cell>
          <cell r="BD47">
            <v>1</v>
          </cell>
          <cell r="BE47">
            <v>1</v>
          </cell>
          <cell r="BF47">
            <v>1</v>
          </cell>
          <cell r="BG47">
            <v>1</v>
          </cell>
          <cell r="BH47">
            <v>1</v>
          </cell>
          <cell r="BI47">
            <v>1</v>
          </cell>
          <cell r="BJ47">
            <v>1</v>
          </cell>
          <cell r="BK47">
            <v>1</v>
          </cell>
          <cell r="BL47">
            <v>1</v>
          </cell>
          <cell r="BM47">
            <v>1</v>
          </cell>
          <cell r="BN47">
            <v>1</v>
          </cell>
          <cell r="BO47">
            <v>1</v>
          </cell>
          <cell r="BP47">
            <v>1</v>
          </cell>
          <cell r="BQ47">
            <v>1</v>
          </cell>
          <cell r="BR47">
            <v>1</v>
          </cell>
          <cell r="BS47">
            <v>1</v>
          </cell>
        </row>
        <row r="48">
          <cell r="K48">
            <v>1</v>
          </cell>
          <cell r="L48">
            <v>1</v>
          </cell>
          <cell r="M48">
            <v>1</v>
          </cell>
          <cell r="N48">
            <v>1</v>
          </cell>
          <cell r="O48">
            <v>1</v>
          </cell>
          <cell r="P48">
            <v>1</v>
          </cell>
          <cell r="Q48">
            <v>1</v>
          </cell>
          <cell r="R48">
            <v>1</v>
          </cell>
          <cell r="S48">
            <v>1</v>
          </cell>
          <cell r="T48">
            <v>1</v>
          </cell>
          <cell r="U48">
            <v>1</v>
          </cell>
          <cell r="V48">
            <v>1</v>
          </cell>
          <cell r="W48">
            <v>1</v>
          </cell>
          <cell r="X48">
            <v>1</v>
          </cell>
          <cell r="Y48">
            <v>1</v>
          </cell>
          <cell r="Z48">
            <v>1</v>
          </cell>
          <cell r="AA48">
            <v>1</v>
          </cell>
          <cell r="AB48">
            <v>1</v>
          </cell>
          <cell r="AC48">
            <v>1</v>
          </cell>
          <cell r="AD48">
            <v>1</v>
          </cell>
          <cell r="AP48">
            <v>1</v>
          </cell>
          <cell r="AQ48">
            <v>4</v>
          </cell>
          <cell r="AR48">
            <v>1</v>
          </cell>
          <cell r="AZ48">
            <v>1</v>
          </cell>
          <cell r="BA48">
            <v>1</v>
          </cell>
          <cell r="BB48">
            <v>1</v>
          </cell>
          <cell r="BC48">
            <v>1</v>
          </cell>
          <cell r="BD48">
            <v>1</v>
          </cell>
          <cell r="BE48">
            <v>1</v>
          </cell>
          <cell r="BF48">
            <v>1</v>
          </cell>
          <cell r="BG48">
            <v>1</v>
          </cell>
          <cell r="BH48">
            <v>1</v>
          </cell>
          <cell r="BI48">
            <v>1</v>
          </cell>
          <cell r="BJ48">
            <v>1</v>
          </cell>
          <cell r="BK48">
            <v>1</v>
          </cell>
          <cell r="BL48">
            <v>1</v>
          </cell>
          <cell r="BM48">
            <v>1</v>
          </cell>
          <cell r="BN48">
            <v>1</v>
          </cell>
          <cell r="BO48">
            <v>1</v>
          </cell>
          <cell r="BP48">
            <v>1</v>
          </cell>
          <cell r="BQ48">
            <v>1</v>
          </cell>
          <cell r="BR48">
            <v>1</v>
          </cell>
          <cell r="BS48">
            <v>1</v>
          </cell>
        </row>
        <row r="49">
          <cell r="K49">
            <v>1</v>
          </cell>
          <cell r="L49">
            <v>1</v>
          </cell>
          <cell r="M49">
            <v>1</v>
          </cell>
          <cell r="N49">
            <v>1</v>
          </cell>
          <cell r="O49">
            <v>1</v>
          </cell>
          <cell r="P49">
            <v>1</v>
          </cell>
          <cell r="Q49">
            <v>1</v>
          </cell>
          <cell r="R49">
            <v>1</v>
          </cell>
          <cell r="S49">
            <v>1</v>
          </cell>
          <cell r="T49">
            <v>1</v>
          </cell>
          <cell r="U49">
            <v>1</v>
          </cell>
          <cell r="V49">
            <v>1</v>
          </cell>
          <cell r="W49">
            <v>1</v>
          </cell>
          <cell r="X49">
            <v>1</v>
          </cell>
          <cell r="Y49">
            <v>1</v>
          </cell>
          <cell r="Z49">
            <v>1</v>
          </cell>
          <cell r="AA49">
            <v>1</v>
          </cell>
          <cell r="AB49">
            <v>1</v>
          </cell>
          <cell r="AC49">
            <v>1</v>
          </cell>
          <cell r="AD49">
            <v>1</v>
          </cell>
          <cell r="AP49">
            <v>1</v>
          </cell>
          <cell r="AQ49">
            <v>4</v>
          </cell>
          <cell r="AR49">
            <v>2</v>
          </cell>
          <cell r="AZ49">
            <v>1</v>
          </cell>
          <cell r="BA49">
            <v>1</v>
          </cell>
          <cell r="BB49">
            <v>1</v>
          </cell>
          <cell r="BC49">
            <v>1</v>
          </cell>
          <cell r="BD49">
            <v>1</v>
          </cell>
          <cell r="BE49">
            <v>1</v>
          </cell>
          <cell r="BF49">
            <v>1</v>
          </cell>
          <cell r="BG49">
            <v>1</v>
          </cell>
          <cell r="BH49">
            <v>1</v>
          </cell>
          <cell r="BI49">
            <v>1</v>
          </cell>
          <cell r="BJ49">
            <v>1</v>
          </cell>
          <cell r="BK49">
            <v>1</v>
          </cell>
          <cell r="BL49">
            <v>1</v>
          </cell>
          <cell r="BM49">
            <v>1</v>
          </cell>
          <cell r="BN49">
            <v>1</v>
          </cell>
          <cell r="BO49">
            <v>1</v>
          </cell>
          <cell r="BP49">
            <v>1</v>
          </cell>
          <cell r="BQ49">
            <v>1</v>
          </cell>
          <cell r="BR49">
            <v>1</v>
          </cell>
          <cell r="BS49">
            <v>1</v>
          </cell>
        </row>
        <row r="50">
          <cell r="K50">
            <v>1</v>
          </cell>
          <cell r="L50">
            <v>1</v>
          </cell>
          <cell r="M50">
            <v>1</v>
          </cell>
          <cell r="N50">
            <v>1</v>
          </cell>
          <cell r="O50">
            <v>1</v>
          </cell>
          <cell r="P50">
            <v>1</v>
          </cell>
          <cell r="Q50">
            <v>1</v>
          </cell>
          <cell r="R50">
            <v>1</v>
          </cell>
          <cell r="S50">
            <v>1</v>
          </cell>
          <cell r="T50">
            <v>1</v>
          </cell>
          <cell r="U50">
            <v>1</v>
          </cell>
          <cell r="V50">
            <v>1</v>
          </cell>
          <cell r="W50">
            <v>1</v>
          </cell>
          <cell r="X50">
            <v>1</v>
          </cell>
          <cell r="Y50">
            <v>1</v>
          </cell>
          <cell r="Z50">
            <v>1</v>
          </cell>
          <cell r="AA50">
            <v>1</v>
          </cell>
          <cell r="AB50">
            <v>1</v>
          </cell>
          <cell r="AC50">
            <v>1</v>
          </cell>
          <cell r="AD50">
            <v>1</v>
          </cell>
          <cell r="AP50">
            <v>1</v>
          </cell>
          <cell r="AQ50">
            <v>4</v>
          </cell>
          <cell r="AR50">
            <v>3</v>
          </cell>
          <cell r="AZ50">
            <v>1</v>
          </cell>
          <cell r="BA50">
            <v>1</v>
          </cell>
          <cell r="BB50">
            <v>1</v>
          </cell>
          <cell r="BC50">
            <v>1</v>
          </cell>
          <cell r="BD50">
            <v>1</v>
          </cell>
          <cell r="BE50">
            <v>1</v>
          </cell>
          <cell r="BF50">
            <v>1</v>
          </cell>
          <cell r="BG50">
            <v>1</v>
          </cell>
          <cell r="BH50">
            <v>1</v>
          </cell>
          <cell r="BI50">
            <v>1</v>
          </cell>
          <cell r="BJ50">
            <v>1</v>
          </cell>
          <cell r="BK50">
            <v>1</v>
          </cell>
          <cell r="BL50">
            <v>1</v>
          </cell>
          <cell r="BM50">
            <v>1</v>
          </cell>
          <cell r="BN50">
            <v>1</v>
          </cell>
          <cell r="BO50">
            <v>1</v>
          </cell>
          <cell r="BP50">
            <v>1</v>
          </cell>
          <cell r="BQ50">
            <v>1</v>
          </cell>
          <cell r="BR50">
            <v>1</v>
          </cell>
          <cell r="BS50">
            <v>1</v>
          </cell>
        </row>
        <row r="51">
          <cell r="K51">
            <v>1</v>
          </cell>
          <cell r="L51">
            <v>1</v>
          </cell>
          <cell r="M51">
            <v>1</v>
          </cell>
          <cell r="N51">
            <v>1</v>
          </cell>
          <cell r="O51">
            <v>1</v>
          </cell>
          <cell r="P51">
            <v>1</v>
          </cell>
          <cell r="Q51">
            <v>1</v>
          </cell>
          <cell r="R51">
            <v>1</v>
          </cell>
          <cell r="S51">
            <v>1</v>
          </cell>
          <cell r="T51">
            <v>1</v>
          </cell>
          <cell r="U51">
            <v>1</v>
          </cell>
          <cell r="V51">
            <v>1</v>
          </cell>
          <cell r="W51">
            <v>1</v>
          </cell>
          <cell r="X51">
            <v>1</v>
          </cell>
          <cell r="Y51">
            <v>1</v>
          </cell>
          <cell r="Z51">
            <v>1</v>
          </cell>
          <cell r="AA51">
            <v>1</v>
          </cell>
          <cell r="AB51">
            <v>1</v>
          </cell>
          <cell r="AC51">
            <v>1</v>
          </cell>
          <cell r="AD51">
            <v>1</v>
          </cell>
          <cell r="AP51">
            <v>1</v>
          </cell>
          <cell r="AQ51">
            <v>4</v>
          </cell>
          <cell r="AR51">
            <v>4</v>
          </cell>
          <cell r="AZ51">
            <v>1</v>
          </cell>
          <cell r="BA51">
            <v>1</v>
          </cell>
          <cell r="BB51">
            <v>1</v>
          </cell>
          <cell r="BC51">
            <v>1</v>
          </cell>
          <cell r="BD51">
            <v>1</v>
          </cell>
          <cell r="BE51">
            <v>1</v>
          </cell>
          <cell r="BF51">
            <v>1</v>
          </cell>
          <cell r="BG51">
            <v>1</v>
          </cell>
          <cell r="BH51">
            <v>1</v>
          </cell>
          <cell r="BI51">
            <v>1</v>
          </cell>
          <cell r="BJ51">
            <v>1</v>
          </cell>
          <cell r="BK51">
            <v>1</v>
          </cell>
          <cell r="BL51">
            <v>1</v>
          </cell>
          <cell r="BM51">
            <v>1</v>
          </cell>
          <cell r="BN51">
            <v>1</v>
          </cell>
          <cell r="BO51">
            <v>1</v>
          </cell>
          <cell r="BP51">
            <v>1</v>
          </cell>
          <cell r="BQ51">
            <v>1</v>
          </cell>
          <cell r="BR51">
            <v>1</v>
          </cell>
          <cell r="BS51">
            <v>1</v>
          </cell>
        </row>
        <row r="52">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P52">
            <v>1</v>
          </cell>
          <cell r="AQ52">
            <v>4</v>
          </cell>
          <cell r="AR52">
            <v>5</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row>
        <row r="53">
          <cell r="K53">
            <v>1</v>
          </cell>
          <cell r="L53">
            <v>1</v>
          </cell>
          <cell r="M53">
            <v>1</v>
          </cell>
          <cell r="N53">
            <v>1</v>
          </cell>
          <cell r="O53">
            <v>1</v>
          </cell>
          <cell r="P53">
            <v>1</v>
          </cell>
          <cell r="Q53">
            <v>1</v>
          </cell>
          <cell r="R53">
            <v>1</v>
          </cell>
          <cell r="S53">
            <v>1</v>
          </cell>
          <cell r="T53">
            <v>1</v>
          </cell>
          <cell r="U53">
            <v>1</v>
          </cell>
          <cell r="V53">
            <v>1</v>
          </cell>
          <cell r="W53">
            <v>1</v>
          </cell>
          <cell r="X53">
            <v>1</v>
          </cell>
          <cell r="Y53">
            <v>1</v>
          </cell>
          <cell r="Z53">
            <v>1</v>
          </cell>
          <cell r="AA53">
            <v>1</v>
          </cell>
          <cell r="AB53">
            <v>1</v>
          </cell>
          <cell r="AC53">
            <v>1</v>
          </cell>
          <cell r="AD53">
            <v>1</v>
          </cell>
          <cell r="AP53">
            <v>1</v>
          </cell>
          <cell r="AQ53">
            <v>4</v>
          </cell>
          <cell r="AR53">
            <v>6</v>
          </cell>
          <cell r="AZ53">
            <v>1</v>
          </cell>
          <cell r="BA53">
            <v>1</v>
          </cell>
          <cell r="BB53">
            <v>1</v>
          </cell>
          <cell r="BC53">
            <v>1</v>
          </cell>
          <cell r="BD53">
            <v>1</v>
          </cell>
          <cell r="BE53">
            <v>1</v>
          </cell>
          <cell r="BF53">
            <v>1</v>
          </cell>
          <cell r="BG53">
            <v>1</v>
          </cell>
          <cell r="BH53">
            <v>1</v>
          </cell>
          <cell r="BI53">
            <v>1</v>
          </cell>
          <cell r="BJ53">
            <v>1</v>
          </cell>
          <cell r="BK53">
            <v>1</v>
          </cell>
          <cell r="BL53">
            <v>1</v>
          </cell>
          <cell r="BM53">
            <v>1</v>
          </cell>
          <cell r="BN53">
            <v>1</v>
          </cell>
          <cell r="BO53">
            <v>1</v>
          </cell>
          <cell r="BP53">
            <v>1</v>
          </cell>
          <cell r="BQ53">
            <v>1</v>
          </cell>
          <cell r="BR53">
            <v>1</v>
          </cell>
          <cell r="BS53">
            <v>1</v>
          </cell>
        </row>
        <row r="54">
          <cell r="K54">
            <v>1</v>
          </cell>
          <cell r="L54">
            <v>1</v>
          </cell>
          <cell r="M54">
            <v>1</v>
          </cell>
          <cell r="N54">
            <v>1</v>
          </cell>
          <cell r="O54">
            <v>1</v>
          </cell>
          <cell r="P54">
            <v>1</v>
          </cell>
          <cell r="Q54">
            <v>1</v>
          </cell>
          <cell r="R54">
            <v>1</v>
          </cell>
          <cell r="S54">
            <v>1</v>
          </cell>
          <cell r="T54">
            <v>1</v>
          </cell>
          <cell r="U54">
            <v>1</v>
          </cell>
          <cell r="V54">
            <v>1</v>
          </cell>
          <cell r="W54">
            <v>1</v>
          </cell>
          <cell r="X54">
            <v>1</v>
          </cell>
          <cell r="Y54">
            <v>1</v>
          </cell>
          <cell r="Z54">
            <v>1</v>
          </cell>
          <cell r="AA54">
            <v>1</v>
          </cell>
          <cell r="AB54">
            <v>1</v>
          </cell>
          <cell r="AC54">
            <v>1</v>
          </cell>
          <cell r="AD54">
            <v>1</v>
          </cell>
          <cell r="AP54">
            <v>1</v>
          </cell>
          <cell r="AQ54">
            <v>4</v>
          </cell>
          <cell r="AR54">
            <v>7</v>
          </cell>
          <cell r="AZ54">
            <v>1</v>
          </cell>
          <cell r="BA54">
            <v>1</v>
          </cell>
          <cell r="BB54">
            <v>1</v>
          </cell>
          <cell r="BC54">
            <v>1</v>
          </cell>
          <cell r="BD54">
            <v>1</v>
          </cell>
          <cell r="BE54">
            <v>1</v>
          </cell>
          <cell r="BF54">
            <v>1</v>
          </cell>
          <cell r="BG54">
            <v>1</v>
          </cell>
          <cell r="BH54">
            <v>1</v>
          </cell>
          <cell r="BI54">
            <v>1</v>
          </cell>
          <cell r="BJ54">
            <v>1</v>
          </cell>
          <cell r="BK54">
            <v>1</v>
          </cell>
          <cell r="BL54">
            <v>1</v>
          </cell>
          <cell r="BM54">
            <v>1</v>
          </cell>
          <cell r="BN54">
            <v>1</v>
          </cell>
          <cell r="BO54">
            <v>1</v>
          </cell>
          <cell r="BP54">
            <v>1</v>
          </cell>
          <cell r="BQ54">
            <v>1</v>
          </cell>
          <cell r="BR54">
            <v>1</v>
          </cell>
          <cell r="BS54">
            <v>1</v>
          </cell>
        </row>
        <row r="55">
          <cell r="K55">
            <v>1</v>
          </cell>
          <cell r="L55">
            <v>1</v>
          </cell>
          <cell r="M55">
            <v>1</v>
          </cell>
          <cell r="N55">
            <v>1</v>
          </cell>
          <cell r="O55">
            <v>1</v>
          </cell>
          <cell r="P55">
            <v>1</v>
          </cell>
          <cell r="Q55">
            <v>1</v>
          </cell>
          <cell r="R55">
            <v>1</v>
          </cell>
          <cell r="S55">
            <v>1</v>
          </cell>
          <cell r="T55">
            <v>1</v>
          </cell>
          <cell r="U55">
            <v>1</v>
          </cell>
          <cell r="V55">
            <v>1</v>
          </cell>
          <cell r="W55">
            <v>1</v>
          </cell>
          <cell r="X55">
            <v>1</v>
          </cell>
          <cell r="Y55">
            <v>1</v>
          </cell>
          <cell r="Z55">
            <v>1</v>
          </cell>
          <cell r="AA55">
            <v>1</v>
          </cell>
          <cell r="AB55">
            <v>1</v>
          </cell>
          <cell r="AC55">
            <v>1</v>
          </cell>
          <cell r="AD55">
            <v>1</v>
          </cell>
          <cell r="AP55">
            <v>1</v>
          </cell>
          <cell r="AQ55">
            <v>4</v>
          </cell>
          <cell r="AR55">
            <v>8</v>
          </cell>
          <cell r="AZ55">
            <v>1</v>
          </cell>
          <cell r="BA55">
            <v>1</v>
          </cell>
          <cell r="BB55">
            <v>1</v>
          </cell>
          <cell r="BC55">
            <v>1</v>
          </cell>
          <cell r="BD55">
            <v>1</v>
          </cell>
          <cell r="BE55">
            <v>1</v>
          </cell>
          <cell r="BF55">
            <v>1</v>
          </cell>
          <cell r="BG55">
            <v>1</v>
          </cell>
          <cell r="BH55">
            <v>1</v>
          </cell>
          <cell r="BI55">
            <v>1</v>
          </cell>
          <cell r="BJ55">
            <v>1</v>
          </cell>
          <cell r="BK55">
            <v>1</v>
          </cell>
          <cell r="BL55">
            <v>1</v>
          </cell>
          <cell r="BM55">
            <v>1</v>
          </cell>
          <cell r="BN55">
            <v>1</v>
          </cell>
          <cell r="BO55">
            <v>1</v>
          </cell>
          <cell r="BP55">
            <v>1</v>
          </cell>
          <cell r="BQ55">
            <v>1</v>
          </cell>
          <cell r="BR55">
            <v>1</v>
          </cell>
          <cell r="BS55">
            <v>1</v>
          </cell>
        </row>
        <row r="56">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P56">
            <v>1</v>
          </cell>
          <cell r="AQ56">
            <v>4</v>
          </cell>
          <cell r="AR56">
            <v>9</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row>
        <row r="57">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P57">
            <v>1</v>
          </cell>
          <cell r="AQ57">
            <v>4</v>
          </cell>
          <cell r="AR57">
            <v>10</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row>
        <row r="58">
          <cell r="K58">
            <v>1</v>
          </cell>
          <cell r="L58">
            <v>1</v>
          </cell>
          <cell r="M58">
            <v>1</v>
          </cell>
          <cell r="N58">
            <v>1</v>
          </cell>
          <cell r="O58">
            <v>1</v>
          </cell>
          <cell r="P58">
            <v>1</v>
          </cell>
          <cell r="Q58">
            <v>1</v>
          </cell>
          <cell r="R58">
            <v>1</v>
          </cell>
          <cell r="S58">
            <v>1</v>
          </cell>
          <cell r="T58">
            <v>1</v>
          </cell>
          <cell r="U58">
            <v>1</v>
          </cell>
          <cell r="V58">
            <v>1</v>
          </cell>
          <cell r="W58">
            <v>1</v>
          </cell>
          <cell r="X58">
            <v>1</v>
          </cell>
          <cell r="Y58">
            <v>1</v>
          </cell>
          <cell r="Z58">
            <v>1</v>
          </cell>
          <cell r="AA58">
            <v>1</v>
          </cell>
          <cell r="AB58">
            <v>1</v>
          </cell>
          <cell r="AC58">
            <v>1</v>
          </cell>
          <cell r="AD58">
            <v>1</v>
          </cell>
          <cell r="AP58">
            <v>1</v>
          </cell>
          <cell r="AQ58">
            <v>5</v>
          </cell>
          <cell r="AR58">
            <v>1</v>
          </cell>
          <cell r="AZ58">
            <v>1</v>
          </cell>
          <cell r="BA58">
            <v>1</v>
          </cell>
          <cell r="BB58">
            <v>1</v>
          </cell>
          <cell r="BC58">
            <v>1</v>
          </cell>
          <cell r="BD58">
            <v>1</v>
          </cell>
          <cell r="BE58">
            <v>1</v>
          </cell>
          <cell r="BF58">
            <v>1</v>
          </cell>
          <cell r="BG58">
            <v>1</v>
          </cell>
          <cell r="BH58">
            <v>1</v>
          </cell>
          <cell r="BI58">
            <v>1</v>
          </cell>
          <cell r="BJ58">
            <v>1</v>
          </cell>
          <cell r="BK58">
            <v>1</v>
          </cell>
          <cell r="BL58">
            <v>1</v>
          </cell>
          <cell r="BM58">
            <v>1</v>
          </cell>
          <cell r="BN58">
            <v>1</v>
          </cell>
          <cell r="BO58">
            <v>1</v>
          </cell>
          <cell r="BP58">
            <v>1</v>
          </cell>
          <cell r="BQ58">
            <v>1</v>
          </cell>
          <cell r="BR58">
            <v>1</v>
          </cell>
          <cell r="BS58">
            <v>1</v>
          </cell>
        </row>
        <row r="59">
          <cell r="K59">
            <v>1</v>
          </cell>
          <cell r="L59">
            <v>1</v>
          </cell>
          <cell r="M59">
            <v>1</v>
          </cell>
          <cell r="N59">
            <v>1</v>
          </cell>
          <cell r="O59">
            <v>1</v>
          </cell>
          <cell r="P59">
            <v>1</v>
          </cell>
          <cell r="Q59">
            <v>1</v>
          </cell>
          <cell r="R59">
            <v>1</v>
          </cell>
          <cell r="S59">
            <v>1</v>
          </cell>
          <cell r="T59">
            <v>1</v>
          </cell>
          <cell r="U59">
            <v>1</v>
          </cell>
          <cell r="V59">
            <v>1</v>
          </cell>
          <cell r="W59">
            <v>1</v>
          </cell>
          <cell r="X59">
            <v>1</v>
          </cell>
          <cell r="Y59">
            <v>1</v>
          </cell>
          <cell r="Z59">
            <v>1</v>
          </cell>
          <cell r="AA59">
            <v>1</v>
          </cell>
          <cell r="AB59">
            <v>1</v>
          </cell>
          <cell r="AC59">
            <v>1</v>
          </cell>
          <cell r="AD59">
            <v>1</v>
          </cell>
          <cell r="AP59">
            <v>1</v>
          </cell>
          <cell r="AQ59">
            <v>5</v>
          </cell>
          <cell r="AR59">
            <v>2</v>
          </cell>
          <cell r="AZ59">
            <v>1</v>
          </cell>
          <cell r="BA59">
            <v>1</v>
          </cell>
          <cell r="BB59">
            <v>1</v>
          </cell>
          <cell r="BC59">
            <v>1</v>
          </cell>
          <cell r="BD59">
            <v>1</v>
          </cell>
          <cell r="BE59">
            <v>1</v>
          </cell>
          <cell r="BF59">
            <v>1</v>
          </cell>
          <cell r="BG59">
            <v>1</v>
          </cell>
          <cell r="BH59">
            <v>1</v>
          </cell>
          <cell r="BI59">
            <v>1</v>
          </cell>
          <cell r="BJ59">
            <v>1</v>
          </cell>
          <cell r="BK59">
            <v>1</v>
          </cell>
          <cell r="BL59">
            <v>1</v>
          </cell>
          <cell r="BM59">
            <v>1</v>
          </cell>
          <cell r="BN59">
            <v>1</v>
          </cell>
          <cell r="BO59">
            <v>1</v>
          </cell>
          <cell r="BP59">
            <v>1</v>
          </cell>
          <cell r="BQ59">
            <v>1</v>
          </cell>
          <cell r="BR59">
            <v>1</v>
          </cell>
          <cell r="BS59">
            <v>1</v>
          </cell>
        </row>
        <row r="60">
          <cell r="K60">
            <v>1</v>
          </cell>
          <cell r="L60">
            <v>1</v>
          </cell>
          <cell r="M60">
            <v>1</v>
          </cell>
          <cell r="N60">
            <v>1</v>
          </cell>
          <cell r="O60">
            <v>1</v>
          </cell>
          <cell r="P60">
            <v>1</v>
          </cell>
          <cell r="Q60">
            <v>1</v>
          </cell>
          <cell r="R60">
            <v>1</v>
          </cell>
          <cell r="S60">
            <v>1</v>
          </cell>
          <cell r="T60">
            <v>1</v>
          </cell>
          <cell r="U60">
            <v>1</v>
          </cell>
          <cell r="V60">
            <v>1</v>
          </cell>
          <cell r="W60">
            <v>1</v>
          </cell>
          <cell r="X60">
            <v>1</v>
          </cell>
          <cell r="Y60">
            <v>1</v>
          </cell>
          <cell r="Z60">
            <v>1</v>
          </cell>
          <cell r="AA60">
            <v>1</v>
          </cell>
          <cell r="AB60">
            <v>1</v>
          </cell>
          <cell r="AC60">
            <v>1</v>
          </cell>
          <cell r="AD60">
            <v>1</v>
          </cell>
          <cell r="AP60">
            <v>1</v>
          </cell>
          <cell r="AQ60">
            <v>5</v>
          </cell>
          <cell r="AR60">
            <v>3</v>
          </cell>
          <cell r="AZ60">
            <v>1</v>
          </cell>
          <cell r="BA60">
            <v>1</v>
          </cell>
          <cell r="BB60">
            <v>1</v>
          </cell>
          <cell r="BC60">
            <v>1</v>
          </cell>
          <cell r="BD60">
            <v>1</v>
          </cell>
          <cell r="BE60">
            <v>1</v>
          </cell>
          <cell r="BF60">
            <v>1</v>
          </cell>
          <cell r="BG60">
            <v>1</v>
          </cell>
          <cell r="BH60">
            <v>1</v>
          </cell>
          <cell r="BI60">
            <v>1</v>
          </cell>
          <cell r="BJ60">
            <v>1</v>
          </cell>
          <cell r="BK60">
            <v>1</v>
          </cell>
          <cell r="BL60">
            <v>1</v>
          </cell>
          <cell r="BM60">
            <v>1</v>
          </cell>
          <cell r="BN60">
            <v>1</v>
          </cell>
          <cell r="BO60">
            <v>1</v>
          </cell>
          <cell r="BP60">
            <v>1</v>
          </cell>
          <cell r="BQ60">
            <v>1</v>
          </cell>
          <cell r="BR60">
            <v>1</v>
          </cell>
          <cell r="BS60">
            <v>1</v>
          </cell>
        </row>
        <row r="61">
          <cell r="K61">
            <v>1</v>
          </cell>
          <cell r="L61">
            <v>1</v>
          </cell>
          <cell r="M61">
            <v>1</v>
          </cell>
          <cell r="N61">
            <v>1</v>
          </cell>
          <cell r="O61">
            <v>1</v>
          </cell>
          <cell r="P61">
            <v>1</v>
          </cell>
          <cell r="Q61">
            <v>1</v>
          </cell>
          <cell r="R61">
            <v>1</v>
          </cell>
          <cell r="S61">
            <v>1</v>
          </cell>
          <cell r="T61">
            <v>1</v>
          </cell>
          <cell r="U61">
            <v>1</v>
          </cell>
          <cell r="V61">
            <v>1</v>
          </cell>
          <cell r="W61">
            <v>1</v>
          </cell>
          <cell r="X61">
            <v>1</v>
          </cell>
          <cell r="Y61">
            <v>1</v>
          </cell>
          <cell r="Z61">
            <v>1</v>
          </cell>
          <cell r="AA61">
            <v>1</v>
          </cell>
          <cell r="AB61">
            <v>1</v>
          </cell>
          <cell r="AC61">
            <v>1</v>
          </cell>
          <cell r="AD61">
            <v>1</v>
          </cell>
          <cell r="AP61">
            <v>1</v>
          </cell>
          <cell r="AQ61">
            <v>5</v>
          </cell>
          <cell r="AR61">
            <v>4</v>
          </cell>
          <cell r="AZ61">
            <v>1</v>
          </cell>
          <cell r="BA61">
            <v>1</v>
          </cell>
          <cell r="BB61">
            <v>1</v>
          </cell>
          <cell r="BC61">
            <v>1</v>
          </cell>
          <cell r="BD61">
            <v>1</v>
          </cell>
          <cell r="BE61">
            <v>1</v>
          </cell>
          <cell r="BF61">
            <v>1</v>
          </cell>
          <cell r="BG61">
            <v>1</v>
          </cell>
          <cell r="BH61">
            <v>1</v>
          </cell>
          <cell r="BI61">
            <v>1</v>
          </cell>
          <cell r="BJ61">
            <v>1</v>
          </cell>
          <cell r="BK61">
            <v>1</v>
          </cell>
          <cell r="BL61">
            <v>1</v>
          </cell>
          <cell r="BM61">
            <v>1</v>
          </cell>
          <cell r="BN61">
            <v>1</v>
          </cell>
          <cell r="BO61">
            <v>1</v>
          </cell>
          <cell r="BP61">
            <v>1</v>
          </cell>
          <cell r="BQ61">
            <v>1</v>
          </cell>
          <cell r="BR61">
            <v>1</v>
          </cell>
          <cell r="BS61">
            <v>1</v>
          </cell>
        </row>
        <row r="62">
          <cell r="K62">
            <v>1</v>
          </cell>
          <cell r="L62">
            <v>1</v>
          </cell>
          <cell r="M62">
            <v>1</v>
          </cell>
          <cell r="N62">
            <v>1</v>
          </cell>
          <cell r="O62">
            <v>1</v>
          </cell>
          <cell r="P62">
            <v>1</v>
          </cell>
          <cell r="Q62">
            <v>1</v>
          </cell>
          <cell r="R62">
            <v>1</v>
          </cell>
          <cell r="S62">
            <v>1</v>
          </cell>
          <cell r="T62">
            <v>1</v>
          </cell>
          <cell r="U62">
            <v>1</v>
          </cell>
          <cell r="V62">
            <v>1</v>
          </cell>
          <cell r="W62">
            <v>1</v>
          </cell>
          <cell r="X62">
            <v>1</v>
          </cell>
          <cell r="Y62">
            <v>1</v>
          </cell>
          <cell r="Z62">
            <v>1</v>
          </cell>
          <cell r="AA62">
            <v>1</v>
          </cell>
          <cell r="AB62">
            <v>1</v>
          </cell>
          <cell r="AC62">
            <v>1</v>
          </cell>
          <cell r="AD62">
            <v>1</v>
          </cell>
          <cell r="AP62">
            <v>1</v>
          </cell>
          <cell r="AQ62">
            <v>5</v>
          </cell>
          <cell r="AR62">
            <v>5</v>
          </cell>
          <cell r="AZ62">
            <v>1</v>
          </cell>
          <cell r="BA62">
            <v>1</v>
          </cell>
          <cell r="BB62">
            <v>1</v>
          </cell>
          <cell r="BC62">
            <v>1</v>
          </cell>
          <cell r="BD62">
            <v>1</v>
          </cell>
          <cell r="BE62">
            <v>1</v>
          </cell>
          <cell r="BF62">
            <v>1</v>
          </cell>
          <cell r="BG62">
            <v>1</v>
          </cell>
          <cell r="BH62">
            <v>1</v>
          </cell>
          <cell r="BI62">
            <v>1</v>
          </cell>
          <cell r="BJ62">
            <v>1</v>
          </cell>
          <cell r="BK62">
            <v>1</v>
          </cell>
          <cell r="BL62">
            <v>1</v>
          </cell>
          <cell r="BM62">
            <v>1</v>
          </cell>
          <cell r="BN62">
            <v>1</v>
          </cell>
          <cell r="BO62">
            <v>1</v>
          </cell>
          <cell r="BP62">
            <v>1</v>
          </cell>
          <cell r="BQ62">
            <v>1</v>
          </cell>
          <cell r="BR62">
            <v>1</v>
          </cell>
          <cell r="BS62">
            <v>1</v>
          </cell>
        </row>
        <row r="63">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P63">
            <v>1</v>
          </cell>
          <cell r="AQ63">
            <v>5</v>
          </cell>
          <cell r="AR63">
            <v>6</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row>
        <row r="64">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P64">
            <v>1</v>
          </cell>
          <cell r="AQ64">
            <v>5</v>
          </cell>
          <cell r="AR64">
            <v>7</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row>
        <row r="65">
          <cell r="K65">
            <v>1</v>
          </cell>
          <cell r="L65">
            <v>1</v>
          </cell>
          <cell r="M65">
            <v>1</v>
          </cell>
          <cell r="N65">
            <v>1</v>
          </cell>
          <cell r="O65">
            <v>1</v>
          </cell>
          <cell r="P65">
            <v>1</v>
          </cell>
          <cell r="Q65">
            <v>1</v>
          </cell>
          <cell r="R65">
            <v>1</v>
          </cell>
          <cell r="S65">
            <v>1</v>
          </cell>
          <cell r="T65">
            <v>1</v>
          </cell>
          <cell r="U65">
            <v>1</v>
          </cell>
          <cell r="V65">
            <v>1</v>
          </cell>
          <cell r="W65">
            <v>1</v>
          </cell>
          <cell r="X65">
            <v>1</v>
          </cell>
          <cell r="Y65">
            <v>1</v>
          </cell>
          <cell r="Z65">
            <v>1</v>
          </cell>
          <cell r="AA65">
            <v>1</v>
          </cell>
          <cell r="AB65">
            <v>1</v>
          </cell>
          <cell r="AC65">
            <v>1</v>
          </cell>
          <cell r="AD65">
            <v>1</v>
          </cell>
          <cell r="AP65">
            <v>1</v>
          </cell>
          <cell r="AQ65">
            <v>5</v>
          </cell>
          <cell r="AR65">
            <v>8</v>
          </cell>
          <cell r="AZ65">
            <v>1</v>
          </cell>
          <cell r="BA65">
            <v>1</v>
          </cell>
          <cell r="BB65">
            <v>1</v>
          </cell>
          <cell r="BC65">
            <v>1</v>
          </cell>
          <cell r="BD65">
            <v>1</v>
          </cell>
          <cell r="BE65">
            <v>1</v>
          </cell>
          <cell r="BF65">
            <v>1</v>
          </cell>
          <cell r="BG65">
            <v>1</v>
          </cell>
          <cell r="BH65">
            <v>1</v>
          </cell>
          <cell r="BI65">
            <v>1</v>
          </cell>
          <cell r="BJ65">
            <v>1</v>
          </cell>
          <cell r="BK65">
            <v>1</v>
          </cell>
          <cell r="BL65">
            <v>1</v>
          </cell>
          <cell r="BM65">
            <v>1</v>
          </cell>
          <cell r="BN65">
            <v>1</v>
          </cell>
          <cell r="BO65">
            <v>1</v>
          </cell>
          <cell r="BP65">
            <v>1</v>
          </cell>
          <cell r="BQ65">
            <v>1</v>
          </cell>
          <cell r="BR65">
            <v>1</v>
          </cell>
          <cell r="BS65">
            <v>1</v>
          </cell>
        </row>
        <row r="66">
          <cell r="K66">
            <v>1</v>
          </cell>
          <cell r="L66">
            <v>1</v>
          </cell>
          <cell r="M66">
            <v>1</v>
          </cell>
          <cell r="N66">
            <v>1</v>
          </cell>
          <cell r="O66">
            <v>1</v>
          </cell>
          <cell r="P66">
            <v>1</v>
          </cell>
          <cell r="Q66">
            <v>1</v>
          </cell>
          <cell r="R66">
            <v>1</v>
          </cell>
          <cell r="S66">
            <v>1</v>
          </cell>
          <cell r="T66">
            <v>1</v>
          </cell>
          <cell r="U66">
            <v>1</v>
          </cell>
          <cell r="V66">
            <v>1</v>
          </cell>
          <cell r="W66">
            <v>1</v>
          </cell>
          <cell r="X66">
            <v>1</v>
          </cell>
          <cell r="Y66">
            <v>1</v>
          </cell>
          <cell r="Z66">
            <v>1</v>
          </cell>
          <cell r="AA66">
            <v>1</v>
          </cell>
          <cell r="AB66">
            <v>1</v>
          </cell>
          <cell r="AC66">
            <v>1</v>
          </cell>
          <cell r="AD66">
            <v>1</v>
          </cell>
          <cell r="AP66">
            <v>1</v>
          </cell>
          <cell r="AQ66">
            <v>5</v>
          </cell>
          <cell r="AR66">
            <v>9</v>
          </cell>
          <cell r="AZ66">
            <v>1</v>
          </cell>
          <cell r="BA66">
            <v>1</v>
          </cell>
          <cell r="BB66">
            <v>1</v>
          </cell>
          <cell r="BC66">
            <v>1</v>
          </cell>
          <cell r="BD66">
            <v>1</v>
          </cell>
          <cell r="BE66">
            <v>1</v>
          </cell>
          <cell r="BF66">
            <v>1</v>
          </cell>
          <cell r="BG66">
            <v>1</v>
          </cell>
          <cell r="BH66">
            <v>1</v>
          </cell>
          <cell r="BI66">
            <v>1</v>
          </cell>
          <cell r="BJ66">
            <v>1</v>
          </cell>
          <cell r="BK66">
            <v>1</v>
          </cell>
          <cell r="BL66">
            <v>1</v>
          </cell>
          <cell r="BM66">
            <v>1</v>
          </cell>
          <cell r="BN66">
            <v>1</v>
          </cell>
          <cell r="BO66">
            <v>1</v>
          </cell>
          <cell r="BP66">
            <v>1</v>
          </cell>
          <cell r="BQ66">
            <v>1</v>
          </cell>
          <cell r="BR66">
            <v>1</v>
          </cell>
          <cell r="BS66">
            <v>1</v>
          </cell>
        </row>
        <row r="67">
          <cell r="K67">
            <v>1</v>
          </cell>
          <cell r="L67">
            <v>1</v>
          </cell>
          <cell r="M67">
            <v>1</v>
          </cell>
          <cell r="N67">
            <v>1</v>
          </cell>
          <cell r="O67">
            <v>1</v>
          </cell>
          <cell r="P67">
            <v>1</v>
          </cell>
          <cell r="Q67">
            <v>1</v>
          </cell>
          <cell r="R67">
            <v>1</v>
          </cell>
          <cell r="S67">
            <v>1</v>
          </cell>
          <cell r="T67">
            <v>1</v>
          </cell>
          <cell r="U67">
            <v>1</v>
          </cell>
          <cell r="V67">
            <v>1</v>
          </cell>
          <cell r="W67">
            <v>1</v>
          </cell>
          <cell r="X67">
            <v>1</v>
          </cell>
          <cell r="Y67">
            <v>1</v>
          </cell>
          <cell r="Z67">
            <v>1</v>
          </cell>
          <cell r="AA67">
            <v>1</v>
          </cell>
          <cell r="AB67">
            <v>1</v>
          </cell>
          <cell r="AC67">
            <v>1</v>
          </cell>
          <cell r="AD67">
            <v>1</v>
          </cell>
          <cell r="AP67">
            <v>1</v>
          </cell>
          <cell r="AQ67">
            <v>5</v>
          </cell>
          <cell r="AR67">
            <v>10</v>
          </cell>
          <cell r="AZ67">
            <v>1</v>
          </cell>
          <cell r="BA67">
            <v>1</v>
          </cell>
          <cell r="BB67">
            <v>1</v>
          </cell>
          <cell r="BC67">
            <v>1</v>
          </cell>
          <cell r="BD67">
            <v>1</v>
          </cell>
          <cell r="BE67">
            <v>1</v>
          </cell>
          <cell r="BF67">
            <v>1</v>
          </cell>
          <cell r="BG67">
            <v>1</v>
          </cell>
          <cell r="BH67">
            <v>1</v>
          </cell>
          <cell r="BI67">
            <v>1</v>
          </cell>
          <cell r="BJ67">
            <v>1</v>
          </cell>
          <cell r="BK67">
            <v>1</v>
          </cell>
          <cell r="BL67">
            <v>1</v>
          </cell>
          <cell r="BM67">
            <v>1</v>
          </cell>
          <cell r="BN67">
            <v>1</v>
          </cell>
          <cell r="BO67">
            <v>1</v>
          </cell>
          <cell r="BP67">
            <v>1</v>
          </cell>
          <cell r="BQ67">
            <v>1</v>
          </cell>
          <cell r="BR67">
            <v>1</v>
          </cell>
          <cell r="BS67">
            <v>1</v>
          </cell>
        </row>
        <row r="68">
          <cell r="K68">
            <v>1</v>
          </cell>
          <cell r="L68">
            <v>1</v>
          </cell>
          <cell r="M68">
            <v>1</v>
          </cell>
          <cell r="N68">
            <v>1</v>
          </cell>
          <cell r="O68">
            <v>1</v>
          </cell>
          <cell r="P68">
            <v>1</v>
          </cell>
          <cell r="Q68">
            <v>1</v>
          </cell>
          <cell r="R68">
            <v>1</v>
          </cell>
          <cell r="S68">
            <v>1</v>
          </cell>
          <cell r="T68">
            <v>1</v>
          </cell>
          <cell r="U68">
            <v>1</v>
          </cell>
          <cell r="V68">
            <v>1</v>
          </cell>
          <cell r="W68">
            <v>1</v>
          </cell>
          <cell r="X68">
            <v>1</v>
          </cell>
          <cell r="Y68">
            <v>1</v>
          </cell>
          <cell r="Z68">
            <v>1</v>
          </cell>
          <cell r="AA68">
            <v>1</v>
          </cell>
          <cell r="AB68">
            <v>1</v>
          </cell>
          <cell r="AC68">
            <v>1</v>
          </cell>
          <cell r="AD68">
            <v>1</v>
          </cell>
          <cell r="AP68">
            <v>1</v>
          </cell>
          <cell r="AQ68">
            <v>6</v>
          </cell>
          <cell r="AR68">
            <v>1</v>
          </cell>
          <cell r="AZ68">
            <v>1</v>
          </cell>
          <cell r="BA68">
            <v>1</v>
          </cell>
          <cell r="BB68">
            <v>1</v>
          </cell>
          <cell r="BC68">
            <v>1</v>
          </cell>
          <cell r="BD68">
            <v>1</v>
          </cell>
          <cell r="BE68">
            <v>1</v>
          </cell>
          <cell r="BF68">
            <v>1</v>
          </cell>
          <cell r="BG68">
            <v>1</v>
          </cell>
          <cell r="BH68">
            <v>1</v>
          </cell>
          <cell r="BI68">
            <v>1</v>
          </cell>
          <cell r="BJ68">
            <v>1</v>
          </cell>
          <cell r="BK68">
            <v>1</v>
          </cell>
          <cell r="BL68">
            <v>1</v>
          </cell>
          <cell r="BM68">
            <v>1</v>
          </cell>
          <cell r="BN68">
            <v>1</v>
          </cell>
          <cell r="BO68">
            <v>1</v>
          </cell>
          <cell r="BP68">
            <v>1</v>
          </cell>
          <cell r="BQ68">
            <v>1</v>
          </cell>
          <cell r="BR68">
            <v>1</v>
          </cell>
          <cell r="BS68">
            <v>1</v>
          </cell>
        </row>
        <row r="69">
          <cell r="K69">
            <v>1</v>
          </cell>
          <cell r="L69">
            <v>1</v>
          </cell>
          <cell r="M69">
            <v>1</v>
          </cell>
          <cell r="N69">
            <v>1</v>
          </cell>
          <cell r="O69">
            <v>1</v>
          </cell>
          <cell r="P69">
            <v>1</v>
          </cell>
          <cell r="Q69">
            <v>1</v>
          </cell>
          <cell r="R69">
            <v>1</v>
          </cell>
          <cell r="S69">
            <v>1</v>
          </cell>
          <cell r="T69">
            <v>1</v>
          </cell>
          <cell r="U69">
            <v>1</v>
          </cell>
          <cell r="V69">
            <v>1</v>
          </cell>
          <cell r="W69">
            <v>1</v>
          </cell>
          <cell r="X69">
            <v>1</v>
          </cell>
          <cell r="Y69">
            <v>1</v>
          </cell>
          <cell r="Z69">
            <v>1</v>
          </cell>
          <cell r="AA69">
            <v>1</v>
          </cell>
          <cell r="AB69">
            <v>1</v>
          </cell>
          <cell r="AC69">
            <v>1</v>
          </cell>
          <cell r="AD69">
            <v>1</v>
          </cell>
          <cell r="AP69">
            <v>1</v>
          </cell>
          <cell r="AQ69">
            <v>6</v>
          </cell>
          <cell r="AR69">
            <v>2</v>
          </cell>
          <cell r="AZ69">
            <v>1</v>
          </cell>
          <cell r="BA69">
            <v>1</v>
          </cell>
          <cell r="BB69">
            <v>1</v>
          </cell>
          <cell r="BC69">
            <v>1</v>
          </cell>
          <cell r="BD69">
            <v>1</v>
          </cell>
          <cell r="BE69">
            <v>1</v>
          </cell>
          <cell r="BF69">
            <v>1</v>
          </cell>
          <cell r="BG69">
            <v>1</v>
          </cell>
          <cell r="BH69">
            <v>1</v>
          </cell>
          <cell r="BI69">
            <v>1</v>
          </cell>
          <cell r="BJ69">
            <v>1</v>
          </cell>
          <cell r="BK69">
            <v>1</v>
          </cell>
          <cell r="BL69">
            <v>1</v>
          </cell>
          <cell r="BM69">
            <v>1</v>
          </cell>
          <cell r="BN69">
            <v>1</v>
          </cell>
          <cell r="BO69">
            <v>1</v>
          </cell>
          <cell r="BP69">
            <v>1</v>
          </cell>
          <cell r="BQ69">
            <v>1</v>
          </cell>
          <cell r="BR69">
            <v>1</v>
          </cell>
          <cell r="BS69">
            <v>1</v>
          </cell>
        </row>
        <row r="70">
          <cell r="K70">
            <v>1</v>
          </cell>
          <cell r="L70">
            <v>1</v>
          </cell>
          <cell r="M70">
            <v>1</v>
          </cell>
          <cell r="N70">
            <v>1</v>
          </cell>
          <cell r="O70">
            <v>1</v>
          </cell>
          <cell r="P70">
            <v>1</v>
          </cell>
          <cell r="Q70">
            <v>1</v>
          </cell>
          <cell r="R70">
            <v>1</v>
          </cell>
          <cell r="S70">
            <v>1</v>
          </cell>
          <cell r="T70">
            <v>1</v>
          </cell>
          <cell r="U70">
            <v>1</v>
          </cell>
          <cell r="V70">
            <v>1</v>
          </cell>
          <cell r="W70">
            <v>1</v>
          </cell>
          <cell r="X70">
            <v>1</v>
          </cell>
          <cell r="Y70">
            <v>1</v>
          </cell>
          <cell r="Z70">
            <v>1</v>
          </cell>
          <cell r="AA70">
            <v>1</v>
          </cell>
          <cell r="AB70">
            <v>1</v>
          </cell>
          <cell r="AC70">
            <v>1</v>
          </cell>
          <cell r="AD70">
            <v>1</v>
          </cell>
          <cell r="AP70">
            <v>1</v>
          </cell>
          <cell r="AQ70">
            <v>6</v>
          </cell>
          <cell r="AR70">
            <v>3</v>
          </cell>
          <cell r="AZ70">
            <v>1</v>
          </cell>
          <cell r="BA70">
            <v>1</v>
          </cell>
          <cell r="BB70">
            <v>1</v>
          </cell>
          <cell r="BC70">
            <v>1</v>
          </cell>
          <cell r="BD70">
            <v>1</v>
          </cell>
          <cell r="BE70">
            <v>1</v>
          </cell>
          <cell r="BF70">
            <v>1</v>
          </cell>
          <cell r="BG70">
            <v>1</v>
          </cell>
          <cell r="BH70">
            <v>1</v>
          </cell>
          <cell r="BI70">
            <v>1</v>
          </cell>
          <cell r="BJ70">
            <v>1</v>
          </cell>
          <cell r="BK70">
            <v>1</v>
          </cell>
          <cell r="BL70">
            <v>1</v>
          </cell>
          <cell r="BM70">
            <v>1</v>
          </cell>
          <cell r="BN70">
            <v>1</v>
          </cell>
          <cell r="BO70">
            <v>1</v>
          </cell>
          <cell r="BP70">
            <v>1</v>
          </cell>
          <cell r="BQ70">
            <v>1</v>
          </cell>
          <cell r="BR70">
            <v>1</v>
          </cell>
          <cell r="BS70">
            <v>1</v>
          </cell>
        </row>
        <row r="71">
          <cell r="K71">
            <v>1</v>
          </cell>
          <cell r="L71">
            <v>1</v>
          </cell>
          <cell r="M71">
            <v>1</v>
          </cell>
          <cell r="N71">
            <v>1</v>
          </cell>
          <cell r="O71">
            <v>1</v>
          </cell>
          <cell r="P71">
            <v>1</v>
          </cell>
          <cell r="Q71">
            <v>1</v>
          </cell>
          <cell r="R71">
            <v>1</v>
          </cell>
          <cell r="S71">
            <v>1</v>
          </cell>
          <cell r="T71">
            <v>1</v>
          </cell>
          <cell r="U71">
            <v>1</v>
          </cell>
          <cell r="V71">
            <v>1</v>
          </cell>
          <cell r="W71">
            <v>1</v>
          </cell>
          <cell r="X71">
            <v>1</v>
          </cell>
          <cell r="Y71">
            <v>1</v>
          </cell>
          <cell r="Z71">
            <v>1</v>
          </cell>
          <cell r="AA71">
            <v>1</v>
          </cell>
          <cell r="AB71">
            <v>1</v>
          </cell>
          <cell r="AC71">
            <v>1</v>
          </cell>
          <cell r="AD71">
            <v>1</v>
          </cell>
          <cell r="AP71">
            <v>1</v>
          </cell>
          <cell r="AQ71">
            <v>6</v>
          </cell>
          <cell r="AR71">
            <v>4</v>
          </cell>
          <cell r="AZ71">
            <v>1</v>
          </cell>
          <cell r="BA71">
            <v>1</v>
          </cell>
          <cell r="BB71">
            <v>1</v>
          </cell>
          <cell r="BC71">
            <v>1</v>
          </cell>
          <cell r="BD71">
            <v>1</v>
          </cell>
          <cell r="BE71">
            <v>1</v>
          </cell>
          <cell r="BF71">
            <v>1</v>
          </cell>
          <cell r="BG71">
            <v>1</v>
          </cell>
          <cell r="BH71">
            <v>1</v>
          </cell>
          <cell r="BI71">
            <v>1</v>
          </cell>
          <cell r="BJ71">
            <v>1</v>
          </cell>
          <cell r="BK71">
            <v>1</v>
          </cell>
          <cell r="BL71">
            <v>1</v>
          </cell>
          <cell r="BM71">
            <v>1</v>
          </cell>
          <cell r="BN71">
            <v>1</v>
          </cell>
          <cell r="BO71">
            <v>1</v>
          </cell>
          <cell r="BP71">
            <v>1</v>
          </cell>
          <cell r="BQ71">
            <v>1</v>
          </cell>
          <cell r="BR71">
            <v>1</v>
          </cell>
          <cell r="BS71">
            <v>1</v>
          </cell>
        </row>
        <row r="72">
          <cell r="K72">
            <v>1</v>
          </cell>
          <cell r="L72">
            <v>1</v>
          </cell>
          <cell r="M72">
            <v>1</v>
          </cell>
          <cell r="N72">
            <v>1</v>
          </cell>
          <cell r="O72">
            <v>1</v>
          </cell>
          <cell r="P72">
            <v>1</v>
          </cell>
          <cell r="Q72">
            <v>1</v>
          </cell>
          <cell r="R72">
            <v>1</v>
          </cell>
          <cell r="S72">
            <v>1</v>
          </cell>
          <cell r="T72">
            <v>1</v>
          </cell>
          <cell r="U72">
            <v>1</v>
          </cell>
          <cell r="V72">
            <v>1</v>
          </cell>
          <cell r="W72">
            <v>1</v>
          </cell>
          <cell r="X72">
            <v>1</v>
          </cell>
          <cell r="Y72">
            <v>1</v>
          </cell>
          <cell r="Z72">
            <v>1</v>
          </cell>
          <cell r="AA72">
            <v>1</v>
          </cell>
          <cell r="AB72">
            <v>1</v>
          </cell>
          <cell r="AC72">
            <v>1</v>
          </cell>
          <cell r="AD72">
            <v>1</v>
          </cell>
          <cell r="AP72">
            <v>1</v>
          </cell>
          <cell r="AQ72">
            <v>6</v>
          </cell>
          <cell r="AR72">
            <v>5</v>
          </cell>
          <cell r="AZ72">
            <v>1</v>
          </cell>
          <cell r="BA72">
            <v>1</v>
          </cell>
          <cell r="BB72">
            <v>1</v>
          </cell>
          <cell r="BC72">
            <v>1</v>
          </cell>
          <cell r="BD72">
            <v>1</v>
          </cell>
          <cell r="BE72">
            <v>1</v>
          </cell>
          <cell r="BF72">
            <v>1</v>
          </cell>
          <cell r="BG72">
            <v>1</v>
          </cell>
          <cell r="BH72">
            <v>1</v>
          </cell>
          <cell r="BI72">
            <v>1</v>
          </cell>
          <cell r="BJ72">
            <v>1</v>
          </cell>
          <cell r="BK72">
            <v>1</v>
          </cell>
          <cell r="BL72">
            <v>1</v>
          </cell>
          <cell r="BM72">
            <v>1</v>
          </cell>
          <cell r="BN72">
            <v>1</v>
          </cell>
          <cell r="BO72">
            <v>1</v>
          </cell>
          <cell r="BP72">
            <v>1</v>
          </cell>
          <cell r="BQ72">
            <v>1</v>
          </cell>
          <cell r="BR72">
            <v>1</v>
          </cell>
          <cell r="BS72">
            <v>1</v>
          </cell>
        </row>
        <row r="73">
          <cell r="K73">
            <v>1</v>
          </cell>
          <cell r="L73">
            <v>1</v>
          </cell>
          <cell r="M73">
            <v>1</v>
          </cell>
          <cell r="N73">
            <v>1</v>
          </cell>
          <cell r="O73">
            <v>1</v>
          </cell>
          <cell r="P73">
            <v>1</v>
          </cell>
          <cell r="Q73">
            <v>1</v>
          </cell>
          <cell r="R73">
            <v>1</v>
          </cell>
          <cell r="S73">
            <v>1</v>
          </cell>
          <cell r="T73">
            <v>1</v>
          </cell>
          <cell r="U73">
            <v>1</v>
          </cell>
          <cell r="V73">
            <v>1</v>
          </cell>
          <cell r="W73">
            <v>1</v>
          </cell>
          <cell r="X73">
            <v>1</v>
          </cell>
          <cell r="Y73">
            <v>1</v>
          </cell>
          <cell r="Z73">
            <v>1</v>
          </cell>
          <cell r="AA73">
            <v>1</v>
          </cell>
          <cell r="AB73">
            <v>1</v>
          </cell>
          <cell r="AC73">
            <v>1</v>
          </cell>
          <cell r="AD73">
            <v>1</v>
          </cell>
          <cell r="AP73">
            <v>1</v>
          </cell>
          <cell r="AQ73">
            <v>6</v>
          </cell>
          <cell r="AR73">
            <v>6</v>
          </cell>
          <cell r="AZ73">
            <v>1</v>
          </cell>
          <cell r="BA73">
            <v>1</v>
          </cell>
          <cell r="BB73">
            <v>1</v>
          </cell>
          <cell r="BC73">
            <v>1</v>
          </cell>
          <cell r="BD73">
            <v>1</v>
          </cell>
          <cell r="BE73">
            <v>1</v>
          </cell>
          <cell r="BF73">
            <v>1</v>
          </cell>
          <cell r="BG73">
            <v>1</v>
          </cell>
          <cell r="BH73">
            <v>1</v>
          </cell>
          <cell r="BI73">
            <v>1</v>
          </cell>
          <cell r="BJ73">
            <v>1</v>
          </cell>
          <cell r="BK73">
            <v>1</v>
          </cell>
          <cell r="BL73">
            <v>1</v>
          </cell>
          <cell r="BM73">
            <v>1</v>
          </cell>
          <cell r="BN73">
            <v>1</v>
          </cell>
          <cell r="BO73">
            <v>1</v>
          </cell>
          <cell r="BP73">
            <v>1</v>
          </cell>
          <cell r="BQ73">
            <v>1</v>
          </cell>
          <cell r="BR73">
            <v>1</v>
          </cell>
          <cell r="BS73">
            <v>1</v>
          </cell>
        </row>
        <row r="74">
          <cell r="K74">
            <v>1</v>
          </cell>
          <cell r="L74">
            <v>1</v>
          </cell>
          <cell r="M74">
            <v>1</v>
          </cell>
          <cell r="N74">
            <v>1</v>
          </cell>
          <cell r="O74">
            <v>1</v>
          </cell>
          <cell r="P74">
            <v>1</v>
          </cell>
          <cell r="Q74">
            <v>1</v>
          </cell>
          <cell r="R74">
            <v>1</v>
          </cell>
          <cell r="S74">
            <v>1</v>
          </cell>
          <cell r="T74">
            <v>1</v>
          </cell>
          <cell r="U74">
            <v>1</v>
          </cell>
          <cell r="V74">
            <v>1</v>
          </cell>
          <cell r="W74">
            <v>1</v>
          </cell>
          <cell r="X74">
            <v>1</v>
          </cell>
          <cell r="Y74">
            <v>1</v>
          </cell>
          <cell r="Z74">
            <v>1</v>
          </cell>
          <cell r="AA74">
            <v>1</v>
          </cell>
          <cell r="AB74">
            <v>1</v>
          </cell>
          <cell r="AC74">
            <v>1</v>
          </cell>
          <cell r="AD74">
            <v>1</v>
          </cell>
          <cell r="AP74">
            <v>1</v>
          </cell>
          <cell r="AQ74">
            <v>6</v>
          </cell>
          <cell r="AR74">
            <v>7</v>
          </cell>
          <cell r="AZ74">
            <v>1</v>
          </cell>
          <cell r="BA74">
            <v>1</v>
          </cell>
          <cell r="BB74">
            <v>1</v>
          </cell>
          <cell r="BC74">
            <v>1</v>
          </cell>
          <cell r="BD74">
            <v>1</v>
          </cell>
          <cell r="BE74">
            <v>1</v>
          </cell>
          <cell r="BF74">
            <v>1</v>
          </cell>
          <cell r="BG74">
            <v>1</v>
          </cell>
          <cell r="BH74">
            <v>1</v>
          </cell>
          <cell r="BI74">
            <v>1</v>
          </cell>
          <cell r="BJ74">
            <v>1</v>
          </cell>
          <cell r="BK74">
            <v>1</v>
          </cell>
          <cell r="BL74">
            <v>1</v>
          </cell>
          <cell r="BM74">
            <v>1</v>
          </cell>
          <cell r="BN74">
            <v>1</v>
          </cell>
          <cell r="BO74">
            <v>1</v>
          </cell>
          <cell r="BP74">
            <v>1</v>
          </cell>
          <cell r="BQ74">
            <v>1</v>
          </cell>
          <cell r="BR74">
            <v>1</v>
          </cell>
          <cell r="BS74">
            <v>1</v>
          </cell>
        </row>
        <row r="75">
          <cell r="K75">
            <v>1</v>
          </cell>
          <cell r="L75">
            <v>1</v>
          </cell>
          <cell r="M75">
            <v>1</v>
          </cell>
          <cell r="N75">
            <v>1</v>
          </cell>
          <cell r="O75">
            <v>1</v>
          </cell>
          <cell r="P75">
            <v>1</v>
          </cell>
          <cell r="Q75">
            <v>1</v>
          </cell>
          <cell r="R75">
            <v>1</v>
          </cell>
          <cell r="S75">
            <v>1</v>
          </cell>
          <cell r="T75">
            <v>1</v>
          </cell>
          <cell r="U75">
            <v>1</v>
          </cell>
          <cell r="V75">
            <v>1</v>
          </cell>
          <cell r="W75">
            <v>1</v>
          </cell>
          <cell r="X75">
            <v>1</v>
          </cell>
          <cell r="Y75">
            <v>1</v>
          </cell>
          <cell r="Z75">
            <v>1</v>
          </cell>
          <cell r="AA75">
            <v>1</v>
          </cell>
          <cell r="AB75">
            <v>1</v>
          </cell>
          <cell r="AC75">
            <v>1</v>
          </cell>
          <cell r="AD75">
            <v>1</v>
          </cell>
          <cell r="AP75">
            <v>1</v>
          </cell>
          <cell r="AQ75">
            <v>6</v>
          </cell>
          <cell r="AR75">
            <v>8</v>
          </cell>
          <cell r="AZ75">
            <v>1</v>
          </cell>
          <cell r="BA75">
            <v>1</v>
          </cell>
          <cell r="BB75">
            <v>1</v>
          </cell>
          <cell r="BC75">
            <v>1</v>
          </cell>
          <cell r="BD75">
            <v>1</v>
          </cell>
          <cell r="BE75">
            <v>1</v>
          </cell>
          <cell r="BF75">
            <v>1</v>
          </cell>
          <cell r="BG75">
            <v>1</v>
          </cell>
          <cell r="BH75">
            <v>1</v>
          </cell>
          <cell r="BI75">
            <v>1</v>
          </cell>
          <cell r="BJ75">
            <v>1</v>
          </cell>
          <cell r="BK75">
            <v>1</v>
          </cell>
          <cell r="BL75">
            <v>1</v>
          </cell>
          <cell r="BM75">
            <v>1</v>
          </cell>
          <cell r="BN75">
            <v>1</v>
          </cell>
          <cell r="BO75">
            <v>1</v>
          </cell>
          <cell r="BP75">
            <v>1</v>
          </cell>
          <cell r="BQ75">
            <v>1</v>
          </cell>
          <cell r="BR75">
            <v>1</v>
          </cell>
          <cell r="BS75">
            <v>1</v>
          </cell>
        </row>
        <row r="76">
          <cell r="K76">
            <v>1</v>
          </cell>
          <cell r="L76">
            <v>1</v>
          </cell>
          <cell r="M76">
            <v>1</v>
          </cell>
          <cell r="N76">
            <v>1</v>
          </cell>
          <cell r="O76">
            <v>1</v>
          </cell>
          <cell r="P76">
            <v>1</v>
          </cell>
          <cell r="Q76">
            <v>1</v>
          </cell>
          <cell r="R76">
            <v>1</v>
          </cell>
          <cell r="S76">
            <v>1</v>
          </cell>
          <cell r="T76">
            <v>1</v>
          </cell>
          <cell r="U76">
            <v>1</v>
          </cell>
          <cell r="V76">
            <v>1</v>
          </cell>
          <cell r="W76">
            <v>1</v>
          </cell>
          <cell r="X76">
            <v>1</v>
          </cell>
          <cell r="Y76">
            <v>1</v>
          </cell>
          <cell r="Z76">
            <v>1</v>
          </cell>
          <cell r="AA76">
            <v>1</v>
          </cell>
          <cell r="AB76">
            <v>1</v>
          </cell>
          <cell r="AC76">
            <v>1</v>
          </cell>
          <cell r="AD76">
            <v>1</v>
          </cell>
          <cell r="AP76">
            <v>1</v>
          </cell>
          <cell r="AQ76">
            <v>6</v>
          </cell>
          <cell r="AR76">
            <v>9</v>
          </cell>
          <cell r="AZ76">
            <v>1</v>
          </cell>
          <cell r="BA76">
            <v>1</v>
          </cell>
          <cell r="BB76">
            <v>1</v>
          </cell>
          <cell r="BC76">
            <v>1</v>
          </cell>
          <cell r="BD76">
            <v>1</v>
          </cell>
          <cell r="BE76">
            <v>1</v>
          </cell>
          <cell r="BF76">
            <v>1</v>
          </cell>
          <cell r="BG76">
            <v>1</v>
          </cell>
          <cell r="BH76">
            <v>1</v>
          </cell>
          <cell r="BI76">
            <v>1</v>
          </cell>
          <cell r="BJ76">
            <v>1</v>
          </cell>
          <cell r="BK76">
            <v>1</v>
          </cell>
          <cell r="BL76">
            <v>1</v>
          </cell>
          <cell r="BM76">
            <v>1</v>
          </cell>
          <cell r="BN76">
            <v>1</v>
          </cell>
          <cell r="BO76">
            <v>1</v>
          </cell>
          <cell r="BP76">
            <v>1</v>
          </cell>
          <cell r="BQ76">
            <v>1</v>
          </cell>
          <cell r="BR76">
            <v>1</v>
          </cell>
          <cell r="BS76">
            <v>1</v>
          </cell>
        </row>
        <row r="77">
          <cell r="K77">
            <v>1</v>
          </cell>
          <cell r="L77">
            <v>1</v>
          </cell>
          <cell r="M77">
            <v>1</v>
          </cell>
          <cell r="N77">
            <v>1</v>
          </cell>
          <cell r="O77">
            <v>1</v>
          </cell>
          <cell r="P77">
            <v>1</v>
          </cell>
          <cell r="Q77">
            <v>1</v>
          </cell>
          <cell r="R77">
            <v>1</v>
          </cell>
          <cell r="S77">
            <v>1</v>
          </cell>
          <cell r="T77">
            <v>1</v>
          </cell>
          <cell r="U77">
            <v>1</v>
          </cell>
          <cell r="V77">
            <v>1</v>
          </cell>
          <cell r="W77">
            <v>1</v>
          </cell>
          <cell r="X77">
            <v>1</v>
          </cell>
          <cell r="Y77">
            <v>1</v>
          </cell>
          <cell r="Z77">
            <v>1</v>
          </cell>
          <cell r="AA77">
            <v>1</v>
          </cell>
          <cell r="AB77">
            <v>1</v>
          </cell>
          <cell r="AC77">
            <v>1</v>
          </cell>
          <cell r="AD77">
            <v>1</v>
          </cell>
          <cell r="AP77">
            <v>1</v>
          </cell>
          <cell r="AQ77">
            <v>6</v>
          </cell>
          <cell r="AR77">
            <v>10</v>
          </cell>
          <cell r="AZ77">
            <v>1</v>
          </cell>
          <cell r="BA77">
            <v>1</v>
          </cell>
          <cell r="BB77">
            <v>1</v>
          </cell>
          <cell r="BC77">
            <v>1</v>
          </cell>
          <cell r="BD77">
            <v>1</v>
          </cell>
          <cell r="BE77">
            <v>1</v>
          </cell>
          <cell r="BF77">
            <v>1</v>
          </cell>
          <cell r="BG77">
            <v>1</v>
          </cell>
          <cell r="BH77">
            <v>1</v>
          </cell>
          <cell r="BI77">
            <v>1</v>
          </cell>
          <cell r="BJ77">
            <v>1</v>
          </cell>
          <cell r="BK77">
            <v>1</v>
          </cell>
          <cell r="BL77">
            <v>1</v>
          </cell>
          <cell r="BM77">
            <v>1</v>
          </cell>
          <cell r="BN77">
            <v>1</v>
          </cell>
          <cell r="BO77">
            <v>1</v>
          </cell>
          <cell r="BP77">
            <v>1</v>
          </cell>
          <cell r="BQ77">
            <v>1</v>
          </cell>
          <cell r="BR77">
            <v>1</v>
          </cell>
          <cell r="BS77">
            <v>1</v>
          </cell>
        </row>
        <row r="78">
          <cell r="K78">
            <v>1</v>
          </cell>
          <cell r="L78">
            <v>1</v>
          </cell>
          <cell r="M78">
            <v>1</v>
          </cell>
          <cell r="N78">
            <v>1</v>
          </cell>
          <cell r="O78">
            <v>1</v>
          </cell>
          <cell r="P78">
            <v>1</v>
          </cell>
          <cell r="Q78">
            <v>1</v>
          </cell>
          <cell r="R78">
            <v>1</v>
          </cell>
          <cell r="S78">
            <v>1</v>
          </cell>
          <cell r="T78">
            <v>1</v>
          </cell>
          <cell r="U78">
            <v>1</v>
          </cell>
          <cell r="V78">
            <v>1</v>
          </cell>
          <cell r="W78">
            <v>1</v>
          </cell>
          <cell r="X78">
            <v>1</v>
          </cell>
          <cell r="Y78">
            <v>1</v>
          </cell>
          <cell r="Z78">
            <v>1</v>
          </cell>
          <cell r="AA78">
            <v>1</v>
          </cell>
          <cell r="AB78">
            <v>1</v>
          </cell>
          <cell r="AC78">
            <v>1</v>
          </cell>
          <cell r="AD78">
            <v>1</v>
          </cell>
          <cell r="AP78">
            <v>1</v>
          </cell>
          <cell r="AQ78">
            <v>7</v>
          </cell>
          <cell r="AR78">
            <v>1</v>
          </cell>
          <cell r="AZ78">
            <v>1</v>
          </cell>
          <cell r="BA78">
            <v>1</v>
          </cell>
          <cell r="BB78">
            <v>1</v>
          </cell>
          <cell r="BC78">
            <v>1</v>
          </cell>
          <cell r="BD78">
            <v>1</v>
          </cell>
          <cell r="BE78">
            <v>1</v>
          </cell>
          <cell r="BF78">
            <v>1</v>
          </cell>
          <cell r="BG78">
            <v>1</v>
          </cell>
          <cell r="BH78">
            <v>1</v>
          </cell>
          <cell r="BI78">
            <v>1</v>
          </cell>
          <cell r="BJ78">
            <v>1</v>
          </cell>
          <cell r="BK78">
            <v>1</v>
          </cell>
          <cell r="BL78">
            <v>1</v>
          </cell>
          <cell r="BM78">
            <v>1</v>
          </cell>
          <cell r="BN78">
            <v>1</v>
          </cell>
          <cell r="BO78">
            <v>1</v>
          </cell>
          <cell r="BP78">
            <v>1</v>
          </cell>
          <cell r="BQ78">
            <v>1</v>
          </cell>
          <cell r="BR78">
            <v>1</v>
          </cell>
          <cell r="BS78">
            <v>1</v>
          </cell>
        </row>
        <row r="79">
          <cell r="K79">
            <v>1</v>
          </cell>
          <cell r="L79">
            <v>1</v>
          </cell>
          <cell r="M79">
            <v>1</v>
          </cell>
          <cell r="N79">
            <v>1</v>
          </cell>
          <cell r="O79">
            <v>1</v>
          </cell>
          <cell r="P79">
            <v>1</v>
          </cell>
          <cell r="Q79">
            <v>1</v>
          </cell>
          <cell r="R79">
            <v>1</v>
          </cell>
          <cell r="S79">
            <v>1</v>
          </cell>
          <cell r="T79">
            <v>1</v>
          </cell>
          <cell r="U79">
            <v>1</v>
          </cell>
          <cell r="V79">
            <v>1</v>
          </cell>
          <cell r="W79">
            <v>1</v>
          </cell>
          <cell r="X79">
            <v>1</v>
          </cell>
          <cell r="Y79">
            <v>1</v>
          </cell>
          <cell r="Z79">
            <v>1</v>
          </cell>
          <cell r="AA79">
            <v>1</v>
          </cell>
          <cell r="AB79">
            <v>1</v>
          </cell>
          <cell r="AC79">
            <v>1</v>
          </cell>
          <cell r="AD79">
            <v>1</v>
          </cell>
          <cell r="AP79">
            <v>1</v>
          </cell>
          <cell r="AQ79">
            <v>7</v>
          </cell>
          <cell r="AR79">
            <v>2</v>
          </cell>
          <cell r="AZ79">
            <v>1</v>
          </cell>
          <cell r="BA79">
            <v>1</v>
          </cell>
          <cell r="BB79">
            <v>1</v>
          </cell>
          <cell r="BC79">
            <v>1</v>
          </cell>
          <cell r="BD79">
            <v>1</v>
          </cell>
          <cell r="BE79">
            <v>1</v>
          </cell>
          <cell r="BF79">
            <v>1</v>
          </cell>
          <cell r="BG79">
            <v>1</v>
          </cell>
          <cell r="BH79">
            <v>1</v>
          </cell>
          <cell r="BI79">
            <v>1</v>
          </cell>
          <cell r="BJ79">
            <v>1</v>
          </cell>
          <cell r="BK79">
            <v>1</v>
          </cell>
          <cell r="BL79">
            <v>1</v>
          </cell>
          <cell r="BM79">
            <v>1</v>
          </cell>
          <cell r="BN79">
            <v>1</v>
          </cell>
          <cell r="BO79">
            <v>1</v>
          </cell>
          <cell r="BP79">
            <v>1</v>
          </cell>
          <cell r="BQ79">
            <v>1</v>
          </cell>
          <cell r="BR79">
            <v>1</v>
          </cell>
          <cell r="BS79">
            <v>1</v>
          </cell>
        </row>
        <row r="80">
          <cell r="K80">
            <v>1</v>
          </cell>
          <cell r="L80">
            <v>1</v>
          </cell>
          <cell r="M80">
            <v>1</v>
          </cell>
          <cell r="N80">
            <v>1</v>
          </cell>
          <cell r="O80">
            <v>1</v>
          </cell>
          <cell r="P80">
            <v>1</v>
          </cell>
          <cell r="Q80">
            <v>1</v>
          </cell>
          <cell r="R80">
            <v>1</v>
          </cell>
          <cell r="S80">
            <v>1</v>
          </cell>
          <cell r="T80">
            <v>1</v>
          </cell>
          <cell r="U80">
            <v>1</v>
          </cell>
          <cell r="V80">
            <v>1</v>
          </cell>
          <cell r="W80">
            <v>1</v>
          </cell>
          <cell r="X80">
            <v>1</v>
          </cell>
          <cell r="Y80">
            <v>1</v>
          </cell>
          <cell r="Z80">
            <v>1</v>
          </cell>
          <cell r="AA80">
            <v>1</v>
          </cell>
          <cell r="AB80">
            <v>1</v>
          </cell>
          <cell r="AC80">
            <v>1</v>
          </cell>
          <cell r="AD80">
            <v>1</v>
          </cell>
          <cell r="AP80">
            <v>1</v>
          </cell>
          <cell r="AQ80">
            <v>7</v>
          </cell>
          <cell r="AR80">
            <v>3</v>
          </cell>
          <cell r="AZ80">
            <v>1</v>
          </cell>
          <cell r="BA80">
            <v>1</v>
          </cell>
          <cell r="BB80">
            <v>1</v>
          </cell>
          <cell r="BC80">
            <v>1</v>
          </cell>
          <cell r="BD80">
            <v>1</v>
          </cell>
          <cell r="BE80">
            <v>1</v>
          </cell>
          <cell r="BF80">
            <v>1</v>
          </cell>
          <cell r="BG80">
            <v>1</v>
          </cell>
          <cell r="BH80">
            <v>1</v>
          </cell>
          <cell r="BI80">
            <v>1</v>
          </cell>
          <cell r="BJ80">
            <v>1</v>
          </cell>
          <cell r="BK80">
            <v>1</v>
          </cell>
          <cell r="BL80">
            <v>1</v>
          </cell>
          <cell r="BM80">
            <v>1</v>
          </cell>
          <cell r="BN80">
            <v>1</v>
          </cell>
          <cell r="BO80">
            <v>1</v>
          </cell>
          <cell r="BP80">
            <v>1</v>
          </cell>
          <cell r="BQ80">
            <v>1</v>
          </cell>
          <cell r="BR80">
            <v>1</v>
          </cell>
          <cell r="BS80">
            <v>1</v>
          </cell>
        </row>
        <row r="81">
          <cell r="K81">
            <v>1</v>
          </cell>
          <cell r="L81">
            <v>1</v>
          </cell>
          <cell r="M81">
            <v>1</v>
          </cell>
          <cell r="N81">
            <v>1</v>
          </cell>
          <cell r="O81">
            <v>1</v>
          </cell>
          <cell r="P81">
            <v>1</v>
          </cell>
          <cell r="Q81">
            <v>1</v>
          </cell>
          <cell r="R81">
            <v>1</v>
          </cell>
          <cell r="S81">
            <v>1</v>
          </cell>
          <cell r="T81">
            <v>1</v>
          </cell>
          <cell r="U81">
            <v>1</v>
          </cell>
          <cell r="V81">
            <v>1</v>
          </cell>
          <cell r="W81">
            <v>1</v>
          </cell>
          <cell r="X81">
            <v>1</v>
          </cell>
          <cell r="Y81">
            <v>1</v>
          </cell>
          <cell r="Z81">
            <v>1</v>
          </cell>
          <cell r="AA81">
            <v>1</v>
          </cell>
          <cell r="AB81">
            <v>1</v>
          </cell>
          <cell r="AC81">
            <v>1</v>
          </cell>
          <cell r="AD81">
            <v>1</v>
          </cell>
          <cell r="AP81">
            <v>1</v>
          </cell>
          <cell r="AQ81">
            <v>7</v>
          </cell>
          <cell r="AR81">
            <v>4</v>
          </cell>
          <cell r="AZ81">
            <v>1</v>
          </cell>
          <cell r="BA81">
            <v>1</v>
          </cell>
          <cell r="BB81">
            <v>1</v>
          </cell>
          <cell r="BC81">
            <v>1</v>
          </cell>
          <cell r="BD81">
            <v>1</v>
          </cell>
          <cell r="BE81">
            <v>1</v>
          </cell>
          <cell r="BF81">
            <v>1</v>
          </cell>
          <cell r="BG81">
            <v>1</v>
          </cell>
          <cell r="BH81">
            <v>1</v>
          </cell>
          <cell r="BI81">
            <v>1</v>
          </cell>
          <cell r="BJ81">
            <v>1</v>
          </cell>
          <cell r="BK81">
            <v>1</v>
          </cell>
          <cell r="BL81">
            <v>1</v>
          </cell>
          <cell r="BM81">
            <v>1</v>
          </cell>
          <cell r="BN81">
            <v>1</v>
          </cell>
          <cell r="BO81">
            <v>1</v>
          </cell>
          <cell r="BP81">
            <v>1</v>
          </cell>
          <cell r="BQ81">
            <v>1</v>
          </cell>
          <cell r="BR81">
            <v>1</v>
          </cell>
          <cell r="BS81">
            <v>1</v>
          </cell>
        </row>
        <row r="82">
          <cell r="K82">
            <v>1</v>
          </cell>
          <cell r="L82">
            <v>1</v>
          </cell>
          <cell r="M82">
            <v>1</v>
          </cell>
          <cell r="N82">
            <v>1</v>
          </cell>
          <cell r="O82">
            <v>1</v>
          </cell>
          <cell r="P82">
            <v>1</v>
          </cell>
          <cell r="Q82">
            <v>1</v>
          </cell>
          <cell r="R82">
            <v>1</v>
          </cell>
          <cell r="S82">
            <v>1</v>
          </cell>
          <cell r="T82">
            <v>1</v>
          </cell>
          <cell r="U82">
            <v>1</v>
          </cell>
          <cell r="V82">
            <v>1</v>
          </cell>
          <cell r="W82">
            <v>1</v>
          </cell>
          <cell r="X82">
            <v>1</v>
          </cell>
          <cell r="Y82">
            <v>1</v>
          </cell>
          <cell r="Z82">
            <v>1</v>
          </cell>
          <cell r="AA82">
            <v>1</v>
          </cell>
          <cell r="AB82">
            <v>1</v>
          </cell>
          <cell r="AC82">
            <v>1</v>
          </cell>
          <cell r="AD82">
            <v>1</v>
          </cell>
          <cell r="AP82">
            <v>1</v>
          </cell>
          <cell r="AQ82">
            <v>7</v>
          </cell>
          <cell r="AR82">
            <v>5</v>
          </cell>
          <cell r="AZ82">
            <v>1</v>
          </cell>
          <cell r="BA82">
            <v>1</v>
          </cell>
          <cell r="BB82">
            <v>1</v>
          </cell>
          <cell r="BC82">
            <v>1</v>
          </cell>
          <cell r="BD82">
            <v>1</v>
          </cell>
          <cell r="BE82">
            <v>1</v>
          </cell>
          <cell r="BF82">
            <v>1</v>
          </cell>
          <cell r="BG82">
            <v>1</v>
          </cell>
          <cell r="BH82">
            <v>1</v>
          </cell>
          <cell r="BI82">
            <v>1</v>
          </cell>
          <cell r="BJ82">
            <v>1</v>
          </cell>
          <cell r="BK82">
            <v>1</v>
          </cell>
          <cell r="BL82">
            <v>1</v>
          </cell>
          <cell r="BM82">
            <v>1</v>
          </cell>
          <cell r="BN82">
            <v>1</v>
          </cell>
          <cell r="BO82">
            <v>1</v>
          </cell>
          <cell r="BP82">
            <v>1</v>
          </cell>
          <cell r="BQ82">
            <v>1</v>
          </cell>
          <cell r="BR82">
            <v>1</v>
          </cell>
          <cell r="BS82">
            <v>1</v>
          </cell>
        </row>
        <row r="83">
          <cell r="K83">
            <v>1</v>
          </cell>
          <cell r="L83">
            <v>1</v>
          </cell>
          <cell r="M83">
            <v>1</v>
          </cell>
          <cell r="N83">
            <v>1</v>
          </cell>
          <cell r="O83">
            <v>1</v>
          </cell>
          <cell r="P83">
            <v>1</v>
          </cell>
          <cell r="Q83">
            <v>1</v>
          </cell>
          <cell r="R83">
            <v>1</v>
          </cell>
          <cell r="S83">
            <v>1</v>
          </cell>
          <cell r="T83">
            <v>1</v>
          </cell>
          <cell r="U83">
            <v>1</v>
          </cell>
          <cell r="V83">
            <v>1</v>
          </cell>
          <cell r="W83">
            <v>1</v>
          </cell>
          <cell r="X83">
            <v>1</v>
          </cell>
          <cell r="Y83">
            <v>1</v>
          </cell>
          <cell r="Z83">
            <v>1</v>
          </cell>
          <cell r="AA83">
            <v>1</v>
          </cell>
          <cell r="AB83">
            <v>1</v>
          </cell>
          <cell r="AC83">
            <v>1</v>
          </cell>
          <cell r="AD83">
            <v>1</v>
          </cell>
          <cell r="AP83">
            <v>1</v>
          </cell>
          <cell r="AQ83">
            <v>7</v>
          </cell>
          <cell r="AR83">
            <v>6</v>
          </cell>
          <cell r="AZ83">
            <v>1</v>
          </cell>
          <cell r="BA83">
            <v>1</v>
          </cell>
          <cell r="BB83">
            <v>1</v>
          </cell>
          <cell r="BC83">
            <v>1</v>
          </cell>
          <cell r="BD83">
            <v>1</v>
          </cell>
          <cell r="BE83">
            <v>1</v>
          </cell>
          <cell r="BF83">
            <v>1</v>
          </cell>
          <cell r="BG83">
            <v>1</v>
          </cell>
          <cell r="BH83">
            <v>1</v>
          </cell>
          <cell r="BI83">
            <v>1</v>
          </cell>
          <cell r="BJ83">
            <v>1</v>
          </cell>
          <cell r="BK83">
            <v>1</v>
          </cell>
          <cell r="BL83">
            <v>1</v>
          </cell>
          <cell r="BM83">
            <v>1</v>
          </cell>
          <cell r="BN83">
            <v>1</v>
          </cell>
          <cell r="BO83">
            <v>1</v>
          </cell>
          <cell r="BP83">
            <v>1</v>
          </cell>
          <cell r="BQ83">
            <v>1</v>
          </cell>
          <cell r="BR83">
            <v>1</v>
          </cell>
          <cell r="BS83">
            <v>1</v>
          </cell>
        </row>
        <row r="84">
          <cell r="K84">
            <v>1</v>
          </cell>
          <cell r="L84">
            <v>1</v>
          </cell>
          <cell r="M84">
            <v>1</v>
          </cell>
          <cell r="N84">
            <v>1</v>
          </cell>
          <cell r="O84">
            <v>1</v>
          </cell>
          <cell r="P84">
            <v>1</v>
          </cell>
          <cell r="Q84">
            <v>1</v>
          </cell>
          <cell r="R84">
            <v>1</v>
          </cell>
          <cell r="S84">
            <v>1</v>
          </cell>
          <cell r="T84">
            <v>1</v>
          </cell>
          <cell r="U84">
            <v>1</v>
          </cell>
          <cell r="V84">
            <v>1</v>
          </cell>
          <cell r="W84">
            <v>1</v>
          </cell>
          <cell r="X84">
            <v>1</v>
          </cell>
          <cell r="Y84">
            <v>1</v>
          </cell>
          <cell r="Z84">
            <v>1</v>
          </cell>
          <cell r="AA84">
            <v>1</v>
          </cell>
          <cell r="AB84">
            <v>1</v>
          </cell>
          <cell r="AC84">
            <v>1</v>
          </cell>
          <cell r="AD84">
            <v>1</v>
          </cell>
          <cell r="AP84">
            <v>1</v>
          </cell>
          <cell r="AQ84">
            <v>7</v>
          </cell>
          <cell r="AR84">
            <v>7</v>
          </cell>
          <cell r="AZ84">
            <v>1</v>
          </cell>
          <cell r="BA84">
            <v>1</v>
          </cell>
          <cell r="BB84">
            <v>1</v>
          </cell>
          <cell r="BC84">
            <v>1</v>
          </cell>
          <cell r="BD84">
            <v>1</v>
          </cell>
          <cell r="BE84">
            <v>1</v>
          </cell>
          <cell r="BF84">
            <v>1</v>
          </cell>
          <cell r="BG84">
            <v>1</v>
          </cell>
          <cell r="BH84">
            <v>1</v>
          </cell>
          <cell r="BI84">
            <v>1</v>
          </cell>
          <cell r="BJ84">
            <v>1</v>
          </cell>
          <cell r="BK84">
            <v>1</v>
          </cell>
          <cell r="BL84">
            <v>1</v>
          </cell>
          <cell r="BM84">
            <v>1</v>
          </cell>
          <cell r="BN84">
            <v>1</v>
          </cell>
          <cell r="BO84">
            <v>1</v>
          </cell>
          <cell r="BP84">
            <v>1</v>
          </cell>
          <cell r="BQ84">
            <v>1</v>
          </cell>
          <cell r="BR84">
            <v>1</v>
          </cell>
          <cell r="BS84">
            <v>1</v>
          </cell>
        </row>
        <row r="85">
          <cell r="K85">
            <v>1</v>
          </cell>
          <cell r="L85">
            <v>1</v>
          </cell>
          <cell r="M85">
            <v>1</v>
          </cell>
          <cell r="N85">
            <v>1</v>
          </cell>
          <cell r="O85">
            <v>1</v>
          </cell>
          <cell r="P85">
            <v>1</v>
          </cell>
          <cell r="Q85">
            <v>1</v>
          </cell>
          <cell r="R85">
            <v>1</v>
          </cell>
          <cell r="S85">
            <v>1</v>
          </cell>
          <cell r="T85">
            <v>1</v>
          </cell>
          <cell r="U85">
            <v>1</v>
          </cell>
          <cell r="V85">
            <v>1</v>
          </cell>
          <cell r="W85">
            <v>1</v>
          </cell>
          <cell r="X85">
            <v>1</v>
          </cell>
          <cell r="Y85">
            <v>1</v>
          </cell>
          <cell r="Z85">
            <v>1</v>
          </cell>
          <cell r="AA85">
            <v>1</v>
          </cell>
          <cell r="AB85">
            <v>1</v>
          </cell>
          <cell r="AC85">
            <v>1</v>
          </cell>
          <cell r="AD85">
            <v>1</v>
          </cell>
          <cell r="AP85">
            <v>1</v>
          </cell>
          <cell r="AQ85">
            <v>7</v>
          </cell>
          <cell r="AR85">
            <v>8</v>
          </cell>
          <cell r="AZ85">
            <v>1</v>
          </cell>
          <cell r="BA85">
            <v>1</v>
          </cell>
          <cell r="BB85">
            <v>1</v>
          </cell>
          <cell r="BC85">
            <v>1</v>
          </cell>
          <cell r="BD85">
            <v>1</v>
          </cell>
          <cell r="BE85">
            <v>1</v>
          </cell>
          <cell r="BF85">
            <v>1</v>
          </cell>
          <cell r="BG85">
            <v>1</v>
          </cell>
          <cell r="BH85">
            <v>1</v>
          </cell>
          <cell r="BI85">
            <v>1</v>
          </cell>
          <cell r="BJ85">
            <v>1</v>
          </cell>
          <cell r="BK85">
            <v>1</v>
          </cell>
          <cell r="BL85">
            <v>1</v>
          </cell>
          <cell r="BM85">
            <v>1</v>
          </cell>
          <cell r="BN85">
            <v>1</v>
          </cell>
          <cell r="BO85">
            <v>1</v>
          </cell>
          <cell r="BP85">
            <v>1</v>
          </cell>
          <cell r="BQ85">
            <v>1</v>
          </cell>
          <cell r="BR85">
            <v>1</v>
          </cell>
          <cell r="BS85">
            <v>1</v>
          </cell>
        </row>
        <row r="86">
          <cell r="K86">
            <v>1</v>
          </cell>
          <cell r="L86">
            <v>1</v>
          </cell>
          <cell r="M86">
            <v>1</v>
          </cell>
          <cell r="N86">
            <v>1</v>
          </cell>
          <cell r="O86">
            <v>1</v>
          </cell>
          <cell r="P86">
            <v>1</v>
          </cell>
          <cell r="Q86">
            <v>1</v>
          </cell>
          <cell r="R86">
            <v>1</v>
          </cell>
          <cell r="S86">
            <v>1</v>
          </cell>
          <cell r="T86">
            <v>1</v>
          </cell>
          <cell r="U86">
            <v>1</v>
          </cell>
          <cell r="V86">
            <v>1</v>
          </cell>
          <cell r="W86">
            <v>1</v>
          </cell>
          <cell r="X86">
            <v>1</v>
          </cell>
          <cell r="Y86">
            <v>1</v>
          </cell>
          <cell r="Z86">
            <v>1</v>
          </cell>
          <cell r="AA86">
            <v>1</v>
          </cell>
          <cell r="AB86">
            <v>1</v>
          </cell>
          <cell r="AC86">
            <v>1</v>
          </cell>
          <cell r="AD86">
            <v>1</v>
          </cell>
          <cell r="AP86">
            <v>1</v>
          </cell>
          <cell r="AQ86">
            <v>7</v>
          </cell>
          <cell r="AR86">
            <v>9</v>
          </cell>
          <cell r="AZ86">
            <v>1</v>
          </cell>
          <cell r="BA86">
            <v>1</v>
          </cell>
          <cell r="BB86">
            <v>1</v>
          </cell>
          <cell r="BC86">
            <v>1</v>
          </cell>
          <cell r="BD86">
            <v>1</v>
          </cell>
          <cell r="BE86">
            <v>1</v>
          </cell>
          <cell r="BF86">
            <v>1</v>
          </cell>
          <cell r="BG86">
            <v>1</v>
          </cell>
          <cell r="BH86">
            <v>1</v>
          </cell>
          <cell r="BI86">
            <v>1</v>
          </cell>
          <cell r="BJ86">
            <v>1</v>
          </cell>
          <cell r="BK86">
            <v>1</v>
          </cell>
          <cell r="BL86">
            <v>1</v>
          </cell>
          <cell r="BM86">
            <v>1</v>
          </cell>
          <cell r="BN86">
            <v>1</v>
          </cell>
          <cell r="BO86">
            <v>1</v>
          </cell>
          <cell r="BP86">
            <v>1</v>
          </cell>
          <cell r="BQ86">
            <v>1</v>
          </cell>
          <cell r="BR86">
            <v>1</v>
          </cell>
          <cell r="BS86">
            <v>1</v>
          </cell>
        </row>
        <row r="87">
          <cell r="K87">
            <v>1</v>
          </cell>
          <cell r="L87">
            <v>1</v>
          </cell>
          <cell r="M87">
            <v>1</v>
          </cell>
          <cell r="N87">
            <v>1</v>
          </cell>
          <cell r="O87">
            <v>1</v>
          </cell>
          <cell r="P87">
            <v>1</v>
          </cell>
          <cell r="Q87">
            <v>1</v>
          </cell>
          <cell r="R87">
            <v>1</v>
          </cell>
          <cell r="S87">
            <v>1</v>
          </cell>
          <cell r="T87">
            <v>1</v>
          </cell>
          <cell r="U87">
            <v>1</v>
          </cell>
          <cell r="V87">
            <v>1</v>
          </cell>
          <cell r="W87">
            <v>1</v>
          </cell>
          <cell r="X87">
            <v>1</v>
          </cell>
          <cell r="Y87">
            <v>1</v>
          </cell>
          <cell r="Z87">
            <v>1</v>
          </cell>
          <cell r="AA87">
            <v>1</v>
          </cell>
          <cell r="AB87">
            <v>1</v>
          </cell>
          <cell r="AC87">
            <v>1</v>
          </cell>
          <cell r="AD87">
            <v>1</v>
          </cell>
          <cell r="AP87">
            <v>1</v>
          </cell>
          <cell r="AQ87">
            <v>7</v>
          </cell>
          <cell r="AR87">
            <v>10</v>
          </cell>
          <cell r="AZ87">
            <v>1</v>
          </cell>
          <cell r="BA87">
            <v>1</v>
          </cell>
          <cell r="BB87">
            <v>1</v>
          </cell>
          <cell r="BC87">
            <v>1</v>
          </cell>
          <cell r="BD87">
            <v>1</v>
          </cell>
          <cell r="BE87">
            <v>1</v>
          </cell>
          <cell r="BF87">
            <v>1</v>
          </cell>
          <cell r="BG87">
            <v>1</v>
          </cell>
          <cell r="BH87">
            <v>1</v>
          </cell>
          <cell r="BI87">
            <v>1</v>
          </cell>
          <cell r="BJ87">
            <v>1</v>
          </cell>
          <cell r="BK87">
            <v>1</v>
          </cell>
          <cell r="BL87">
            <v>1</v>
          </cell>
          <cell r="BM87">
            <v>1</v>
          </cell>
          <cell r="BN87">
            <v>1</v>
          </cell>
          <cell r="BO87">
            <v>1</v>
          </cell>
          <cell r="BP87">
            <v>1</v>
          </cell>
          <cell r="BQ87">
            <v>1</v>
          </cell>
          <cell r="BR87">
            <v>1</v>
          </cell>
          <cell r="BS87">
            <v>1</v>
          </cell>
        </row>
        <row r="88">
          <cell r="K88">
            <v>1</v>
          </cell>
          <cell r="L88">
            <v>1</v>
          </cell>
          <cell r="M88">
            <v>1</v>
          </cell>
          <cell r="N88">
            <v>1</v>
          </cell>
          <cell r="O88">
            <v>1</v>
          </cell>
          <cell r="P88">
            <v>1</v>
          </cell>
          <cell r="Q88">
            <v>1</v>
          </cell>
          <cell r="R88">
            <v>1</v>
          </cell>
          <cell r="S88">
            <v>1</v>
          </cell>
          <cell r="T88">
            <v>1</v>
          </cell>
          <cell r="U88">
            <v>1</v>
          </cell>
          <cell r="V88">
            <v>1</v>
          </cell>
          <cell r="W88">
            <v>1</v>
          </cell>
          <cell r="X88">
            <v>1</v>
          </cell>
          <cell r="Y88">
            <v>1</v>
          </cell>
          <cell r="Z88">
            <v>1</v>
          </cell>
          <cell r="AA88">
            <v>1</v>
          </cell>
          <cell r="AB88">
            <v>1</v>
          </cell>
          <cell r="AC88">
            <v>1</v>
          </cell>
          <cell r="AD88">
            <v>1</v>
          </cell>
          <cell r="AP88">
            <v>1</v>
          </cell>
          <cell r="AQ88">
            <v>8</v>
          </cell>
          <cell r="AR88">
            <v>1</v>
          </cell>
          <cell r="AZ88">
            <v>1</v>
          </cell>
          <cell r="BA88">
            <v>1</v>
          </cell>
          <cell r="BB88">
            <v>1</v>
          </cell>
          <cell r="BC88">
            <v>1</v>
          </cell>
          <cell r="BD88">
            <v>1</v>
          </cell>
          <cell r="BE88">
            <v>1</v>
          </cell>
          <cell r="BF88">
            <v>1</v>
          </cell>
          <cell r="BG88">
            <v>1</v>
          </cell>
          <cell r="BH88">
            <v>1</v>
          </cell>
          <cell r="BI88">
            <v>1</v>
          </cell>
          <cell r="BJ88">
            <v>1</v>
          </cell>
          <cell r="BK88">
            <v>1</v>
          </cell>
          <cell r="BL88">
            <v>1</v>
          </cell>
          <cell r="BM88">
            <v>1</v>
          </cell>
          <cell r="BN88">
            <v>1</v>
          </cell>
          <cell r="BO88">
            <v>1</v>
          </cell>
          <cell r="BP88">
            <v>1</v>
          </cell>
          <cell r="BQ88">
            <v>1</v>
          </cell>
          <cell r="BR88">
            <v>1</v>
          </cell>
          <cell r="BS88">
            <v>1</v>
          </cell>
        </row>
        <row r="89">
          <cell r="K89">
            <v>1</v>
          </cell>
          <cell r="L89">
            <v>1</v>
          </cell>
          <cell r="M89">
            <v>1</v>
          </cell>
          <cell r="N89">
            <v>1</v>
          </cell>
          <cell r="O89">
            <v>1</v>
          </cell>
          <cell r="P89">
            <v>1</v>
          </cell>
          <cell r="Q89">
            <v>1</v>
          </cell>
          <cell r="R89">
            <v>1</v>
          </cell>
          <cell r="S89">
            <v>1</v>
          </cell>
          <cell r="T89">
            <v>1</v>
          </cell>
          <cell r="U89">
            <v>1</v>
          </cell>
          <cell r="V89">
            <v>1</v>
          </cell>
          <cell r="W89">
            <v>1</v>
          </cell>
          <cell r="X89">
            <v>1</v>
          </cell>
          <cell r="Y89">
            <v>1</v>
          </cell>
          <cell r="Z89">
            <v>1</v>
          </cell>
          <cell r="AA89">
            <v>1</v>
          </cell>
          <cell r="AB89">
            <v>1</v>
          </cell>
          <cell r="AC89">
            <v>1</v>
          </cell>
          <cell r="AD89">
            <v>1</v>
          </cell>
          <cell r="AP89">
            <v>1</v>
          </cell>
          <cell r="AQ89">
            <v>8</v>
          </cell>
          <cell r="AR89">
            <v>2</v>
          </cell>
          <cell r="AZ89">
            <v>1</v>
          </cell>
          <cell r="BA89">
            <v>1</v>
          </cell>
          <cell r="BB89">
            <v>1</v>
          </cell>
          <cell r="BC89">
            <v>1</v>
          </cell>
          <cell r="BD89">
            <v>1</v>
          </cell>
          <cell r="BE89">
            <v>1</v>
          </cell>
          <cell r="BF89">
            <v>1</v>
          </cell>
          <cell r="BG89">
            <v>1</v>
          </cell>
          <cell r="BH89">
            <v>1</v>
          </cell>
          <cell r="BI89">
            <v>1</v>
          </cell>
          <cell r="BJ89">
            <v>1</v>
          </cell>
          <cell r="BK89">
            <v>1</v>
          </cell>
          <cell r="BL89">
            <v>1</v>
          </cell>
          <cell r="BM89">
            <v>1</v>
          </cell>
          <cell r="BN89">
            <v>1</v>
          </cell>
          <cell r="BO89">
            <v>1</v>
          </cell>
          <cell r="BP89">
            <v>1</v>
          </cell>
          <cell r="BQ89">
            <v>1</v>
          </cell>
          <cell r="BR89">
            <v>1</v>
          </cell>
          <cell r="BS89">
            <v>1</v>
          </cell>
        </row>
        <row r="90">
          <cell r="K90">
            <v>1</v>
          </cell>
          <cell r="L90">
            <v>1</v>
          </cell>
          <cell r="M90">
            <v>1</v>
          </cell>
          <cell r="N90">
            <v>1</v>
          </cell>
          <cell r="O90">
            <v>1</v>
          </cell>
          <cell r="P90">
            <v>1</v>
          </cell>
          <cell r="Q90">
            <v>1</v>
          </cell>
          <cell r="R90">
            <v>1</v>
          </cell>
          <cell r="S90">
            <v>1</v>
          </cell>
          <cell r="T90">
            <v>1</v>
          </cell>
          <cell r="U90">
            <v>1</v>
          </cell>
          <cell r="V90">
            <v>1</v>
          </cell>
          <cell r="W90">
            <v>1</v>
          </cell>
          <cell r="X90">
            <v>1</v>
          </cell>
          <cell r="Y90">
            <v>1</v>
          </cell>
          <cell r="Z90">
            <v>1</v>
          </cell>
          <cell r="AA90">
            <v>1</v>
          </cell>
          <cell r="AB90">
            <v>1</v>
          </cell>
          <cell r="AC90">
            <v>1</v>
          </cell>
          <cell r="AD90">
            <v>1</v>
          </cell>
          <cell r="AP90">
            <v>1</v>
          </cell>
          <cell r="AQ90">
            <v>8</v>
          </cell>
          <cell r="AR90">
            <v>3</v>
          </cell>
          <cell r="AZ90">
            <v>1</v>
          </cell>
          <cell r="BA90">
            <v>1</v>
          </cell>
          <cell r="BB90">
            <v>1</v>
          </cell>
          <cell r="BC90">
            <v>1</v>
          </cell>
          <cell r="BD90">
            <v>1</v>
          </cell>
          <cell r="BE90">
            <v>1</v>
          </cell>
          <cell r="BF90">
            <v>1</v>
          </cell>
          <cell r="BG90">
            <v>1</v>
          </cell>
          <cell r="BH90">
            <v>1</v>
          </cell>
          <cell r="BI90">
            <v>1</v>
          </cell>
          <cell r="BJ90">
            <v>1</v>
          </cell>
          <cell r="BK90">
            <v>1</v>
          </cell>
          <cell r="BL90">
            <v>1</v>
          </cell>
          <cell r="BM90">
            <v>1</v>
          </cell>
          <cell r="BN90">
            <v>1</v>
          </cell>
          <cell r="BO90">
            <v>1</v>
          </cell>
          <cell r="BP90">
            <v>1</v>
          </cell>
          <cell r="BQ90">
            <v>1</v>
          </cell>
          <cell r="BR90">
            <v>1</v>
          </cell>
          <cell r="BS90">
            <v>1</v>
          </cell>
        </row>
        <row r="91">
          <cell r="K91">
            <v>1</v>
          </cell>
          <cell r="L91">
            <v>1</v>
          </cell>
          <cell r="M91">
            <v>1</v>
          </cell>
          <cell r="N91">
            <v>1</v>
          </cell>
          <cell r="O91">
            <v>1</v>
          </cell>
          <cell r="P91">
            <v>1</v>
          </cell>
          <cell r="Q91">
            <v>1</v>
          </cell>
          <cell r="R91">
            <v>1</v>
          </cell>
          <cell r="S91">
            <v>1</v>
          </cell>
          <cell r="T91">
            <v>1</v>
          </cell>
          <cell r="U91">
            <v>1</v>
          </cell>
          <cell r="V91">
            <v>1</v>
          </cell>
          <cell r="W91">
            <v>1</v>
          </cell>
          <cell r="X91">
            <v>1</v>
          </cell>
          <cell r="Y91">
            <v>1</v>
          </cell>
          <cell r="Z91">
            <v>1</v>
          </cell>
          <cell r="AA91">
            <v>1</v>
          </cell>
          <cell r="AB91">
            <v>1</v>
          </cell>
          <cell r="AC91">
            <v>1</v>
          </cell>
          <cell r="AD91">
            <v>1</v>
          </cell>
          <cell r="AP91">
            <v>1</v>
          </cell>
          <cell r="AQ91">
            <v>8</v>
          </cell>
          <cell r="AR91">
            <v>4</v>
          </cell>
          <cell r="AZ91">
            <v>1</v>
          </cell>
          <cell r="BA91">
            <v>1</v>
          </cell>
          <cell r="BB91">
            <v>1</v>
          </cell>
          <cell r="BC91">
            <v>1</v>
          </cell>
          <cell r="BD91">
            <v>1</v>
          </cell>
          <cell r="BE91">
            <v>1</v>
          </cell>
          <cell r="BF91">
            <v>1</v>
          </cell>
          <cell r="BG91">
            <v>1</v>
          </cell>
          <cell r="BH91">
            <v>1</v>
          </cell>
          <cell r="BI91">
            <v>1</v>
          </cell>
          <cell r="BJ91">
            <v>1</v>
          </cell>
          <cell r="BK91">
            <v>1</v>
          </cell>
          <cell r="BL91">
            <v>1</v>
          </cell>
          <cell r="BM91">
            <v>1</v>
          </cell>
          <cell r="BN91">
            <v>1</v>
          </cell>
          <cell r="BO91">
            <v>1</v>
          </cell>
          <cell r="BP91">
            <v>1</v>
          </cell>
          <cell r="BQ91">
            <v>1</v>
          </cell>
          <cell r="BR91">
            <v>1</v>
          </cell>
          <cell r="BS91">
            <v>1</v>
          </cell>
        </row>
        <row r="92">
          <cell r="K92">
            <v>1</v>
          </cell>
          <cell r="L92">
            <v>1</v>
          </cell>
          <cell r="M92">
            <v>1</v>
          </cell>
          <cell r="N92">
            <v>1</v>
          </cell>
          <cell r="O92">
            <v>1</v>
          </cell>
          <cell r="P92">
            <v>1</v>
          </cell>
          <cell r="Q92">
            <v>1</v>
          </cell>
          <cell r="R92">
            <v>1</v>
          </cell>
          <cell r="S92">
            <v>1</v>
          </cell>
          <cell r="T92">
            <v>1</v>
          </cell>
          <cell r="U92">
            <v>1</v>
          </cell>
          <cell r="V92">
            <v>1</v>
          </cell>
          <cell r="W92">
            <v>1</v>
          </cell>
          <cell r="X92">
            <v>1</v>
          </cell>
          <cell r="Y92">
            <v>1</v>
          </cell>
          <cell r="Z92">
            <v>1</v>
          </cell>
          <cell r="AA92">
            <v>1</v>
          </cell>
          <cell r="AB92">
            <v>1</v>
          </cell>
          <cell r="AC92">
            <v>1</v>
          </cell>
          <cell r="AD92">
            <v>1</v>
          </cell>
          <cell r="AP92">
            <v>1</v>
          </cell>
          <cell r="AQ92">
            <v>8</v>
          </cell>
          <cell r="AR92">
            <v>5</v>
          </cell>
          <cell r="AZ92">
            <v>1</v>
          </cell>
          <cell r="BA92">
            <v>1</v>
          </cell>
          <cell r="BB92">
            <v>1</v>
          </cell>
          <cell r="BC92">
            <v>1</v>
          </cell>
          <cell r="BD92">
            <v>1</v>
          </cell>
          <cell r="BE92">
            <v>1</v>
          </cell>
          <cell r="BF92">
            <v>1</v>
          </cell>
          <cell r="BG92">
            <v>1</v>
          </cell>
          <cell r="BH92">
            <v>1</v>
          </cell>
          <cell r="BI92">
            <v>1</v>
          </cell>
          <cell r="BJ92">
            <v>1</v>
          </cell>
          <cell r="BK92">
            <v>1</v>
          </cell>
          <cell r="BL92">
            <v>1</v>
          </cell>
          <cell r="BM92">
            <v>1</v>
          </cell>
          <cell r="BN92">
            <v>1</v>
          </cell>
          <cell r="BO92">
            <v>1</v>
          </cell>
          <cell r="BP92">
            <v>1</v>
          </cell>
          <cell r="BQ92">
            <v>1</v>
          </cell>
          <cell r="BR92">
            <v>1</v>
          </cell>
          <cell r="BS92">
            <v>1</v>
          </cell>
        </row>
        <row r="93">
          <cell r="K93">
            <v>1</v>
          </cell>
          <cell r="L93">
            <v>1</v>
          </cell>
          <cell r="M93">
            <v>1</v>
          </cell>
          <cell r="N93">
            <v>1</v>
          </cell>
          <cell r="O93">
            <v>1</v>
          </cell>
          <cell r="P93">
            <v>1</v>
          </cell>
          <cell r="Q93">
            <v>1</v>
          </cell>
          <cell r="R93">
            <v>1</v>
          </cell>
          <cell r="S93">
            <v>1</v>
          </cell>
          <cell r="T93">
            <v>1</v>
          </cell>
          <cell r="U93">
            <v>1</v>
          </cell>
          <cell r="V93">
            <v>1</v>
          </cell>
          <cell r="W93">
            <v>1</v>
          </cell>
          <cell r="X93">
            <v>1</v>
          </cell>
          <cell r="Y93">
            <v>1</v>
          </cell>
          <cell r="Z93">
            <v>1</v>
          </cell>
          <cell r="AA93">
            <v>1</v>
          </cell>
          <cell r="AB93">
            <v>1</v>
          </cell>
          <cell r="AC93">
            <v>1</v>
          </cell>
          <cell r="AD93">
            <v>1</v>
          </cell>
          <cell r="AP93">
            <v>1</v>
          </cell>
          <cell r="AQ93">
            <v>8</v>
          </cell>
          <cell r="AR93">
            <v>6</v>
          </cell>
          <cell r="AZ93">
            <v>1</v>
          </cell>
          <cell r="BA93">
            <v>1</v>
          </cell>
          <cell r="BB93">
            <v>1</v>
          </cell>
          <cell r="BC93">
            <v>1</v>
          </cell>
          <cell r="BD93">
            <v>1</v>
          </cell>
          <cell r="BE93">
            <v>1</v>
          </cell>
          <cell r="BF93">
            <v>1</v>
          </cell>
          <cell r="BG93">
            <v>1</v>
          </cell>
          <cell r="BH93">
            <v>1</v>
          </cell>
          <cell r="BI93">
            <v>1</v>
          </cell>
          <cell r="BJ93">
            <v>1</v>
          </cell>
          <cell r="BK93">
            <v>1</v>
          </cell>
          <cell r="BL93">
            <v>1</v>
          </cell>
          <cell r="BM93">
            <v>1</v>
          </cell>
          <cell r="BN93">
            <v>1</v>
          </cell>
          <cell r="BO93">
            <v>1</v>
          </cell>
          <cell r="BP93">
            <v>1</v>
          </cell>
          <cell r="BQ93">
            <v>1</v>
          </cell>
          <cell r="BR93">
            <v>1</v>
          </cell>
          <cell r="BS93">
            <v>1</v>
          </cell>
        </row>
        <row r="94">
          <cell r="K94">
            <v>1</v>
          </cell>
          <cell r="L94">
            <v>1</v>
          </cell>
          <cell r="M94">
            <v>1</v>
          </cell>
          <cell r="N94">
            <v>1</v>
          </cell>
          <cell r="O94">
            <v>1</v>
          </cell>
          <cell r="P94">
            <v>1</v>
          </cell>
          <cell r="Q94">
            <v>1</v>
          </cell>
          <cell r="R94">
            <v>1</v>
          </cell>
          <cell r="S94">
            <v>1</v>
          </cell>
          <cell r="T94">
            <v>1</v>
          </cell>
          <cell r="U94">
            <v>1</v>
          </cell>
          <cell r="V94">
            <v>1</v>
          </cell>
          <cell r="W94">
            <v>1</v>
          </cell>
          <cell r="X94">
            <v>1</v>
          </cell>
          <cell r="Y94">
            <v>1</v>
          </cell>
          <cell r="Z94">
            <v>1</v>
          </cell>
          <cell r="AA94">
            <v>1</v>
          </cell>
          <cell r="AB94">
            <v>1</v>
          </cell>
          <cell r="AC94">
            <v>1</v>
          </cell>
          <cell r="AD94">
            <v>1</v>
          </cell>
          <cell r="AP94">
            <v>1</v>
          </cell>
          <cell r="AQ94">
            <v>8</v>
          </cell>
          <cell r="AR94">
            <v>7</v>
          </cell>
          <cell r="AZ94">
            <v>1</v>
          </cell>
          <cell r="BA94">
            <v>1</v>
          </cell>
          <cell r="BB94">
            <v>1</v>
          </cell>
          <cell r="BC94">
            <v>1</v>
          </cell>
          <cell r="BD94">
            <v>1</v>
          </cell>
          <cell r="BE94">
            <v>1</v>
          </cell>
          <cell r="BF94">
            <v>1</v>
          </cell>
          <cell r="BG94">
            <v>1</v>
          </cell>
          <cell r="BH94">
            <v>1</v>
          </cell>
          <cell r="BI94">
            <v>1</v>
          </cell>
          <cell r="BJ94">
            <v>1</v>
          </cell>
          <cell r="BK94">
            <v>1</v>
          </cell>
          <cell r="BL94">
            <v>1</v>
          </cell>
          <cell r="BM94">
            <v>1</v>
          </cell>
          <cell r="BN94">
            <v>1</v>
          </cell>
          <cell r="BO94">
            <v>1</v>
          </cell>
          <cell r="BP94">
            <v>1</v>
          </cell>
          <cell r="BQ94">
            <v>1</v>
          </cell>
          <cell r="BR94">
            <v>1</v>
          </cell>
          <cell r="BS94">
            <v>1</v>
          </cell>
        </row>
        <row r="95">
          <cell r="K95">
            <v>1</v>
          </cell>
          <cell r="L95">
            <v>1</v>
          </cell>
          <cell r="M95">
            <v>1</v>
          </cell>
          <cell r="N95">
            <v>1</v>
          </cell>
          <cell r="O95">
            <v>1</v>
          </cell>
          <cell r="P95">
            <v>1</v>
          </cell>
          <cell r="Q95">
            <v>1</v>
          </cell>
          <cell r="R95">
            <v>1</v>
          </cell>
          <cell r="S95">
            <v>1</v>
          </cell>
          <cell r="T95">
            <v>1</v>
          </cell>
          <cell r="U95">
            <v>1</v>
          </cell>
          <cell r="V95">
            <v>1</v>
          </cell>
          <cell r="W95">
            <v>1</v>
          </cell>
          <cell r="X95">
            <v>1</v>
          </cell>
          <cell r="Y95">
            <v>1</v>
          </cell>
          <cell r="Z95">
            <v>1</v>
          </cell>
          <cell r="AA95">
            <v>1</v>
          </cell>
          <cell r="AB95">
            <v>1</v>
          </cell>
          <cell r="AC95">
            <v>1</v>
          </cell>
          <cell r="AD95">
            <v>1</v>
          </cell>
          <cell r="AP95">
            <v>1</v>
          </cell>
          <cell r="AQ95">
            <v>8</v>
          </cell>
          <cell r="AR95">
            <v>8</v>
          </cell>
          <cell r="AZ95">
            <v>1</v>
          </cell>
          <cell r="BA95">
            <v>1</v>
          </cell>
          <cell r="BB95">
            <v>1</v>
          </cell>
          <cell r="BC95">
            <v>1</v>
          </cell>
          <cell r="BD95">
            <v>1</v>
          </cell>
          <cell r="BE95">
            <v>1</v>
          </cell>
          <cell r="BF95">
            <v>1</v>
          </cell>
          <cell r="BG95">
            <v>1</v>
          </cell>
          <cell r="BH95">
            <v>1</v>
          </cell>
          <cell r="BI95">
            <v>1</v>
          </cell>
          <cell r="BJ95">
            <v>1</v>
          </cell>
          <cell r="BK95">
            <v>1</v>
          </cell>
          <cell r="BL95">
            <v>1</v>
          </cell>
          <cell r="BM95">
            <v>1</v>
          </cell>
          <cell r="BN95">
            <v>1</v>
          </cell>
          <cell r="BO95">
            <v>1</v>
          </cell>
          <cell r="BP95">
            <v>1</v>
          </cell>
          <cell r="BQ95">
            <v>1</v>
          </cell>
          <cell r="BR95">
            <v>1</v>
          </cell>
          <cell r="BS95">
            <v>1</v>
          </cell>
        </row>
        <row r="96">
          <cell r="K96">
            <v>1</v>
          </cell>
          <cell r="L96">
            <v>1</v>
          </cell>
          <cell r="M96">
            <v>1</v>
          </cell>
          <cell r="N96">
            <v>1</v>
          </cell>
          <cell r="O96">
            <v>1</v>
          </cell>
          <cell r="P96">
            <v>1</v>
          </cell>
          <cell r="Q96">
            <v>1</v>
          </cell>
          <cell r="R96">
            <v>1</v>
          </cell>
          <cell r="S96">
            <v>1</v>
          </cell>
          <cell r="T96">
            <v>1</v>
          </cell>
          <cell r="U96">
            <v>1</v>
          </cell>
          <cell r="V96">
            <v>1</v>
          </cell>
          <cell r="W96">
            <v>1</v>
          </cell>
          <cell r="X96">
            <v>1</v>
          </cell>
          <cell r="Y96">
            <v>1</v>
          </cell>
          <cell r="Z96">
            <v>1</v>
          </cell>
          <cell r="AA96">
            <v>1</v>
          </cell>
          <cell r="AB96">
            <v>1</v>
          </cell>
          <cell r="AC96">
            <v>1</v>
          </cell>
          <cell r="AD96">
            <v>1</v>
          </cell>
          <cell r="AP96">
            <v>1</v>
          </cell>
          <cell r="AQ96">
            <v>8</v>
          </cell>
          <cell r="AR96">
            <v>9</v>
          </cell>
          <cell r="AZ96">
            <v>1</v>
          </cell>
          <cell r="BA96">
            <v>1</v>
          </cell>
          <cell r="BB96">
            <v>1</v>
          </cell>
          <cell r="BC96">
            <v>1</v>
          </cell>
          <cell r="BD96">
            <v>1</v>
          </cell>
          <cell r="BE96">
            <v>1</v>
          </cell>
          <cell r="BF96">
            <v>1</v>
          </cell>
          <cell r="BG96">
            <v>1</v>
          </cell>
          <cell r="BH96">
            <v>1</v>
          </cell>
          <cell r="BI96">
            <v>1</v>
          </cell>
          <cell r="BJ96">
            <v>1</v>
          </cell>
          <cell r="BK96">
            <v>1</v>
          </cell>
          <cell r="BL96">
            <v>1</v>
          </cell>
          <cell r="BM96">
            <v>1</v>
          </cell>
          <cell r="BN96">
            <v>1</v>
          </cell>
          <cell r="BO96">
            <v>1</v>
          </cell>
          <cell r="BP96">
            <v>1</v>
          </cell>
          <cell r="BQ96">
            <v>1</v>
          </cell>
          <cell r="BR96">
            <v>1</v>
          </cell>
          <cell r="BS96">
            <v>1</v>
          </cell>
        </row>
        <row r="97">
          <cell r="K97">
            <v>1</v>
          </cell>
          <cell r="L97">
            <v>1</v>
          </cell>
          <cell r="M97">
            <v>1</v>
          </cell>
          <cell r="N97">
            <v>1</v>
          </cell>
          <cell r="O97">
            <v>1</v>
          </cell>
          <cell r="P97">
            <v>1</v>
          </cell>
          <cell r="Q97">
            <v>1</v>
          </cell>
          <cell r="R97">
            <v>1</v>
          </cell>
          <cell r="S97">
            <v>1</v>
          </cell>
          <cell r="T97">
            <v>1</v>
          </cell>
          <cell r="U97">
            <v>1</v>
          </cell>
          <cell r="V97">
            <v>1</v>
          </cell>
          <cell r="W97">
            <v>1</v>
          </cell>
          <cell r="X97">
            <v>1</v>
          </cell>
          <cell r="Y97">
            <v>1</v>
          </cell>
          <cell r="Z97">
            <v>1</v>
          </cell>
          <cell r="AA97">
            <v>1</v>
          </cell>
          <cell r="AB97">
            <v>1</v>
          </cell>
          <cell r="AC97">
            <v>1</v>
          </cell>
          <cell r="AD97">
            <v>1</v>
          </cell>
          <cell r="AP97">
            <v>1</v>
          </cell>
          <cell r="AQ97">
            <v>8</v>
          </cell>
          <cell r="AR97">
            <v>10</v>
          </cell>
          <cell r="AZ97">
            <v>1</v>
          </cell>
          <cell r="BA97">
            <v>1</v>
          </cell>
          <cell r="BB97">
            <v>1</v>
          </cell>
          <cell r="BC97">
            <v>1</v>
          </cell>
          <cell r="BD97">
            <v>1</v>
          </cell>
          <cell r="BE97">
            <v>1</v>
          </cell>
          <cell r="BF97">
            <v>1</v>
          </cell>
          <cell r="BG97">
            <v>1</v>
          </cell>
          <cell r="BH97">
            <v>1</v>
          </cell>
          <cell r="BI97">
            <v>1</v>
          </cell>
          <cell r="BJ97">
            <v>1</v>
          </cell>
          <cell r="BK97">
            <v>1</v>
          </cell>
          <cell r="BL97">
            <v>1</v>
          </cell>
          <cell r="BM97">
            <v>1</v>
          </cell>
          <cell r="BN97">
            <v>1</v>
          </cell>
          <cell r="BO97">
            <v>1</v>
          </cell>
          <cell r="BP97">
            <v>1</v>
          </cell>
          <cell r="BQ97">
            <v>1</v>
          </cell>
          <cell r="BR97">
            <v>1</v>
          </cell>
          <cell r="BS97">
            <v>1</v>
          </cell>
        </row>
        <row r="98">
          <cell r="K98">
            <v>1</v>
          </cell>
          <cell r="L98">
            <v>1</v>
          </cell>
          <cell r="M98">
            <v>1</v>
          </cell>
          <cell r="N98">
            <v>1</v>
          </cell>
          <cell r="O98">
            <v>1</v>
          </cell>
          <cell r="P98">
            <v>1</v>
          </cell>
          <cell r="Q98">
            <v>1</v>
          </cell>
          <cell r="R98">
            <v>1</v>
          </cell>
          <cell r="S98">
            <v>1</v>
          </cell>
          <cell r="T98">
            <v>1</v>
          </cell>
          <cell r="U98">
            <v>1</v>
          </cell>
          <cell r="V98">
            <v>1</v>
          </cell>
          <cell r="W98">
            <v>1</v>
          </cell>
          <cell r="X98">
            <v>1</v>
          </cell>
          <cell r="Y98">
            <v>1</v>
          </cell>
          <cell r="Z98">
            <v>1</v>
          </cell>
          <cell r="AA98">
            <v>1</v>
          </cell>
          <cell r="AB98">
            <v>1</v>
          </cell>
          <cell r="AC98">
            <v>1</v>
          </cell>
          <cell r="AD98">
            <v>1</v>
          </cell>
          <cell r="AP98">
            <v>1</v>
          </cell>
          <cell r="AQ98">
            <v>9</v>
          </cell>
          <cell r="AR98">
            <v>1</v>
          </cell>
          <cell r="AZ98">
            <v>1</v>
          </cell>
          <cell r="BA98">
            <v>1</v>
          </cell>
          <cell r="BB98">
            <v>1</v>
          </cell>
          <cell r="BC98">
            <v>1</v>
          </cell>
          <cell r="BD98">
            <v>1</v>
          </cell>
          <cell r="BE98">
            <v>1</v>
          </cell>
          <cell r="BF98">
            <v>1</v>
          </cell>
          <cell r="BG98">
            <v>1</v>
          </cell>
          <cell r="BH98">
            <v>1</v>
          </cell>
          <cell r="BI98">
            <v>1</v>
          </cell>
          <cell r="BJ98">
            <v>1</v>
          </cell>
          <cell r="BK98">
            <v>1</v>
          </cell>
          <cell r="BL98">
            <v>1</v>
          </cell>
          <cell r="BM98">
            <v>1</v>
          </cell>
          <cell r="BN98">
            <v>1</v>
          </cell>
          <cell r="BO98">
            <v>1</v>
          </cell>
          <cell r="BP98">
            <v>1</v>
          </cell>
          <cell r="BQ98">
            <v>1</v>
          </cell>
          <cell r="BR98">
            <v>1</v>
          </cell>
          <cell r="BS98">
            <v>1</v>
          </cell>
        </row>
        <row r="99">
          <cell r="K99">
            <v>1</v>
          </cell>
          <cell r="L99">
            <v>1</v>
          </cell>
          <cell r="M99">
            <v>1</v>
          </cell>
          <cell r="N99">
            <v>1</v>
          </cell>
          <cell r="O99">
            <v>1</v>
          </cell>
          <cell r="P99">
            <v>1</v>
          </cell>
          <cell r="Q99">
            <v>1</v>
          </cell>
          <cell r="R99">
            <v>1</v>
          </cell>
          <cell r="S99">
            <v>1</v>
          </cell>
          <cell r="T99">
            <v>1</v>
          </cell>
          <cell r="U99">
            <v>1</v>
          </cell>
          <cell r="V99">
            <v>1</v>
          </cell>
          <cell r="W99">
            <v>1</v>
          </cell>
          <cell r="X99">
            <v>1</v>
          </cell>
          <cell r="Y99">
            <v>1</v>
          </cell>
          <cell r="Z99">
            <v>1</v>
          </cell>
          <cell r="AA99">
            <v>1</v>
          </cell>
          <cell r="AB99">
            <v>1</v>
          </cell>
          <cell r="AC99">
            <v>1</v>
          </cell>
          <cell r="AD99">
            <v>1</v>
          </cell>
          <cell r="AP99">
            <v>1</v>
          </cell>
          <cell r="AQ99">
            <v>9</v>
          </cell>
          <cell r="AR99">
            <v>2</v>
          </cell>
          <cell r="AZ99">
            <v>1</v>
          </cell>
          <cell r="BA99">
            <v>1</v>
          </cell>
          <cell r="BB99">
            <v>1</v>
          </cell>
          <cell r="BC99">
            <v>1</v>
          </cell>
          <cell r="BD99">
            <v>1</v>
          </cell>
          <cell r="BE99">
            <v>1</v>
          </cell>
          <cell r="BF99">
            <v>1</v>
          </cell>
          <cell r="BG99">
            <v>1</v>
          </cell>
          <cell r="BH99">
            <v>1</v>
          </cell>
          <cell r="BI99">
            <v>1</v>
          </cell>
          <cell r="BJ99">
            <v>1</v>
          </cell>
          <cell r="BK99">
            <v>1</v>
          </cell>
          <cell r="BL99">
            <v>1</v>
          </cell>
          <cell r="BM99">
            <v>1</v>
          </cell>
          <cell r="BN99">
            <v>1</v>
          </cell>
          <cell r="BO99">
            <v>1</v>
          </cell>
          <cell r="BP99">
            <v>1</v>
          </cell>
          <cell r="BQ99">
            <v>1</v>
          </cell>
          <cell r="BR99">
            <v>1</v>
          </cell>
          <cell r="BS99">
            <v>1</v>
          </cell>
        </row>
        <row r="100">
          <cell r="K100">
            <v>1</v>
          </cell>
          <cell r="L100">
            <v>1</v>
          </cell>
          <cell r="M100">
            <v>1</v>
          </cell>
          <cell r="N100">
            <v>1</v>
          </cell>
          <cell r="O100">
            <v>1</v>
          </cell>
          <cell r="P100">
            <v>1</v>
          </cell>
          <cell r="Q100">
            <v>1</v>
          </cell>
          <cell r="R100">
            <v>1</v>
          </cell>
          <cell r="S100">
            <v>1</v>
          </cell>
          <cell r="T100">
            <v>1</v>
          </cell>
          <cell r="U100">
            <v>1</v>
          </cell>
          <cell r="V100">
            <v>1</v>
          </cell>
          <cell r="W100">
            <v>1</v>
          </cell>
          <cell r="X100">
            <v>1</v>
          </cell>
          <cell r="Y100">
            <v>1</v>
          </cell>
          <cell r="Z100">
            <v>1</v>
          </cell>
          <cell r="AA100">
            <v>1</v>
          </cell>
          <cell r="AB100">
            <v>1</v>
          </cell>
          <cell r="AC100">
            <v>1</v>
          </cell>
          <cell r="AD100">
            <v>1</v>
          </cell>
          <cell r="AP100">
            <v>1</v>
          </cell>
          <cell r="AQ100">
            <v>9</v>
          </cell>
          <cell r="AR100">
            <v>3</v>
          </cell>
          <cell r="AZ100">
            <v>1</v>
          </cell>
          <cell r="BA100">
            <v>1</v>
          </cell>
          <cell r="BB100">
            <v>1</v>
          </cell>
          <cell r="BC100">
            <v>1</v>
          </cell>
          <cell r="BD100">
            <v>1</v>
          </cell>
          <cell r="BE100">
            <v>1</v>
          </cell>
          <cell r="BF100">
            <v>1</v>
          </cell>
          <cell r="BG100">
            <v>1</v>
          </cell>
          <cell r="BH100">
            <v>1</v>
          </cell>
          <cell r="BI100">
            <v>1</v>
          </cell>
          <cell r="BJ100">
            <v>1</v>
          </cell>
          <cell r="BK100">
            <v>1</v>
          </cell>
          <cell r="BL100">
            <v>1</v>
          </cell>
          <cell r="BM100">
            <v>1</v>
          </cell>
          <cell r="BN100">
            <v>1</v>
          </cell>
          <cell r="BO100">
            <v>1</v>
          </cell>
          <cell r="BP100">
            <v>1</v>
          </cell>
          <cell r="BQ100">
            <v>1</v>
          </cell>
          <cell r="BR100">
            <v>1</v>
          </cell>
          <cell r="BS100">
            <v>1</v>
          </cell>
        </row>
        <row r="101">
          <cell r="K101">
            <v>1</v>
          </cell>
          <cell r="L101">
            <v>1</v>
          </cell>
          <cell r="M101">
            <v>1</v>
          </cell>
          <cell r="N101">
            <v>1</v>
          </cell>
          <cell r="O101">
            <v>1</v>
          </cell>
          <cell r="P101">
            <v>1</v>
          </cell>
          <cell r="Q101">
            <v>1</v>
          </cell>
          <cell r="R101">
            <v>1</v>
          </cell>
          <cell r="S101">
            <v>1</v>
          </cell>
          <cell r="T101">
            <v>1</v>
          </cell>
          <cell r="U101">
            <v>1</v>
          </cell>
          <cell r="V101">
            <v>1</v>
          </cell>
          <cell r="W101">
            <v>1</v>
          </cell>
          <cell r="X101">
            <v>1</v>
          </cell>
          <cell r="Y101">
            <v>1</v>
          </cell>
          <cell r="Z101">
            <v>1</v>
          </cell>
          <cell r="AA101">
            <v>1</v>
          </cell>
          <cell r="AB101">
            <v>1</v>
          </cell>
          <cell r="AC101">
            <v>1</v>
          </cell>
          <cell r="AD101">
            <v>1</v>
          </cell>
          <cell r="AP101">
            <v>1</v>
          </cell>
          <cell r="AQ101">
            <v>9</v>
          </cell>
          <cell r="AR101">
            <v>4</v>
          </cell>
          <cell r="AZ101">
            <v>1</v>
          </cell>
          <cell r="BA101">
            <v>1</v>
          </cell>
          <cell r="BB101">
            <v>1</v>
          </cell>
          <cell r="BC101">
            <v>1</v>
          </cell>
          <cell r="BD101">
            <v>1</v>
          </cell>
          <cell r="BE101">
            <v>1</v>
          </cell>
          <cell r="BF101">
            <v>1</v>
          </cell>
          <cell r="BG101">
            <v>1</v>
          </cell>
          <cell r="BH101">
            <v>1</v>
          </cell>
          <cell r="BI101">
            <v>1</v>
          </cell>
          <cell r="BJ101">
            <v>1</v>
          </cell>
          <cell r="BK101">
            <v>1</v>
          </cell>
          <cell r="BL101">
            <v>1</v>
          </cell>
          <cell r="BM101">
            <v>1</v>
          </cell>
          <cell r="BN101">
            <v>1</v>
          </cell>
          <cell r="BO101">
            <v>1</v>
          </cell>
          <cell r="BP101">
            <v>1</v>
          </cell>
          <cell r="BQ101">
            <v>1</v>
          </cell>
          <cell r="BR101">
            <v>1</v>
          </cell>
          <cell r="BS101">
            <v>1</v>
          </cell>
        </row>
        <row r="102">
          <cell r="K102">
            <v>1</v>
          </cell>
          <cell r="L102">
            <v>1</v>
          </cell>
          <cell r="M102">
            <v>1</v>
          </cell>
          <cell r="N102">
            <v>1</v>
          </cell>
          <cell r="O102">
            <v>1</v>
          </cell>
          <cell r="P102">
            <v>1</v>
          </cell>
          <cell r="Q102">
            <v>1</v>
          </cell>
          <cell r="R102">
            <v>1</v>
          </cell>
          <cell r="S102">
            <v>1</v>
          </cell>
          <cell r="T102">
            <v>1</v>
          </cell>
          <cell r="U102">
            <v>1</v>
          </cell>
          <cell r="V102">
            <v>1</v>
          </cell>
          <cell r="W102">
            <v>1</v>
          </cell>
          <cell r="X102">
            <v>1</v>
          </cell>
          <cell r="Y102">
            <v>1</v>
          </cell>
          <cell r="Z102">
            <v>1</v>
          </cell>
          <cell r="AA102">
            <v>1</v>
          </cell>
          <cell r="AB102">
            <v>1</v>
          </cell>
          <cell r="AC102">
            <v>1</v>
          </cell>
          <cell r="AD102">
            <v>1</v>
          </cell>
          <cell r="AP102">
            <v>1</v>
          </cell>
          <cell r="AQ102">
            <v>9</v>
          </cell>
          <cell r="AR102">
            <v>5</v>
          </cell>
          <cell r="AZ102">
            <v>1</v>
          </cell>
          <cell r="BA102">
            <v>1</v>
          </cell>
          <cell r="BB102">
            <v>1</v>
          </cell>
          <cell r="BC102">
            <v>1</v>
          </cell>
          <cell r="BD102">
            <v>1</v>
          </cell>
          <cell r="BE102">
            <v>1</v>
          </cell>
          <cell r="BF102">
            <v>1</v>
          </cell>
          <cell r="BG102">
            <v>1</v>
          </cell>
          <cell r="BH102">
            <v>1</v>
          </cell>
          <cell r="BI102">
            <v>1</v>
          </cell>
          <cell r="BJ102">
            <v>1</v>
          </cell>
          <cell r="BK102">
            <v>1</v>
          </cell>
          <cell r="BL102">
            <v>1</v>
          </cell>
          <cell r="BM102">
            <v>1</v>
          </cell>
          <cell r="BN102">
            <v>1</v>
          </cell>
          <cell r="BO102">
            <v>1</v>
          </cell>
          <cell r="BP102">
            <v>1</v>
          </cell>
          <cell r="BQ102">
            <v>1</v>
          </cell>
          <cell r="BR102">
            <v>1</v>
          </cell>
          <cell r="BS102">
            <v>1</v>
          </cell>
        </row>
        <row r="103">
          <cell r="K103">
            <v>1</v>
          </cell>
          <cell r="L103">
            <v>1</v>
          </cell>
          <cell r="M103">
            <v>1</v>
          </cell>
          <cell r="N103">
            <v>1</v>
          </cell>
          <cell r="O103">
            <v>1</v>
          </cell>
          <cell r="P103">
            <v>1</v>
          </cell>
          <cell r="Q103">
            <v>1</v>
          </cell>
          <cell r="R103">
            <v>1</v>
          </cell>
          <cell r="S103">
            <v>1</v>
          </cell>
          <cell r="T103">
            <v>1</v>
          </cell>
          <cell r="U103">
            <v>1</v>
          </cell>
          <cell r="V103">
            <v>1</v>
          </cell>
          <cell r="W103">
            <v>1</v>
          </cell>
          <cell r="X103">
            <v>1</v>
          </cell>
          <cell r="Y103">
            <v>1</v>
          </cell>
          <cell r="Z103">
            <v>1</v>
          </cell>
          <cell r="AA103">
            <v>1</v>
          </cell>
          <cell r="AB103">
            <v>1</v>
          </cell>
          <cell r="AC103">
            <v>1</v>
          </cell>
          <cell r="AD103">
            <v>1</v>
          </cell>
          <cell r="AP103">
            <v>1</v>
          </cell>
          <cell r="AQ103">
            <v>9</v>
          </cell>
          <cell r="AR103">
            <v>6</v>
          </cell>
          <cell r="AZ103">
            <v>1</v>
          </cell>
          <cell r="BA103">
            <v>1</v>
          </cell>
          <cell r="BB103">
            <v>1</v>
          </cell>
          <cell r="BC103">
            <v>1</v>
          </cell>
          <cell r="BD103">
            <v>1</v>
          </cell>
          <cell r="BE103">
            <v>1</v>
          </cell>
          <cell r="BF103">
            <v>1</v>
          </cell>
          <cell r="BG103">
            <v>1</v>
          </cell>
          <cell r="BH103">
            <v>1</v>
          </cell>
          <cell r="BI103">
            <v>1</v>
          </cell>
          <cell r="BJ103">
            <v>1</v>
          </cell>
          <cell r="BK103">
            <v>1</v>
          </cell>
          <cell r="BL103">
            <v>1</v>
          </cell>
          <cell r="BM103">
            <v>1</v>
          </cell>
          <cell r="BN103">
            <v>1</v>
          </cell>
          <cell r="BO103">
            <v>1</v>
          </cell>
          <cell r="BP103">
            <v>1</v>
          </cell>
          <cell r="BQ103">
            <v>1</v>
          </cell>
          <cell r="BR103">
            <v>1</v>
          </cell>
          <cell r="BS103">
            <v>1</v>
          </cell>
        </row>
        <row r="104">
          <cell r="K104">
            <v>1</v>
          </cell>
          <cell r="L104">
            <v>1</v>
          </cell>
          <cell r="M104">
            <v>1</v>
          </cell>
          <cell r="N104">
            <v>1</v>
          </cell>
          <cell r="O104">
            <v>1</v>
          </cell>
          <cell r="P104">
            <v>1</v>
          </cell>
          <cell r="Q104">
            <v>1</v>
          </cell>
          <cell r="R104">
            <v>1</v>
          </cell>
          <cell r="S104">
            <v>1</v>
          </cell>
          <cell r="T104">
            <v>1</v>
          </cell>
          <cell r="U104">
            <v>1</v>
          </cell>
          <cell r="V104">
            <v>1</v>
          </cell>
          <cell r="W104">
            <v>1</v>
          </cell>
          <cell r="X104">
            <v>1</v>
          </cell>
          <cell r="Y104">
            <v>1</v>
          </cell>
          <cell r="Z104">
            <v>1</v>
          </cell>
          <cell r="AA104">
            <v>1</v>
          </cell>
          <cell r="AB104">
            <v>1</v>
          </cell>
          <cell r="AC104">
            <v>1</v>
          </cell>
          <cell r="AD104">
            <v>1</v>
          </cell>
          <cell r="AP104">
            <v>1</v>
          </cell>
          <cell r="AQ104">
            <v>9</v>
          </cell>
          <cell r="AR104">
            <v>7</v>
          </cell>
          <cell r="AZ104">
            <v>1</v>
          </cell>
          <cell r="BA104">
            <v>1</v>
          </cell>
          <cell r="BB104">
            <v>1</v>
          </cell>
          <cell r="BC104">
            <v>1</v>
          </cell>
          <cell r="BD104">
            <v>1</v>
          </cell>
          <cell r="BE104">
            <v>1</v>
          </cell>
          <cell r="BF104">
            <v>1</v>
          </cell>
          <cell r="BG104">
            <v>1</v>
          </cell>
          <cell r="BH104">
            <v>1</v>
          </cell>
          <cell r="BI104">
            <v>1</v>
          </cell>
          <cell r="BJ104">
            <v>1</v>
          </cell>
          <cell r="BK104">
            <v>1</v>
          </cell>
          <cell r="BL104">
            <v>1</v>
          </cell>
          <cell r="BM104">
            <v>1</v>
          </cell>
          <cell r="BN104">
            <v>1</v>
          </cell>
          <cell r="BO104">
            <v>1</v>
          </cell>
          <cell r="BP104">
            <v>1</v>
          </cell>
          <cell r="BQ104">
            <v>1</v>
          </cell>
          <cell r="BR104">
            <v>1</v>
          </cell>
          <cell r="BS104">
            <v>1</v>
          </cell>
        </row>
        <row r="105">
          <cell r="K105">
            <v>1</v>
          </cell>
          <cell r="L105">
            <v>1</v>
          </cell>
          <cell r="M105">
            <v>1</v>
          </cell>
          <cell r="N105">
            <v>1</v>
          </cell>
          <cell r="O105">
            <v>1</v>
          </cell>
          <cell r="P105">
            <v>1</v>
          </cell>
          <cell r="Q105">
            <v>1</v>
          </cell>
          <cell r="R105">
            <v>1</v>
          </cell>
          <cell r="S105">
            <v>1</v>
          </cell>
          <cell r="T105">
            <v>1</v>
          </cell>
          <cell r="U105">
            <v>1</v>
          </cell>
          <cell r="V105">
            <v>1</v>
          </cell>
          <cell r="W105">
            <v>1</v>
          </cell>
          <cell r="X105">
            <v>1</v>
          </cell>
          <cell r="Y105">
            <v>1</v>
          </cell>
          <cell r="Z105">
            <v>1</v>
          </cell>
          <cell r="AA105">
            <v>1</v>
          </cell>
          <cell r="AB105">
            <v>1</v>
          </cell>
          <cell r="AC105">
            <v>1</v>
          </cell>
          <cell r="AD105">
            <v>1</v>
          </cell>
          <cell r="AP105">
            <v>1</v>
          </cell>
          <cell r="AQ105">
            <v>9</v>
          </cell>
          <cell r="AR105">
            <v>8</v>
          </cell>
          <cell r="AZ105">
            <v>1</v>
          </cell>
          <cell r="BA105">
            <v>1</v>
          </cell>
          <cell r="BB105">
            <v>1</v>
          </cell>
          <cell r="BC105">
            <v>1</v>
          </cell>
          <cell r="BD105">
            <v>1</v>
          </cell>
          <cell r="BE105">
            <v>1</v>
          </cell>
          <cell r="BF105">
            <v>1</v>
          </cell>
          <cell r="BG105">
            <v>1</v>
          </cell>
          <cell r="BH105">
            <v>1</v>
          </cell>
          <cell r="BI105">
            <v>1</v>
          </cell>
          <cell r="BJ105">
            <v>1</v>
          </cell>
          <cell r="BK105">
            <v>1</v>
          </cell>
          <cell r="BL105">
            <v>1</v>
          </cell>
          <cell r="BM105">
            <v>1</v>
          </cell>
          <cell r="BN105">
            <v>1</v>
          </cell>
          <cell r="BO105">
            <v>1</v>
          </cell>
          <cell r="BP105">
            <v>1</v>
          </cell>
          <cell r="BQ105">
            <v>1</v>
          </cell>
          <cell r="BR105">
            <v>1</v>
          </cell>
          <cell r="BS105">
            <v>1</v>
          </cell>
        </row>
        <row r="106">
          <cell r="K106">
            <v>1</v>
          </cell>
          <cell r="L106">
            <v>1</v>
          </cell>
          <cell r="M106">
            <v>1</v>
          </cell>
          <cell r="N106">
            <v>1</v>
          </cell>
          <cell r="O106">
            <v>1</v>
          </cell>
          <cell r="P106">
            <v>1</v>
          </cell>
          <cell r="Q106">
            <v>1</v>
          </cell>
          <cell r="R106">
            <v>1</v>
          </cell>
          <cell r="S106">
            <v>1</v>
          </cell>
          <cell r="T106">
            <v>1</v>
          </cell>
          <cell r="U106">
            <v>1</v>
          </cell>
          <cell r="V106">
            <v>1</v>
          </cell>
          <cell r="W106">
            <v>1</v>
          </cell>
          <cell r="X106">
            <v>1</v>
          </cell>
          <cell r="Y106">
            <v>1</v>
          </cell>
          <cell r="Z106">
            <v>1</v>
          </cell>
          <cell r="AA106">
            <v>1</v>
          </cell>
          <cell r="AB106">
            <v>1</v>
          </cell>
          <cell r="AC106">
            <v>1</v>
          </cell>
          <cell r="AD106">
            <v>1</v>
          </cell>
          <cell r="AP106">
            <v>1</v>
          </cell>
          <cell r="AQ106">
            <v>9</v>
          </cell>
          <cell r="AR106">
            <v>9</v>
          </cell>
          <cell r="AZ106">
            <v>1</v>
          </cell>
          <cell r="BA106">
            <v>1</v>
          </cell>
          <cell r="BB106">
            <v>1</v>
          </cell>
          <cell r="BC106">
            <v>1</v>
          </cell>
          <cell r="BD106">
            <v>1</v>
          </cell>
          <cell r="BE106">
            <v>1</v>
          </cell>
          <cell r="BF106">
            <v>1</v>
          </cell>
          <cell r="BG106">
            <v>1</v>
          </cell>
          <cell r="BH106">
            <v>1</v>
          </cell>
          <cell r="BI106">
            <v>1</v>
          </cell>
          <cell r="BJ106">
            <v>1</v>
          </cell>
          <cell r="BK106">
            <v>1</v>
          </cell>
          <cell r="BL106">
            <v>1</v>
          </cell>
          <cell r="BM106">
            <v>1</v>
          </cell>
          <cell r="BN106">
            <v>1</v>
          </cell>
          <cell r="BO106">
            <v>1</v>
          </cell>
          <cell r="BP106">
            <v>1</v>
          </cell>
          <cell r="BQ106">
            <v>1</v>
          </cell>
          <cell r="BR106">
            <v>1</v>
          </cell>
          <cell r="BS106">
            <v>1</v>
          </cell>
        </row>
        <row r="107">
          <cell r="K107">
            <v>1</v>
          </cell>
          <cell r="L107">
            <v>1</v>
          </cell>
          <cell r="M107">
            <v>1</v>
          </cell>
          <cell r="N107">
            <v>1</v>
          </cell>
          <cell r="O107">
            <v>1</v>
          </cell>
          <cell r="P107">
            <v>1</v>
          </cell>
          <cell r="Q107">
            <v>1</v>
          </cell>
          <cell r="R107">
            <v>1</v>
          </cell>
          <cell r="S107">
            <v>1</v>
          </cell>
          <cell r="T107">
            <v>1</v>
          </cell>
          <cell r="U107">
            <v>1</v>
          </cell>
          <cell r="V107">
            <v>1</v>
          </cell>
          <cell r="W107">
            <v>1</v>
          </cell>
          <cell r="X107">
            <v>1</v>
          </cell>
          <cell r="Y107">
            <v>1</v>
          </cell>
          <cell r="Z107">
            <v>1</v>
          </cell>
          <cell r="AA107">
            <v>1</v>
          </cell>
          <cell r="AB107">
            <v>1</v>
          </cell>
          <cell r="AC107">
            <v>1</v>
          </cell>
          <cell r="AD107">
            <v>1</v>
          </cell>
          <cell r="AP107">
            <v>1</v>
          </cell>
          <cell r="AQ107">
            <v>9</v>
          </cell>
          <cell r="AR107">
            <v>10</v>
          </cell>
          <cell r="AZ107">
            <v>1</v>
          </cell>
          <cell r="BA107">
            <v>1</v>
          </cell>
          <cell r="BB107">
            <v>1</v>
          </cell>
          <cell r="BC107">
            <v>1</v>
          </cell>
          <cell r="BD107">
            <v>1</v>
          </cell>
          <cell r="BE107">
            <v>1</v>
          </cell>
          <cell r="BF107">
            <v>1</v>
          </cell>
          <cell r="BG107">
            <v>1</v>
          </cell>
          <cell r="BH107">
            <v>1</v>
          </cell>
          <cell r="BI107">
            <v>1</v>
          </cell>
          <cell r="BJ107">
            <v>1</v>
          </cell>
          <cell r="BK107">
            <v>1</v>
          </cell>
          <cell r="BL107">
            <v>1</v>
          </cell>
          <cell r="BM107">
            <v>1</v>
          </cell>
          <cell r="BN107">
            <v>1</v>
          </cell>
          <cell r="BO107">
            <v>1</v>
          </cell>
          <cell r="BP107">
            <v>1</v>
          </cell>
          <cell r="BQ107">
            <v>1</v>
          </cell>
          <cell r="BR107">
            <v>1</v>
          </cell>
          <cell r="BS107">
            <v>1</v>
          </cell>
        </row>
        <row r="108">
          <cell r="K108">
            <v>1</v>
          </cell>
          <cell r="L108">
            <v>1</v>
          </cell>
          <cell r="M108">
            <v>1</v>
          </cell>
          <cell r="N108">
            <v>1</v>
          </cell>
          <cell r="O108">
            <v>1</v>
          </cell>
          <cell r="P108">
            <v>1</v>
          </cell>
          <cell r="Q108">
            <v>1</v>
          </cell>
          <cell r="R108">
            <v>1</v>
          </cell>
          <cell r="S108">
            <v>1</v>
          </cell>
          <cell r="T108">
            <v>1</v>
          </cell>
          <cell r="U108">
            <v>1</v>
          </cell>
          <cell r="V108">
            <v>1</v>
          </cell>
          <cell r="W108">
            <v>1</v>
          </cell>
          <cell r="X108">
            <v>1</v>
          </cell>
          <cell r="Y108">
            <v>1</v>
          </cell>
          <cell r="Z108">
            <v>1</v>
          </cell>
          <cell r="AA108">
            <v>1</v>
          </cell>
          <cell r="AB108">
            <v>1</v>
          </cell>
          <cell r="AC108">
            <v>1</v>
          </cell>
          <cell r="AD108">
            <v>1</v>
          </cell>
          <cell r="AP108">
            <v>1</v>
          </cell>
          <cell r="AQ108">
            <v>10</v>
          </cell>
          <cell r="AR108">
            <v>1</v>
          </cell>
          <cell r="AZ108">
            <v>1</v>
          </cell>
          <cell r="BA108">
            <v>1</v>
          </cell>
          <cell r="BB108">
            <v>1</v>
          </cell>
          <cell r="BC108">
            <v>1</v>
          </cell>
          <cell r="BD108">
            <v>1</v>
          </cell>
          <cell r="BE108">
            <v>1</v>
          </cell>
          <cell r="BF108">
            <v>1</v>
          </cell>
          <cell r="BG108">
            <v>1</v>
          </cell>
          <cell r="BH108">
            <v>1</v>
          </cell>
          <cell r="BI108">
            <v>1</v>
          </cell>
          <cell r="BJ108">
            <v>1</v>
          </cell>
          <cell r="BK108">
            <v>1</v>
          </cell>
          <cell r="BL108">
            <v>1</v>
          </cell>
          <cell r="BM108">
            <v>1</v>
          </cell>
          <cell r="BN108">
            <v>1</v>
          </cell>
          <cell r="BO108">
            <v>0.9</v>
          </cell>
          <cell r="BP108">
            <v>0.9</v>
          </cell>
          <cell r="BQ108">
            <v>0.9</v>
          </cell>
          <cell r="BR108">
            <v>0.9</v>
          </cell>
          <cell r="BS108">
            <v>0.9</v>
          </cell>
        </row>
        <row r="109">
          <cell r="K109">
            <v>1</v>
          </cell>
          <cell r="L109">
            <v>1</v>
          </cell>
          <cell r="M109">
            <v>1</v>
          </cell>
          <cell r="N109">
            <v>1</v>
          </cell>
          <cell r="O109">
            <v>1</v>
          </cell>
          <cell r="P109">
            <v>1</v>
          </cell>
          <cell r="Q109">
            <v>1</v>
          </cell>
          <cell r="R109">
            <v>1</v>
          </cell>
          <cell r="S109">
            <v>1</v>
          </cell>
          <cell r="T109">
            <v>1</v>
          </cell>
          <cell r="U109">
            <v>1</v>
          </cell>
          <cell r="V109">
            <v>1</v>
          </cell>
          <cell r="W109">
            <v>1</v>
          </cell>
          <cell r="X109">
            <v>1</v>
          </cell>
          <cell r="Y109">
            <v>1</v>
          </cell>
          <cell r="Z109">
            <v>1</v>
          </cell>
          <cell r="AA109">
            <v>1</v>
          </cell>
          <cell r="AB109">
            <v>1</v>
          </cell>
          <cell r="AC109">
            <v>1</v>
          </cell>
          <cell r="AD109">
            <v>1</v>
          </cell>
          <cell r="AP109">
            <v>1</v>
          </cell>
          <cell r="AQ109">
            <v>10</v>
          </cell>
          <cell r="AR109">
            <v>2</v>
          </cell>
          <cell r="AZ109">
            <v>1</v>
          </cell>
          <cell r="BA109">
            <v>1</v>
          </cell>
          <cell r="BB109">
            <v>1</v>
          </cell>
          <cell r="BC109">
            <v>1</v>
          </cell>
          <cell r="BD109">
            <v>1</v>
          </cell>
          <cell r="BE109">
            <v>1</v>
          </cell>
          <cell r="BF109">
            <v>1</v>
          </cell>
          <cell r="BG109">
            <v>1</v>
          </cell>
          <cell r="BH109">
            <v>1</v>
          </cell>
          <cell r="BI109">
            <v>1</v>
          </cell>
          <cell r="BJ109">
            <v>1</v>
          </cell>
          <cell r="BK109">
            <v>1</v>
          </cell>
          <cell r="BL109">
            <v>1</v>
          </cell>
          <cell r="BM109">
            <v>1</v>
          </cell>
          <cell r="BN109">
            <v>1</v>
          </cell>
          <cell r="BO109">
            <v>0.9</v>
          </cell>
          <cell r="BP109">
            <v>0.9</v>
          </cell>
          <cell r="BQ109">
            <v>0.9</v>
          </cell>
          <cell r="BR109">
            <v>0.9</v>
          </cell>
          <cell r="BS109">
            <v>0.9</v>
          </cell>
        </row>
        <row r="110">
          <cell r="K110">
            <v>1</v>
          </cell>
          <cell r="L110">
            <v>1</v>
          </cell>
          <cell r="M110">
            <v>1</v>
          </cell>
          <cell r="N110">
            <v>1</v>
          </cell>
          <cell r="O110">
            <v>1</v>
          </cell>
          <cell r="P110">
            <v>1</v>
          </cell>
          <cell r="Q110">
            <v>1</v>
          </cell>
          <cell r="R110">
            <v>1</v>
          </cell>
          <cell r="S110">
            <v>1</v>
          </cell>
          <cell r="T110">
            <v>1</v>
          </cell>
          <cell r="U110">
            <v>1</v>
          </cell>
          <cell r="V110">
            <v>1</v>
          </cell>
          <cell r="W110">
            <v>1</v>
          </cell>
          <cell r="X110">
            <v>1</v>
          </cell>
          <cell r="Y110">
            <v>1</v>
          </cell>
          <cell r="Z110">
            <v>1</v>
          </cell>
          <cell r="AA110">
            <v>1</v>
          </cell>
          <cell r="AB110">
            <v>1</v>
          </cell>
          <cell r="AC110">
            <v>1</v>
          </cell>
          <cell r="AD110">
            <v>1</v>
          </cell>
          <cell r="AP110">
            <v>1</v>
          </cell>
          <cell r="AQ110">
            <v>10</v>
          </cell>
          <cell r="AR110">
            <v>3</v>
          </cell>
          <cell r="AZ110">
            <v>1</v>
          </cell>
          <cell r="BA110">
            <v>1</v>
          </cell>
          <cell r="BB110">
            <v>1</v>
          </cell>
          <cell r="BC110">
            <v>1</v>
          </cell>
          <cell r="BD110">
            <v>1</v>
          </cell>
          <cell r="BE110">
            <v>1</v>
          </cell>
          <cell r="BF110">
            <v>1</v>
          </cell>
          <cell r="BG110">
            <v>1</v>
          </cell>
          <cell r="BH110">
            <v>1</v>
          </cell>
          <cell r="BI110">
            <v>1</v>
          </cell>
          <cell r="BJ110">
            <v>1</v>
          </cell>
          <cell r="BK110">
            <v>1</v>
          </cell>
          <cell r="BL110">
            <v>1</v>
          </cell>
          <cell r="BM110">
            <v>1</v>
          </cell>
          <cell r="BN110">
            <v>1</v>
          </cell>
          <cell r="BO110">
            <v>0.9</v>
          </cell>
          <cell r="BP110">
            <v>0.9</v>
          </cell>
          <cell r="BQ110">
            <v>0.9</v>
          </cell>
          <cell r="BR110">
            <v>0.9</v>
          </cell>
          <cell r="BS110">
            <v>0.9</v>
          </cell>
        </row>
        <row r="111">
          <cell r="K111">
            <v>1</v>
          </cell>
          <cell r="L111">
            <v>1</v>
          </cell>
          <cell r="M111">
            <v>1</v>
          </cell>
          <cell r="N111">
            <v>1</v>
          </cell>
          <cell r="O111">
            <v>1</v>
          </cell>
          <cell r="P111">
            <v>1</v>
          </cell>
          <cell r="Q111">
            <v>1</v>
          </cell>
          <cell r="R111">
            <v>1</v>
          </cell>
          <cell r="S111">
            <v>1</v>
          </cell>
          <cell r="T111">
            <v>1</v>
          </cell>
          <cell r="U111">
            <v>1</v>
          </cell>
          <cell r="V111">
            <v>1</v>
          </cell>
          <cell r="W111">
            <v>1</v>
          </cell>
          <cell r="X111">
            <v>1</v>
          </cell>
          <cell r="Y111">
            <v>1</v>
          </cell>
          <cell r="Z111">
            <v>1</v>
          </cell>
          <cell r="AA111">
            <v>1</v>
          </cell>
          <cell r="AB111">
            <v>1</v>
          </cell>
          <cell r="AC111">
            <v>1</v>
          </cell>
          <cell r="AD111">
            <v>1</v>
          </cell>
          <cell r="AP111">
            <v>1</v>
          </cell>
          <cell r="AQ111">
            <v>10</v>
          </cell>
          <cell r="AR111">
            <v>4</v>
          </cell>
          <cell r="AZ111">
            <v>1</v>
          </cell>
          <cell r="BA111">
            <v>1</v>
          </cell>
          <cell r="BB111">
            <v>1</v>
          </cell>
          <cell r="BC111">
            <v>1</v>
          </cell>
          <cell r="BD111">
            <v>1</v>
          </cell>
          <cell r="BE111">
            <v>1</v>
          </cell>
          <cell r="BF111">
            <v>1</v>
          </cell>
          <cell r="BG111">
            <v>1</v>
          </cell>
          <cell r="BH111">
            <v>1</v>
          </cell>
          <cell r="BI111">
            <v>1</v>
          </cell>
          <cell r="BJ111">
            <v>1</v>
          </cell>
          <cell r="BK111">
            <v>1</v>
          </cell>
          <cell r="BL111">
            <v>1</v>
          </cell>
          <cell r="BM111">
            <v>1</v>
          </cell>
          <cell r="BN111">
            <v>1</v>
          </cell>
          <cell r="BO111">
            <v>0.9</v>
          </cell>
          <cell r="BP111">
            <v>0.9</v>
          </cell>
          <cell r="BQ111">
            <v>0.9</v>
          </cell>
          <cell r="BR111">
            <v>0.9</v>
          </cell>
          <cell r="BS111">
            <v>0.9</v>
          </cell>
        </row>
        <row r="112">
          <cell r="K112">
            <v>1</v>
          </cell>
          <cell r="L112">
            <v>1</v>
          </cell>
          <cell r="M112">
            <v>1</v>
          </cell>
          <cell r="N112">
            <v>1</v>
          </cell>
          <cell r="O112">
            <v>1</v>
          </cell>
          <cell r="P112">
            <v>1</v>
          </cell>
          <cell r="Q112">
            <v>1</v>
          </cell>
          <cell r="R112">
            <v>1</v>
          </cell>
          <cell r="S112">
            <v>1</v>
          </cell>
          <cell r="T112">
            <v>1</v>
          </cell>
          <cell r="U112">
            <v>1</v>
          </cell>
          <cell r="V112">
            <v>1</v>
          </cell>
          <cell r="W112">
            <v>1</v>
          </cell>
          <cell r="X112">
            <v>1</v>
          </cell>
          <cell r="Y112">
            <v>1</v>
          </cell>
          <cell r="Z112">
            <v>1</v>
          </cell>
          <cell r="AA112">
            <v>1</v>
          </cell>
          <cell r="AB112">
            <v>1</v>
          </cell>
          <cell r="AC112">
            <v>1</v>
          </cell>
          <cell r="AD112">
            <v>1</v>
          </cell>
          <cell r="AP112">
            <v>1</v>
          </cell>
          <cell r="AQ112">
            <v>10</v>
          </cell>
          <cell r="AR112">
            <v>5</v>
          </cell>
          <cell r="AZ112">
            <v>1</v>
          </cell>
          <cell r="BA112">
            <v>1</v>
          </cell>
          <cell r="BB112">
            <v>1</v>
          </cell>
          <cell r="BC112">
            <v>1</v>
          </cell>
          <cell r="BD112">
            <v>1</v>
          </cell>
          <cell r="BE112">
            <v>1</v>
          </cell>
          <cell r="BF112">
            <v>1</v>
          </cell>
          <cell r="BG112">
            <v>1</v>
          </cell>
          <cell r="BH112">
            <v>1</v>
          </cell>
          <cell r="BI112">
            <v>1</v>
          </cell>
          <cell r="BJ112">
            <v>1</v>
          </cell>
          <cell r="BK112">
            <v>1</v>
          </cell>
          <cell r="BL112">
            <v>1</v>
          </cell>
          <cell r="BM112">
            <v>1</v>
          </cell>
          <cell r="BN112">
            <v>1</v>
          </cell>
          <cell r="BO112">
            <v>0.9</v>
          </cell>
          <cell r="BP112">
            <v>0.9</v>
          </cell>
          <cell r="BQ112">
            <v>0.9</v>
          </cell>
          <cell r="BR112">
            <v>0.9</v>
          </cell>
          <cell r="BS112">
            <v>0.9</v>
          </cell>
        </row>
        <row r="113">
          <cell r="K113">
            <v>1</v>
          </cell>
          <cell r="L113">
            <v>1</v>
          </cell>
          <cell r="M113">
            <v>1</v>
          </cell>
          <cell r="N113">
            <v>1</v>
          </cell>
          <cell r="O113">
            <v>1</v>
          </cell>
          <cell r="P113">
            <v>1</v>
          </cell>
          <cell r="Q113">
            <v>1</v>
          </cell>
          <cell r="R113">
            <v>1</v>
          </cell>
          <cell r="S113">
            <v>1</v>
          </cell>
          <cell r="T113">
            <v>1</v>
          </cell>
          <cell r="U113">
            <v>1</v>
          </cell>
          <cell r="V113">
            <v>1</v>
          </cell>
          <cell r="W113">
            <v>1</v>
          </cell>
          <cell r="X113">
            <v>1</v>
          </cell>
          <cell r="Y113">
            <v>1</v>
          </cell>
          <cell r="Z113">
            <v>1</v>
          </cell>
          <cell r="AA113">
            <v>1</v>
          </cell>
          <cell r="AB113">
            <v>1</v>
          </cell>
          <cell r="AC113">
            <v>1</v>
          </cell>
          <cell r="AD113">
            <v>1</v>
          </cell>
          <cell r="AP113">
            <v>1</v>
          </cell>
          <cell r="AQ113">
            <v>10</v>
          </cell>
          <cell r="AR113">
            <v>6</v>
          </cell>
          <cell r="AZ113">
            <v>1</v>
          </cell>
          <cell r="BA113">
            <v>1</v>
          </cell>
          <cell r="BB113">
            <v>1</v>
          </cell>
          <cell r="BC113">
            <v>1</v>
          </cell>
          <cell r="BD113">
            <v>1</v>
          </cell>
          <cell r="BE113">
            <v>1</v>
          </cell>
          <cell r="BF113">
            <v>1</v>
          </cell>
          <cell r="BG113">
            <v>1</v>
          </cell>
          <cell r="BH113">
            <v>1</v>
          </cell>
          <cell r="BI113">
            <v>1</v>
          </cell>
          <cell r="BJ113">
            <v>1</v>
          </cell>
          <cell r="BK113">
            <v>1</v>
          </cell>
          <cell r="BL113">
            <v>1</v>
          </cell>
          <cell r="BM113">
            <v>1</v>
          </cell>
          <cell r="BN113">
            <v>1</v>
          </cell>
          <cell r="BO113">
            <v>0.9</v>
          </cell>
          <cell r="BP113">
            <v>0.9</v>
          </cell>
          <cell r="BQ113">
            <v>0.9</v>
          </cell>
          <cell r="BR113">
            <v>0.9</v>
          </cell>
          <cell r="BS113">
            <v>0.9</v>
          </cell>
        </row>
        <row r="114">
          <cell r="K114">
            <v>1</v>
          </cell>
          <cell r="L114">
            <v>1</v>
          </cell>
          <cell r="M114">
            <v>1</v>
          </cell>
          <cell r="N114">
            <v>1</v>
          </cell>
          <cell r="O114">
            <v>1</v>
          </cell>
          <cell r="P114">
            <v>1</v>
          </cell>
          <cell r="Q114">
            <v>1</v>
          </cell>
          <cell r="R114">
            <v>1</v>
          </cell>
          <cell r="S114">
            <v>1</v>
          </cell>
          <cell r="T114">
            <v>1</v>
          </cell>
          <cell r="U114">
            <v>1</v>
          </cell>
          <cell r="V114">
            <v>1</v>
          </cell>
          <cell r="W114">
            <v>1</v>
          </cell>
          <cell r="X114">
            <v>1</v>
          </cell>
          <cell r="Y114">
            <v>1</v>
          </cell>
          <cell r="Z114">
            <v>1</v>
          </cell>
          <cell r="AA114">
            <v>1</v>
          </cell>
          <cell r="AB114">
            <v>1</v>
          </cell>
          <cell r="AC114">
            <v>1</v>
          </cell>
          <cell r="AD114">
            <v>1</v>
          </cell>
          <cell r="AP114">
            <v>1</v>
          </cell>
          <cell r="AQ114">
            <v>10</v>
          </cell>
          <cell r="AR114">
            <v>7</v>
          </cell>
          <cell r="AZ114">
            <v>1</v>
          </cell>
          <cell r="BA114">
            <v>1</v>
          </cell>
          <cell r="BB114">
            <v>1</v>
          </cell>
          <cell r="BC114">
            <v>1</v>
          </cell>
          <cell r="BD114">
            <v>1</v>
          </cell>
          <cell r="BE114">
            <v>1</v>
          </cell>
          <cell r="BF114">
            <v>1</v>
          </cell>
          <cell r="BG114">
            <v>1</v>
          </cell>
          <cell r="BH114">
            <v>1</v>
          </cell>
          <cell r="BI114">
            <v>1</v>
          </cell>
          <cell r="BJ114">
            <v>1</v>
          </cell>
          <cell r="BK114">
            <v>1</v>
          </cell>
          <cell r="BL114">
            <v>1</v>
          </cell>
          <cell r="BM114">
            <v>1</v>
          </cell>
          <cell r="BN114">
            <v>1</v>
          </cell>
          <cell r="BO114">
            <v>0.9</v>
          </cell>
          <cell r="BP114">
            <v>0.9</v>
          </cell>
          <cell r="BQ114">
            <v>0.9</v>
          </cell>
          <cell r="BR114">
            <v>0.9</v>
          </cell>
          <cell r="BS114">
            <v>0.9</v>
          </cell>
        </row>
        <row r="115">
          <cell r="K115">
            <v>1</v>
          </cell>
          <cell r="L115">
            <v>1</v>
          </cell>
          <cell r="M115">
            <v>1</v>
          </cell>
          <cell r="N115">
            <v>1</v>
          </cell>
          <cell r="O115">
            <v>1</v>
          </cell>
          <cell r="P115">
            <v>1</v>
          </cell>
          <cell r="Q115">
            <v>1</v>
          </cell>
          <cell r="R115">
            <v>1</v>
          </cell>
          <cell r="S115">
            <v>1</v>
          </cell>
          <cell r="T115">
            <v>1</v>
          </cell>
          <cell r="U115">
            <v>1</v>
          </cell>
          <cell r="V115">
            <v>1</v>
          </cell>
          <cell r="W115">
            <v>1</v>
          </cell>
          <cell r="X115">
            <v>1</v>
          </cell>
          <cell r="Y115">
            <v>1</v>
          </cell>
          <cell r="Z115">
            <v>1</v>
          </cell>
          <cell r="AA115">
            <v>1</v>
          </cell>
          <cell r="AB115">
            <v>1</v>
          </cell>
          <cell r="AC115">
            <v>1</v>
          </cell>
          <cell r="AD115">
            <v>1</v>
          </cell>
          <cell r="AP115">
            <v>1</v>
          </cell>
          <cell r="AQ115">
            <v>10</v>
          </cell>
          <cell r="AR115">
            <v>8</v>
          </cell>
          <cell r="AZ115">
            <v>1</v>
          </cell>
          <cell r="BA115">
            <v>1</v>
          </cell>
          <cell r="BB115">
            <v>1</v>
          </cell>
          <cell r="BC115">
            <v>1</v>
          </cell>
          <cell r="BD115">
            <v>1</v>
          </cell>
          <cell r="BE115">
            <v>1</v>
          </cell>
          <cell r="BF115">
            <v>1</v>
          </cell>
          <cell r="BG115">
            <v>1</v>
          </cell>
          <cell r="BH115">
            <v>1</v>
          </cell>
          <cell r="BI115">
            <v>1</v>
          </cell>
          <cell r="BJ115">
            <v>1</v>
          </cell>
          <cell r="BK115">
            <v>1</v>
          </cell>
          <cell r="BL115">
            <v>1</v>
          </cell>
          <cell r="BM115">
            <v>1</v>
          </cell>
          <cell r="BN115">
            <v>1</v>
          </cell>
          <cell r="BO115">
            <v>0.9</v>
          </cell>
          <cell r="BP115">
            <v>0.9</v>
          </cell>
          <cell r="BQ115">
            <v>0.9</v>
          </cell>
          <cell r="BR115">
            <v>0.9</v>
          </cell>
          <cell r="BS115">
            <v>0.9</v>
          </cell>
        </row>
        <row r="116">
          <cell r="K116">
            <v>1</v>
          </cell>
          <cell r="L116">
            <v>1</v>
          </cell>
          <cell r="M116">
            <v>1</v>
          </cell>
          <cell r="N116">
            <v>1</v>
          </cell>
          <cell r="O116">
            <v>1</v>
          </cell>
          <cell r="P116">
            <v>1</v>
          </cell>
          <cell r="Q116">
            <v>1</v>
          </cell>
          <cell r="R116">
            <v>1</v>
          </cell>
          <cell r="S116">
            <v>1</v>
          </cell>
          <cell r="T116">
            <v>1</v>
          </cell>
          <cell r="U116">
            <v>1</v>
          </cell>
          <cell r="V116">
            <v>1</v>
          </cell>
          <cell r="W116">
            <v>1</v>
          </cell>
          <cell r="X116">
            <v>1</v>
          </cell>
          <cell r="Y116">
            <v>1</v>
          </cell>
          <cell r="Z116">
            <v>1</v>
          </cell>
          <cell r="AA116">
            <v>1</v>
          </cell>
          <cell r="AB116">
            <v>1</v>
          </cell>
          <cell r="AC116">
            <v>1</v>
          </cell>
          <cell r="AD116">
            <v>1</v>
          </cell>
          <cell r="AP116">
            <v>1</v>
          </cell>
          <cell r="AQ116">
            <v>10</v>
          </cell>
          <cell r="AR116">
            <v>9</v>
          </cell>
          <cell r="AZ116">
            <v>1</v>
          </cell>
          <cell r="BA116">
            <v>1</v>
          </cell>
          <cell r="BB116">
            <v>1</v>
          </cell>
          <cell r="BC116">
            <v>1</v>
          </cell>
          <cell r="BD116">
            <v>1</v>
          </cell>
          <cell r="BE116">
            <v>1</v>
          </cell>
          <cell r="BF116">
            <v>1</v>
          </cell>
          <cell r="BG116">
            <v>1</v>
          </cell>
          <cell r="BH116">
            <v>1</v>
          </cell>
          <cell r="BI116">
            <v>1</v>
          </cell>
          <cell r="BJ116">
            <v>1</v>
          </cell>
          <cell r="BK116">
            <v>1</v>
          </cell>
          <cell r="BL116">
            <v>1</v>
          </cell>
          <cell r="BM116">
            <v>1</v>
          </cell>
          <cell r="BN116">
            <v>1</v>
          </cell>
          <cell r="BO116">
            <v>0.9</v>
          </cell>
          <cell r="BP116">
            <v>0.9</v>
          </cell>
          <cell r="BQ116">
            <v>0.9</v>
          </cell>
          <cell r="BR116">
            <v>0.9</v>
          </cell>
          <cell r="BS116">
            <v>0.9</v>
          </cell>
        </row>
        <row r="117">
          <cell r="K117">
            <v>1</v>
          </cell>
          <cell r="L117">
            <v>1</v>
          </cell>
          <cell r="M117">
            <v>1</v>
          </cell>
          <cell r="N117">
            <v>1</v>
          </cell>
          <cell r="O117">
            <v>1</v>
          </cell>
          <cell r="P117">
            <v>1</v>
          </cell>
          <cell r="Q117">
            <v>1</v>
          </cell>
          <cell r="R117">
            <v>1</v>
          </cell>
          <cell r="S117">
            <v>1</v>
          </cell>
          <cell r="T117">
            <v>1</v>
          </cell>
          <cell r="U117">
            <v>1</v>
          </cell>
          <cell r="V117">
            <v>1</v>
          </cell>
          <cell r="W117">
            <v>1</v>
          </cell>
          <cell r="X117">
            <v>1</v>
          </cell>
          <cell r="Y117">
            <v>1</v>
          </cell>
          <cell r="Z117">
            <v>1</v>
          </cell>
          <cell r="AA117">
            <v>1</v>
          </cell>
          <cell r="AB117">
            <v>1</v>
          </cell>
          <cell r="AC117">
            <v>1</v>
          </cell>
          <cell r="AD117">
            <v>1</v>
          </cell>
          <cell r="AP117">
            <v>1</v>
          </cell>
          <cell r="AQ117">
            <v>10</v>
          </cell>
          <cell r="AR117">
            <v>10</v>
          </cell>
          <cell r="AZ117">
            <v>1</v>
          </cell>
          <cell r="BA117">
            <v>1</v>
          </cell>
          <cell r="BB117">
            <v>1</v>
          </cell>
          <cell r="BC117">
            <v>1</v>
          </cell>
          <cell r="BD117">
            <v>1</v>
          </cell>
          <cell r="BE117">
            <v>1</v>
          </cell>
          <cell r="BF117">
            <v>1</v>
          </cell>
          <cell r="BG117">
            <v>1</v>
          </cell>
          <cell r="BH117">
            <v>1</v>
          </cell>
          <cell r="BI117">
            <v>1</v>
          </cell>
          <cell r="BJ117">
            <v>1</v>
          </cell>
          <cell r="BK117">
            <v>1</v>
          </cell>
          <cell r="BL117">
            <v>1</v>
          </cell>
          <cell r="BM117">
            <v>1</v>
          </cell>
          <cell r="BN117">
            <v>1</v>
          </cell>
          <cell r="BO117">
            <v>1</v>
          </cell>
          <cell r="BP117">
            <v>1</v>
          </cell>
          <cell r="BQ117">
            <v>1</v>
          </cell>
          <cell r="BR117">
            <v>1</v>
          </cell>
          <cell r="BS117">
            <v>1</v>
          </cell>
        </row>
        <row r="118">
          <cell r="K118">
            <v>1</v>
          </cell>
          <cell r="L118">
            <v>1</v>
          </cell>
          <cell r="M118">
            <v>1</v>
          </cell>
          <cell r="N118">
            <v>1</v>
          </cell>
          <cell r="O118">
            <v>1</v>
          </cell>
          <cell r="P118">
            <v>1</v>
          </cell>
          <cell r="Q118">
            <v>1</v>
          </cell>
          <cell r="R118">
            <v>1</v>
          </cell>
          <cell r="S118">
            <v>1</v>
          </cell>
          <cell r="T118">
            <v>1</v>
          </cell>
          <cell r="U118">
            <v>1</v>
          </cell>
          <cell r="V118">
            <v>1</v>
          </cell>
          <cell r="W118">
            <v>1</v>
          </cell>
          <cell r="X118">
            <v>1</v>
          </cell>
          <cell r="Y118">
            <v>1</v>
          </cell>
          <cell r="Z118">
            <v>1</v>
          </cell>
          <cell r="AA118">
            <v>1</v>
          </cell>
          <cell r="AB118">
            <v>1</v>
          </cell>
          <cell r="AC118">
            <v>1</v>
          </cell>
          <cell r="AD118">
            <v>1</v>
          </cell>
          <cell r="AP118">
            <v>1</v>
          </cell>
          <cell r="AQ118">
            <v>11</v>
          </cell>
          <cell r="AR118">
            <v>1</v>
          </cell>
          <cell r="AZ118">
            <v>1</v>
          </cell>
          <cell r="BA118">
            <v>1</v>
          </cell>
          <cell r="BB118">
            <v>1</v>
          </cell>
          <cell r="BC118">
            <v>1</v>
          </cell>
          <cell r="BD118">
            <v>1</v>
          </cell>
          <cell r="BE118">
            <v>1</v>
          </cell>
          <cell r="BF118">
            <v>1</v>
          </cell>
          <cell r="BG118">
            <v>1</v>
          </cell>
          <cell r="BH118">
            <v>1</v>
          </cell>
          <cell r="BI118">
            <v>1</v>
          </cell>
          <cell r="BJ118">
            <v>1</v>
          </cell>
          <cell r="BK118">
            <v>1</v>
          </cell>
          <cell r="BL118">
            <v>1</v>
          </cell>
          <cell r="BM118">
            <v>1</v>
          </cell>
          <cell r="BN118">
            <v>1</v>
          </cell>
          <cell r="BO118">
            <v>1</v>
          </cell>
          <cell r="BP118">
            <v>1</v>
          </cell>
          <cell r="BQ118">
            <v>1</v>
          </cell>
          <cell r="BR118">
            <v>1</v>
          </cell>
          <cell r="BS118">
            <v>1</v>
          </cell>
        </row>
        <row r="119">
          <cell r="K119">
            <v>1</v>
          </cell>
          <cell r="L119">
            <v>1</v>
          </cell>
          <cell r="M119">
            <v>1</v>
          </cell>
          <cell r="N119">
            <v>1</v>
          </cell>
          <cell r="O119">
            <v>1</v>
          </cell>
          <cell r="P119">
            <v>1</v>
          </cell>
          <cell r="Q119">
            <v>1</v>
          </cell>
          <cell r="R119">
            <v>1</v>
          </cell>
          <cell r="S119">
            <v>1</v>
          </cell>
          <cell r="T119">
            <v>1</v>
          </cell>
          <cell r="U119">
            <v>1</v>
          </cell>
          <cell r="V119">
            <v>1</v>
          </cell>
          <cell r="W119">
            <v>1</v>
          </cell>
          <cell r="X119">
            <v>1</v>
          </cell>
          <cell r="Y119">
            <v>1</v>
          </cell>
          <cell r="Z119">
            <v>1</v>
          </cell>
          <cell r="AA119">
            <v>1</v>
          </cell>
          <cell r="AB119">
            <v>1</v>
          </cell>
          <cell r="AC119">
            <v>1</v>
          </cell>
          <cell r="AD119">
            <v>1</v>
          </cell>
          <cell r="AP119">
            <v>1</v>
          </cell>
          <cell r="AQ119">
            <v>11</v>
          </cell>
          <cell r="AR119">
            <v>2</v>
          </cell>
          <cell r="AZ119">
            <v>1</v>
          </cell>
          <cell r="BA119">
            <v>1</v>
          </cell>
          <cell r="BB119">
            <v>1</v>
          </cell>
          <cell r="BC119">
            <v>1</v>
          </cell>
          <cell r="BD119">
            <v>1</v>
          </cell>
          <cell r="BE119">
            <v>1</v>
          </cell>
          <cell r="BF119">
            <v>1</v>
          </cell>
          <cell r="BG119">
            <v>1</v>
          </cell>
          <cell r="BH119">
            <v>1</v>
          </cell>
          <cell r="BI119">
            <v>1</v>
          </cell>
          <cell r="BJ119">
            <v>1</v>
          </cell>
          <cell r="BK119">
            <v>1</v>
          </cell>
          <cell r="BL119">
            <v>1</v>
          </cell>
          <cell r="BM119">
            <v>1</v>
          </cell>
          <cell r="BN119">
            <v>1</v>
          </cell>
          <cell r="BO119">
            <v>1</v>
          </cell>
          <cell r="BP119">
            <v>1</v>
          </cell>
          <cell r="BQ119">
            <v>1</v>
          </cell>
          <cell r="BR119">
            <v>1</v>
          </cell>
          <cell r="BS119">
            <v>1</v>
          </cell>
        </row>
        <row r="120">
          <cell r="K120">
            <v>1</v>
          </cell>
          <cell r="L120">
            <v>1</v>
          </cell>
          <cell r="M120">
            <v>1</v>
          </cell>
          <cell r="N120">
            <v>1</v>
          </cell>
          <cell r="O120">
            <v>1</v>
          </cell>
          <cell r="P120">
            <v>1</v>
          </cell>
          <cell r="Q120">
            <v>1</v>
          </cell>
          <cell r="R120">
            <v>1</v>
          </cell>
          <cell r="S120">
            <v>1</v>
          </cell>
          <cell r="T120">
            <v>1</v>
          </cell>
          <cell r="U120">
            <v>1</v>
          </cell>
          <cell r="V120">
            <v>1</v>
          </cell>
          <cell r="W120">
            <v>1</v>
          </cell>
          <cell r="X120">
            <v>1</v>
          </cell>
          <cell r="Y120">
            <v>1</v>
          </cell>
          <cell r="Z120">
            <v>1</v>
          </cell>
          <cell r="AA120">
            <v>1</v>
          </cell>
          <cell r="AB120">
            <v>1</v>
          </cell>
          <cell r="AC120">
            <v>1</v>
          </cell>
          <cell r="AD120">
            <v>1</v>
          </cell>
          <cell r="AP120">
            <v>1</v>
          </cell>
          <cell r="AQ120">
            <v>11</v>
          </cell>
          <cell r="AR120">
            <v>3</v>
          </cell>
          <cell r="AZ120">
            <v>1</v>
          </cell>
          <cell r="BA120">
            <v>1</v>
          </cell>
          <cell r="BB120">
            <v>1</v>
          </cell>
          <cell r="BC120">
            <v>1</v>
          </cell>
          <cell r="BD120">
            <v>1</v>
          </cell>
          <cell r="BE120">
            <v>1</v>
          </cell>
          <cell r="BF120">
            <v>1</v>
          </cell>
          <cell r="BG120">
            <v>1</v>
          </cell>
          <cell r="BH120">
            <v>1</v>
          </cell>
          <cell r="BI120">
            <v>1</v>
          </cell>
          <cell r="BJ120">
            <v>1</v>
          </cell>
          <cell r="BK120">
            <v>1</v>
          </cell>
          <cell r="BL120">
            <v>1</v>
          </cell>
          <cell r="BM120">
            <v>1</v>
          </cell>
          <cell r="BN120">
            <v>1</v>
          </cell>
          <cell r="BO120">
            <v>1</v>
          </cell>
          <cell r="BP120">
            <v>1</v>
          </cell>
          <cell r="BQ120">
            <v>1</v>
          </cell>
          <cell r="BR120">
            <v>1</v>
          </cell>
          <cell r="BS120">
            <v>1</v>
          </cell>
        </row>
        <row r="121">
          <cell r="K121">
            <v>1</v>
          </cell>
          <cell r="L121">
            <v>1</v>
          </cell>
          <cell r="M121">
            <v>1</v>
          </cell>
          <cell r="N121">
            <v>1</v>
          </cell>
          <cell r="O121">
            <v>1</v>
          </cell>
          <cell r="P121">
            <v>1</v>
          </cell>
          <cell r="Q121">
            <v>1</v>
          </cell>
          <cell r="R121">
            <v>1</v>
          </cell>
          <cell r="S121">
            <v>1</v>
          </cell>
          <cell r="T121">
            <v>1</v>
          </cell>
          <cell r="U121">
            <v>1</v>
          </cell>
          <cell r="V121">
            <v>1</v>
          </cell>
          <cell r="W121">
            <v>1</v>
          </cell>
          <cell r="X121">
            <v>1</v>
          </cell>
          <cell r="Y121">
            <v>1</v>
          </cell>
          <cell r="Z121">
            <v>1</v>
          </cell>
          <cell r="AA121">
            <v>1</v>
          </cell>
          <cell r="AB121">
            <v>1</v>
          </cell>
          <cell r="AC121">
            <v>1</v>
          </cell>
          <cell r="AD121">
            <v>1</v>
          </cell>
          <cell r="AP121">
            <v>1</v>
          </cell>
          <cell r="AQ121">
            <v>11</v>
          </cell>
          <cell r="AR121">
            <v>4</v>
          </cell>
          <cell r="AZ121">
            <v>1</v>
          </cell>
          <cell r="BA121">
            <v>1</v>
          </cell>
          <cell r="BB121">
            <v>1</v>
          </cell>
          <cell r="BC121">
            <v>1</v>
          </cell>
          <cell r="BD121">
            <v>1</v>
          </cell>
          <cell r="BE121">
            <v>1</v>
          </cell>
          <cell r="BF121">
            <v>1</v>
          </cell>
          <cell r="BG121">
            <v>1</v>
          </cell>
          <cell r="BH121">
            <v>1</v>
          </cell>
          <cell r="BI121">
            <v>1</v>
          </cell>
          <cell r="BJ121">
            <v>1</v>
          </cell>
          <cell r="BK121">
            <v>1</v>
          </cell>
          <cell r="BL121">
            <v>1</v>
          </cell>
          <cell r="BM121">
            <v>1</v>
          </cell>
          <cell r="BN121">
            <v>1</v>
          </cell>
          <cell r="BO121">
            <v>1</v>
          </cell>
          <cell r="BP121">
            <v>1</v>
          </cell>
          <cell r="BQ121">
            <v>1</v>
          </cell>
          <cell r="BR121">
            <v>1</v>
          </cell>
          <cell r="BS121">
            <v>1</v>
          </cell>
        </row>
        <row r="122">
          <cell r="K122">
            <v>1</v>
          </cell>
          <cell r="L122">
            <v>1</v>
          </cell>
          <cell r="M122">
            <v>1</v>
          </cell>
          <cell r="N122">
            <v>1</v>
          </cell>
          <cell r="O122">
            <v>1</v>
          </cell>
          <cell r="P122">
            <v>1</v>
          </cell>
          <cell r="Q122">
            <v>1</v>
          </cell>
          <cell r="R122">
            <v>1</v>
          </cell>
          <cell r="S122">
            <v>1</v>
          </cell>
          <cell r="T122">
            <v>1</v>
          </cell>
          <cell r="U122">
            <v>1</v>
          </cell>
          <cell r="V122">
            <v>1</v>
          </cell>
          <cell r="W122">
            <v>1</v>
          </cell>
          <cell r="X122">
            <v>1</v>
          </cell>
          <cell r="Y122">
            <v>1</v>
          </cell>
          <cell r="Z122">
            <v>1</v>
          </cell>
          <cell r="AA122">
            <v>1</v>
          </cell>
          <cell r="AB122">
            <v>1</v>
          </cell>
          <cell r="AC122">
            <v>1</v>
          </cell>
          <cell r="AD122">
            <v>1</v>
          </cell>
          <cell r="AP122">
            <v>1</v>
          </cell>
          <cell r="AQ122">
            <v>11</v>
          </cell>
          <cell r="AR122">
            <v>5</v>
          </cell>
          <cell r="AZ122">
            <v>1</v>
          </cell>
          <cell r="BA122">
            <v>1</v>
          </cell>
          <cell r="BB122">
            <v>1</v>
          </cell>
          <cell r="BC122">
            <v>1</v>
          </cell>
          <cell r="BD122">
            <v>1</v>
          </cell>
          <cell r="BE122">
            <v>1</v>
          </cell>
          <cell r="BF122">
            <v>1</v>
          </cell>
          <cell r="BG122">
            <v>1</v>
          </cell>
          <cell r="BH122">
            <v>1</v>
          </cell>
          <cell r="BI122">
            <v>1</v>
          </cell>
          <cell r="BJ122">
            <v>1</v>
          </cell>
          <cell r="BK122">
            <v>1</v>
          </cell>
          <cell r="BL122">
            <v>1</v>
          </cell>
          <cell r="BM122">
            <v>1</v>
          </cell>
          <cell r="BN122">
            <v>1</v>
          </cell>
          <cell r="BO122">
            <v>1</v>
          </cell>
          <cell r="BP122">
            <v>1</v>
          </cell>
          <cell r="BQ122">
            <v>1</v>
          </cell>
          <cell r="BR122">
            <v>1</v>
          </cell>
          <cell r="BS122">
            <v>1</v>
          </cell>
        </row>
        <row r="123">
          <cell r="K123">
            <v>1</v>
          </cell>
          <cell r="L123">
            <v>1</v>
          </cell>
          <cell r="M123">
            <v>1</v>
          </cell>
          <cell r="N123">
            <v>1</v>
          </cell>
          <cell r="O123">
            <v>1</v>
          </cell>
          <cell r="P123">
            <v>1</v>
          </cell>
          <cell r="Q123">
            <v>1</v>
          </cell>
          <cell r="R123">
            <v>1</v>
          </cell>
          <cell r="S123">
            <v>1</v>
          </cell>
          <cell r="T123">
            <v>1</v>
          </cell>
          <cell r="U123">
            <v>1</v>
          </cell>
          <cell r="V123">
            <v>1</v>
          </cell>
          <cell r="W123">
            <v>1</v>
          </cell>
          <cell r="X123">
            <v>1</v>
          </cell>
          <cell r="Y123">
            <v>1</v>
          </cell>
          <cell r="Z123">
            <v>1</v>
          </cell>
          <cell r="AA123">
            <v>1</v>
          </cell>
          <cell r="AB123">
            <v>1</v>
          </cell>
          <cell r="AC123">
            <v>1</v>
          </cell>
          <cell r="AD123">
            <v>1</v>
          </cell>
          <cell r="AP123">
            <v>1</v>
          </cell>
          <cell r="AQ123">
            <v>11</v>
          </cell>
          <cell r="AR123">
            <v>6</v>
          </cell>
          <cell r="AZ123">
            <v>1</v>
          </cell>
          <cell r="BA123">
            <v>1</v>
          </cell>
          <cell r="BB123">
            <v>1</v>
          </cell>
          <cell r="BC123">
            <v>1</v>
          </cell>
          <cell r="BD123">
            <v>1</v>
          </cell>
          <cell r="BE123">
            <v>1</v>
          </cell>
          <cell r="BF123">
            <v>1</v>
          </cell>
          <cell r="BG123">
            <v>1</v>
          </cell>
          <cell r="BH123">
            <v>1</v>
          </cell>
          <cell r="BI123">
            <v>1</v>
          </cell>
          <cell r="BJ123">
            <v>1</v>
          </cell>
          <cell r="BK123">
            <v>1</v>
          </cell>
          <cell r="BL123">
            <v>1</v>
          </cell>
          <cell r="BM123">
            <v>1</v>
          </cell>
          <cell r="BN123">
            <v>1</v>
          </cell>
          <cell r="BO123">
            <v>1</v>
          </cell>
          <cell r="BP123">
            <v>1</v>
          </cell>
          <cell r="BQ123">
            <v>1</v>
          </cell>
          <cell r="BR123">
            <v>1</v>
          </cell>
          <cell r="BS123">
            <v>1</v>
          </cell>
        </row>
        <row r="124">
          <cell r="K124">
            <v>1</v>
          </cell>
          <cell r="L124">
            <v>1</v>
          </cell>
          <cell r="M124">
            <v>1</v>
          </cell>
          <cell r="N124">
            <v>1</v>
          </cell>
          <cell r="O124">
            <v>1</v>
          </cell>
          <cell r="P124">
            <v>1</v>
          </cell>
          <cell r="Q124">
            <v>1</v>
          </cell>
          <cell r="R124">
            <v>1</v>
          </cell>
          <cell r="S124">
            <v>1</v>
          </cell>
          <cell r="T124">
            <v>1</v>
          </cell>
          <cell r="U124">
            <v>1</v>
          </cell>
          <cell r="V124">
            <v>1</v>
          </cell>
          <cell r="W124">
            <v>1</v>
          </cell>
          <cell r="X124">
            <v>1</v>
          </cell>
          <cell r="Y124">
            <v>1</v>
          </cell>
          <cell r="Z124">
            <v>1</v>
          </cell>
          <cell r="AA124">
            <v>1</v>
          </cell>
          <cell r="AB124">
            <v>1</v>
          </cell>
          <cell r="AC124">
            <v>1</v>
          </cell>
          <cell r="AD124">
            <v>1</v>
          </cell>
          <cell r="AP124">
            <v>1</v>
          </cell>
          <cell r="AQ124">
            <v>11</v>
          </cell>
          <cell r="AR124">
            <v>7</v>
          </cell>
          <cell r="AZ124">
            <v>1</v>
          </cell>
          <cell r="BA124">
            <v>1</v>
          </cell>
          <cell r="BB124">
            <v>1</v>
          </cell>
          <cell r="BC124">
            <v>1</v>
          </cell>
          <cell r="BD124">
            <v>1</v>
          </cell>
          <cell r="BE124">
            <v>1</v>
          </cell>
          <cell r="BF124">
            <v>1</v>
          </cell>
          <cell r="BG124">
            <v>1</v>
          </cell>
          <cell r="BH124">
            <v>1</v>
          </cell>
          <cell r="BI124">
            <v>1</v>
          </cell>
          <cell r="BJ124">
            <v>1</v>
          </cell>
          <cell r="BK124">
            <v>1</v>
          </cell>
          <cell r="BL124">
            <v>1</v>
          </cell>
          <cell r="BM124">
            <v>1</v>
          </cell>
          <cell r="BN124">
            <v>1</v>
          </cell>
          <cell r="BO124">
            <v>1</v>
          </cell>
          <cell r="BP124">
            <v>1</v>
          </cell>
          <cell r="BQ124">
            <v>1</v>
          </cell>
          <cell r="BR124">
            <v>1</v>
          </cell>
          <cell r="BS124">
            <v>1</v>
          </cell>
        </row>
        <row r="125">
          <cell r="K125">
            <v>1</v>
          </cell>
          <cell r="L125">
            <v>1</v>
          </cell>
          <cell r="M125">
            <v>1</v>
          </cell>
          <cell r="N125">
            <v>1</v>
          </cell>
          <cell r="O125">
            <v>1</v>
          </cell>
          <cell r="P125">
            <v>1</v>
          </cell>
          <cell r="Q125">
            <v>1</v>
          </cell>
          <cell r="R125">
            <v>1</v>
          </cell>
          <cell r="S125">
            <v>1</v>
          </cell>
          <cell r="T125">
            <v>1</v>
          </cell>
          <cell r="U125">
            <v>1</v>
          </cell>
          <cell r="V125">
            <v>1</v>
          </cell>
          <cell r="W125">
            <v>1</v>
          </cell>
          <cell r="X125">
            <v>1</v>
          </cell>
          <cell r="Y125">
            <v>1</v>
          </cell>
          <cell r="Z125">
            <v>1</v>
          </cell>
          <cell r="AA125">
            <v>1</v>
          </cell>
          <cell r="AB125">
            <v>1</v>
          </cell>
          <cell r="AC125">
            <v>1</v>
          </cell>
          <cell r="AD125">
            <v>1</v>
          </cell>
          <cell r="AP125">
            <v>1</v>
          </cell>
          <cell r="AQ125">
            <v>11</v>
          </cell>
          <cell r="AR125">
            <v>8</v>
          </cell>
          <cell r="AZ125">
            <v>1</v>
          </cell>
          <cell r="BA125">
            <v>1</v>
          </cell>
          <cell r="BB125">
            <v>1</v>
          </cell>
          <cell r="BC125">
            <v>1</v>
          </cell>
          <cell r="BD125">
            <v>1</v>
          </cell>
          <cell r="BE125">
            <v>1</v>
          </cell>
          <cell r="BF125">
            <v>1</v>
          </cell>
          <cell r="BG125">
            <v>1</v>
          </cell>
          <cell r="BH125">
            <v>1</v>
          </cell>
          <cell r="BI125">
            <v>1</v>
          </cell>
          <cell r="BJ125">
            <v>1</v>
          </cell>
          <cell r="BK125">
            <v>1</v>
          </cell>
          <cell r="BL125">
            <v>1</v>
          </cell>
          <cell r="BM125">
            <v>1</v>
          </cell>
          <cell r="BN125">
            <v>1</v>
          </cell>
          <cell r="BO125">
            <v>1</v>
          </cell>
          <cell r="BP125">
            <v>1</v>
          </cell>
          <cell r="BQ125">
            <v>1</v>
          </cell>
          <cell r="BR125">
            <v>1</v>
          </cell>
          <cell r="BS125">
            <v>1</v>
          </cell>
        </row>
        <row r="126">
          <cell r="K126">
            <v>1</v>
          </cell>
          <cell r="L126">
            <v>1</v>
          </cell>
          <cell r="M126">
            <v>1</v>
          </cell>
          <cell r="N126">
            <v>1</v>
          </cell>
          <cell r="O126">
            <v>1</v>
          </cell>
          <cell r="P126">
            <v>1</v>
          </cell>
          <cell r="Q126">
            <v>1</v>
          </cell>
          <cell r="R126">
            <v>1</v>
          </cell>
          <cell r="S126">
            <v>1</v>
          </cell>
          <cell r="T126">
            <v>1</v>
          </cell>
          <cell r="U126">
            <v>1</v>
          </cell>
          <cell r="V126">
            <v>1</v>
          </cell>
          <cell r="W126">
            <v>1</v>
          </cell>
          <cell r="X126">
            <v>1</v>
          </cell>
          <cell r="Y126">
            <v>1</v>
          </cell>
          <cell r="Z126">
            <v>1</v>
          </cell>
          <cell r="AA126">
            <v>1</v>
          </cell>
          <cell r="AB126">
            <v>1</v>
          </cell>
          <cell r="AC126">
            <v>1</v>
          </cell>
          <cell r="AD126">
            <v>1</v>
          </cell>
          <cell r="AP126">
            <v>1</v>
          </cell>
          <cell r="AQ126">
            <v>11</v>
          </cell>
          <cell r="AR126">
            <v>9</v>
          </cell>
          <cell r="AZ126">
            <v>1</v>
          </cell>
          <cell r="BA126">
            <v>1</v>
          </cell>
          <cell r="BB126">
            <v>1</v>
          </cell>
          <cell r="BC126">
            <v>1</v>
          </cell>
          <cell r="BD126">
            <v>1</v>
          </cell>
          <cell r="BE126">
            <v>1</v>
          </cell>
          <cell r="BF126">
            <v>1</v>
          </cell>
          <cell r="BG126">
            <v>1</v>
          </cell>
          <cell r="BH126">
            <v>1</v>
          </cell>
          <cell r="BI126">
            <v>1</v>
          </cell>
          <cell r="BJ126">
            <v>1</v>
          </cell>
          <cell r="BK126">
            <v>1</v>
          </cell>
          <cell r="BL126">
            <v>1</v>
          </cell>
          <cell r="BM126">
            <v>1</v>
          </cell>
          <cell r="BN126">
            <v>1</v>
          </cell>
          <cell r="BO126">
            <v>1</v>
          </cell>
          <cell r="BP126">
            <v>1</v>
          </cell>
          <cell r="BQ126">
            <v>1</v>
          </cell>
          <cell r="BR126">
            <v>1</v>
          </cell>
          <cell r="BS126">
            <v>1</v>
          </cell>
        </row>
        <row r="127">
          <cell r="K127">
            <v>1</v>
          </cell>
          <cell r="L127">
            <v>1</v>
          </cell>
          <cell r="M127">
            <v>1</v>
          </cell>
          <cell r="N127">
            <v>1</v>
          </cell>
          <cell r="O127">
            <v>1</v>
          </cell>
          <cell r="P127">
            <v>1</v>
          </cell>
          <cell r="Q127">
            <v>1</v>
          </cell>
          <cell r="R127">
            <v>1</v>
          </cell>
          <cell r="S127">
            <v>1</v>
          </cell>
          <cell r="T127">
            <v>1</v>
          </cell>
          <cell r="U127">
            <v>1</v>
          </cell>
          <cell r="V127">
            <v>1</v>
          </cell>
          <cell r="W127">
            <v>1</v>
          </cell>
          <cell r="X127">
            <v>1</v>
          </cell>
          <cell r="Y127">
            <v>1</v>
          </cell>
          <cell r="Z127">
            <v>1</v>
          </cell>
          <cell r="AA127">
            <v>1</v>
          </cell>
          <cell r="AB127">
            <v>1</v>
          </cell>
          <cell r="AC127">
            <v>1</v>
          </cell>
          <cell r="AD127">
            <v>1</v>
          </cell>
          <cell r="AP127">
            <v>1</v>
          </cell>
          <cell r="AQ127">
            <v>11</v>
          </cell>
          <cell r="AR127">
            <v>10</v>
          </cell>
          <cell r="AZ127">
            <v>1</v>
          </cell>
          <cell r="BA127">
            <v>1</v>
          </cell>
          <cell r="BB127">
            <v>1</v>
          </cell>
          <cell r="BC127">
            <v>1</v>
          </cell>
          <cell r="BD127">
            <v>1</v>
          </cell>
          <cell r="BE127">
            <v>1</v>
          </cell>
          <cell r="BF127">
            <v>1</v>
          </cell>
          <cell r="BG127">
            <v>1</v>
          </cell>
          <cell r="BH127">
            <v>1</v>
          </cell>
          <cell r="BI127">
            <v>1</v>
          </cell>
          <cell r="BJ127">
            <v>1</v>
          </cell>
          <cell r="BK127">
            <v>1</v>
          </cell>
          <cell r="BL127">
            <v>1</v>
          </cell>
          <cell r="BM127">
            <v>1</v>
          </cell>
          <cell r="BN127">
            <v>1</v>
          </cell>
          <cell r="BO127">
            <v>1</v>
          </cell>
          <cell r="BP127">
            <v>1</v>
          </cell>
          <cell r="BQ127">
            <v>1</v>
          </cell>
          <cell r="BR127">
            <v>1</v>
          </cell>
          <cell r="BS127">
            <v>1</v>
          </cell>
        </row>
        <row r="128">
          <cell r="K128">
            <v>1</v>
          </cell>
          <cell r="L128">
            <v>1</v>
          </cell>
          <cell r="M128">
            <v>1</v>
          </cell>
          <cell r="N128">
            <v>1</v>
          </cell>
          <cell r="O128">
            <v>1</v>
          </cell>
          <cell r="P128">
            <v>1</v>
          </cell>
          <cell r="Q128">
            <v>1</v>
          </cell>
          <cell r="R128">
            <v>1</v>
          </cell>
          <cell r="S128">
            <v>1</v>
          </cell>
          <cell r="T128">
            <v>1</v>
          </cell>
          <cell r="U128">
            <v>1</v>
          </cell>
          <cell r="V128">
            <v>1</v>
          </cell>
          <cell r="W128">
            <v>1</v>
          </cell>
          <cell r="X128">
            <v>1</v>
          </cell>
          <cell r="Y128">
            <v>1</v>
          </cell>
          <cell r="Z128">
            <v>1</v>
          </cell>
          <cell r="AA128">
            <v>1</v>
          </cell>
          <cell r="AB128">
            <v>1</v>
          </cell>
          <cell r="AC128">
            <v>1</v>
          </cell>
          <cell r="AD128">
            <v>1</v>
          </cell>
          <cell r="AP128">
            <v>1</v>
          </cell>
          <cell r="AQ128">
            <v>12</v>
          </cell>
          <cell r="AR128">
            <v>1</v>
          </cell>
          <cell r="AZ128">
            <v>1</v>
          </cell>
          <cell r="BA128">
            <v>1</v>
          </cell>
          <cell r="BB128">
            <v>1</v>
          </cell>
          <cell r="BC128">
            <v>1</v>
          </cell>
          <cell r="BD128">
            <v>1</v>
          </cell>
          <cell r="BE128">
            <v>1</v>
          </cell>
          <cell r="BF128">
            <v>1</v>
          </cell>
          <cell r="BG128">
            <v>1</v>
          </cell>
          <cell r="BH128">
            <v>1</v>
          </cell>
          <cell r="BI128">
            <v>1</v>
          </cell>
          <cell r="BJ128">
            <v>1</v>
          </cell>
          <cell r="BK128">
            <v>1</v>
          </cell>
          <cell r="BL128">
            <v>1</v>
          </cell>
          <cell r="BM128">
            <v>1</v>
          </cell>
          <cell r="BN128">
            <v>1</v>
          </cell>
          <cell r="BO128">
            <v>1</v>
          </cell>
          <cell r="BP128">
            <v>1</v>
          </cell>
          <cell r="BQ128">
            <v>1</v>
          </cell>
          <cell r="BR128">
            <v>1</v>
          </cell>
          <cell r="BS128">
            <v>1</v>
          </cell>
        </row>
        <row r="129">
          <cell r="K129">
            <v>1</v>
          </cell>
          <cell r="L129">
            <v>1</v>
          </cell>
          <cell r="M129">
            <v>1</v>
          </cell>
          <cell r="N129">
            <v>1</v>
          </cell>
          <cell r="O129">
            <v>1</v>
          </cell>
          <cell r="P129">
            <v>1</v>
          </cell>
          <cell r="Q129">
            <v>1</v>
          </cell>
          <cell r="R129">
            <v>1</v>
          </cell>
          <cell r="S129">
            <v>1</v>
          </cell>
          <cell r="T129">
            <v>1</v>
          </cell>
          <cell r="U129">
            <v>1</v>
          </cell>
          <cell r="V129">
            <v>1</v>
          </cell>
          <cell r="W129">
            <v>1</v>
          </cell>
          <cell r="X129">
            <v>1</v>
          </cell>
          <cell r="Y129">
            <v>1</v>
          </cell>
          <cell r="Z129">
            <v>1</v>
          </cell>
          <cell r="AA129">
            <v>1</v>
          </cell>
          <cell r="AB129">
            <v>1</v>
          </cell>
          <cell r="AC129">
            <v>1</v>
          </cell>
          <cell r="AD129">
            <v>1</v>
          </cell>
          <cell r="AP129">
            <v>1</v>
          </cell>
          <cell r="AQ129">
            <v>12</v>
          </cell>
          <cell r="AR129">
            <v>2</v>
          </cell>
          <cell r="AZ129">
            <v>1</v>
          </cell>
          <cell r="BA129">
            <v>1</v>
          </cell>
          <cell r="BB129">
            <v>1</v>
          </cell>
          <cell r="BC129">
            <v>1</v>
          </cell>
          <cell r="BD129">
            <v>1</v>
          </cell>
          <cell r="BE129">
            <v>1</v>
          </cell>
          <cell r="BF129">
            <v>1</v>
          </cell>
          <cell r="BG129">
            <v>1</v>
          </cell>
          <cell r="BH129">
            <v>1</v>
          </cell>
          <cell r="BI129">
            <v>1</v>
          </cell>
          <cell r="BJ129">
            <v>1</v>
          </cell>
          <cell r="BK129">
            <v>1</v>
          </cell>
          <cell r="BL129">
            <v>1</v>
          </cell>
          <cell r="BM129">
            <v>1</v>
          </cell>
          <cell r="BN129">
            <v>1</v>
          </cell>
          <cell r="BO129">
            <v>1</v>
          </cell>
          <cell r="BP129">
            <v>1</v>
          </cell>
          <cell r="BQ129">
            <v>1</v>
          </cell>
          <cell r="BR129">
            <v>1</v>
          </cell>
          <cell r="BS129">
            <v>1</v>
          </cell>
        </row>
        <row r="130">
          <cell r="K130">
            <v>1</v>
          </cell>
          <cell r="L130">
            <v>1</v>
          </cell>
          <cell r="M130">
            <v>1</v>
          </cell>
          <cell r="N130">
            <v>1</v>
          </cell>
          <cell r="O130">
            <v>1</v>
          </cell>
          <cell r="P130">
            <v>1</v>
          </cell>
          <cell r="Q130">
            <v>1</v>
          </cell>
          <cell r="R130">
            <v>1</v>
          </cell>
          <cell r="S130">
            <v>1</v>
          </cell>
          <cell r="T130">
            <v>1</v>
          </cell>
          <cell r="U130">
            <v>1</v>
          </cell>
          <cell r="V130">
            <v>1</v>
          </cell>
          <cell r="W130">
            <v>1</v>
          </cell>
          <cell r="X130">
            <v>1</v>
          </cell>
          <cell r="Y130">
            <v>1</v>
          </cell>
          <cell r="Z130">
            <v>1</v>
          </cell>
          <cell r="AA130">
            <v>1</v>
          </cell>
          <cell r="AB130">
            <v>1</v>
          </cell>
          <cell r="AC130">
            <v>1</v>
          </cell>
          <cell r="AD130">
            <v>1</v>
          </cell>
          <cell r="AP130">
            <v>1</v>
          </cell>
          <cell r="AQ130">
            <v>12</v>
          </cell>
          <cell r="AR130">
            <v>3</v>
          </cell>
          <cell r="AZ130">
            <v>1</v>
          </cell>
          <cell r="BA130">
            <v>1</v>
          </cell>
          <cell r="BB130">
            <v>1</v>
          </cell>
          <cell r="BC130">
            <v>1</v>
          </cell>
          <cell r="BD130">
            <v>1</v>
          </cell>
          <cell r="BE130">
            <v>1</v>
          </cell>
          <cell r="BF130">
            <v>1</v>
          </cell>
          <cell r="BG130">
            <v>1</v>
          </cell>
          <cell r="BH130">
            <v>1</v>
          </cell>
          <cell r="BI130">
            <v>1</v>
          </cell>
          <cell r="BJ130">
            <v>1</v>
          </cell>
          <cell r="BK130">
            <v>1</v>
          </cell>
          <cell r="BL130">
            <v>1</v>
          </cell>
          <cell r="BM130">
            <v>1</v>
          </cell>
          <cell r="BN130">
            <v>1</v>
          </cell>
          <cell r="BO130">
            <v>1</v>
          </cell>
          <cell r="BP130">
            <v>1</v>
          </cell>
          <cell r="BQ130">
            <v>1</v>
          </cell>
          <cell r="BR130">
            <v>1</v>
          </cell>
          <cell r="BS130">
            <v>1</v>
          </cell>
        </row>
        <row r="131">
          <cell r="K131">
            <v>1</v>
          </cell>
          <cell r="L131">
            <v>1</v>
          </cell>
          <cell r="M131">
            <v>1</v>
          </cell>
          <cell r="N131">
            <v>1</v>
          </cell>
          <cell r="O131">
            <v>1</v>
          </cell>
          <cell r="P131">
            <v>1</v>
          </cell>
          <cell r="Q131">
            <v>1</v>
          </cell>
          <cell r="R131">
            <v>1</v>
          </cell>
          <cell r="S131">
            <v>1</v>
          </cell>
          <cell r="T131">
            <v>1</v>
          </cell>
          <cell r="U131">
            <v>1</v>
          </cell>
          <cell r="V131">
            <v>1</v>
          </cell>
          <cell r="W131">
            <v>1</v>
          </cell>
          <cell r="X131">
            <v>1</v>
          </cell>
          <cell r="Y131">
            <v>1</v>
          </cell>
          <cell r="Z131">
            <v>1</v>
          </cell>
          <cell r="AA131">
            <v>1</v>
          </cell>
          <cell r="AB131">
            <v>1</v>
          </cell>
          <cell r="AC131">
            <v>1</v>
          </cell>
          <cell r="AD131">
            <v>1</v>
          </cell>
          <cell r="AP131">
            <v>1</v>
          </cell>
          <cell r="AQ131">
            <v>12</v>
          </cell>
          <cell r="AR131">
            <v>4</v>
          </cell>
          <cell r="AZ131">
            <v>1</v>
          </cell>
          <cell r="BA131">
            <v>1</v>
          </cell>
          <cell r="BB131">
            <v>1</v>
          </cell>
          <cell r="BC131">
            <v>1</v>
          </cell>
          <cell r="BD131">
            <v>1</v>
          </cell>
          <cell r="BE131">
            <v>1</v>
          </cell>
          <cell r="BF131">
            <v>1</v>
          </cell>
          <cell r="BG131">
            <v>1</v>
          </cell>
          <cell r="BH131">
            <v>1</v>
          </cell>
          <cell r="BI131">
            <v>1</v>
          </cell>
          <cell r="BJ131">
            <v>1</v>
          </cell>
          <cell r="BK131">
            <v>1</v>
          </cell>
          <cell r="BL131">
            <v>1</v>
          </cell>
          <cell r="BM131">
            <v>1</v>
          </cell>
          <cell r="BN131">
            <v>1</v>
          </cell>
          <cell r="BO131">
            <v>1</v>
          </cell>
          <cell r="BP131">
            <v>1</v>
          </cell>
          <cell r="BQ131">
            <v>1</v>
          </cell>
          <cell r="BR131">
            <v>1</v>
          </cell>
          <cell r="BS131">
            <v>1</v>
          </cell>
        </row>
        <row r="132">
          <cell r="K132">
            <v>1</v>
          </cell>
          <cell r="L132">
            <v>1</v>
          </cell>
          <cell r="M132">
            <v>1</v>
          </cell>
          <cell r="N132">
            <v>1</v>
          </cell>
          <cell r="O132">
            <v>1</v>
          </cell>
          <cell r="P132">
            <v>1</v>
          </cell>
          <cell r="Q132">
            <v>1</v>
          </cell>
          <cell r="R132">
            <v>1</v>
          </cell>
          <cell r="S132">
            <v>1</v>
          </cell>
          <cell r="T132">
            <v>1</v>
          </cell>
          <cell r="U132">
            <v>1</v>
          </cell>
          <cell r="V132">
            <v>1</v>
          </cell>
          <cell r="W132">
            <v>1</v>
          </cell>
          <cell r="X132">
            <v>1</v>
          </cell>
          <cell r="Y132">
            <v>1</v>
          </cell>
          <cell r="Z132">
            <v>1</v>
          </cell>
          <cell r="AA132">
            <v>1</v>
          </cell>
          <cell r="AB132">
            <v>1</v>
          </cell>
          <cell r="AC132">
            <v>1</v>
          </cell>
          <cell r="AD132">
            <v>1</v>
          </cell>
          <cell r="AP132">
            <v>1</v>
          </cell>
          <cell r="AQ132">
            <v>12</v>
          </cell>
          <cell r="AR132">
            <v>5</v>
          </cell>
          <cell r="AZ132">
            <v>1</v>
          </cell>
          <cell r="BA132">
            <v>1</v>
          </cell>
          <cell r="BB132">
            <v>1</v>
          </cell>
          <cell r="BC132">
            <v>1</v>
          </cell>
          <cell r="BD132">
            <v>1</v>
          </cell>
          <cell r="BE132">
            <v>1</v>
          </cell>
          <cell r="BF132">
            <v>1</v>
          </cell>
          <cell r="BG132">
            <v>1</v>
          </cell>
          <cell r="BH132">
            <v>1</v>
          </cell>
          <cell r="BI132">
            <v>1</v>
          </cell>
          <cell r="BJ132">
            <v>1</v>
          </cell>
          <cell r="BK132">
            <v>1</v>
          </cell>
          <cell r="BL132">
            <v>1</v>
          </cell>
          <cell r="BM132">
            <v>1</v>
          </cell>
          <cell r="BN132">
            <v>1</v>
          </cell>
          <cell r="BO132">
            <v>1</v>
          </cell>
          <cell r="BP132">
            <v>1</v>
          </cell>
          <cell r="BQ132">
            <v>1</v>
          </cell>
          <cell r="BR132">
            <v>1</v>
          </cell>
          <cell r="BS132">
            <v>1</v>
          </cell>
        </row>
        <row r="133">
          <cell r="K133">
            <v>1</v>
          </cell>
          <cell r="L133">
            <v>1</v>
          </cell>
          <cell r="M133">
            <v>1</v>
          </cell>
          <cell r="N133">
            <v>1</v>
          </cell>
          <cell r="O133">
            <v>1</v>
          </cell>
          <cell r="P133">
            <v>1</v>
          </cell>
          <cell r="Q133">
            <v>1</v>
          </cell>
          <cell r="R133">
            <v>1</v>
          </cell>
          <cell r="S133">
            <v>1</v>
          </cell>
          <cell r="T133">
            <v>1</v>
          </cell>
          <cell r="U133">
            <v>1</v>
          </cell>
          <cell r="V133">
            <v>1</v>
          </cell>
          <cell r="W133">
            <v>1</v>
          </cell>
          <cell r="X133">
            <v>1</v>
          </cell>
          <cell r="Y133">
            <v>1</v>
          </cell>
          <cell r="Z133">
            <v>1</v>
          </cell>
          <cell r="AA133">
            <v>1</v>
          </cell>
          <cell r="AB133">
            <v>1</v>
          </cell>
          <cell r="AC133">
            <v>1</v>
          </cell>
          <cell r="AD133">
            <v>1</v>
          </cell>
          <cell r="AP133">
            <v>1</v>
          </cell>
          <cell r="AQ133">
            <v>12</v>
          </cell>
          <cell r="AR133">
            <v>6</v>
          </cell>
          <cell r="AZ133">
            <v>1</v>
          </cell>
          <cell r="BA133">
            <v>1</v>
          </cell>
          <cell r="BB133">
            <v>1</v>
          </cell>
          <cell r="BC133">
            <v>1</v>
          </cell>
          <cell r="BD133">
            <v>1</v>
          </cell>
          <cell r="BE133">
            <v>1</v>
          </cell>
          <cell r="BF133">
            <v>1</v>
          </cell>
          <cell r="BG133">
            <v>1</v>
          </cell>
          <cell r="BH133">
            <v>1</v>
          </cell>
          <cell r="BI133">
            <v>1</v>
          </cell>
          <cell r="BJ133">
            <v>1</v>
          </cell>
          <cell r="BK133">
            <v>1</v>
          </cell>
          <cell r="BL133">
            <v>1</v>
          </cell>
          <cell r="BM133">
            <v>1</v>
          </cell>
          <cell r="BN133">
            <v>1</v>
          </cell>
          <cell r="BO133">
            <v>1</v>
          </cell>
          <cell r="BP133">
            <v>1</v>
          </cell>
          <cell r="BQ133">
            <v>1</v>
          </cell>
          <cell r="BR133">
            <v>1</v>
          </cell>
          <cell r="BS133">
            <v>1</v>
          </cell>
        </row>
        <row r="134">
          <cell r="K134">
            <v>1</v>
          </cell>
          <cell r="L134">
            <v>1</v>
          </cell>
          <cell r="M134">
            <v>1</v>
          </cell>
          <cell r="N134">
            <v>1</v>
          </cell>
          <cell r="O134">
            <v>1</v>
          </cell>
          <cell r="P134">
            <v>1</v>
          </cell>
          <cell r="Q134">
            <v>1</v>
          </cell>
          <cell r="R134">
            <v>1</v>
          </cell>
          <cell r="S134">
            <v>1</v>
          </cell>
          <cell r="T134">
            <v>1</v>
          </cell>
          <cell r="U134">
            <v>1</v>
          </cell>
          <cell r="V134">
            <v>1</v>
          </cell>
          <cell r="W134">
            <v>1</v>
          </cell>
          <cell r="X134">
            <v>1</v>
          </cell>
          <cell r="Y134">
            <v>1</v>
          </cell>
          <cell r="Z134">
            <v>1</v>
          </cell>
          <cell r="AA134">
            <v>1</v>
          </cell>
          <cell r="AB134">
            <v>1</v>
          </cell>
          <cell r="AC134">
            <v>1</v>
          </cell>
          <cell r="AD134">
            <v>1</v>
          </cell>
          <cell r="AP134">
            <v>1</v>
          </cell>
          <cell r="AQ134">
            <v>12</v>
          </cell>
          <cell r="AR134">
            <v>7</v>
          </cell>
          <cell r="AZ134">
            <v>1</v>
          </cell>
          <cell r="BA134">
            <v>1</v>
          </cell>
          <cell r="BB134">
            <v>1</v>
          </cell>
          <cell r="BC134">
            <v>1</v>
          </cell>
          <cell r="BD134">
            <v>1</v>
          </cell>
          <cell r="BE134">
            <v>1</v>
          </cell>
          <cell r="BF134">
            <v>1</v>
          </cell>
          <cell r="BG134">
            <v>1</v>
          </cell>
          <cell r="BH134">
            <v>1</v>
          </cell>
          <cell r="BI134">
            <v>1</v>
          </cell>
          <cell r="BJ134">
            <v>1</v>
          </cell>
          <cell r="BK134">
            <v>1</v>
          </cell>
          <cell r="BL134">
            <v>1</v>
          </cell>
          <cell r="BM134">
            <v>1</v>
          </cell>
          <cell r="BN134">
            <v>1</v>
          </cell>
          <cell r="BO134">
            <v>1</v>
          </cell>
          <cell r="BP134">
            <v>1</v>
          </cell>
          <cell r="BQ134">
            <v>1</v>
          </cell>
          <cell r="BR134">
            <v>1</v>
          </cell>
          <cell r="BS134">
            <v>1</v>
          </cell>
        </row>
        <row r="135">
          <cell r="K135">
            <v>1</v>
          </cell>
          <cell r="L135">
            <v>1</v>
          </cell>
          <cell r="M135">
            <v>1</v>
          </cell>
          <cell r="N135">
            <v>1</v>
          </cell>
          <cell r="O135">
            <v>1</v>
          </cell>
          <cell r="P135">
            <v>1</v>
          </cell>
          <cell r="Q135">
            <v>1</v>
          </cell>
          <cell r="R135">
            <v>1</v>
          </cell>
          <cell r="S135">
            <v>1</v>
          </cell>
          <cell r="T135">
            <v>1</v>
          </cell>
          <cell r="U135">
            <v>1</v>
          </cell>
          <cell r="V135">
            <v>1</v>
          </cell>
          <cell r="W135">
            <v>1</v>
          </cell>
          <cell r="X135">
            <v>1</v>
          </cell>
          <cell r="Y135">
            <v>1</v>
          </cell>
          <cell r="Z135">
            <v>1</v>
          </cell>
          <cell r="AA135">
            <v>1</v>
          </cell>
          <cell r="AB135">
            <v>1</v>
          </cell>
          <cell r="AC135">
            <v>1</v>
          </cell>
          <cell r="AD135">
            <v>1</v>
          </cell>
          <cell r="AP135">
            <v>1</v>
          </cell>
          <cell r="AQ135">
            <v>12</v>
          </cell>
          <cell r="AR135">
            <v>8</v>
          </cell>
          <cell r="AZ135">
            <v>1</v>
          </cell>
          <cell r="BA135">
            <v>1</v>
          </cell>
          <cell r="BB135">
            <v>1</v>
          </cell>
          <cell r="BC135">
            <v>1</v>
          </cell>
          <cell r="BD135">
            <v>1</v>
          </cell>
          <cell r="BE135">
            <v>1</v>
          </cell>
          <cell r="BF135">
            <v>1</v>
          </cell>
          <cell r="BG135">
            <v>1</v>
          </cell>
          <cell r="BH135">
            <v>1</v>
          </cell>
          <cell r="BI135">
            <v>1</v>
          </cell>
          <cell r="BJ135">
            <v>1</v>
          </cell>
          <cell r="BK135">
            <v>1</v>
          </cell>
          <cell r="BL135">
            <v>1</v>
          </cell>
          <cell r="BM135">
            <v>1</v>
          </cell>
          <cell r="BN135">
            <v>1</v>
          </cell>
          <cell r="BO135">
            <v>1</v>
          </cell>
          <cell r="BP135">
            <v>1</v>
          </cell>
          <cell r="BQ135">
            <v>1</v>
          </cell>
          <cell r="BR135">
            <v>1</v>
          </cell>
          <cell r="BS135">
            <v>1</v>
          </cell>
        </row>
        <row r="136">
          <cell r="K136">
            <v>1</v>
          </cell>
          <cell r="L136">
            <v>1</v>
          </cell>
          <cell r="M136">
            <v>1</v>
          </cell>
          <cell r="N136">
            <v>1</v>
          </cell>
          <cell r="O136">
            <v>1</v>
          </cell>
          <cell r="P136">
            <v>1</v>
          </cell>
          <cell r="Q136">
            <v>1</v>
          </cell>
          <cell r="R136">
            <v>1</v>
          </cell>
          <cell r="S136">
            <v>1</v>
          </cell>
          <cell r="T136">
            <v>1</v>
          </cell>
          <cell r="U136">
            <v>1</v>
          </cell>
          <cell r="V136">
            <v>1</v>
          </cell>
          <cell r="W136">
            <v>1</v>
          </cell>
          <cell r="X136">
            <v>1</v>
          </cell>
          <cell r="Y136">
            <v>1</v>
          </cell>
          <cell r="Z136">
            <v>1</v>
          </cell>
          <cell r="AA136">
            <v>1</v>
          </cell>
          <cell r="AB136">
            <v>1</v>
          </cell>
          <cell r="AC136">
            <v>1</v>
          </cell>
          <cell r="AD136">
            <v>1</v>
          </cell>
          <cell r="AP136">
            <v>1</v>
          </cell>
          <cell r="AQ136">
            <v>12</v>
          </cell>
          <cell r="AR136">
            <v>9</v>
          </cell>
          <cell r="AZ136">
            <v>1</v>
          </cell>
          <cell r="BA136">
            <v>1</v>
          </cell>
          <cell r="BB136">
            <v>1</v>
          </cell>
          <cell r="BC136">
            <v>1</v>
          </cell>
          <cell r="BD136">
            <v>1</v>
          </cell>
          <cell r="BE136">
            <v>1</v>
          </cell>
          <cell r="BF136">
            <v>1</v>
          </cell>
          <cell r="BG136">
            <v>1</v>
          </cell>
          <cell r="BH136">
            <v>1</v>
          </cell>
          <cell r="BI136">
            <v>1</v>
          </cell>
          <cell r="BJ136">
            <v>1</v>
          </cell>
          <cell r="BK136">
            <v>1</v>
          </cell>
          <cell r="BL136">
            <v>1</v>
          </cell>
          <cell r="BM136">
            <v>1</v>
          </cell>
          <cell r="BN136">
            <v>1</v>
          </cell>
          <cell r="BO136">
            <v>1</v>
          </cell>
          <cell r="BP136">
            <v>1</v>
          </cell>
          <cell r="BQ136">
            <v>1</v>
          </cell>
          <cell r="BR136">
            <v>1</v>
          </cell>
          <cell r="BS136">
            <v>1</v>
          </cell>
        </row>
        <row r="137">
          <cell r="K137">
            <v>1</v>
          </cell>
          <cell r="L137">
            <v>1</v>
          </cell>
          <cell r="M137">
            <v>1</v>
          </cell>
          <cell r="N137">
            <v>1</v>
          </cell>
          <cell r="O137">
            <v>1</v>
          </cell>
          <cell r="P137">
            <v>1</v>
          </cell>
          <cell r="Q137">
            <v>1</v>
          </cell>
          <cell r="R137">
            <v>1</v>
          </cell>
          <cell r="S137">
            <v>1</v>
          </cell>
          <cell r="T137">
            <v>1</v>
          </cell>
          <cell r="U137">
            <v>1</v>
          </cell>
          <cell r="V137">
            <v>1</v>
          </cell>
          <cell r="W137">
            <v>1</v>
          </cell>
          <cell r="X137">
            <v>1</v>
          </cell>
          <cell r="Y137">
            <v>1</v>
          </cell>
          <cell r="Z137">
            <v>1</v>
          </cell>
          <cell r="AA137">
            <v>1</v>
          </cell>
          <cell r="AB137">
            <v>1</v>
          </cell>
          <cell r="AC137">
            <v>1</v>
          </cell>
          <cell r="AD137">
            <v>1</v>
          </cell>
          <cell r="AP137">
            <v>1</v>
          </cell>
          <cell r="AQ137">
            <v>12</v>
          </cell>
          <cell r="AR137">
            <v>10</v>
          </cell>
          <cell r="AZ137">
            <v>1</v>
          </cell>
          <cell r="BA137">
            <v>1</v>
          </cell>
          <cell r="BB137">
            <v>1</v>
          </cell>
          <cell r="BC137">
            <v>1</v>
          </cell>
          <cell r="BD137">
            <v>1</v>
          </cell>
          <cell r="BE137">
            <v>1</v>
          </cell>
          <cell r="BF137">
            <v>1</v>
          </cell>
          <cell r="BG137">
            <v>1</v>
          </cell>
          <cell r="BH137">
            <v>1</v>
          </cell>
          <cell r="BI137">
            <v>1</v>
          </cell>
          <cell r="BJ137">
            <v>1</v>
          </cell>
          <cell r="BK137">
            <v>1</v>
          </cell>
          <cell r="BL137">
            <v>1</v>
          </cell>
          <cell r="BM137">
            <v>1</v>
          </cell>
          <cell r="BN137">
            <v>1</v>
          </cell>
          <cell r="BO137">
            <v>1</v>
          </cell>
          <cell r="BP137">
            <v>1</v>
          </cell>
          <cell r="BQ137">
            <v>1</v>
          </cell>
          <cell r="BR137">
            <v>1</v>
          </cell>
          <cell r="BS137">
            <v>1</v>
          </cell>
        </row>
        <row r="138">
          <cell r="K138">
            <v>1</v>
          </cell>
          <cell r="L138">
            <v>1</v>
          </cell>
          <cell r="M138">
            <v>1</v>
          </cell>
          <cell r="N138">
            <v>1</v>
          </cell>
          <cell r="O138">
            <v>1</v>
          </cell>
          <cell r="P138">
            <v>1</v>
          </cell>
          <cell r="Q138">
            <v>1</v>
          </cell>
          <cell r="R138">
            <v>1</v>
          </cell>
          <cell r="S138">
            <v>1</v>
          </cell>
          <cell r="T138">
            <v>1</v>
          </cell>
          <cell r="U138">
            <v>1</v>
          </cell>
          <cell r="V138">
            <v>1</v>
          </cell>
          <cell r="W138">
            <v>1</v>
          </cell>
          <cell r="X138">
            <v>1</v>
          </cell>
          <cell r="Y138">
            <v>1</v>
          </cell>
          <cell r="Z138">
            <v>1</v>
          </cell>
          <cell r="AA138">
            <v>1</v>
          </cell>
          <cell r="AB138">
            <v>1</v>
          </cell>
          <cell r="AC138">
            <v>1</v>
          </cell>
          <cell r="AD138">
            <v>1</v>
          </cell>
          <cell r="AP138">
            <v>1</v>
          </cell>
          <cell r="AQ138">
            <v>13</v>
          </cell>
          <cell r="AR138">
            <v>1</v>
          </cell>
          <cell r="AZ138">
            <v>1</v>
          </cell>
          <cell r="BA138">
            <v>1</v>
          </cell>
          <cell r="BB138">
            <v>1</v>
          </cell>
          <cell r="BC138">
            <v>1</v>
          </cell>
          <cell r="BD138">
            <v>1</v>
          </cell>
          <cell r="BE138">
            <v>1</v>
          </cell>
          <cell r="BF138">
            <v>1</v>
          </cell>
          <cell r="BG138">
            <v>1</v>
          </cell>
          <cell r="BH138">
            <v>1</v>
          </cell>
          <cell r="BI138">
            <v>1</v>
          </cell>
          <cell r="BJ138">
            <v>1</v>
          </cell>
          <cell r="BK138">
            <v>1</v>
          </cell>
          <cell r="BL138">
            <v>1</v>
          </cell>
          <cell r="BM138">
            <v>1</v>
          </cell>
          <cell r="BN138">
            <v>1</v>
          </cell>
          <cell r="BO138">
            <v>1</v>
          </cell>
          <cell r="BP138">
            <v>1</v>
          </cell>
          <cell r="BQ138">
            <v>1</v>
          </cell>
          <cell r="BR138">
            <v>1</v>
          </cell>
          <cell r="BS138">
            <v>1</v>
          </cell>
        </row>
        <row r="139">
          <cell r="K139">
            <v>1</v>
          </cell>
          <cell r="L139">
            <v>1</v>
          </cell>
          <cell r="M139">
            <v>1</v>
          </cell>
          <cell r="N139">
            <v>1</v>
          </cell>
          <cell r="O139">
            <v>1</v>
          </cell>
          <cell r="P139">
            <v>1</v>
          </cell>
          <cell r="Q139">
            <v>1</v>
          </cell>
          <cell r="R139">
            <v>1</v>
          </cell>
          <cell r="S139">
            <v>1</v>
          </cell>
          <cell r="T139">
            <v>1</v>
          </cell>
          <cell r="U139">
            <v>1</v>
          </cell>
          <cell r="V139">
            <v>1</v>
          </cell>
          <cell r="W139">
            <v>1</v>
          </cell>
          <cell r="X139">
            <v>1</v>
          </cell>
          <cell r="Y139">
            <v>1</v>
          </cell>
          <cell r="Z139">
            <v>1</v>
          </cell>
          <cell r="AA139">
            <v>1</v>
          </cell>
          <cell r="AB139">
            <v>1</v>
          </cell>
          <cell r="AC139">
            <v>1</v>
          </cell>
          <cell r="AD139">
            <v>1</v>
          </cell>
          <cell r="AP139">
            <v>1</v>
          </cell>
          <cell r="AQ139">
            <v>13</v>
          </cell>
          <cell r="AR139">
            <v>2</v>
          </cell>
          <cell r="AZ139">
            <v>1</v>
          </cell>
          <cell r="BA139">
            <v>1</v>
          </cell>
          <cell r="BB139">
            <v>1</v>
          </cell>
          <cell r="BC139">
            <v>1</v>
          </cell>
          <cell r="BD139">
            <v>1</v>
          </cell>
          <cell r="BE139">
            <v>1</v>
          </cell>
          <cell r="BF139">
            <v>1</v>
          </cell>
          <cell r="BG139">
            <v>1</v>
          </cell>
          <cell r="BH139">
            <v>1</v>
          </cell>
          <cell r="BI139">
            <v>1</v>
          </cell>
          <cell r="BJ139">
            <v>1</v>
          </cell>
          <cell r="BK139">
            <v>1</v>
          </cell>
          <cell r="BL139">
            <v>1</v>
          </cell>
          <cell r="BM139">
            <v>1</v>
          </cell>
          <cell r="BN139">
            <v>1</v>
          </cell>
          <cell r="BO139">
            <v>1</v>
          </cell>
          <cell r="BP139">
            <v>1</v>
          </cell>
          <cell r="BQ139">
            <v>1</v>
          </cell>
          <cell r="BR139">
            <v>1</v>
          </cell>
          <cell r="BS139">
            <v>1</v>
          </cell>
        </row>
        <row r="140">
          <cell r="K140">
            <v>1</v>
          </cell>
          <cell r="L140">
            <v>1</v>
          </cell>
          <cell r="M140">
            <v>1</v>
          </cell>
          <cell r="N140">
            <v>1</v>
          </cell>
          <cell r="O140">
            <v>1</v>
          </cell>
          <cell r="P140">
            <v>1</v>
          </cell>
          <cell r="Q140">
            <v>1</v>
          </cell>
          <cell r="R140">
            <v>1</v>
          </cell>
          <cell r="S140">
            <v>1</v>
          </cell>
          <cell r="T140">
            <v>1</v>
          </cell>
          <cell r="U140">
            <v>1</v>
          </cell>
          <cell r="V140">
            <v>1</v>
          </cell>
          <cell r="W140">
            <v>1</v>
          </cell>
          <cell r="X140">
            <v>1</v>
          </cell>
          <cell r="Y140">
            <v>1</v>
          </cell>
          <cell r="Z140">
            <v>1</v>
          </cell>
          <cell r="AA140">
            <v>1</v>
          </cell>
          <cell r="AB140">
            <v>1</v>
          </cell>
          <cell r="AC140">
            <v>1</v>
          </cell>
          <cell r="AD140">
            <v>1</v>
          </cell>
          <cell r="AP140">
            <v>1</v>
          </cell>
          <cell r="AQ140">
            <v>13</v>
          </cell>
          <cell r="AR140">
            <v>3</v>
          </cell>
          <cell r="AZ140">
            <v>1</v>
          </cell>
          <cell r="BA140">
            <v>1</v>
          </cell>
          <cell r="BB140">
            <v>1</v>
          </cell>
          <cell r="BC140">
            <v>1</v>
          </cell>
          <cell r="BD140">
            <v>1</v>
          </cell>
          <cell r="BE140">
            <v>1</v>
          </cell>
          <cell r="BF140">
            <v>1</v>
          </cell>
          <cell r="BG140">
            <v>1</v>
          </cell>
          <cell r="BH140">
            <v>1</v>
          </cell>
          <cell r="BI140">
            <v>1</v>
          </cell>
          <cell r="BJ140">
            <v>1</v>
          </cell>
          <cell r="BK140">
            <v>1</v>
          </cell>
          <cell r="BL140">
            <v>1</v>
          </cell>
          <cell r="BM140">
            <v>1</v>
          </cell>
          <cell r="BN140">
            <v>1</v>
          </cell>
          <cell r="BO140">
            <v>1</v>
          </cell>
          <cell r="BP140">
            <v>1</v>
          </cell>
          <cell r="BQ140">
            <v>1</v>
          </cell>
          <cell r="BR140">
            <v>1</v>
          </cell>
          <cell r="BS140">
            <v>1</v>
          </cell>
        </row>
        <row r="141">
          <cell r="K141">
            <v>1</v>
          </cell>
          <cell r="L141">
            <v>1</v>
          </cell>
          <cell r="M141">
            <v>1</v>
          </cell>
          <cell r="N141">
            <v>1</v>
          </cell>
          <cell r="O141">
            <v>1</v>
          </cell>
          <cell r="P141">
            <v>1</v>
          </cell>
          <cell r="Q141">
            <v>1</v>
          </cell>
          <cell r="R141">
            <v>1</v>
          </cell>
          <cell r="S141">
            <v>1</v>
          </cell>
          <cell r="T141">
            <v>1</v>
          </cell>
          <cell r="U141">
            <v>1</v>
          </cell>
          <cell r="V141">
            <v>1</v>
          </cell>
          <cell r="W141">
            <v>1</v>
          </cell>
          <cell r="X141">
            <v>1</v>
          </cell>
          <cell r="Y141">
            <v>1</v>
          </cell>
          <cell r="Z141">
            <v>1</v>
          </cell>
          <cell r="AA141">
            <v>1</v>
          </cell>
          <cell r="AB141">
            <v>1</v>
          </cell>
          <cell r="AC141">
            <v>1</v>
          </cell>
          <cell r="AD141">
            <v>1</v>
          </cell>
          <cell r="AP141">
            <v>1</v>
          </cell>
          <cell r="AQ141">
            <v>13</v>
          </cell>
          <cell r="AR141">
            <v>4</v>
          </cell>
          <cell r="AZ141">
            <v>1</v>
          </cell>
          <cell r="BA141">
            <v>1</v>
          </cell>
          <cell r="BB141">
            <v>1</v>
          </cell>
          <cell r="BC141">
            <v>1</v>
          </cell>
          <cell r="BD141">
            <v>1</v>
          </cell>
          <cell r="BE141">
            <v>1</v>
          </cell>
          <cell r="BF141">
            <v>1</v>
          </cell>
          <cell r="BG141">
            <v>1</v>
          </cell>
          <cell r="BH141">
            <v>1</v>
          </cell>
          <cell r="BI141">
            <v>1</v>
          </cell>
          <cell r="BJ141">
            <v>1</v>
          </cell>
          <cell r="BK141">
            <v>1</v>
          </cell>
          <cell r="BL141">
            <v>1</v>
          </cell>
          <cell r="BM141">
            <v>1</v>
          </cell>
          <cell r="BN141">
            <v>1</v>
          </cell>
          <cell r="BO141">
            <v>1</v>
          </cell>
          <cell r="BP141">
            <v>1</v>
          </cell>
          <cell r="BQ141">
            <v>1</v>
          </cell>
          <cell r="BR141">
            <v>1</v>
          </cell>
          <cell r="BS141">
            <v>1</v>
          </cell>
        </row>
        <row r="142">
          <cell r="K142">
            <v>1</v>
          </cell>
          <cell r="L142">
            <v>1</v>
          </cell>
          <cell r="M142">
            <v>1</v>
          </cell>
          <cell r="N142">
            <v>1</v>
          </cell>
          <cell r="O142">
            <v>1</v>
          </cell>
          <cell r="P142">
            <v>1</v>
          </cell>
          <cell r="Q142">
            <v>1</v>
          </cell>
          <cell r="R142">
            <v>1</v>
          </cell>
          <cell r="S142">
            <v>1</v>
          </cell>
          <cell r="T142">
            <v>1</v>
          </cell>
          <cell r="U142">
            <v>1</v>
          </cell>
          <cell r="V142">
            <v>1</v>
          </cell>
          <cell r="W142">
            <v>1</v>
          </cell>
          <cell r="X142">
            <v>1</v>
          </cell>
          <cell r="Y142">
            <v>1</v>
          </cell>
          <cell r="Z142">
            <v>1</v>
          </cell>
          <cell r="AA142">
            <v>1</v>
          </cell>
          <cell r="AB142">
            <v>1</v>
          </cell>
          <cell r="AC142">
            <v>1</v>
          </cell>
          <cell r="AD142">
            <v>1</v>
          </cell>
          <cell r="AP142">
            <v>1</v>
          </cell>
          <cell r="AQ142">
            <v>13</v>
          </cell>
          <cell r="AR142">
            <v>5</v>
          </cell>
          <cell r="AZ142">
            <v>1</v>
          </cell>
          <cell r="BA142">
            <v>1</v>
          </cell>
          <cell r="BB142">
            <v>1</v>
          </cell>
          <cell r="BC142">
            <v>1</v>
          </cell>
          <cell r="BD142">
            <v>1</v>
          </cell>
          <cell r="BE142">
            <v>1</v>
          </cell>
          <cell r="BF142">
            <v>1</v>
          </cell>
          <cell r="BG142">
            <v>1</v>
          </cell>
          <cell r="BH142">
            <v>1</v>
          </cell>
          <cell r="BI142">
            <v>1</v>
          </cell>
          <cell r="BJ142">
            <v>1</v>
          </cell>
          <cell r="BK142">
            <v>1</v>
          </cell>
          <cell r="BL142">
            <v>1</v>
          </cell>
          <cell r="BM142">
            <v>1</v>
          </cell>
          <cell r="BN142">
            <v>1</v>
          </cell>
          <cell r="BO142">
            <v>1</v>
          </cell>
          <cell r="BP142">
            <v>1</v>
          </cell>
          <cell r="BQ142">
            <v>1</v>
          </cell>
          <cell r="BR142">
            <v>1</v>
          </cell>
          <cell r="BS142">
            <v>1</v>
          </cell>
        </row>
        <row r="143">
          <cell r="K143">
            <v>1</v>
          </cell>
          <cell r="L143">
            <v>1</v>
          </cell>
          <cell r="M143">
            <v>1</v>
          </cell>
          <cell r="N143">
            <v>1</v>
          </cell>
          <cell r="O143">
            <v>1</v>
          </cell>
          <cell r="P143">
            <v>1</v>
          </cell>
          <cell r="Q143">
            <v>1</v>
          </cell>
          <cell r="R143">
            <v>1</v>
          </cell>
          <cell r="S143">
            <v>1</v>
          </cell>
          <cell r="T143">
            <v>1</v>
          </cell>
          <cell r="U143">
            <v>1</v>
          </cell>
          <cell r="V143">
            <v>1</v>
          </cell>
          <cell r="W143">
            <v>1</v>
          </cell>
          <cell r="X143">
            <v>1</v>
          </cell>
          <cell r="Y143">
            <v>1</v>
          </cell>
          <cell r="Z143">
            <v>1</v>
          </cell>
          <cell r="AA143">
            <v>1</v>
          </cell>
          <cell r="AB143">
            <v>1</v>
          </cell>
          <cell r="AC143">
            <v>1</v>
          </cell>
          <cell r="AD143">
            <v>1</v>
          </cell>
          <cell r="AP143">
            <v>1</v>
          </cell>
          <cell r="AQ143">
            <v>13</v>
          </cell>
          <cell r="AR143">
            <v>6</v>
          </cell>
          <cell r="AZ143">
            <v>1</v>
          </cell>
          <cell r="BA143">
            <v>1</v>
          </cell>
          <cell r="BB143">
            <v>1</v>
          </cell>
          <cell r="BC143">
            <v>1</v>
          </cell>
          <cell r="BD143">
            <v>1</v>
          </cell>
          <cell r="BE143">
            <v>1</v>
          </cell>
          <cell r="BF143">
            <v>1</v>
          </cell>
          <cell r="BG143">
            <v>1</v>
          </cell>
          <cell r="BH143">
            <v>1</v>
          </cell>
          <cell r="BI143">
            <v>1</v>
          </cell>
          <cell r="BJ143">
            <v>1</v>
          </cell>
          <cell r="BK143">
            <v>1</v>
          </cell>
          <cell r="BL143">
            <v>1</v>
          </cell>
          <cell r="BM143">
            <v>1</v>
          </cell>
          <cell r="BN143">
            <v>1</v>
          </cell>
          <cell r="BO143">
            <v>1</v>
          </cell>
          <cell r="BP143">
            <v>1</v>
          </cell>
          <cell r="BQ143">
            <v>1</v>
          </cell>
          <cell r="BR143">
            <v>1</v>
          </cell>
          <cell r="BS143">
            <v>1</v>
          </cell>
        </row>
        <row r="144">
          <cell r="K144">
            <v>1</v>
          </cell>
          <cell r="L144">
            <v>1</v>
          </cell>
          <cell r="M144">
            <v>1</v>
          </cell>
          <cell r="N144">
            <v>1</v>
          </cell>
          <cell r="O144">
            <v>1</v>
          </cell>
          <cell r="P144">
            <v>1</v>
          </cell>
          <cell r="Q144">
            <v>1</v>
          </cell>
          <cell r="R144">
            <v>1</v>
          </cell>
          <cell r="S144">
            <v>1</v>
          </cell>
          <cell r="T144">
            <v>1</v>
          </cell>
          <cell r="U144">
            <v>1</v>
          </cell>
          <cell r="V144">
            <v>1</v>
          </cell>
          <cell r="W144">
            <v>1</v>
          </cell>
          <cell r="X144">
            <v>1</v>
          </cell>
          <cell r="Y144">
            <v>1</v>
          </cell>
          <cell r="Z144">
            <v>1</v>
          </cell>
          <cell r="AA144">
            <v>1</v>
          </cell>
          <cell r="AB144">
            <v>1</v>
          </cell>
          <cell r="AC144">
            <v>1</v>
          </cell>
          <cell r="AD144">
            <v>1</v>
          </cell>
          <cell r="AP144">
            <v>1</v>
          </cell>
          <cell r="AQ144">
            <v>13</v>
          </cell>
          <cell r="AR144">
            <v>7</v>
          </cell>
          <cell r="AZ144">
            <v>1</v>
          </cell>
          <cell r="BA144">
            <v>1</v>
          </cell>
          <cell r="BB144">
            <v>1</v>
          </cell>
          <cell r="BC144">
            <v>1</v>
          </cell>
          <cell r="BD144">
            <v>1</v>
          </cell>
          <cell r="BE144">
            <v>1</v>
          </cell>
          <cell r="BF144">
            <v>1</v>
          </cell>
          <cell r="BG144">
            <v>1</v>
          </cell>
          <cell r="BH144">
            <v>1</v>
          </cell>
          <cell r="BI144">
            <v>1</v>
          </cell>
          <cell r="BJ144">
            <v>1</v>
          </cell>
          <cell r="BK144">
            <v>1</v>
          </cell>
          <cell r="BL144">
            <v>1</v>
          </cell>
          <cell r="BM144">
            <v>1</v>
          </cell>
          <cell r="BN144">
            <v>1</v>
          </cell>
          <cell r="BO144">
            <v>1</v>
          </cell>
          <cell r="BP144">
            <v>1</v>
          </cell>
          <cell r="BQ144">
            <v>1</v>
          </cell>
          <cell r="BR144">
            <v>1</v>
          </cell>
          <cell r="BS144">
            <v>1</v>
          </cell>
        </row>
        <row r="145">
          <cell r="K145">
            <v>1</v>
          </cell>
          <cell r="L145">
            <v>1</v>
          </cell>
          <cell r="M145">
            <v>1</v>
          </cell>
          <cell r="N145">
            <v>1</v>
          </cell>
          <cell r="O145">
            <v>1</v>
          </cell>
          <cell r="P145">
            <v>1</v>
          </cell>
          <cell r="Q145">
            <v>1</v>
          </cell>
          <cell r="R145">
            <v>1</v>
          </cell>
          <cell r="S145">
            <v>1</v>
          </cell>
          <cell r="T145">
            <v>1</v>
          </cell>
          <cell r="U145">
            <v>1</v>
          </cell>
          <cell r="V145">
            <v>1</v>
          </cell>
          <cell r="W145">
            <v>1</v>
          </cell>
          <cell r="X145">
            <v>1</v>
          </cell>
          <cell r="Y145">
            <v>1</v>
          </cell>
          <cell r="Z145">
            <v>1</v>
          </cell>
          <cell r="AA145">
            <v>1</v>
          </cell>
          <cell r="AB145">
            <v>1</v>
          </cell>
          <cell r="AC145">
            <v>1</v>
          </cell>
          <cell r="AD145">
            <v>1</v>
          </cell>
          <cell r="AP145">
            <v>1</v>
          </cell>
          <cell r="AQ145">
            <v>13</v>
          </cell>
          <cell r="AR145">
            <v>8</v>
          </cell>
          <cell r="AZ145">
            <v>1</v>
          </cell>
          <cell r="BA145">
            <v>1</v>
          </cell>
          <cell r="BB145">
            <v>1</v>
          </cell>
          <cell r="BC145">
            <v>1</v>
          </cell>
          <cell r="BD145">
            <v>1</v>
          </cell>
          <cell r="BE145">
            <v>1</v>
          </cell>
          <cell r="BF145">
            <v>1</v>
          </cell>
          <cell r="BG145">
            <v>1</v>
          </cell>
          <cell r="BH145">
            <v>1</v>
          </cell>
          <cell r="BI145">
            <v>1</v>
          </cell>
          <cell r="BJ145">
            <v>1</v>
          </cell>
          <cell r="BK145">
            <v>1</v>
          </cell>
          <cell r="BL145">
            <v>1</v>
          </cell>
          <cell r="BM145">
            <v>1</v>
          </cell>
          <cell r="BN145">
            <v>1</v>
          </cell>
          <cell r="BO145">
            <v>1</v>
          </cell>
          <cell r="BP145">
            <v>1</v>
          </cell>
          <cell r="BQ145">
            <v>1</v>
          </cell>
          <cell r="BR145">
            <v>1</v>
          </cell>
          <cell r="BS145">
            <v>1</v>
          </cell>
        </row>
        <row r="146">
          <cell r="K146">
            <v>1</v>
          </cell>
          <cell r="L146">
            <v>1</v>
          </cell>
          <cell r="M146">
            <v>1</v>
          </cell>
          <cell r="N146">
            <v>1</v>
          </cell>
          <cell r="O146">
            <v>1</v>
          </cell>
          <cell r="P146">
            <v>1</v>
          </cell>
          <cell r="Q146">
            <v>1</v>
          </cell>
          <cell r="R146">
            <v>1</v>
          </cell>
          <cell r="S146">
            <v>1</v>
          </cell>
          <cell r="T146">
            <v>1</v>
          </cell>
          <cell r="U146">
            <v>1</v>
          </cell>
          <cell r="V146">
            <v>1</v>
          </cell>
          <cell r="W146">
            <v>1</v>
          </cell>
          <cell r="X146">
            <v>1</v>
          </cell>
          <cell r="Y146">
            <v>1</v>
          </cell>
          <cell r="Z146">
            <v>1</v>
          </cell>
          <cell r="AA146">
            <v>1</v>
          </cell>
          <cell r="AB146">
            <v>1</v>
          </cell>
          <cell r="AC146">
            <v>1</v>
          </cell>
          <cell r="AD146">
            <v>1</v>
          </cell>
          <cell r="AP146">
            <v>1</v>
          </cell>
          <cell r="AQ146">
            <v>13</v>
          </cell>
          <cell r="AR146">
            <v>9</v>
          </cell>
          <cell r="AZ146">
            <v>1</v>
          </cell>
          <cell r="BA146">
            <v>1</v>
          </cell>
          <cell r="BB146">
            <v>1</v>
          </cell>
          <cell r="BC146">
            <v>1</v>
          </cell>
          <cell r="BD146">
            <v>1</v>
          </cell>
          <cell r="BE146">
            <v>1</v>
          </cell>
          <cell r="BF146">
            <v>1</v>
          </cell>
          <cell r="BG146">
            <v>1</v>
          </cell>
          <cell r="BH146">
            <v>1</v>
          </cell>
          <cell r="BI146">
            <v>1</v>
          </cell>
          <cell r="BJ146">
            <v>1</v>
          </cell>
          <cell r="BK146">
            <v>1</v>
          </cell>
          <cell r="BL146">
            <v>1</v>
          </cell>
          <cell r="BM146">
            <v>1</v>
          </cell>
          <cell r="BN146">
            <v>1</v>
          </cell>
          <cell r="BO146">
            <v>1</v>
          </cell>
          <cell r="BP146">
            <v>1</v>
          </cell>
          <cell r="BQ146">
            <v>1</v>
          </cell>
          <cell r="BR146">
            <v>1</v>
          </cell>
          <cell r="BS146">
            <v>1</v>
          </cell>
        </row>
        <row r="147">
          <cell r="K147">
            <v>1</v>
          </cell>
          <cell r="L147">
            <v>1</v>
          </cell>
          <cell r="M147">
            <v>1</v>
          </cell>
          <cell r="N147">
            <v>1</v>
          </cell>
          <cell r="O147">
            <v>1</v>
          </cell>
          <cell r="P147">
            <v>1</v>
          </cell>
          <cell r="Q147">
            <v>1</v>
          </cell>
          <cell r="R147">
            <v>1</v>
          </cell>
          <cell r="S147">
            <v>1</v>
          </cell>
          <cell r="T147">
            <v>1</v>
          </cell>
          <cell r="U147">
            <v>1</v>
          </cell>
          <cell r="V147">
            <v>1</v>
          </cell>
          <cell r="W147">
            <v>1</v>
          </cell>
          <cell r="X147">
            <v>1</v>
          </cell>
          <cell r="Y147">
            <v>1</v>
          </cell>
          <cell r="Z147">
            <v>1</v>
          </cell>
          <cell r="AA147">
            <v>1</v>
          </cell>
          <cell r="AB147">
            <v>1</v>
          </cell>
          <cell r="AC147">
            <v>1</v>
          </cell>
          <cell r="AD147">
            <v>1</v>
          </cell>
          <cell r="AP147">
            <v>1</v>
          </cell>
          <cell r="AQ147">
            <v>13</v>
          </cell>
          <cell r="AR147">
            <v>10</v>
          </cell>
          <cell r="AZ147">
            <v>1</v>
          </cell>
          <cell r="BA147">
            <v>1</v>
          </cell>
          <cell r="BB147">
            <v>1</v>
          </cell>
          <cell r="BC147">
            <v>1</v>
          </cell>
          <cell r="BD147">
            <v>1</v>
          </cell>
          <cell r="BE147">
            <v>1</v>
          </cell>
          <cell r="BF147">
            <v>1</v>
          </cell>
          <cell r="BG147">
            <v>1</v>
          </cell>
          <cell r="BH147">
            <v>1</v>
          </cell>
          <cell r="BI147">
            <v>1</v>
          </cell>
          <cell r="BJ147">
            <v>1</v>
          </cell>
          <cell r="BK147">
            <v>1</v>
          </cell>
          <cell r="BL147">
            <v>1</v>
          </cell>
          <cell r="BM147">
            <v>1</v>
          </cell>
          <cell r="BN147">
            <v>1</v>
          </cell>
          <cell r="BO147">
            <v>1</v>
          </cell>
          <cell r="BP147">
            <v>1</v>
          </cell>
          <cell r="BQ147">
            <v>1</v>
          </cell>
          <cell r="BR147">
            <v>1</v>
          </cell>
          <cell r="BS147">
            <v>1</v>
          </cell>
        </row>
        <row r="148">
          <cell r="K148">
            <v>1</v>
          </cell>
          <cell r="L148">
            <v>1</v>
          </cell>
          <cell r="M148">
            <v>1</v>
          </cell>
          <cell r="N148">
            <v>1</v>
          </cell>
          <cell r="O148">
            <v>1</v>
          </cell>
          <cell r="P148">
            <v>1</v>
          </cell>
          <cell r="Q148">
            <v>1</v>
          </cell>
          <cell r="R148">
            <v>1</v>
          </cell>
          <cell r="S148">
            <v>1</v>
          </cell>
          <cell r="T148">
            <v>1</v>
          </cell>
          <cell r="U148">
            <v>1</v>
          </cell>
          <cell r="V148">
            <v>1</v>
          </cell>
          <cell r="W148">
            <v>1</v>
          </cell>
          <cell r="X148">
            <v>1</v>
          </cell>
          <cell r="Y148">
            <v>1</v>
          </cell>
          <cell r="Z148">
            <v>1</v>
          </cell>
          <cell r="AA148">
            <v>1</v>
          </cell>
          <cell r="AB148">
            <v>1</v>
          </cell>
          <cell r="AC148">
            <v>1</v>
          </cell>
          <cell r="AD148">
            <v>1</v>
          </cell>
          <cell r="AP148">
            <v>1</v>
          </cell>
          <cell r="AQ148">
            <v>14</v>
          </cell>
          <cell r="AR148">
            <v>1</v>
          </cell>
          <cell r="AZ148">
            <v>1</v>
          </cell>
          <cell r="BA148">
            <v>1</v>
          </cell>
          <cell r="BB148">
            <v>1</v>
          </cell>
          <cell r="BC148">
            <v>1</v>
          </cell>
          <cell r="BD148">
            <v>1</v>
          </cell>
          <cell r="BE148">
            <v>1</v>
          </cell>
          <cell r="BF148">
            <v>1</v>
          </cell>
          <cell r="BG148">
            <v>1</v>
          </cell>
          <cell r="BH148">
            <v>1</v>
          </cell>
          <cell r="BI148">
            <v>1</v>
          </cell>
          <cell r="BJ148">
            <v>1</v>
          </cell>
          <cell r="BK148">
            <v>1</v>
          </cell>
          <cell r="BL148">
            <v>1</v>
          </cell>
          <cell r="BM148">
            <v>1</v>
          </cell>
          <cell r="BN148">
            <v>1</v>
          </cell>
          <cell r="BO148">
            <v>1</v>
          </cell>
          <cell r="BP148">
            <v>1</v>
          </cell>
          <cell r="BQ148">
            <v>1</v>
          </cell>
          <cell r="BR148">
            <v>1</v>
          </cell>
          <cell r="BS148">
            <v>1</v>
          </cell>
        </row>
        <row r="149">
          <cell r="K149">
            <v>1</v>
          </cell>
          <cell r="L149">
            <v>1</v>
          </cell>
          <cell r="M149">
            <v>1</v>
          </cell>
          <cell r="N149">
            <v>1</v>
          </cell>
          <cell r="O149">
            <v>1</v>
          </cell>
          <cell r="P149">
            <v>1</v>
          </cell>
          <cell r="Q149">
            <v>1</v>
          </cell>
          <cell r="R149">
            <v>1</v>
          </cell>
          <cell r="S149">
            <v>1</v>
          </cell>
          <cell r="T149">
            <v>1</v>
          </cell>
          <cell r="U149">
            <v>1</v>
          </cell>
          <cell r="V149">
            <v>1</v>
          </cell>
          <cell r="W149">
            <v>1</v>
          </cell>
          <cell r="X149">
            <v>1</v>
          </cell>
          <cell r="Y149">
            <v>1</v>
          </cell>
          <cell r="Z149">
            <v>1</v>
          </cell>
          <cell r="AA149">
            <v>1</v>
          </cell>
          <cell r="AB149">
            <v>1</v>
          </cell>
          <cell r="AC149">
            <v>1</v>
          </cell>
          <cell r="AD149">
            <v>1</v>
          </cell>
          <cell r="AP149">
            <v>1</v>
          </cell>
          <cell r="AQ149">
            <v>14</v>
          </cell>
          <cell r="AR149">
            <v>2</v>
          </cell>
          <cell r="AZ149">
            <v>1</v>
          </cell>
          <cell r="BA149">
            <v>1</v>
          </cell>
          <cell r="BB149">
            <v>1</v>
          </cell>
          <cell r="BC149">
            <v>1</v>
          </cell>
          <cell r="BD149">
            <v>1</v>
          </cell>
          <cell r="BE149">
            <v>1</v>
          </cell>
          <cell r="BF149">
            <v>1</v>
          </cell>
          <cell r="BG149">
            <v>1</v>
          </cell>
          <cell r="BH149">
            <v>1</v>
          </cell>
          <cell r="BI149">
            <v>1</v>
          </cell>
          <cell r="BJ149">
            <v>1</v>
          </cell>
          <cell r="BK149">
            <v>1</v>
          </cell>
          <cell r="BL149">
            <v>1</v>
          </cell>
          <cell r="BM149">
            <v>1</v>
          </cell>
          <cell r="BN149">
            <v>1</v>
          </cell>
          <cell r="BO149">
            <v>1</v>
          </cell>
          <cell r="BP149">
            <v>1</v>
          </cell>
          <cell r="BQ149">
            <v>1</v>
          </cell>
          <cell r="BR149">
            <v>1</v>
          </cell>
          <cell r="BS149">
            <v>1</v>
          </cell>
        </row>
        <row r="150">
          <cell r="K150">
            <v>1</v>
          </cell>
          <cell r="L150">
            <v>1</v>
          </cell>
          <cell r="M150">
            <v>1</v>
          </cell>
          <cell r="N150">
            <v>1</v>
          </cell>
          <cell r="O150">
            <v>1</v>
          </cell>
          <cell r="P150">
            <v>1</v>
          </cell>
          <cell r="Q150">
            <v>1</v>
          </cell>
          <cell r="R150">
            <v>1</v>
          </cell>
          <cell r="S150">
            <v>1</v>
          </cell>
          <cell r="T150">
            <v>1</v>
          </cell>
          <cell r="U150">
            <v>1</v>
          </cell>
          <cell r="V150">
            <v>1</v>
          </cell>
          <cell r="W150">
            <v>1</v>
          </cell>
          <cell r="X150">
            <v>1</v>
          </cell>
          <cell r="Y150">
            <v>1</v>
          </cell>
          <cell r="Z150">
            <v>1</v>
          </cell>
          <cell r="AA150">
            <v>1</v>
          </cell>
          <cell r="AB150">
            <v>1</v>
          </cell>
          <cell r="AC150">
            <v>1</v>
          </cell>
          <cell r="AD150">
            <v>1</v>
          </cell>
          <cell r="AP150">
            <v>1</v>
          </cell>
          <cell r="AQ150">
            <v>14</v>
          </cell>
          <cell r="AR150">
            <v>3</v>
          </cell>
          <cell r="AZ150">
            <v>1</v>
          </cell>
          <cell r="BA150">
            <v>1</v>
          </cell>
          <cell r="BB150">
            <v>1</v>
          </cell>
          <cell r="BC150">
            <v>1</v>
          </cell>
          <cell r="BD150">
            <v>1</v>
          </cell>
          <cell r="BE150">
            <v>1</v>
          </cell>
          <cell r="BF150">
            <v>1</v>
          </cell>
          <cell r="BG150">
            <v>1</v>
          </cell>
          <cell r="BH150">
            <v>1</v>
          </cell>
          <cell r="BI150">
            <v>1</v>
          </cell>
          <cell r="BJ150">
            <v>1</v>
          </cell>
          <cell r="BK150">
            <v>1</v>
          </cell>
          <cell r="BL150">
            <v>1</v>
          </cell>
          <cell r="BM150">
            <v>1</v>
          </cell>
          <cell r="BN150">
            <v>1</v>
          </cell>
          <cell r="BO150">
            <v>1</v>
          </cell>
          <cell r="BP150">
            <v>1</v>
          </cell>
          <cell r="BQ150">
            <v>1</v>
          </cell>
          <cell r="BR150">
            <v>1</v>
          </cell>
          <cell r="BS150">
            <v>1</v>
          </cell>
        </row>
        <row r="151">
          <cell r="K151">
            <v>1</v>
          </cell>
          <cell r="L151">
            <v>1</v>
          </cell>
          <cell r="M151">
            <v>1</v>
          </cell>
          <cell r="N151">
            <v>1</v>
          </cell>
          <cell r="O151">
            <v>1</v>
          </cell>
          <cell r="P151">
            <v>1</v>
          </cell>
          <cell r="Q151">
            <v>1</v>
          </cell>
          <cell r="R151">
            <v>1</v>
          </cell>
          <cell r="S151">
            <v>1</v>
          </cell>
          <cell r="T151">
            <v>1</v>
          </cell>
          <cell r="U151">
            <v>1</v>
          </cell>
          <cell r="V151">
            <v>1</v>
          </cell>
          <cell r="W151">
            <v>1</v>
          </cell>
          <cell r="X151">
            <v>1</v>
          </cell>
          <cell r="Y151">
            <v>1</v>
          </cell>
          <cell r="Z151">
            <v>1</v>
          </cell>
          <cell r="AA151">
            <v>1</v>
          </cell>
          <cell r="AB151">
            <v>1</v>
          </cell>
          <cell r="AC151">
            <v>1</v>
          </cell>
          <cell r="AD151">
            <v>1</v>
          </cell>
          <cell r="AP151">
            <v>1</v>
          </cell>
          <cell r="AQ151">
            <v>14</v>
          </cell>
          <cell r="AR151">
            <v>4</v>
          </cell>
          <cell r="AZ151">
            <v>1</v>
          </cell>
          <cell r="BA151">
            <v>1</v>
          </cell>
          <cell r="BB151">
            <v>1</v>
          </cell>
          <cell r="BC151">
            <v>1</v>
          </cell>
          <cell r="BD151">
            <v>1</v>
          </cell>
          <cell r="BE151">
            <v>1</v>
          </cell>
          <cell r="BF151">
            <v>1</v>
          </cell>
          <cell r="BG151">
            <v>1</v>
          </cell>
          <cell r="BH151">
            <v>1</v>
          </cell>
          <cell r="BI151">
            <v>1</v>
          </cell>
          <cell r="BJ151">
            <v>1</v>
          </cell>
          <cell r="BK151">
            <v>1</v>
          </cell>
          <cell r="BL151">
            <v>1</v>
          </cell>
          <cell r="BM151">
            <v>1</v>
          </cell>
          <cell r="BN151">
            <v>1</v>
          </cell>
          <cell r="BO151">
            <v>1</v>
          </cell>
          <cell r="BP151">
            <v>1</v>
          </cell>
          <cell r="BQ151">
            <v>1</v>
          </cell>
          <cell r="BR151">
            <v>1</v>
          </cell>
          <cell r="BS151">
            <v>1</v>
          </cell>
        </row>
        <row r="152">
          <cell r="K152">
            <v>1</v>
          </cell>
          <cell r="L152">
            <v>1</v>
          </cell>
          <cell r="M152">
            <v>1</v>
          </cell>
          <cell r="N152">
            <v>1</v>
          </cell>
          <cell r="O152">
            <v>1</v>
          </cell>
          <cell r="P152">
            <v>1</v>
          </cell>
          <cell r="Q152">
            <v>1</v>
          </cell>
          <cell r="R152">
            <v>1</v>
          </cell>
          <cell r="S152">
            <v>1</v>
          </cell>
          <cell r="T152">
            <v>1</v>
          </cell>
          <cell r="U152">
            <v>1</v>
          </cell>
          <cell r="V152">
            <v>1</v>
          </cell>
          <cell r="W152">
            <v>1</v>
          </cell>
          <cell r="X152">
            <v>1</v>
          </cell>
          <cell r="Y152">
            <v>1</v>
          </cell>
          <cell r="Z152">
            <v>1</v>
          </cell>
          <cell r="AA152">
            <v>1</v>
          </cell>
          <cell r="AB152">
            <v>1</v>
          </cell>
          <cell r="AC152">
            <v>1</v>
          </cell>
          <cell r="AD152">
            <v>1</v>
          </cell>
          <cell r="AP152">
            <v>1</v>
          </cell>
          <cell r="AQ152">
            <v>14</v>
          </cell>
          <cell r="AR152">
            <v>5</v>
          </cell>
          <cell r="AZ152">
            <v>1</v>
          </cell>
          <cell r="BA152">
            <v>1</v>
          </cell>
          <cell r="BB152">
            <v>1</v>
          </cell>
          <cell r="BC152">
            <v>1</v>
          </cell>
          <cell r="BD152">
            <v>1</v>
          </cell>
          <cell r="BE152">
            <v>1</v>
          </cell>
          <cell r="BF152">
            <v>1</v>
          </cell>
          <cell r="BG152">
            <v>1</v>
          </cell>
          <cell r="BH152">
            <v>1</v>
          </cell>
          <cell r="BI152">
            <v>1</v>
          </cell>
          <cell r="BJ152">
            <v>1</v>
          </cell>
          <cell r="BK152">
            <v>1</v>
          </cell>
          <cell r="BL152">
            <v>1</v>
          </cell>
          <cell r="BM152">
            <v>1</v>
          </cell>
          <cell r="BN152">
            <v>1</v>
          </cell>
          <cell r="BO152">
            <v>1</v>
          </cell>
          <cell r="BP152">
            <v>1</v>
          </cell>
          <cell r="BQ152">
            <v>1</v>
          </cell>
          <cell r="BR152">
            <v>1</v>
          </cell>
          <cell r="BS152">
            <v>1</v>
          </cell>
        </row>
        <row r="153">
          <cell r="K153">
            <v>1</v>
          </cell>
          <cell r="L153">
            <v>1</v>
          </cell>
          <cell r="M153">
            <v>1</v>
          </cell>
          <cell r="N153">
            <v>1</v>
          </cell>
          <cell r="O153">
            <v>1</v>
          </cell>
          <cell r="P153">
            <v>1</v>
          </cell>
          <cell r="Q153">
            <v>1</v>
          </cell>
          <cell r="R153">
            <v>1</v>
          </cell>
          <cell r="S153">
            <v>1</v>
          </cell>
          <cell r="T153">
            <v>1</v>
          </cell>
          <cell r="U153">
            <v>1</v>
          </cell>
          <cell r="V153">
            <v>1</v>
          </cell>
          <cell r="W153">
            <v>1</v>
          </cell>
          <cell r="X153">
            <v>1</v>
          </cell>
          <cell r="Y153">
            <v>1</v>
          </cell>
          <cell r="Z153">
            <v>0.9</v>
          </cell>
          <cell r="AA153">
            <v>0.7</v>
          </cell>
          <cell r="AB153">
            <v>0.7</v>
          </cell>
          <cell r="AC153">
            <v>0.7</v>
          </cell>
          <cell r="AD153">
            <v>0.7</v>
          </cell>
          <cell r="AP153">
            <v>1</v>
          </cell>
          <cell r="AQ153">
            <v>14</v>
          </cell>
          <cell r="AR153">
            <v>6</v>
          </cell>
          <cell r="AZ153">
            <v>1</v>
          </cell>
          <cell r="BA153">
            <v>1</v>
          </cell>
          <cell r="BB153">
            <v>1</v>
          </cell>
          <cell r="BC153">
            <v>1</v>
          </cell>
          <cell r="BD153">
            <v>1</v>
          </cell>
          <cell r="BE153">
            <v>1</v>
          </cell>
          <cell r="BF153">
            <v>1</v>
          </cell>
          <cell r="BG153">
            <v>1</v>
          </cell>
          <cell r="BH153">
            <v>1</v>
          </cell>
          <cell r="BI153">
            <v>1</v>
          </cell>
          <cell r="BJ153">
            <v>1</v>
          </cell>
          <cell r="BK153">
            <v>1</v>
          </cell>
          <cell r="BL153">
            <v>1</v>
          </cell>
          <cell r="BM153">
            <v>1</v>
          </cell>
          <cell r="BN153">
            <v>1</v>
          </cell>
          <cell r="BO153">
            <v>1</v>
          </cell>
          <cell r="BP153">
            <v>1</v>
          </cell>
          <cell r="BQ153">
            <v>1</v>
          </cell>
          <cell r="BR153">
            <v>1</v>
          </cell>
          <cell r="BS153">
            <v>1</v>
          </cell>
        </row>
        <row r="154">
          <cell r="K154">
            <v>1</v>
          </cell>
          <cell r="L154">
            <v>1</v>
          </cell>
          <cell r="M154">
            <v>1</v>
          </cell>
          <cell r="N154">
            <v>1</v>
          </cell>
          <cell r="O154">
            <v>1</v>
          </cell>
          <cell r="P154">
            <v>1</v>
          </cell>
          <cell r="Q154">
            <v>1</v>
          </cell>
          <cell r="R154">
            <v>1</v>
          </cell>
          <cell r="S154">
            <v>1</v>
          </cell>
          <cell r="T154">
            <v>1</v>
          </cell>
          <cell r="U154">
            <v>1</v>
          </cell>
          <cell r="V154">
            <v>1</v>
          </cell>
          <cell r="W154">
            <v>1</v>
          </cell>
          <cell r="X154">
            <v>1</v>
          </cell>
          <cell r="Y154">
            <v>1</v>
          </cell>
          <cell r="Z154">
            <v>0.9</v>
          </cell>
          <cell r="AA154">
            <v>0.7</v>
          </cell>
          <cell r="AB154">
            <v>0.7</v>
          </cell>
          <cell r="AC154">
            <v>0.7</v>
          </cell>
          <cell r="AD154">
            <v>0.7</v>
          </cell>
          <cell r="AP154">
            <v>1</v>
          </cell>
          <cell r="AQ154">
            <v>14</v>
          </cell>
          <cell r="AR154">
            <v>7</v>
          </cell>
          <cell r="AZ154">
            <v>1</v>
          </cell>
          <cell r="BA154">
            <v>1</v>
          </cell>
          <cell r="BB154">
            <v>1</v>
          </cell>
          <cell r="BC154">
            <v>1</v>
          </cell>
          <cell r="BD154">
            <v>1</v>
          </cell>
          <cell r="BE154">
            <v>1</v>
          </cell>
          <cell r="BF154">
            <v>1</v>
          </cell>
          <cell r="BG154">
            <v>1</v>
          </cell>
          <cell r="BH154">
            <v>1</v>
          </cell>
          <cell r="BI154">
            <v>1</v>
          </cell>
          <cell r="BJ154">
            <v>1</v>
          </cell>
          <cell r="BK154">
            <v>1</v>
          </cell>
          <cell r="BL154">
            <v>1</v>
          </cell>
          <cell r="BM154">
            <v>1</v>
          </cell>
          <cell r="BN154">
            <v>1</v>
          </cell>
          <cell r="BO154">
            <v>1</v>
          </cell>
          <cell r="BP154">
            <v>1</v>
          </cell>
          <cell r="BQ154">
            <v>1</v>
          </cell>
          <cell r="BR154">
            <v>1</v>
          </cell>
          <cell r="BS154">
            <v>1</v>
          </cell>
        </row>
        <row r="155">
          <cell r="K155">
            <v>1</v>
          </cell>
          <cell r="L155">
            <v>1</v>
          </cell>
          <cell r="M155">
            <v>1</v>
          </cell>
          <cell r="N155">
            <v>1</v>
          </cell>
          <cell r="O155">
            <v>1</v>
          </cell>
          <cell r="P155">
            <v>1</v>
          </cell>
          <cell r="Q155">
            <v>1</v>
          </cell>
          <cell r="R155">
            <v>1</v>
          </cell>
          <cell r="S155">
            <v>1</v>
          </cell>
          <cell r="T155">
            <v>1</v>
          </cell>
          <cell r="U155">
            <v>1</v>
          </cell>
          <cell r="V155">
            <v>1</v>
          </cell>
          <cell r="W155">
            <v>1</v>
          </cell>
          <cell r="X155">
            <v>1</v>
          </cell>
          <cell r="Y155">
            <v>1</v>
          </cell>
          <cell r="Z155">
            <v>0.9</v>
          </cell>
          <cell r="AA155">
            <v>0.7</v>
          </cell>
          <cell r="AB155">
            <v>0.7</v>
          </cell>
          <cell r="AC155">
            <v>0.7</v>
          </cell>
          <cell r="AD155">
            <v>0.7</v>
          </cell>
          <cell r="AP155">
            <v>1</v>
          </cell>
          <cell r="AQ155">
            <v>14</v>
          </cell>
          <cell r="AR155">
            <v>8</v>
          </cell>
          <cell r="AZ155">
            <v>1</v>
          </cell>
          <cell r="BA155">
            <v>1</v>
          </cell>
          <cell r="BB155">
            <v>1</v>
          </cell>
          <cell r="BC155">
            <v>1</v>
          </cell>
          <cell r="BD155">
            <v>1</v>
          </cell>
          <cell r="BE155">
            <v>1</v>
          </cell>
          <cell r="BF155">
            <v>1</v>
          </cell>
          <cell r="BG155">
            <v>1</v>
          </cell>
          <cell r="BH155">
            <v>1</v>
          </cell>
          <cell r="BI155">
            <v>1</v>
          </cell>
          <cell r="BJ155">
            <v>1</v>
          </cell>
          <cell r="BK155">
            <v>1</v>
          </cell>
          <cell r="BL155">
            <v>1</v>
          </cell>
          <cell r="BM155">
            <v>1</v>
          </cell>
          <cell r="BN155">
            <v>1</v>
          </cell>
          <cell r="BO155">
            <v>1</v>
          </cell>
          <cell r="BP155">
            <v>1</v>
          </cell>
          <cell r="BQ155">
            <v>1</v>
          </cell>
          <cell r="BR155">
            <v>1</v>
          </cell>
          <cell r="BS155">
            <v>1</v>
          </cell>
        </row>
        <row r="156">
          <cell r="K156">
            <v>1</v>
          </cell>
          <cell r="L156">
            <v>1</v>
          </cell>
          <cell r="M156">
            <v>1</v>
          </cell>
          <cell r="N156">
            <v>1</v>
          </cell>
          <cell r="O156">
            <v>1</v>
          </cell>
          <cell r="P156">
            <v>1</v>
          </cell>
          <cell r="Q156">
            <v>1</v>
          </cell>
          <cell r="R156">
            <v>1</v>
          </cell>
          <cell r="S156">
            <v>1</v>
          </cell>
          <cell r="T156">
            <v>1</v>
          </cell>
          <cell r="U156">
            <v>1</v>
          </cell>
          <cell r="V156">
            <v>1</v>
          </cell>
          <cell r="W156">
            <v>1</v>
          </cell>
          <cell r="X156">
            <v>1</v>
          </cell>
          <cell r="Y156">
            <v>1</v>
          </cell>
          <cell r="Z156">
            <v>0.9</v>
          </cell>
          <cell r="AA156">
            <v>0.7</v>
          </cell>
          <cell r="AB156">
            <v>0.7</v>
          </cell>
          <cell r="AC156">
            <v>0.7</v>
          </cell>
          <cell r="AD156">
            <v>0.7</v>
          </cell>
          <cell r="AP156">
            <v>1</v>
          </cell>
          <cell r="AQ156">
            <v>14</v>
          </cell>
          <cell r="AR156">
            <v>9</v>
          </cell>
          <cell r="AZ156">
            <v>1</v>
          </cell>
          <cell r="BA156">
            <v>1</v>
          </cell>
          <cell r="BB156">
            <v>1</v>
          </cell>
          <cell r="BC156">
            <v>1</v>
          </cell>
          <cell r="BD156">
            <v>1</v>
          </cell>
          <cell r="BE156">
            <v>1</v>
          </cell>
          <cell r="BF156">
            <v>1</v>
          </cell>
          <cell r="BG156">
            <v>1</v>
          </cell>
          <cell r="BH156">
            <v>1</v>
          </cell>
          <cell r="BI156">
            <v>1</v>
          </cell>
          <cell r="BJ156">
            <v>1</v>
          </cell>
          <cell r="BK156">
            <v>1</v>
          </cell>
          <cell r="BL156">
            <v>1</v>
          </cell>
          <cell r="BM156">
            <v>1</v>
          </cell>
          <cell r="BN156">
            <v>1</v>
          </cell>
          <cell r="BO156">
            <v>1</v>
          </cell>
          <cell r="BP156">
            <v>1</v>
          </cell>
          <cell r="BQ156">
            <v>1</v>
          </cell>
          <cell r="BR156">
            <v>1</v>
          </cell>
          <cell r="BS156">
            <v>1</v>
          </cell>
        </row>
        <row r="157">
          <cell r="K157">
            <v>1</v>
          </cell>
          <cell r="L157">
            <v>1</v>
          </cell>
          <cell r="M157">
            <v>1</v>
          </cell>
          <cell r="N157">
            <v>1</v>
          </cell>
          <cell r="O157">
            <v>1</v>
          </cell>
          <cell r="P157">
            <v>1</v>
          </cell>
          <cell r="Q157">
            <v>1</v>
          </cell>
          <cell r="R157">
            <v>1</v>
          </cell>
          <cell r="S157">
            <v>1</v>
          </cell>
          <cell r="T157">
            <v>1</v>
          </cell>
          <cell r="U157">
            <v>1</v>
          </cell>
          <cell r="V157">
            <v>1</v>
          </cell>
          <cell r="W157">
            <v>1</v>
          </cell>
          <cell r="X157">
            <v>1</v>
          </cell>
          <cell r="Y157">
            <v>1</v>
          </cell>
          <cell r="Z157">
            <v>0.9</v>
          </cell>
          <cell r="AA157">
            <v>0.7</v>
          </cell>
          <cell r="AB157">
            <v>0.7</v>
          </cell>
          <cell r="AC157">
            <v>0.7</v>
          </cell>
          <cell r="AD157">
            <v>0.7</v>
          </cell>
          <cell r="AP157">
            <v>1</v>
          </cell>
          <cell r="AQ157">
            <v>14</v>
          </cell>
          <cell r="AR157">
            <v>10</v>
          </cell>
          <cell r="AZ157">
            <v>1</v>
          </cell>
          <cell r="BA157">
            <v>1</v>
          </cell>
          <cell r="BB157">
            <v>1</v>
          </cell>
          <cell r="BC157">
            <v>1</v>
          </cell>
          <cell r="BD157">
            <v>1</v>
          </cell>
          <cell r="BE157">
            <v>1</v>
          </cell>
          <cell r="BF157">
            <v>1</v>
          </cell>
          <cell r="BG157">
            <v>1</v>
          </cell>
          <cell r="BH157">
            <v>1</v>
          </cell>
          <cell r="BI157">
            <v>1</v>
          </cell>
          <cell r="BJ157">
            <v>1</v>
          </cell>
          <cell r="BK157">
            <v>1</v>
          </cell>
          <cell r="BL157">
            <v>1</v>
          </cell>
          <cell r="BM157">
            <v>1</v>
          </cell>
          <cell r="BN157">
            <v>1</v>
          </cell>
          <cell r="BO157">
            <v>1</v>
          </cell>
          <cell r="BP157">
            <v>1</v>
          </cell>
          <cell r="BQ157">
            <v>1</v>
          </cell>
          <cell r="BR157">
            <v>1</v>
          </cell>
          <cell r="BS157">
            <v>1</v>
          </cell>
        </row>
        <row r="158">
          <cell r="K158">
            <v>1</v>
          </cell>
          <cell r="L158">
            <v>1</v>
          </cell>
          <cell r="M158">
            <v>1</v>
          </cell>
          <cell r="N158">
            <v>1</v>
          </cell>
          <cell r="O158">
            <v>1</v>
          </cell>
          <cell r="P158">
            <v>1</v>
          </cell>
          <cell r="Q158">
            <v>1</v>
          </cell>
          <cell r="R158">
            <v>1</v>
          </cell>
          <cell r="S158">
            <v>1</v>
          </cell>
          <cell r="T158">
            <v>1</v>
          </cell>
          <cell r="U158">
            <v>1</v>
          </cell>
          <cell r="V158">
            <v>1</v>
          </cell>
          <cell r="W158">
            <v>1</v>
          </cell>
          <cell r="X158">
            <v>1</v>
          </cell>
          <cell r="Y158">
            <v>1</v>
          </cell>
          <cell r="Z158">
            <v>0.9</v>
          </cell>
          <cell r="AA158">
            <v>0.7</v>
          </cell>
          <cell r="AB158">
            <v>0.7</v>
          </cell>
          <cell r="AC158">
            <v>0.7</v>
          </cell>
          <cell r="AD158">
            <v>0.7</v>
          </cell>
          <cell r="AP158">
            <v>1</v>
          </cell>
          <cell r="AQ158">
            <v>15</v>
          </cell>
          <cell r="AR158">
            <v>1</v>
          </cell>
          <cell r="AZ158">
            <v>1</v>
          </cell>
          <cell r="BA158">
            <v>1</v>
          </cell>
          <cell r="BB158">
            <v>1</v>
          </cell>
          <cell r="BC158">
            <v>1</v>
          </cell>
          <cell r="BD158">
            <v>1</v>
          </cell>
          <cell r="BE158">
            <v>1</v>
          </cell>
          <cell r="BF158">
            <v>1</v>
          </cell>
          <cell r="BG158">
            <v>1</v>
          </cell>
          <cell r="BH158">
            <v>1</v>
          </cell>
          <cell r="BI158">
            <v>1</v>
          </cell>
          <cell r="BJ158">
            <v>1</v>
          </cell>
          <cell r="BK158">
            <v>1</v>
          </cell>
          <cell r="BL158">
            <v>1</v>
          </cell>
          <cell r="BM158">
            <v>1</v>
          </cell>
          <cell r="BN158">
            <v>1</v>
          </cell>
          <cell r="BO158">
            <v>1</v>
          </cell>
          <cell r="BP158">
            <v>1</v>
          </cell>
          <cell r="BQ158">
            <v>1</v>
          </cell>
          <cell r="BR158">
            <v>1</v>
          </cell>
          <cell r="BS158">
            <v>1</v>
          </cell>
        </row>
        <row r="159">
          <cell r="K159">
            <v>1</v>
          </cell>
          <cell r="L159">
            <v>1</v>
          </cell>
          <cell r="M159">
            <v>1</v>
          </cell>
          <cell r="N159">
            <v>1</v>
          </cell>
          <cell r="O159">
            <v>1</v>
          </cell>
          <cell r="P159">
            <v>1</v>
          </cell>
          <cell r="Q159">
            <v>1</v>
          </cell>
          <cell r="R159">
            <v>1</v>
          </cell>
          <cell r="S159">
            <v>1</v>
          </cell>
          <cell r="T159">
            <v>1</v>
          </cell>
          <cell r="U159">
            <v>1</v>
          </cell>
          <cell r="V159">
            <v>1</v>
          </cell>
          <cell r="W159">
            <v>1</v>
          </cell>
          <cell r="X159">
            <v>1</v>
          </cell>
          <cell r="Y159">
            <v>1</v>
          </cell>
          <cell r="Z159">
            <v>0.9</v>
          </cell>
          <cell r="AA159">
            <v>0.7</v>
          </cell>
          <cell r="AB159">
            <v>0.7</v>
          </cell>
          <cell r="AC159">
            <v>0.7</v>
          </cell>
          <cell r="AD159">
            <v>0.7</v>
          </cell>
          <cell r="AP159">
            <v>1</v>
          </cell>
          <cell r="AQ159">
            <v>15</v>
          </cell>
          <cell r="AR159">
            <v>2</v>
          </cell>
          <cell r="AZ159">
            <v>1</v>
          </cell>
          <cell r="BA159">
            <v>1</v>
          </cell>
          <cell r="BB159">
            <v>1</v>
          </cell>
          <cell r="BC159">
            <v>1</v>
          </cell>
          <cell r="BD159">
            <v>1</v>
          </cell>
          <cell r="BE159">
            <v>1</v>
          </cell>
          <cell r="BF159">
            <v>1</v>
          </cell>
          <cell r="BG159">
            <v>1</v>
          </cell>
          <cell r="BH159">
            <v>1</v>
          </cell>
          <cell r="BI159">
            <v>1</v>
          </cell>
          <cell r="BJ159">
            <v>1</v>
          </cell>
          <cell r="BK159">
            <v>1</v>
          </cell>
          <cell r="BL159">
            <v>1</v>
          </cell>
          <cell r="BM159">
            <v>1</v>
          </cell>
          <cell r="BN159">
            <v>1</v>
          </cell>
          <cell r="BO159">
            <v>1</v>
          </cell>
          <cell r="BP159">
            <v>1</v>
          </cell>
          <cell r="BQ159">
            <v>1</v>
          </cell>
          <cell r="BR159">
            <v>1</v>
          </cell>
          <cell r="BS159">
            <v>1</v>
          </cell>
        </row>
        <row r="160">
          <cell r="K160">
            <v>1</v>
          </cell>
          <cell r="L160">
            <v>1</v>
          </cell>
          <cell r="M160">
            <v>1</v>
          </cell>
          <cell r="N160">
            <v>1</v>
          </cell>
          <cell r="O160">
            <v>1</v>
          </cell>
          <cell r="P160">
            <v>1</v>
          </cell>
          <cell r="Q160">
            <v>1</v>
          </cell>
          <cell r="R160">
            <v>1</v>
          </cell>
          <cell r="S160">
            <v>1</v>
          </cell>
          <cell r="T160">
            <v>1</v>
          </cell>
          <cell r="U160">
            <v>1</v>
          </cell>
          <cell r="V160">
            <v>1</v>
          </cell>
          <cell r="W160">
            <v>1</v>
          </cell>
          <cell r="X160">
            <v>1</v>
          </cell>
          <cell r="Y160">
            <v>1</v>
          </cell>
          <cell r="Z160">
            <v>0.9</v>
          </cell>
          <cell r="AA160">
            <v>0.7</v>
          </cell>
          <cell r="AB160">
            <v>0.7</v>
          </cell>
          <cell r="AC160">
            <v>0.7</v>
          </cell>
          <cell r="AD160">
            <v>0.7</v>
          </cell>
          <cell r="AP160">
            <v>1</v>
          </cell>
          <cell r="AQ160">
            <v>15</v>
          </cell>
          <cell r="AR160">
            <v>3</v>
          </cell>
          <cell r="AZ160">
            <v>1</v>
          </cell>
          <cell r="BA160">
            <v>1</v>
          </cell>
          <cell r="BB160">
            <v>1</v>
          </cell>
          <cell r="BC160">
            <v>1</v>
          </cell>
          <cell r="BD160">
            <v>1</v>
          </cell>
          <cell r="BE160">
            <v>1</v>
          </cell>
          <cell r="BF160">
            <v>1</v>
          </cell>
          <cell r="BG160">
            <v>1</v>
          </cell>
          <cell r="BH160">
            <v>1</v>
          </cell>
          <cell r="BI160">
            <v>1</v>
          </cell>
          <cell r="BJ160">
            <v>1</v>
          </cell>
          <cell r="BK160">
            <v>1</v>
          </cell>
          <cell r="BL160">
            <v>1</v>
          </cell>
          <cell r="BM160">
            <v>1</v>
          </cell>
          <cell r="BN160">
            <v>1</v>
          </cell>
          <cell r="BO160">
            <v>1</v>
          </cell>
          <cell r="BP160">
            <v>1</v>
          </cell>
          <cell r="BQ160">
            <v>1</v>
          </cell>
          <cell r="BR160">
            <v>1</v>
          </cell>
          <cell r="BS160">
            <v>1</v>
          </cell>
        </row>
        <row r="161">
          <cell r="K161">
            <v>1</v>
          </cell>
          <cell r="L161">
            <v>1</v>
          </cell>
          <cell r="M161">
            <v>1</v>
          </cell>
          <cell r="N161">
            <v>1</v>
          </cell>
          <cell r="O161">
            <v>1</v>
          </cell>
          <cell r="P161">
            <v>1</v>
          </cell>
          <cell r="Q161">
            <v>1</v>
          </cell>
          <cell r="R161">
            <v>1</v>
          </cell>
          <cell r="S161">
            <v>1</v>
          </cell>
          <cell r="T161">
            <v>1</v>
          </cell>
          <cell r="U161">
            <v>1</v>
          </cell>
          <cell r="V161">
            <v>1</v>
          </cell>
          <cell r="W161">
            <v>1</v>
          </cell>
          <cell r="X161">
            <v>1</v>
          </cell>
          <cell r="Y161">
            <v>1</v>
          </cell>
          <cell r="Z161">
            <v>0.9</v>
          </cell>
          <cell r="AA161">
            <v>0.7</v>
          </cell>
          <cell r="AB161">
            <v>0.7</v>
          </cell>
          <cell r="AC161">
            <v>0.7</v>
          </cell>
          <cell r="AD161">
            <v>0.7</v>
          </cell>
          <cell r="AP161">
            <v>1</v>
          </cell>
          <cell r="AQ161">
            <v>15</v>
          </cell>
          <cell r="AR161">
            <v>4</v>
          </cell>
          <cell r="AZ161">
            <v>1</v>
          </cell>
          <cell r="BA161">
            <v>1</v>
          </cell>
          <cell r="BB161">
            <v>1</v>
          </cell>
          <cell r="BC161">
            <v>1</v>
          </cell>
          <cell r="BD161">
            <v>1</v>
          </cell>
          <cell r="BE161">
            <v>1</v>
          </cell>
          <cell r="BF161">
            <v>1</v>
          </cell>
          <cell r="BG161">
            <v>1</v>
          </cell>
          <cell r="BH161">
            <v>1</v>
          </cell>
          <cell r="BI161">
            <v>1</v>
          </cell>
          <cell r="BJ161">
            <v>1</v>
          </cell>
          <cell r="BK161">
            <v>1</v>
          </cell>
          <cell r="BL161">
            <v>1</v>
          </cell>
          <cell r="BM161">
            <v>1</v>
          </cell>
          <cell r="BN161">
            <v>1</v>
          </cell>
          <cell r="BO161">
            <v>1</v>
          </cell>
          <cell r="BP161">
            <v>1</v>
          </cell>
          <cell r="BQ161">
            <v>1</v>
          </cell>
          <cell r="BR161">
            <v>1</v>
          </cell>
          <cell r="BS161">
            <v>1</v>
          </cell>
        </row>
        <row r="162">
          <cell r="K162">
            <v>1</v>
          </cell>
          <cell r="L162">
            <v>1</v>
          </cell>
          <cell r="M162">
            <v>1</v>
          </cell>
          <cell r="N162">
            <v>1</v>
          </cell>
          <cell r="O162">
            <v>1</v>
          </cell>
          <cell r="P162">
            <v>1</v>
          </cell>
          <cell r="Q162">
            <v>1</v>
          </cell>
          <cell r="R162">
            <v>1</v>
          </cell>
          <cell r="S162">
            <v>1</v>
          </cell>
          <cell r="T162">
            <v>1</v>
          </cell>
          <cell r="U162">
            <v>1</v>
          </cell>
          <cell r="V162">
            <v>1</v>
          </cell>
          <cell r="W162">
            <v>1</v>
          </cell>
          <cell r="X162">
            <v>1</v>
          </cell>
          <cell r="Y162">
            <v>1</v>
          </cell>
          <cell r="Z162">
            <v>1</v>
          </cell>
          <cell r="AA162">
            <v>1</v>
          </cell>
          <cell r="AB162">
            <v>1</v>
          </cell>
          <cell r="AC162">
            <v>1</v>
          </cell>
          <cell r="AD162">
            <v>1</v>
          </cell>
          <cell r="AP162">
            <v>1</v>
          </cell>
          <cell r="AQ162">
            <v>15</v>
          </cell>
          <cell r="AR162">
            <v>5</v>
          </cell>
          <cell r="AZ162">
            <v>1</v>
          </cell>
          <cell r="BA162">
            <v>1</v>
          </cell>
          <cell r="BB162">
            <v>1</v>
          </cell>
          <cell r="BC162">
            <v>1</v>
          </cell>
          <cell r="BD162">
            <v>1</v>
          </cell>
          <cell r="BE162">
            <v>1</v>
          </cell>
          <cell r="BF162">
            <v>1</v>
          </cell>
          <cell r="BG162">
            <v>1</v>
          </cell>
          <cell r="BH162">
            <v>1</v>
          </cell>
          <cell r="BI162">
            <v>1</v>
          </cell>
          <cell r="BJ162">
            <v>1</v>
          </cell>
          <cell r="BK162">
            <v>1</v>
          </cell>
          <cell r="BL162">
            <v>1</v>
          </cell>
          <cell r="BM162">
            <v>1</v>
          </cell>
          <cell r="BN162">
            <v>1</v>
          </cell>
          <cell r="BO162">
            <v>1</v>
          </cell>
          <cell r="BP162">
            <v>1</v>
          </cell>
          <cell r="BQ162">
            <v>1</v>
          </cell>
          <cell r="BR162">
            <v>1</v>
          </cell>
          <cell r="BS162">
            <v>1</v>
          </cell>
        </row>
        <row r="163">
          <cell r="K163">
            <v>1</v>
          </cell>
          <cell r="L163">
            <v>1</v>
          </cell>
          <cell r="M163">
            <v>1</v>
          </cell>
          <cell r="N163">
            <v>1</v>
          </cell>
          <cell r="O163">
            <v>1</v>
          </cell>
          <cell r="P163">
            <v>1</v>
          </cell>
          <cell r="Q163">
            <v>1</v>
          </cell>
          <cell r="R163">
            <v>1</v>
          </cell>
          <cell r="S163">
            <v>1</v>
          </cell>
          <cell r="T163">
            <v>1</v>
          </cell>
          <cell r="U163">
            <v>1</v>
          </cell>
          <cell r="V163">
            <v>1</v>
          </cell>
          <cell r="W163">
            <v>1</v>
          </cell>
          <cell r="X163">
            <v>1</v>
          </cell>
          <cell r="Y163">
            <v>1</v>
          </cell>
          <cell r="Z163">
            <v>1</v>
          </cell>
          <cell r="AA163">
            <v>1</v>
          </cell>
          <cell r="AB163">
            <v>1</v>
          </cell>
          <cell r="AC163">
            <v>1</v>
          </cell>
          <cell r="AD163">
            <v>1</v>
          </cell>
          <cell r="AP163">
            <v>1</v>
          </cell>
          <cell r="AQ163">
            <v>15</v>
          </cell>
          <cell r="AR163">
            <v>6</v>
          </cell>
          <cell r="AZ163">
            <v>1</v>
          </cell>
          <cell r="BA163">
            <v>1</v>
          </cell>
          <cell r="BB163">
            <v>1</v>
          </cell>
          <cell r="BC163">
            <v>1</v>
          </cell>
          <cell r="BD163">
            <v>1</v>
          </cell>
          <cell r="BE163">
            <v>1</v>
          </cell>
          <cell r="BF163">
            <v>1</v>
          </cell>
          <cell r="BG163">
            <v>1</v>
          </cell>
          <cell r="BH163">
            <v>1</v>
          </cell>
          <cell r="BI163">
            <v>1</v>
          </cell>
          <cell r="BJ163">
            <v>1</v>
          </cell>
          <cell r="BK163">
            <v>1</v>
          </cell>
          <cell r="BL163">
            <v>1</v>
          </cell>
          <cell r="BM163">
            <v>1</v>
          </cell>
          <cell r="BN163">
            <v>1</v>
          </cell>
          <cell r="BO163">
            <v>1</v>
          </cell>
          <cell r="BP163">
            <v>1</v>
          </cell>
          <cell r="BQ163">
            <v>1</v>
          </cell>
          <cell r="BR163">
            <v>1</v>
          </cell>
          <cell r="BS163">
            <v>1</v>
          </cell>
        </row>
        <row r="164">
          <cell r="K164">
            <v>1</v>
          </cell>
          <cell r="L164">
            <v>1</v>
          </cell>
          <cell r="M164">
            <v>1</v>
          </cell>
          <cell r="N164">
            <v>1</v>
          </cell>
          <cell r="O164">
            <v>1</v>
          </cell>
          <cell r="P164">
            <v>1</v>
          </cell>
          <cell r="Q164">
            <v>1</v>
          </cell>
          <cell r="R164">
            <v>1</v>
          </cell>
          <cell r="S164">
            <v>1</v>
          </cell>
          <cell r="T164">
            <v>1</v>
          </cell>
          <cell r="U164">
            <v>1</v>
          </cell>
          <cell r="V164">
            <v>1</v>
          </cell>
          <cell r="W164">
            <v>1</v>
          </cell>
          <cell r="X164">
            <v>1</v>
          </cell>
          <cell r="Y164">
            <v>1</v>
          </cell>
          <cell r="Z164">
            <v>1</v>
          </cell>
          <cell r="AA164">
            <v>1</v>
          </cell>
          <cell r="AB164">
            <v>1</v>
          </cell>
          <cell r="AC164">
            <v>1</v>
          </cell>
          <cell r="AD164">
            <v>1</v>
          </cell>
          <cell r="AP164">
            <v>1</v>
          </cell>
          <cell r="AQ164">
            <v>15</v>
          </cell>
          <cell r="AR164">
            <v>7</v>
          </cell>
          <cell r="AZ164">
            <v>1</v>
          </cell>
          <cell r="BA164">
            <v>1</v>
          </cell>
          <cell r="BB164">
            <v>1</v>
          </cell>
          <cell r="BC164">
            <v>1</v>
          </cell>
          <cell r="BD164">
            <v>1</v>
          </cell>
          <cell r="BE164">
            <v>1</v>
          </cell>
          <cell r="BF164">
            <v>1</v>
          </cell>
          <cell r="BG164">
            <v>1</v>
          </cell>
          <cell r="BH164">
            <v>1</v>
          </cell>
          <cell r="BI164">
            <v>1</v>
          </cell>
          <cell r="BJ164">
            <v>1</v>
          </cell>
          <cell r="BK164">
            <v>1</v>
          </cell>
          <cell r="BL164">
            <v>1</v>
          </cell>
          <cell r="BM164">
            <v>1</v>
          </cell>
          <cell r="BN164">
            <v>1</v>
          </cell>
          <cell r="BO164">
            <v>1</v>
          </cell>
          <cell r="BP164">
            <v>1</v>
          </cell>
          <cell r="BQ164">
            <v>1</v>
          </cell>
          <cell r="BR164">
            <v>1</v>
          </cell>
          <cell r="BS164">
            <v>1</v>
          </cell>
        </row>
        <row r="165">
          <cell r="K165">
            <v>1</v>
          </cell>
          <cell r="L165">
            <v>1</v>
          </cell>
          <cell r="M165">
            <v>1</v>
          </cell>
          <cell r="N165">
            <v>1</v>
          </cell>
          <cell r="O165">
            <v>1</v>
          </cell>
          <cell r="P165">
            <v>1</v>
          </cell>
          <cell r="Q165">
            <v>1</v>
          </cell>
          <cell r="R165">
            <v>1</v>
          </cell>
          <cell r="S165">
            <v>1</v>
          </cell>
          <cell r="T165">
            <v>1</v>
          </cell>
          <cell r="U165">
            <v>1</v>
          </cell>
          <cell r="V165">
            <v>1</v>
          </cell>
          <cell r="W165">
            <v>1</v>
          </cell>
          <cell r="X165">
            <v>1</v>
          </cell>
          <cell r="Y165">
            <v>1</v>
          </cell>
          <cell r="Z165">
            <v>1</v>
          </cell>
          <cell r="AA165">
            <v>1</v>
          </cell>
          <cell r="AB165">
            <v>1</v>
          </cell>
          <cell r="AC165">
            <v>1</v>
          </cell>
          <cell r="AD165">
            <v>1</v>
          </cell>
          <cell r="AP165">
            <v>1</v>
          </cell>
          <cell r="AQ165">
            <v>15</v>
          </cell>
          <cell r="AR165">
            <v>8</v>
          </cell>
          <cell r="AZ165">
            <v>1</v>
          </cell>
          <cell r="BA165">
            <v>1</v>
          </cell>
          <cell r="BB165">
            <v>1</v>
          </cell>
          <cell r="BC165">
            <v>1</v>
          </cell>
          <cell r="BD165">
            <v>1</v>
          </cell>
          <cell r="BE165">
            <v>1</v>
          </cell>
          <cell r="BF165">
            <v>1</v>
          </cell>
          <cell r="BG165">
            <v>1</v>
          </cell>
          <cell r="BH165">
            <v>1</v>
          </cell>
          <cell r="BI165">
            <v>1</v>
          </cell>
          <cell r="BJ165">
            <v>1</v>
          </cell>
          <cell r="BK165">
            <v>1</v>
          </cell>
          <cell r="BL165">
            <v>1</v>
          </cell>
          <cell r="BM165">
            <v>1</v>
          </cell>
          <cell r="BN165">
            <v>1</v>
          </cell>
          <cell r="BO165">
            <v>1</v>
          </cell>
          <cell r="BP165">
            <v>1</v>
          </cell>
          <cell r="BQ165">
            <v>1</v>
          </cell>
          <cell r="BR165">
            <v>1</v>
          </cell>
          <cell r="BS165">
            <v>1</v>
          </cell>
        </row>
        <row r="166">
          <cell r="K166">
            <v>1</v>
          </cell>
          <cell r="L166">
            <v>1</v>
          </cell>
          <cell r="M166">
            <v>1</v>
          </cell>
          <cell r="N166">
            <v>1</v>
          </cell>
          <cell r="O166">
            <v>1</v>
          </cell>
          <cell r="P166">
            <v>1</v>
          </cell>
          <cell r="Q166">
            <v>1</v>
          </cell>
          <cell r="R166">
            <v>1</v>
          </cell>
          <cell r="S166">
            <v>1</v>
          </cell>
          <cell r="T166">
            <v>1</v>
          </cell>
          <cell r="U166">
            <v>1</v>
          </cell>
          <cell r="V166">
            <v>1</v>
          </cell>
          <cell r="W166">
            <v>1</v>
          </cell>
          <cell r="X166">
            <v>1</v>
          </cell>
          <cell r="Y166">
            <v>1</v>
          </cell>
          <cell r="Z166">
            <v>1</v>
          </cell>
          <cell r="AA166">
            <v>1</v>
          </cell>
          <cell r="AB166">
            <v>1</v>
          </cell>
          <cell r="AC166">
            <v>1</v>
          </cell>
          <cell r="AD166">
            <v>1</v>
          </cell>
          <cell r="AP166">
            <v>1</v>
          </cell>
          <cell r="AQ166">
            <v>15</v>
          </cell>
          <cell r="AR166">
            <v>9</v>
          </cell>
          <cell r="AZ166">
            <v>1</v>
          </cell>
          <cell r="BA166">
            <v>1</v>
          </cell>
          <cell r="BB166">
            <v>1</v>
          </cell>
          <cell r="BC166">
            <v>1</v>
          </cell>
          <cell r="BD166">
            <v>1</v>
          </cell>
          <cell r="BE166">
            <v>1</v>
          </cell>
          <cell r="BF166">
            <v>1</v>
          </cell>
          <cell r="BG166">
            <v>1</v>
          </cell>
          <cell r="BH166">
            <v>1</v>
          </cell>
          <cell r="BI166">
            <v>1</v>
          </cell>
          <cell r="BJ166">
            <v>1</v>
          </cell>
          <cell r="BK166">
            <v>1</v>
          </cell>
          <cell r="BL166">
            <v>1</v>
          </cell>
          <cell r="BM166">
            <v>1</v>
          </cell>
          <cell r="BN166">
            <v>1</v>
          </cell>
          <cell r="BO166">
            <v>1</v>
          </cell>
          <cell r="BP166">
            <v>1</v>
          </cell>
          <cell r="BQ166">
            <v>1</v>
          </cell>
          <cell r="BR166">
            <v>1</v>
          </cell>
          <cell r="BS166">
            <v>1</v>
          </cell>
        </row>
        <row r="167">
          <cell r="K167">
            <v>1</v>
          </cell>
          <cell r="L167">
            <v>1</v>
          </cell>
          <cell r="M167">
            <v>1</v>
          </cell>
          <cell r="N167">
            <v>1</v>
          </cell>
          <cell r="O167">
            <v>1</v>
          </cell>
          <cell r="P167">
            <v>1</v>
          </cell>
          <cell r="Q167">
            <v>1</v>
          </cell>
          <cell r="R167">
            <v>1</v>
          </cell>
          <cell r="S167">
            <v>1</v>
          </cell>
          <cell r="T167">
            <v>1</v>
          </cell>
          <cell r="U167">
            <v>1</v>
          </cell>
          <cell r="V167">
            <v>1</v>
          </cell>
          <cell r="W167">
            <v>1</v>
          </cell>
          <cell r="X167">
            <v>1</v>
          </cell>
          <cell r="Y167">
            <v>1</v>
          </cell>
          <cell r="Z167">
            <v>1</v>
          </cell>
          <cell r="AA167">
            <v>1</v>
          </cell>
          <cell r="AB167">
            <v>1</v>
          </cell>
          <cell r="AC167">
            <v>1</v>
          </cell>
          <cell r="AD167">
            <v>1</v>
          </cell>
          <cell r="AP167">
            <v>1</v>
          </cell>
          <cell r="AQ167">
            <v>15</v>
          </cell>
          <cell r="AR167">
            <v>10</v>
          </cell>
          <cell r="AZ167">
            <v>1</v>
          </cell>
          <cell r="BA167">
            <v>1</v>
          </cell>
          <cell r="BB167">
            <v>1</v>
          </cell>
          <cell r="BC167">
            <v>1</v>
          </cell>
          <cell r="BD167">
            <v>1</v>
          </cell>
          <cell r="BE167">
            <v>1</v>
          </cell>
          <cell r="BF167">
            <v>1</v>
          </cell>
          <cell r="BG167">
            <v>1</v>
          </cell>
          <cell r="BH167">
            <v>1</v>
          </cell>
          <cell r="BI167">
            <v>1</v>
          </cell>
          <cell r="BJ167">
            <v>1</v>
          </cell>
          <cell r="BK167">
            <v>1</v>
          </cell>
          <cell r="BL167">
            <v>1</v>
          </cell>
          <cell r="BM167">
            <v>1</v>
          </cell>
          <cell r="BN167">
            <v>1</v>
          </cell>
          <cell r="BO167">
            <v>1</v>
          </cell>
          <cell r="BP167">
            <v>1</v>
          </cell>
          <cell r="BQ167">
            <v>1</v>
          </cell>
          <cell r="BR167">
            <v>1</v>
          </cell>
          <cell r="BS167">
            <v>1</v>
          </cell>
        </row>
        <row r="168">
          <cell r="K168">
            <v>1</v>
          </cell>
          <cell r="L168">
            <v>1</v>
          </cell>
          <cell r="M168">
            <v>1</v>
          </cell>
          <cell r="N168">
            <v>1</v>
          </cell>
          <cell r="O168">
            <v>1</v>
          </cell>
          <cell r="P168">
            <v>1</v>
          </cell>
          <cell r="Q168">
            <v>1</v>
          </cell>
          <cell r="R168">
            <v>1</v>
          </cell>
          <cell r="S168">
            <v>1</v>
          </cell>
          <cell r="T168">
            <v>1</v>
          </cell>
          <cell r="U168">
            <v>1</v>
          </cell>
          <cell r="V168">
            <v>1</v>
          </cell>
          <cell r="W168">
            <v>1</v>
          </cell>
          <cell r="X168">
            <v>1</v>
          </cell>
          <cell r="Y168">
            <v>1</v>
          </cell>
          <cell r="Z168">
            <v>1</v>
          </cell>
          <cell r="AA168">
            <v>1</v>
          </cell>
          <cell r="AB168">
            <v>1</v>
          </cell>
          <cell r="AC168">
            <v>1</v>
          </cell>
          <cell r="AD168">
            <v>1</v>
          </cell>
          <cell r="AP168">
            <v>2</v>
          </cell>
          <cell r="AQ168">
            <v>1</v>
          </cell>
          <cell r="AR168">
            <v>1</v>
          </cell>
          <cell r="AZ168">
            <v>1</v>
          </cell>
          <cell r="BA168">
            <v>1</v>
          </cell>
          <cell r="BB168">
            <v>1</v>
          </cell>
          <cell r="BC168">
            <v>1</v>
          </cell>
          <cell r="BD168">
            <v>1</v>
          </cell>
          <cell r="BE168">
            <v>1</v>
          </cell>
          <cell r="BF168">
            <v>1</v>
          </cell>
          <cell r="BG168">
            <v>1</v>
          </cell>
          <cell r="BH168">
            <v>1</v>
          </cell>
          <cell r="BI168">
            <v>1</v>
          </cell>
          <cell r="BJ168">
            <v>1</v>
          </cell>
          <cell r="BK168">
            <v>1</v>
          </cell>
          <cell r="BL168">
            <v>1</v>
          </cell>
          <cell r="BM168">
            <v>1</v>
          </cell>
          <cell r="BN168">
            <v>1</v>
          </cell>
          <cell r="BO168">
            <v>1</v>
          </cell>
          <cell r="BP168">
            <v>1</v>
          </cell>
          <cell r="BQ168">
            <v>1</v>
          </cell>
          <cell r="BR168">
            <v>1</v>
          </cell>
          <cell r="BS168">
            <v>1</v>
          </cell>
        </row>
        <row r="169">
          <cell r="K169">
            <v>1</v>
          </cell>
          <cell r="L169">
            <v>1</v>
          </cell>
          <cell r="M169">
            <v>1</v>
          </cell>
          <cell r="N169">
            <v>1</v>
          </cell>
          <cell r="O169">
            <v>1</v>
          </cell>
          <cell r="P169">
            <v>1</v>
          </cell>
          <cell r="Q169">
            <v>1</v>
          </cell>
          <cell r="R169">
            <v>1</v>
          </cell>
          <cell r="S169">
            <v>1</v>
          </cell>
          <cell r="T169">
            <v>1</v>
          </cell>
          <cell r="U169">
            <v>1</v>
          </cell>
          <cell r="V169">
            <v>1</v>
          </cell>
          <cell r="W169">
            <v>1</v>
          </cell>
          <cell r="X169">
            <v>1</v>
          </cell>
          <cell r="Y169">
            <v>1</v>
          </cell>
          <cell r="Z169">
            <v>1</v>
          </cell>
          <cell r="AA169">
            <v>1</v>
          </cell>
          <cell r="AB169">
            <v>1</v>
          </cell>
          <cell r="AC169">
            <v>1</v>
          </cell>
          <cell r="AD169">
            <v>1</v>
          </cell>
          <cell r="AP169">
            <v>2</v>
          </cell>
          <cell r="AQ169">
            <v>1</v>
          </cell>
          <cell r="AR169">
            <v>2</v>
          </cell>
          <cell r="AZ169">
            <v>1</v>
          </cell>
          <cell r="BA169">
            <v>1</v>
          </cell>
          <cell r="BB169">
            <v>1</v>
          </cell>
          <cell r="BC169">
            <v>1</v>
          </cell>
          <cell r="BD169">
            <v>1</v>
          </cell>
          <cell r="BE169">
            <v>1</v>
          </cell>
          <cell r="BF169">
            <v>1</v>
          </cell>
          <cell r="BG169">
            <v>1</v>
          </cell>
          <cell r="BH169">
            <v>1</v>
          </cell>
          <cell r="BI169">
            <v>1</v>
          </cell>
          <cell r="BJ169">
            <v>1</v>
          </cell>
          <cell r="BK169">
            <v>1</v>
          </cell>
          <cell r="BL169">
            <v>1</v>
          </cell>
          <cell r="BM169">
            <v>1</v>
          </cell>
          <cell r="BN169">
            <v>1</v>
          </cell>
          <cell r="BO169">
            <v>1</v>
          </cell>
          <cell r="BP169">
            <v>1</v>
          </cell>
          <cell r="BQ169">
            <v>1</v>
          </cell>
          <cell r="BR169">
            <v>1</v>
          </cell>
          <cell r="BS169">
            <v>1</v>
          </cell>
        </row>
        <row r="170">
          <cell r="K170">
            <v>1</v>
          </cell>
          <cell r="L170">
            <v>1</v>
          </cell>
          <cell r="M170">
            <v>1</v>
          </cell>
          <cell r="N170">
            <v>1</v>
          </cell>
          <cell r="O170">
            <v>1</v>
          </cell>
          <cell r="P170">
            <v>1</v>
          </cell>
          <cell r="Q170">
            <v>1</v>
          </cell>
          <cell r="R170">
            <v>1</v>
          </cell>
          <cell r="S170">
            <v>1</v>
          </cell>
          <cell r="T170">
            <v>1</v>
          </cell>
          <cell r="U170">
            <v>1</v>
          </cell>
          <cell r="V170">
            <v>1</v>
          </cell>
          <cell r="W170">
            <v>1</v>
          </cell>
          <cell r="X170">
            <v>1</v>
          </cell>
          <cell r="Y170">
            <v>1</v>
          </cell>
          <cell r="Z170">
            <v>1</v>
          </cell>
          <cell r="AA170">
            <v>1</v>
          </cell>
          <cell r="AB170">
            <v>1</v>
          </cell>
          <cell r="AC170">
            <v>1</v>
          </cell>
          <cell r="AD170">
            <v>1</v>
          </cell>
          <cell r="AP170">
            <v>2</v>
          </cell>
          <cell r="AQ170">
            <v>1</v>
          </cell>
          <cell r="AR170">
            <v>3</v>
          </cell>
          <cell r="AZ170">
            <v>1</v>
          </cell>
          <cell r="BA170">
            <v>1</v>
          </cell>
          <cell r="BB170">
            <v>1</v>
          </cell>
          <cell r="BC170">
            <v>1</v>
          </cell>
          <cell r="BD170">
            <v>1</v>
          </cell>
          <cell r="BE170">
            <v>1</v>
          </cell>
          <cell r="BF170">
            <v>1</v>
          </cell>
          <cell r="BG170">
            <v>1</v>
          </cell>
          <cell r="BH170">
            <v>1</v>
          </cell>
          <cell r="BI170">
            <v>1</v>
          </cell>
          <cell r="BJ170">
            <v>1</v>
          </cell>
          <cell r="BK170">
            <v>1</v>
          </cell>
          <cell r="BL170">
            <v>1</v>
          </cell>
          <cell r="BM170">
            <v>1</v>
          </cell>
          <cell r="BN170">
            <v>1</v>
          </cell>
          <cell r="BO170">
            <v>1</v>
          </cell>
          <cell r="BP170">
            <v>1</v>
          </cell>
          <cell r="BQ170">
            <v>1</v>
          </cell>
          <cell r="BR170">
            <v>1</v>
          </cell>
          <cell r="BS170">
            <v>1</v>
          </cell>
        </row>
        <row r="171">
          <cell r="K171">
            <v>1</v>
          </cell>
          <cell r="L171">
            <v>1</v>
          </cell>
          <cell r="M171">
            <v>1</v>
          </cell>
          <cell r="N171">
            <v>1</v>
          </cell>
          <cell r="O171">
            <v>1</v>
          </cell>
          <cell r="P171">
            <v>1</v>
          </cell>
          <cell r="Q171">
            <v>1</v>
          </cell>
          <cell r="R171">
            <v>1</v>
          </cell>
          <cell r="S171">
            <v>1</v>
          </cell>
          <cell r="T171">
            <v>1</v>
          </cell>
          <cell r="U171">
            <v>1</v>
          </cell>
          <cell r="V171">
            <v>1</v>
          </cell>
          <cell r="W171">
            <v>1</v>
          </cell>
          <cell r="X171">
            <v>1</v>
          </cell>
          <cell r="Y171">
            <v>1</v>
          </cell>
          <cell r="Z171">
            <v>1</v>
          </cell>
          <cell r="AA171">
            <v>1</v>
          </cell>
          <cell r="AB171">
            <v>1</v>
          </cell>
          <cell r="AC171">
            <v>1</v>
          </cell>
          <cell r="AD171">
            <v>1</v>
          </cell>
          <cell r="AP171">
            <v>2</v>
          </cell>
          <cell r="AQ171">
            <v>1</v>
          </cell>
          <cell r="AR171">
            <v>4</v>
          </cell>
          <cell r="AZ171">
            <v>1</v>
          </cell>
          <cell r="BA171">
            <v>1</v>
          </cell>
          <cell r="BB171">
            <v>1</v>
          </cell>
          <cell r="BC171">
            <v>1</v>
          </cell>
          <cell r="BD171">
            <v>1</v>
          </cell>
          <cell r="BE171">
            <v>1</v>
          </cell>
          <cell r="BF171">
            <v>1</v>
          </cell>
          <cell r="BG171">
            <v>1</v>
          </cell>
          <cell r="BH171">
            <v>1</v>
          </cell>
          <cell r="BI171">
            <v>1</v>
          </cell>
          <cell r="BJ171">
            <v>1</v>
          </cell>
          <cell r="BK171">
            <v>1</v>
          </cell>
          <cell r="BL171">
            <v>1</v>
          </cell>
          <cell r="BM171">
            <v>1</v>
          </cell>
          <cell r="BN171">
            <v>1</v>
          </cell>
          <cell r="BO171">
            <v>1</v>
          </cell>
          <cell r="BP171">
            <v>1</v>
          </cell>
          <cell r="BQ171">
            <v>1</v>
          </cell>
          <cell r="BR171">
            <v>1</v>
          </cell>
          <cell r="BS171">
            <v>1</v>
          </cell>
        </row>
        <row r="172">
          <cell r="K172">
            <v>1</v>
          </cell>
          <cell r="L172">
            <v>1</v>
          </cell>
          <cell r="M172">
            <v>1</v>
          </cell>
          <cell r="N172">
            <v>1</v>
          </cell>
          <cell r="O172">
            <v>1</v>
          </cell>
          <cell r="P172">
            <v>1</v>
          </cell>
          <cell r="Q172">
            <v>1</v>
          </cell>
          <cell r="R172">
            <v>1</v>
          </cell>
          <cell r="S172">
            <v>1</v>
          </cell>
          <cell r="T172">
            <v>1</v>
          </cell>
          <cell r="U172">
            <v>1</v>
          </cell>
          <cell r="V172">
            <v>1</v>
          </cell>
          <cell r="W172">
            <v>1</v>
          </cell>
          <cell r="X172">
            <v>1</v>
          </cell>
          <cell r="Y172">
            <v>1</v>
          </cell>
          <cell r="Z172">
            <v>1</v>
          </cell>
          <cell r="AA172">
            <v>1</v>
          </cell>
          <cell r="AB172">
            <v>1</v>
          </cell>
          <cell r="AC172">
            <v>1</v>
          </cell>
          <cell r="AD172">
            <v>1</v>
          </cell>
          <cell r="AP172">
            <v>2</v>
          </cell>
          <cell r="AQ172">
            <v>1</v>
          </cell>
          <cell r="AR172">
            <v>5</v>
          </cell>
          <cell r="AZ172">
            <v>1</v>
          </cell>
          <cell r="BA172">
            <v>1</v>
          </cell>
          <cell r="BB172">
            <v>1</v>
          </cell>
          <cell r="BC172">
            <v>1</v>
          </cell>
          <cell r="BD172">
            <v>1</v>
          </cell>
          <cell r="BE172">
            <v>1</v>
          </cell>
          <cell r="BF172">
            <v>1</v>
          </cell>
          <cell r="BG172">
            <v>1</v>
          </cell>
          <cell r="BH172">
            <v>1</v>
          </cell>
          <cell r="BI172">
            <v>1</v>
          </cell>
          <cell r="BJ172">
            <v>1</v>
          </cell>
          <cell r="BK172">
            <v>1</v>
          </cell>
          <cell r="BL172">
            <v>1</v>
          </cell>
          <cell r="BM172">
            <v>1</v>
          </cell>
          <cell r="BN172">
            <v>1</v>
          </cell>
          <cell r="BO172">
            <v>1</v>
          </cell>
          <cell r="BP172">
            <v>1</v>
          </cell>
          <cell r="BQ172">
            <v>1</v>
          </cell>
          <cell r="BR172">
            <v>1</v>
          </cell>
          <cell r="BS172">
            <v>1</v>
          </cell>
        </row>
        <row r="173">
          <cell r="K173">
            <v>1</v>
          </cell>
          <cell r="L173">
            <v>1</v>
          </cell>
          <cell r="M173">
            <v>1</v>
          </cell>
          <cell r="N173">
            <v>1</v>
          </cell>
          <cell r="O173">
            <v>1</v>
          </cell>
          <cell r="P173">
            <v>1</v>
          </cell>
          <cell r="Q173">
            <v>1</v>
          </cell>
          <cell r="R173">
            <v>1</v>
          </cell>
          <cell r="S173">
            <v>1</v>
          </cell>
          <cell r="T173">
            <v>1</v>
          </cell>
          <cell r="U173">
            <v>1</v>
          </cell>
          <cell r="V173">
            <v>1</v>
          </cell>
          <cell r="W173">
            <v>1</v>
          </cell>
          <cell r="X173">
            <v>1</v>
          </cell>
          <cell r="Y173">
            <v>1</v>
          </cell>
          <cell r="Z173">
            <v>1</v>
          </cell>
          <cell r="AA173">
            <v>1</v>
          </cell>
          <cell r="AB173">
            <v>1</v>
          </cell>
          <cell r="AC173">
            <v>1</v>
          </cell>
          <cell r="AD173">
            <v>1</v>
          </cell>
          <cell r="AP173">
            <v>2</v>
          </cell>
          <cell r="AQ173">
            <v>1</v>
          </cell>
          <cell r="AR173">
            <v>6</v>
          </cell>
          <cell r="AZ173">
            <v>1</v>
          </cell>
          <cell r="BA173">
            <v>1</v>
          </cell>
          <cell r="BB173">
            <v>1</v>
          </cell>
          <cell r="BC173">
            <v>1</v>
          </cell>
          <cell r="BD173">
            <v>1</v>
          </cell>
          <cell r="BE173">
            <v>1</v>
          </cell>
          <cell r="BF173">
            <v>1</v>
          </cell>
          <cell r="BG173">
            <v>1</v>
          </cell>
          <cell r="BH173">
            <v>1</v>
          </cell>
          <cell r="BI173">
            <v>1</v>
          </cell>
          <cell r="BJ173">
            <v>1</v>
          </cell>
          <cell r="BK173">
            <v>1</v>
          </cell>
          <cell r="BL173">
            <v>1</v>
          </cell>
          <cell r="BM173">
            <v>1</v>
          </cell>
          <cell r="BN173">
            <v>1</v>
          </cell>
          <cell r="BO173">
            <v>1</v>
          </cell>
          <cell r="BP173">
            <v>1</v>
          </cell>
          <cell r="BQ173">
            <v>1</v>
          </cell>
          <cell r="BR173">
            <v>1</v>
          </cell>
          <cell r="BS173">
            <v>1</v>
          </cell>
        </row>
        <row r="174">
          <cell r="K174">
            <v>1</v>
          </cell>
          <cell r="L174">
            <v>1</v>
          </cell>
          <cell r="M174">
            <v>1</v>
          </cell>
          <cell r="N174">
            <v>1</v>
          </cell>
          <cell r="O174">
            <v>1</v>
          </cell>
          <cell r="P174">
            <v>1</v>
          </cell>
          <cell r="Q174">
            <v>1</v>
          </cell>
          <cell r="R174">
            <v>1</v>
          </cell>
          <cell r="S174">
            <v>1</v>
          </cell>
          <cell r="T174">
            <v>1</v>
          </cell>
          <cell r="U174">
            <v>1</v>
          </cell>
          <cell r="V174">
            <v>1</v>
          </cell>
          <cell r="W174">
            <v>1</v>
          </cell>
          <cell r="X174">
            <v>1</v>
          </cell>
          <cell r="Y174">
            <v>1</v>
          </cell>
          <cell r="Z174">
            <v>1</v>
          </cell>
          <cell r="AA174">
            <v>1</v>
          </cell>
          <cell r="AB174">
            <v>1</v>
          </cell>
          <cell r="AC174">
            <v>1</v>
          </cell>
          <cell r="AD174">
            <v>1</v>
          </cell>
          <cell r="AP174">
            <v>2</v>
          </cell>
          <cell r="AQ174">
            <v>1</v>
          </cell>
          <cell r="AR174">
            <v>7</v>
          </cell>
          <cell r="AZ174">
            <v>1</v>
          </cell>
          <cell r="BA174">
            <v>1</v>
          </cell>
          <cell r="BB174">
            <v>1</v>
          </cell>
          <cell r="BC174">
            <v>1</v>
          </cell>
          <cell r="BD174">
            <v>1</v>
          </cell>
          <cell r="BE174">
            <v>1</v>
          </cell>
          <cell r="BF174">
            <v>1</v>
          </cell>
          <cell r="BG174">
            <v>1</v>
          </cell>
          <cell r="BH174">
            <v>1</v>
          </cell>
          <cell r="BI174">
            <v>1</v>
          </cell>
          <cell r="BJ174">
            <v>1</v>
          </cell>
          <cell r="BK174">
            <v>1</v>
          </cell>
          <cell r="BL174">
            <v>1</v>
          </cell>
          <cell r="BM174">
            <v>1</v>
          </cell>
          <cell r="BN174">
            <v>1</v>
          </cell>
          <cell r="BO174">
            <v>1</v>
          </cell>
          <cell r="BP174">
            <v>1</v>
          </cell>
          <cell r="BQ174">
            <v>1</v>
          </cell>
          <cell r="BR174">
            <v>1</v>
          </cell>
          <cell r="BS174">
            <v>1</v>
          </cell>
        </row>
        <row r="175">
          <cell r="K175">
            <v>1</v>
          </cell>
          <cell r="L175">
            <v>1</v>
          </cell>
          <cell r="M175">
            <v>1</v>
          </cell>
          <cell r="N175">
            <v>1</v>
          </cell>
          <cell r="O175">
            <v>1</v>
          </cell>
          <cell r="P175">
            <v>1</v>
          </cell>
          <cell r="Q175">
            <v>1</v>
          </cell>
          <cell r="R175">
            <v>1</v>
          </cell>
          <cell r="S175">
            <v>1</v>
          </cell>
          <cell r="T175">
            <v>1</v>
          </cell>
          <cell r="U175">
            <v>1</v>
          </cell>
          <cell r="V175">
            <v>1</v>
          </cell>
          <cell r="W175">
            <v>1</v>
          </cell>
          <cell r="X175">
            <v>1</v>
          </cell>
          <cell r="Y175">
            <v>1</v>
          </cell>
          <cell r="Z175">
            <v>1</v>
          </cell>
          <cell r="AA175">
            <v>1</v>
          </cell>
          <cell r="AB175">
            <v>1</v>
          </cell>
          <cell r="AC175">
            <v>1</v>
          </cell>
          <cell r="AD175">
            <v>1</v>
          </cell>
          <cell r="AP175">
            <v>2</v>
          </cell>
          <cell r="AQ175">
            <v>1</v>
          </cell>
          <cell r="AR175">
            <v>8</v>
          </cell>
          <cell r="AZ175">
            <v>1</v>
          </cell>
          <cell r="BA175">
            <v>1</v>
          </cell>
          <cell r="BB175">
            <v>1</v>
          </cell>
          <cell r="BC175">
            <v>1</v>
          </cell>
          <cell r="BD175">
            <v>1</v>
          </cell>
          <cell r="BE175">
            <v>1</v>
          </cell>
          <cell r="BF175">
            <v>1</v>
          </cell>
          <cell r="BG175">
            <v>1</v>
          </cell>
          <cell r="BH175">
            <v>1</v>
          </cell>
          <cell r="BI175">
            <v>1</v>
          </cell>
          <cell r="BJ175">
            <v>1</v>
          </cell>
          <cell r="BK175">
            <v>1</v>
          </cell>
          <cell r="BL175">
            <v>1</v>
          </cell>
          <cell r="BM175">
            <v>1</v>
          </cell>
          <cell r="BN175">
            <v>1</v>
          </cell>
          <cell r="BO175">
            <v>1</v>
          </cell>
          <cell r="BP175">
            <v>1</v>
          </cell>
          <cell r="BQ175">
            <v>1</v>
          </cell>
          <cell r="BR175">
            <v>1</v>
          </cell>
          <cell r="BS175">
            <v>1</v>
          </cell>
        </row>
        <row r="176">
          <cell r="K176">
            <v>1</v>
          </cell>
          <cell r="L176">
            <v>1</v>
          </cell>
          <cell r="M176">
            <v>1</v>
          </cell>
          <cell r="N176">
            <v>1</v>
          </cell>
          <cell r="O176">
            <v>1</v>
          </cell>
          <cell r="P176">
            <v>1</v>
          </cell>
          <cell r="Q176">
            <v>1</v>
          </cell>
          <cell r="R176">
            <v>1</v>
          </cell>
          <cell r="S176">
            <v>1</v>
          </cell>
          <cell r="T176">
            <v>1</v>
          </cell>
          <cell r="U176">
            <v>1</v>
          </cell>
          <cell r="V176">
            <v>1</v>
          </cell>
          <cell r="W176">
            <v>1</v>
          </cell>
          <cell r="X176">
            <v>1</v>
          </cell>
          <cell r="Y176">
            <v>1</v>
          </cell>
          <cell r="Z176">
            <v>1</v>
          </cell>
          <cell r="AA176">
            <v>1</v>
          </cell>
          <cell r="AB176">
            <v>1</v>
          </cell>
          <cell r="AC176">
            <v>1</v>
          </cell>
          <cell r="AD176">
            <v>1</v>
          </cell>
          <cell r="AP176">
            <v>2</v>
          </cell>
          <cell r="AQ176">
            <v>1</v>
          </cell>
          <cell r="AR176">
            <v>9</v>
          </cell>
          <cell r="AZ176">
            <v>1</v>
          </cell>
          <cell r="BA176">
            <v>1</v>
          </cell>
          <cell r="BB176">
            <v>1</v>
          </cell>
          <cell r="BC176">
            <v>1</v>
          </cell>
          <cell r="BD176">
            <v>1</v>
          </cell>
          <cell r="BE176">
            <v>1</v>
          </cell>
          <cell r="BF176">
            <v>1</v>
          </cell>
          <cell r="BG176">
            <v>1</v>
          </cell>
          <cell r="BH176">
            <v>1</v>
          </cell>
          <cell r="BI176">
            <v>1</v>
          </cell>
          <cell r="BJ176">
            <v>1</v>
          </cell>
          <cell r="BK176">
            <v>1</v>
          </cell>
          <cell r="BL176">
            <v>1</v>
          </cell>
          <cell r="BM176">
            <v>1</v>
          </cell>
          <cell r="BN176">
            <v>1</v>
          </cell>
          <cell r="BO176">
            <v>1</v>
          </cell>
          <cell r="BP176">
            <v>1</v>
          </cell>
          <cell r="BQ176">
            <v>1</v>
          </cell>
          <cell r="BR176">
            <v>1</v>
          </cell>
          <cell r="BS176">
            <v>1</v>
          </cell>
        </row>
        <row r="177">
          <cell r="K177">
            <v>1</v>
          </cell>
          <cell r="L177">
            <v>1</v>
          </cell>
          <cell r="M177">
            <v>1</v>
          </cell>
          <cell r="N177">
            <v>1</v>
          </cell>
          <cell r="O177">
            <v>1</v>
          </cell>
          <cell r="P177">
            <v>1</v>
          </cell>
          <cell r="Q177">
            <v>1</v>
          </cell>
          <cell r="R177">
            <v>1</v>
          </cell>
          <cell r="S177">
            <v>1</v>
          </cell>
          <cell r="T177">
            <v>1</v>
          </cell>
          <cell r="U177">
            <v>1</v>
          </cell>
          <cell r="V177">
            <v>1</v>
          </cell>
          <cell r="W177">
            <v>1</v>
          </cell>
          <cell r="X177">
            <v>1</v>
          </cell>
          <cell r="Y177">
            <v>1</v>
          </cell>
          <cell r="Z177">
            <v>1</v>
          </cell>
          <cell r="AA177">
            <v>1</v>
          </cell>
          <cell r="AB177">
            <v>1</v>
          </cell>
          <cell r="AC177">
            <v>1</v>
          </cell>
          <cell r="AD177">
            <v>1</v>
          </cell>
          <cell r="AP177">
            <v>2</v>
          </cell>
          <cell r="AQ177">
            <v>1</v>
          </cell>
          <cell r="AR177">
            <v>10</v>
          </cell>
          <cell r="AZ177">
            <v>1</v>
          </cell>
          <cell r="BA177">
            <v>1</v>
          </cell>
          <cell r="BB177">
            <v>1</v>
          </cell>
          <cell r="BC177">
            <v>1</v>
          </cell>
          <cell r="BD177">
            <v>1</v>
          </cell>
          <cell r="BE177">
            <v>1</v>
          </cell>
          <cell r="BF177">
            <v>1</v>
          </cell>
          <cell r="BG177">
            <v>1</v>
          </cell>
          <cell r="BH177">
            <v>1</v>
          </cell>
          <cell r="BI177">
            <v>1</v>
          </cell>
          <cell r="BJ177">
            <v>1</v>
          </cell>
          <cell r="BK177">
            <v>1</v>
          </cell>
          <cell r="BL177">
            <v>1</v>
          </cell>
          <cell r="BM177">
            <v>1</v>
          </cell>
          <cell r="BN177">
            <v>1</v>
          </cell>
          <cell r="BO177">
            <v>1</v>
          </cell>
          <cell r="BP177">
            <v>1</v>
          </cell>
          <cell r="BQ177">
            <v>1</v>
          </cell>
          <cell r="BR177">
            <v>1</v>
          </cell>
          <cell r="BS177">
            <v>1</v>
          </cell>
        </row>
        <row r="178">
          <cell r="K178">
            <v>1</v>
          </cell>
          <cell r="L178">
            <v>1</v>
          </cell>
          <cell r="M178">
            <v>1</v>
          </cell>
          <cell r="N178">
            <v>1</v>
          </cell>
          <cell r="O178">
            <v>1</v>
          </cell>
          <cell r="P178">
            <v>1</v>
          </cell>
          <cell r="Q178">
            <v>1</v>
          </cell>
          <cell r="R178">
            <v>1</v>
          </cell>
          <cell r="S178">
            <v>1</v>
          </cell>
          <cell r="T178">
            <v>1</v>
          </cell>
          <cell r="U178">
            <v>1</v>
          </cell>
          <cell r="V178">
            <v>1</v>
          </cell>
          <cell r="W178">
            <v>1</v>
          </cell>
          <cell r="X178">
            <v>1</v>
          </cell>
          <cell r="Y178">
            <v>1</v>
          </cell>
          <cell r="Z178">
            <v>1</v>
          </cell>
          <cell r="AA178">
            <v>1</v>
          </cell>
          <cell r="AB178">
            <v>1</v>
          </cell>
          <cell r="AC178">
            <v>1</v>
          </cell>
          <cell r="AD178">
            <v>1</v>
          </cell>
          <cell r="AP178">
            <v>2</v>
          </cell>
          <cell r="AQ178">
            <v>2</v>
          </cell>
          <cell r="AR178">
            <v>1</v>
          </cell>
          <cell r="AZ178">
            <v>1</v>
          </cell>
          <cell r="BA178">
            <v>1</v>
          </cell>
          <cell r="BB178">
            <v>1</v>
          </cell>
          <cell r="BC178">
            <v>1</v>
          </cell>
          <cell r="BD178">
            <v>1</v>
          </cell>
          <cell r="BE178">
            <v>1</v>
          </cell>
          <cell r="BF178">
            <v>1</v>
          </cell>
          <cell r="BG178">
            <v>1</v>
          </cell>
          <cell r="BH178">
            <v>1</v>
          </cell>
          <cell r="BI178">
            <v>1</v>
          </cell>
          <cell r="BJ178">
            <v>1</v>
          </cell>
          <cell r="BK178">
            <v>1</v>
          </cell>
          <cell r="BL178">
            <v>1</v>
          </cell>
          <cell r="BM178">
            <v>1</v>
          </cell>
          <cell r="BN178">
            <v>1</v>
          </cell>
          <cell r="BO178">
            <v>1</v>
          </cell>
          <cell r="BP178">
            <v>1</v>
          </cell>
          <cell r="BQ178">
            <v>1</v>
          </cell>
          <cell r="BR178">
            <v>1</v>
          </cell>
          <cell r="BS178">
            <v>1</v>
          </cell>
        </row>
        <row r="179">
          <cell r="K179">
            <v>1</v>
          </cell>
          <cell r="L179">
            <v>1</v>
          </cell>
          <cell r="M179">
            <v>1</v>
          </cell>
          <cell r="N179">
            <v>1</v>
          </cell>
          <cell r="O179">
            <v>1</v>
          </cell>
          <cell r="P179">
            <v>1</v>
          </cell>
          <cell r="Q179">
            <v>1</v>
          </cell>
          <cell r="R179">
            <v>1</v>
          </cell>
          <cell r="S179">
            <v>1</v>
          </cell>
          <cell r="T179">
            <v>1</v>
          </cell>
          <cell r="U179">
            <v>1</v>
          </cell>
          <cell r="V179">
            <v>1</v>
          </cell>
          <cell r="W179">
            <v>1</v>
          </cell>
          <cell r="X179">
            <v>1</v>
          </cell>
          <cell r="Y179">
            <v>1</v>
          </cell>
          <cell r="Z179">
            <v>1</v>
          </cell>
          <cell r="AA179">
            <v>1</v>
          </cell>
          <cell r="AB179">
            <v>1</v>
          </cell>
          <cell r="AC179">
            <v>1</v>
          </cell>
          <cell r="AD179">
            <v>1</v>
          </cell>
          <cell r="AP179">
            <v>2</v>
          </cell>
          <cell r="AQ179">
            <v>2</v>
          </cell>
          <cell r="AR179">
            <v>2</v>
          </cell>
          <cell r="AZ179">
            <v>1</v>
          </cell>
          <cell r="BA179">
            <v>1</v>
          </cell>
          <cell r="BB179">
            <v>1</v>
          </cell>
          <cell r="BC179">
            <v>1</v>
          </cell>
          <cell r="BD179">
            <v>1</v>
          </cell>
          <cell r="BE179">
            <v>1</v>
          </cell>
          <cell r="BF179">
            <v>1</v>
          </cell>
          <cell r="BG179">
            <v>1</v>
          </cell>
          <cell r="BH179">
            <v>1</v>
          </cell>
          <cell r="BI179">
            <v>1</v>
          </cell>
          <cell r="BJ179">
            <v>1</v>
          </cell>
          <cell r="BK179">
            <v>1</v>
          </cell>
          <cell r="BL179">
            <v>1</v>
          </cell>
          <cell r="BM179">
            <v>1</v>
          </cell>
          <cell r="BN179">
            <v>1</v>
          </cell>
          <cell r="BO179">
            <v>1</v>
          </cell>
          <cell r="BP179">
            <v>1</v>
          </cell>
          <cell r="BQ179">
            <v>1</v>
          </cell>
          <cell r="BR179">
            <v>1</v>
          </cell>
          <cell r="BS179">
            <v>1</v>
          </cell>
        </row>
        <row r="180">
          <cell r="K180">
            <v>1</v>
          </cell>
          <cell r="L180">
            <v>1</v>
          </cell>
          <cell r="M180">
            <v>1</v>
          </cell>
          <cell r="N180">
            <v>1</v>
          </cell>
          <cell r="O180">
            <v>1</v>
          </cell>
          <cell r="P180">
            <v>1</v>
          </cell>
          <cell r="Q180">
            <v>1</v>
          </cell>
          <cell r="R180">
            <v>1</v>
          </cell>
          <cell r="S180">
            <v>1</v>
          </cell>
          <cell r="T180">
            <v>1</v>
          </cell>
          <cell r="U180">
            <v>1</v>
          </cell>
          <cell r="V180">
            <v>1</v>
          </cell>
          <cell r="W180">
            <v>1</v>
          </cell>
          <cell r="X180">
            <v>1</v>
          </cell>
          <cell r="Y180">
            <v>1</v>
          </cell>
          <cell r="Z180">
            <v>1</v>
          </cell>
          <cell r="AA180">
            <v>1</v>
          </cell>
          <cell r="AB180">
            <v>1</v>
          </cell>
          <cell r="AC180">
            <v>1</v>
          </cell>
          <cell r="AD180">
            <v>1</v>
          </cell>
          <cell r="AP180">
            <v>2</v>
          </cell>
          <cell r="AQ180">
            <v>2</v>
          </cell>
          <cell r="AR180">
            <v>3</v>
          </cell>
          <cell r="AZ180">
            <v>1</v>
          </cell>
          <cell r="BA180">
            <v>1</v>
          </cell>
          <cell r="BB180">
            <v>1</v>
          </cell>
          <cell r="BC180">
            <v>1</v>
          </cell>
          <cell r="BD180">
            <v>1</v>
          </cell>
          <cell r="BE180">
            <v>1</v>
          </cell>
          <cell r="BF180">
            <v>1</v>
          </cell>
          <cell r="BG180">
            <v>1</v>
          </cell>
          <cell r="BH180">
            <v>1</v>
          </cell>
          <cell r="BI180">
            <v>1</v>
          </cell>
          <cell r="BJ180">
            <v>1</v>
          </cell>
          <cell r="BK180">
            <v>1</v>
          </cell>
          <cell r="BL180">
            <v>1</v>
          </cell>
          <cell r="BM180">
            <v>1</v>
          </cell>
          <cell r="BN180">
            <v>1</v>
          </cell>
          <cell r="BO180">
            <v>1</v>
          </cell>
          <cell r="BP180">
            <v>1</v>
          </cell>
          <cell r="BQ180">
            <v>1</v>
          </cell>
          <cell r="BR180">
            <v>1</v>
          </cell>
          <cell r="BS180">
            <v>1</v>
          </cell>
        </row>
        <row r="181">
          <cell r="K181">
            <v>1</v>
          </cell>
          <cell r="L181">
            <v>1</v>
          </cell>
          <cell r="M181">
            <v>1</v>
          </cell>
          <cell r="N181">
            <v>1</v>
          </cell>
          <cell r="O181">
            <v>1</v>
          </cell>
          <cell r="P181">
            <v>1</v>
          </cell>
          <cell r="Q181">
            <v>1</v>
          </cell>
          <cell r="R181">
            <v>1</v>
          </cell>
          <cell r="S181">
            <v>1</v>
          </cell>
          <cell r="T181">
            <v>1</v>
          </cell>
          <cell r="U181">
            <v>1</v>
          </cell>
          <cell r="V181">
            <v>1</v>
          </cell>
          <cell r="W181">
            <v>1</v>
          </cell>
          <cell r="X181">
            <v>1</v>
          </cell>
          <cell r="Y181">
            <v>1</v>
          </cell>
          <cell r="Z181">
            <v>1</v>
          </cell>
          <cell r="AA181">
            <v>1</v>
          </cell>
          <cell r="AB181">
            <v>1</v>
          </cell>
          <cell r="AC181">
            <v>1</v>
          </cell>
          <cell r="AD181">
            <v>1</v>
          </cell>
          <cell r="AP181">
            <v>2</v>
          </cell>
          <cell r="AQ181">
            <v>2</v>
          </cell>
          <cell r="AR181">
            <v>4</v>
          </cell>
          <cell r="AZ181">
            <v>1</v>
          </cell>
          <cell r="BA181">
            <v>1</v>
          </cell>
          <cell r="BB181">
            <v>1</v>
          </cell>
          <cell r="BC181">
            <v>1</v>
          </cell>
          <cell r="BD181">
            <v>1</v>
          </cell>
          <cell r="BE181">
            <v>1</v>
          </cell>
          <cell r="BF181">
            <v>1</v>
          </cell>
          <cell r="BG181">
            <v>1</v>
          </cell>
          <cell r="BH181">
            <v>1</v>
          </cell>
          <cell r="BI181">
            <v>1</v>
          </cell>
          <cell r="BJ181">
            <v>1</v>
          </cell>
          <cell r="BK181">
            <v>1</v>
          </cell>
          <cell r="BL181">
            <v>1</v>
          </cell>
          <cell r="BM181">
            <v>1</v>
          </cell>
          <cell r="BN181">
            <v>1</v>
          </cell>
          <cell r="BO181">
            <v>1</v>
          </cell>
          <cell r="BP181">
            <v>1</v>
          </cell>
          <cell r="BQ181">
            <v>1</v>
          </cell>
          <cell r="BR181">
            <v>1</v>
          </cell>
          <cell r="BS181">
            <v>1</v>
          </cell>
        </row>
        <row r="182">
          <cell r="K182">
            <v>1</v>
          </cell>
          <cell r="L182">
            <v>1</v>
          </cell>
          <cell r="M182">
            <v>1</v>
          </cell>
          <cell r="N182">
            <v>1</v>
          </cell>
          <cell r="O182">
            <v>1</v>
          </cell>
          <cell r="P182">
            <v>1</v>
          </cell>
          <cell r="Q182">
            <v>1</v>
          </cell>
          <cell r="R182">
            <v>1</v>
          </cell>
          <cell r="S182">
            <v>1</v>
          </cell>
          <cell r="T182">
            <v>1</v>
          </cell>
          <cell r="U182">
            <v>1</v>
          </cell>
          <cell r="V182">
            <v>1</v>
          </cell>
          <cell r="W182">
            <v>1</v>
          </cell>
          <cell r="X182">
            <v>1</v>
          </cell>
          <cell r="Y182">
            <v>1</v>
          </cell>
          <cell r="Z182">
            <v>1</v>
          </cell>
          <cell r="AA182">
            <v>1</v>
          </cell>
          <cell r="AB182">
            <v>1</v>
          </cell>
          <cell r="AC182">
            <v>1</v>
          </cell>
          <cell r="AD182">
            <v>1</v>
          </cell>
          <cell r="AP182">
            <v>2</v>
          </cell>
          <cell r="AQ182">
            <v>2</v>
          </cell>
          <cell r="AR182">
            <v>5</v>
          </cell>
          <cell r="AZ182">
            <v>1</v>
          </cell>
          <cell r="BA182">
            <v>1</v>
          </cell>
          <cell r="BB182">
            <v>1</v>
          </cell>
          <cell r="BC182">
            <v>1</v>
          </cell>
          <cell r="BD182">
            <v>1</v>
          </cell>
          <cell r="BE182">
            <v>1</v>
          </cell>
          <cell r="BF182">
            <v>1</v>
          </cell>
          <cell r="BG182">
            <v>1</v>
          </cell>
          <cell r="BH182">
            <v>1</v>
          </cell>
          <cell r="BI182">
            <v>1</v>
          </cell>
          <cell r="BJ182">
            <v>1</v>
          </cell>
          <cell r="BK182">
            <v>1</v>
          </cell>
          <cell r="BL182">
            <v>1</v>
          </cell>
          <cell r="BM182">
            <v>1</v>
          </cell>
          <cell r="BN182">
            <v>1</v>
          </cell>
          <cell r="BO182">
            <v>1</v>
          </cell>
          <cell r="BP182">
            <v>1</v>
          </cell>
          <cell r="BQ182">
            <v>1</v>
          </cell>
          <cell r="BR182">
            <v>1</v>
          </cell>
          <cell r="BS182">
            <v>1</v>
          </cell>
        </row>
        <row r="183">
          <cell r="K183">
            <v>1</v>
          </cell>
          <cell r="L183">
            <v>1</v>
          </cell>
          <cell r="M183">
            <v>1</v>
          </cell>
          <cell r="N183">
            <v>1</v>
          </cell>
          <cell r="O183">
            <v>1</v>
          </cell>
          <cell r="P183">
            <v>1</v>
          </cell>
          <cell r="Q183">
            <v>1</v>
          </cell>
          <cell r="R183">
            <v>1</v>
          </cell>
          <cell r="S183">
            <v>1</v>
          </cell>
          <cell r="T183">
            <v>1</v>
          </cell>
          <cell r="U183">
            <v>1</v>
          </cell>
          <cell r="V183">
            <v>1</v>
          </cell>
          <cell r="W183">
            <v>1</v>
          </cell>
          <cell r="X183">
            <v>1</v>
          </cell>
          <cell r="Y183">
            <v>1</v>
          </cell>
          <cell r="Z183">
            <v>1</v>
          </cell>
          <cell r="AA183">
            <v>1</v>
          </cell>
          <cell r="AB183">
            <v>1</v>
          </cell>
          <cell r="AC183">
            <v>1</v>
          </cell>
          <cell r="AD183">
            <v>1</v>
          </cell>
          <cell r="AP183">
            <v>2</v>
          </cell>
          <cell r="AQ183">
            <v>2</v>
          </cell>
          <cell r="AR183">
            <v>6</v>
          </cell>
          <cell r="AZ183">
            <v>1</v>
          </cell>
          <cell r="BA183">
            <v>1</v>
          </cell>
          <cell r="BB183">
            <v>1</v>
          </cell>
          <cell r="BC183">
            <v>1</v>
          </cell>
          <cell r="BD183">
            <v>1</v>
          </cell>
          <cell r="BE183">
            <v>1</v>
          </cell>
          <cell r="BF183">
            <v>1</v>
          </cell>
          <cell r="BG183">
            <v>1</v>
          </cell>
          <cell r="BH183">
            <v>1</v>
          </cell>
          <cell r="BI183">
            <v>1</v>
          </cell>
          <cell r="BJ183">
            <v>1</v>
          </cell>
          <cell r="BK183">
            <v>1</v>
          </cell>
          <cell r="BL183">
            <v>1</v>
          </cell>
          <cell r="BM183">
            <v>1</v>
          </cell>
          <cell r="BN183">
            <v>1</v>
          </cell>
          <cell r="BO183">
            <v>1</v>
          </cell>
          <cell r="BP183">
            <v>1</v>
          </cell>
          <cell r="BQ183">
            <v>1</v>
          </cell>
          <cell r="BR183">
            <v>1</v>
          </cell>
          <cell r="BS183">
            <v>1</v>
          </cell>
        </row>
        <row r="184">
          <cell r="K184">
            <v>1</v>
          </cell>
          <cell r="L184">
            <v>1</v>
          </cell>
          <cell r="M184">
            <v>1</v>
          </cell>
          <cell r="N184">
            <v>1</v>
          </cell>
          <cell r="O184">
            <v>1</v>
          </cell>
          <cell r="P184">
            <v>1</v>
          </cell>
          <cell r="Q184">
            <v>1</v>
          </cell>
          <cell r="R184">
            <v>1</v>
          </cell>
          <cell r="S184">
            <v>1</v>
          </cell>
          <cell r="T184">
            <v>1</v>
          </cell>
          <cell r="U184">
            <v>1</v>
          </cell>
          <cell r="V184">
            <v>1</v>
          </cell>
          <cell r="W184">
            <v>1</v>
          </cell>
          <cell r="X184">
            <v>1</v>
          </cell>
          <cell r="Y184">
            <v>1</v>
          </cell>
          <cell r="Z184">
            <v>1</v>
          </cell>
          <cell r="AA184">
            <v>1</v>
          </cell>
          <cell r="AB184">
            <v>1</v>
          </cell>
          <cell r="AC184">
            <v>1</v>
          </cell>
          <cell r="AD184">
            <v>1</v>
          </cell>
          <cell r="AP184">
            <v>2</v>
          </cell>
          <cell r="AQ184">
            <v>2</v>
          </cell>
          <cell r="AR184">
            <v>7</v>
          </cell>
          <cell r="AZ184">
            <v>1</v>
          </cell>
          <cell r="BA184">
            <v>1</v>
          </cell>
          <cell r="BB184">
            <v>1</v>
          </cell>
          <cell r="BC184">
            <v>1</v>
          </cell>
          <cell r="BD184">
            <v>1</v>
          </cell>
          <cell r="BE184">
            <v>1</v>
          </cell>
          <cell r="BF184">
            <v>1</v>
          </cell>
          <cell r="BG184">
            <v>1</v>
          </cell>
          <cell r="BH184">
            <v>1</v>
          </cell>
          <cell r="BI184">
            <v>1</v>
          </cell>
          <cell r="BJ184">
            <v>1</v>
          </cell>
          <cell r="BK184">
            <v>1</v>
          </cell>
          <cell r="BL184">
            <v>1</v>
          </cell>
          <cell r="BM184">
            <v>1</v>
          </cell>
          <cell r="BN184">
            <v>1</v>
          </cell>
          <cell r="BO184">
            <v>1</v>
          </cell>
          <cell r="BP184">
            <v>1</v>
          </cell>
          <cell r="BQ184">
            <v>1</v>
          </cell>
          <cell r="BR184">
            <v>1</v>
          </cell>
          <cell r="BS184">
            <v>1</v>
          </cell>
        </row>
        <row r="185">
          <cell r="K185">
            <v>1</v>
          </cell>
          <cell r="L185">
            <v>1</v>
          </cell>
          <cell r="M185">
            <v>1</v>
          </cell>
          <cell r="N185">
            <v>1</v>
          </cell>
          <cell r="O185">
            <v>1</v>
          </cell>
          <cell r="P185">
            <v>1</v>
          </cell>
          <cell r="Q185">
            <v>1</v>
          </cell>
          <cell r="R185">
            <v>1</v>
          </cell>
          <cell r="S185">
            <v>1</v>
          </cell>
          <cell r="T185">
            <v>1</v>
          </cell>
          <cell r="U185">
            <v>1</v>
          </cell>
          <cell r="V185">
            <v>1</v>
          </cell>
          <cell r="W185">
            <v>1</v>
          </cell>
          <cell r="X185">
            <v>1</v>
          </cell>
          <cell r="Y185">
            <v>1</v>
          </cell>
          <cell r="Z185">
            <v>1</v>
          </cell>
          <cell r="AA185">
            <v>1</v>
          </cell>
          <cell r="AB185">
            <v>1</v>
          </cell>
          <cell r="AC185">
            <v>1</v>
          </cell>
          <cell r="AD185">
            <v>1</v>
          </cell>
          <cell r="AP185">
            <v>2</v>
          </cell>
          <cell r="AQ185">
            <v>2</v>
          </cell>
          <cell r="AR185">
            <v>8</v>
          </cell>
          <cell r="AZ185">
            <v>1</v>
          </cell>
          <cell r="BA185">
            <v>1</v>
          </cell>
          <cell r="BB185">
            <v>1</v>
          </cell>
          <cell r="BC185">
            <v>1</v>
          </cell>
          <cell r="BD185">
            <v>1</v>
          </cell>
          <cell r="BE185">
            <v>1</v>
          </cell>
          <cell r="BF185">
            <v>1</v>
          </cell>
          <cell r="BG185">
            <v>1</v>
          </cell>
          <cell r="BH185">
            <v>1</v>
          </cell>
          <cell r="BI185">
            <v>1</v>
          </cell>
          <cell r="BJ185">
            <v>1</v>
          </cell>
          <cell r="BK185">
            <v>1</v>
          </cell>
          <cell r="BL185">
            <v>1</v>
          </cell>
          <cell r="BM185">
            <v>1</v>
          </cell>
          <cell r="BN185">
            <v>1</v>
          </cell>
          <cell r="BO185">
            <v>1</v>
          </cell>
          <cell r="BP185">
            <v>1</v>
          </cell>
          <cell r="BQ185">
            <v>1</v>
          </cell>
          <cell r="BR185">
            <v>1</v>
          </cell>
          <cell r="BS185">
            <v>1</v>
          </cell>
        </row>
        <row r="186">
          <cell r="K186">
            <v>1</v>
          </cell>
          <cell r="L186">
            <v>1</v>
          </cell>
          <cell r="M186">
            <v>1</v>
          </cell>
          <cell r="N186">
            <v>1</v>
          </cell>
          <cell r="O186">
            <v>1</v>
          </cell>
          <cell r="P186">
            <v>1</v>
          </cell>
          <cell r="Q186">
            <v>1</v>
          </cell>
          <cell r="R186">
            <v>1</v>
          </cell>
          <cell r="S186">
            <v>1</v>
          </cell>
          <cell r="T186">
            <v>1</v>
          </cell>
          <cell r="U186">
            <v>1</v>
          </cell>
          <cell r="V186">
            <v>1</v>
          </cell>
          <cell r="W186">
            <v>1</v>
          </cell>
          <cell r="X186">
            <v>1</v>
          </cell>
          <cell r="Y186">
            <v>1</v>
          </cell>
          <cell r="Z186">
            <v>1</v>
          </cell>
          <cell r="AA186">
            <v>1</v>
          </cell>
          <cell r="AB186">
            <v>1</v>
          </cell>
          <cell r="AC186">
            <v>1</v>
          </cell>
          <cell r="AD186">
            <v>1</v>
          </cell>
          <cell r="AP186">
            <v>2</v>
          </cell>
          <cell r="AQ186">
            <v>2</v>
          </cell>
          <cell r="AR186">
            <v>9</v>
          </cell>
          <cell r="AZ186">
            <v>1</v>
          </cell>
          <cell r="BA186">
            <v>1</v>
          </cell>
          <cell r="BB186">
            <v>1</v>
          </cell>
          <cell r="BC186">
            <v>1</v>
          </cell>
          <cell r="BD186">
            <v>1</v>
          </cell>
          <cell r="BE186">
            <v>1</v>
          </cell>
          <cell r="BF186">
            <v>1</v>
          </cell>
          <cell r="BG186">
            <v>1</v>
          </cell>
          <cell r="BH186">
            <v>1</v>
          </cell>
          <cell r="BI186">
            <v>1</v>
          </cell>
          <cell r="BJ186">
            <v>1</v>
          </cell>
          <cell r="BK186">
            <v>1</v>
          </cell>
          <cell r="BL186">
            <v>1</v>
          </cell>
          <cell r="BM186">
            <v>1</v>
          </cell>
          <cell r="BN186">
            <v>1</v>
          </cell>
          <cell r="BO186">
            <v>1</v>
          </cell>
          <cell r="BP186">
            <v>1</v>
          </cell>
          <cell r="BQ186">
            <v>1</v>
          </cell>
          <cell r="BR186">
            <v>1</v>
          </cell>
          <cell r="BS186">
            <v>1</v>
          </cell>
        </row>
        <row r="187">
          <cell r="K187">
            <v>1</v>
          </cell>
          <cell r="L187">
            <v>1</v>
          </cell>
          <cell r="M187">
            <v>1</v>
          </cell>
          <cell r="N187">
            <v>1</v>
          </cell>
          <cell r="O187">
            <v>1</v>
          </cell>
          <cell r="P187">
            <v>1</v>
          </cell>
          <cell r="Q187">
            <v>1</v>
          </cell>
          <cell r="R187">
            <v>1</v>
          </cell>
          <cell r="S187">
            <v>1</v>
          </cell>
          <cell r="T187">
            <v>1</v>
          </cell>
          <cell r="U187">
            <v>1</v>
          </cell>
          <cell r="V187">
            <v>1</v>
          </cell>
          <cell r="W187">
            <v>1</v>
          </cell>
          <cell r="X187">
            <v>1</v>
          </cell>
          <cell r="Y187">
            <v>1</v>
          </cell>
          <cell r="Z187">
            <v>1</v>
          </cell>
          <cell r="AA187">
            <v>1</v>
          </cell>
          <cell r="AB187">
            <v>1</v>
          </cell>
          <cell r="AC187">
            <v>1</v>
          </cell>
          <cell r="AD187">
            <v>1</v>
          </cell>
          <cell r="AP187">
            <v>2</v>
          </cell>
          <cell r="AQ187">
            <v>2</v>
          </cell>
          <cell r="AR187">
            <v>10</v>
          </cell>
          <cell r="AZ187">
            <v>1</v>
          </cell>
          <cell r="BA187">
            <v>1</v>
          </cell>
          <cell r="BB187">
            <v>1</v>
          </cell>
          <cell r="BC187">
            <v>1</v>
          </cell>
          <cell r="BD187">
            <v>1</v>
          </cell>
          <cell r="BE187">
            <v>1</v>
          </cell>
          <cell r="BF187">
            <v>1</v>
          </cell>
          <cell r="BG187">
            <v>1</v>
          </cell>
          <cell r="BH187">
            <v>1</v>
          </cell>
          <cell r="BI187">
            <v>1</v>
          </cell>
          <cell r="BJ187">
            <v>1</v>
          </cell>
          <cell r="BK187">
            <v>1</v>
          </cell>
          <cell r="BL187">
            <v>1</v>
          </cell>
          <cell r="BM187">
            <v>1</v>
          </cell>
          <cell r="BN187">
            <v>1</v>
          </cell>
          <cell r="BO187">
            <v>1</v>
          </cell>
          <cell r="BP187">
            <v>1</v>
          </cell>
          <cell r="BQ187">
            <v>1</v>
          </cell>
          <cell r="BR187">
            <v>1</v>
          </cell>
          <cell r="BS187">
            <v>1</v>
          </cell>
        </row>
        <row r="188">
          <cell r="K188">
            <v>1</v>
          </cell>
          <cell r="L188">
            <v>1</v>
          </cell>
          <cell r="M188">
            <v>1</v>
          </cell>
          <cell r="N188">
            <v>1</v>
          </cell>
          <cell r="O188">
            <v>1</v>
          </cell>
          <cell r="P188">
            <v>1</v>
          </cell>
          <cell r="Q188">
            <v>1</v>
          </cell>
          <cell r="R188">
            <v>1</v>
          </cell>
          <cell r="S188">
            <v>1</v>
          </cell>
          <cell r="T188">
            <v>1</v>
          </cell>
          <cell r="U188">
            <v>1</v>
          </cell>
          <cell r="V188">
            <v>1</v>
          </cell>
          <cell r="W188">
            <v>1</v>
          </cell>
          <cell r="X188">
            <v>1</v>
          </cell>
          <cell r="Y188">
            <v>1</v>
          </cell>
          <cell r="Z188">
            <v>1</v>
          </cell>
          <cell r="AA188">
            <v>1</v>
          </cell>
          <cell r="AB188">
            <v>1</v>
          </cell>
          <cell r="AC188">
            <v>1</v>
          </cell>
          <cell r="AD188">
            <v>1</v>
          </cell>
          <cell r="AP188">
            <v>2</v>
          </cell>
          <cell r="AQ188">
            <v>3</v>
          </cell>
          <cell r="AR188">
            <v>1</v>
          </cell>
          <cell r="AZ188">
            <v>1</v>
          </cell>
          <cell r="BA188">
            <v>1</v>
          </cell>
          <cell r="BB188">
            <v>1</v>
          </cell>
          <cell r="BC188">
            <v>1</v>
          </cell>
          <cell r="BD188">
            <v>1</v>
          </cell>
          <cell r="BE188">
            <v>1</v>
          </cell>
          <cell r="BF188">
            <v>1</v>
          </cell>
          <cell r="BG188">
            <v>1</v>
          </cell>
          <cell r="BH188">
            <v>1</v>
          </cell>
          <cell r="BI188">
            <v>1</v>
          </cell>
          <cell r="BJ188">
            <v>1</v>
          </cell>
          <cell r="BK188">
            <v>1</v>
          </cell>
          <cell r="BL188">
            <v>1</v>
          </cell>
          <cell r="BM188">
            <v>1</v>
          </cell>
          <cell r="BN188">
            <v>1</v>
          </cell>
          <cell r="BO188">
            <v>1</v>
          </cell>
          <cell r="BP188">
            <v>1</v>
          </cell>
          <cell r="BQ188">
            <v>1</v>
          </cell>
          <cell r="BR188">
            <v>1</v>
          </cell>
          <cell r="BS188">
            <v>1</v>
          </cell>
        </row>
        <row r="189">
          <cell r="K189">
            <v>1</v>
          </cell>
          <cell r="L189">
            <v>1</v>
          </cell>
          <cell r="M189">
            <v>1</v>
          </cell>
          <cell r="N189">
            <v>1</v>
          </cell>
          <cell r="O189">
            <v>1</v>
          </cell>
          <cell r="P189">
            <v>1</v>
          </cell>
          <cell r="Q189">
            <v>1</v>
          </cell>
          <cell r="R189">
            <v>1</v>
          </cell>
          <cell r="S189">
            <v>1</v>
          </cell>
          <cell r="T189">
            <v>1</v>
          </cell>
          <cell r="U189">
            <v>1</v>
          </cell>
          <cell r="V189">
            <v>1</v>
          </cell>
          <cell r="W189">
            <v>1</v>
          </cell>
          <cell r="X189">
            <v>1</v>
          </cell>
          <cell r="Y189">
            <v>1</v>
          </cell>
          <cell r="Z189">
            <v>1</v>
          </cell>
          <cell r="AA189">
            <v>1</v>
          </cell>
          <cell r="AB189">
            <v>1</v>
          </cell>
          <cell r="AC189">
            <v>1</v>
          </cell>
          <cell r="AD189">
            <v>1</v>
          </cell>
          <cell r="AP189">
            <v>2</v>
          </cell>
          <cell r="AQ189">
            <v>3</v>
          </cell>
          <cell r="AR189">
            <v>2</v>
          </cell>
          <cell r="AZ189">
            <v>1</v>
          </cell>
          <cell r="BA189">
            <v>1</v>
          </cell>
          <cell r="BB189">
            <v>1</v>
          </cell>
          <cell r="BC189">
            <v>1</v>
          </cell>
          <cell r="BD189">
            <v>1</v>
          </cell>
          <cell r="BE189">
            <v>1</v>
          </cell>
          <cell r="BF189">
            <v>1</v>
          </cell>
          <cell r="BG189">
            <v>1</v>
          </cell>
          <cell r="BH189">
            <v>1</v>
          </cell>
          <cell r="BI189">
            <v>1</v>
          </cell>
          <cell r="BJ189">
            <v>1</v>
          </cell>
          <cell r="BK189">
            <v>1</v>
          </cell>
          <cell r="BL189">
            <v>1</v>
          </cell>
          <cell r="BM189">
            <v>1</v>
          </cell>
          <cell r="BN189">
            <v>1</v>
          </cell>
          <cell r="BO189">
            <v>1</v>
          </cell>
          <cell r="BP189">
            <v>1</v>
          </cell>
          <cell r="BQ189">
            <v>1</v>
          </cell>
          <cell r="BR189">
            <v>1</v>
          </cell>
          <cell r="BS189">
            <v>1</v>
          </cell>
        </row>
        <row r="190">
          <cell r="K190">
            <v>1</v>
          </cell>
          <cell r="L190">
            <v>1</v>
          </cell>
          <cell r="M190">
            <v>1</v>
          </cell>
          <cell r="N190">
            <v>1</v>
          </cell>
          <cell r="O190">
            <v>1</v>
          </cell>
          <cell r="P190">
            <v>1</v>
          </cell>
          <cell r="Q190">
            <v>1</v>
          </cell>
          <cell r="R190">
            <v>1</v>
          </cell>
          <cell r="S190">
            <v>1</v>
          </cell>
          <cell r="T190">
            <v>1</v>
          </cell>
          <cell r="U190">
            <v>1</v>
          </cell>
          <cell r="V190">
            <v>1</v>
          </cell>
          <cell r="W190">
            <v>1</v>
          </cell>
          <cell r="X190">
            <v>1</v>
          </cell>
          <cell r="Y190">
            <v>1</v>
          </cell>
          <cell r="Z190">
            <v>1</v>
          </cell>
          <cell r="AA190">
            <v>1</v>
          </cell>
          <cell r="AB190">
            <v>1</v>
          </cell>
          <cell r="AC190">
            <v>1</v>
          </cell>
          <cell r="AD190">
            <v>1</v>
          </cell>
          <cell r="AP190">
            <v>2</v>
          </cell>
          <cell r="AQ190">
            <v>3</v>
          </cell>
          <cell r="AR190">
            <v>3</v>
          </cell>
          <cell r="AZ190">
            <v>1</v>
          </cell>
          <cell r="BA190">
            <v>1</v>
          </cell>
          <cell r="BB190">
            <v>1</v>
          </cell>
          <cell r="BC190">
            <v>1</v>
          </cell>
          <cell r="BD190">
            <v>1</v>
          </cell>
          <cell r="BE190">
            <v>1</v>
          </cell>
          <cell r="BF190">
            <v>1</v>
          </cell>
          <cell r="BG190">
            <v>1</v>
          </cell>
          <cell r="BH190">
            <v>1</v>
          </cell>
          <cell r="BI190">
            <v>1</v>
          </cell>
          <cell r="BJ190">
            <v>1</v>
          </cell>
          <cell r="BK190">
            <v>1</v>
          </cell>
          <cell r="BL190">
            <v>1</v>
          </cell>
          <cell r="BM190">
            <v>1</v>
          </cell>
          <cell r="BN190">
            <v>1</v>
          </cell>
          <cell r="BO190">
            <v>1</v>
          </cell>
          <cell r="BP190">
            <v>1</v>
          </cell>
          <cell r="BQ190">
            <v>1</v>
          </cell>
          <cell r="BR190">
            <v>1</v>
          </cell>
          <cell r="BS190">
            <v>1</v>
          </cell>
        </row>
        <row r="191">
          <cell r="K191">
            <v>1</v>
          </cell>
          <cell r="L191">
            <v>1</v>
          </cell>
          <cell r="M191">
            <v>1</v>
          </cell>
          <cell r="N191">
            <v>1</v>
          </cell>
          <cell r="O191">
            <v>1</v>
          </cell>
          <cell r="P191">
            <v>1</v>
          </cell>
          <cell r="Q191">
            <v>1</v>
          </cell>
          <cell r="R191">
            <v>1</v>
          </cell>
          <cell r="S191">
            <v>1</v>
          </cell>
          <cell r="T191">
            <v>1</v>
          </cell>
          <cell r="U191">
            <v>1</v>
          </cell>
          <cell r="V191">
            <v>1</v>
          </cell>
          <cell r="W191">
            <v>1</v>
          </cell>
          <cell r="X191">
            <v>1</v>
          </cell>
          <cell r="Y191">
            <v>1</v>
          </cell>
          <cell r="Z191">
            <v>1</v>
          </cell>
          <cell r="AA191">
            <v>1</v>
          </cell>
          <cell r="AB191">
            <v>1</v>
          </cell>
          <cell r="AC191">
            <v>1</v>
          </cell>
          <cell r="AD191">
            <v>1</v>
          </cell>
          <cell r="AP191">
            <v>2</v>
          </cell>
          <cell r="AQ191">
            <v>3</v>
          </cell>
          <cell r="AR191">
            <v>4</v>
          </cell>
          <cell r="AZ191">
            <v>1</v>
          </cell>
          <cell r="BA191">
            <v>1</v>
          </cell>
          <cell r="BB191">
            <v>1</v>
          </cell>
          <cell r="BC191">
            <v>1</v>
          </cell>
          <cell r="BD191">
            <v>1</v>
          </cell>
          <cell r="BE191">
            <v>1</v>
          </cell>
          <cell r="BF191">
            <v>1</v>
          </cell>
          <cell r="BG191">
            <v>1</v>
          </cell>
          <cell r="BH191">
            <v>1</v>
          </cell>
          <cell r="BI191">
            <v>1</v>
          </cell>
          <cell r="BJ191">
            <v>1</v>
          </cell>
          <cell r="BK191">
            <v>1</v>
          </cell>
          <cell r="BL191">
            <v>1</v>
          </cell>
          <cell r="BM191">
            <v>1</v>
          </cell>
          <cell r="BN191">
            <v>1</v>
          </cell>
          <cell r="BO191">
            <v>1</v>
          </cell>
          <cell r="BP191">
            <v>1</v>
          </cell>
          <cell r="BQ191">
            <v>1</v>
          </cell>
          <cell r="BR191">
            <v>1</v>
          </cell>
          <cell r="BS191">
            <v>1</v>
          </cell>
        </row>
        <row r="192">
          <cell r="K192">
            <v>1</v>
          </cell>
          <cell r="L192">
            <v>1</v>
          </cell>
          <cell r="M192">
            <v>1</v>
          </cell>
          <cell r="N192">
            <v>1</v>
          </cell>
          <cell r="O192">
            <v>1</v>
          </cell>
          <cell r="P192">
            <v>1</v>
          </cell>
          <cell r="Q192">
            <v>1</v>
          </cell>
          <cell r="R192">
            <v>1</v>
          </cell>
          <cell r="S192">
            <v>1</v>
          </cell>
          <cell r="T192">
            <v>1</v>
          </cell>
          <cell r="U192">
            <v>1</v>
          </cell>
          <cell r="V192">
            <v>1</v>
          </cell>
          <cell r="W192">
            <v>1</v>
          </cell>
          <cell r="X192">
            <v>1</v>
          </cell>
          <cell r="Y192">
            <v>1</v>
          </cell>
          <cell r="Z192">
            <v>1</v>
          </cell>
          <cell r="AA192">
            <v>1</v>
          </cell>
          <cell r="AB192">
            <v>1</v>
          </cell>
          <cell r="AC192">
            <v>1</v>
          </cell>
          <cell r="AD192">
            <v>1</v>
          </cell>
          <cell r="AP192">
            <v>2</v>
          </cell>
          <cell r="AQ192">
            <v>3</v>
          </cell>
          <cell r="AR192">
            <v>5</v>
          </cell>
          <cell r="AZ192">
            <v>1</v>
          </cell>
          <cell r="BA192">
            <v>1</v>
          </cell>
          <cell r="BB192">
            <v>1</v>
          </cell>
          <cell r="BC192">
            <v>1</v>
          </cell>
          <cell r="BD192">
            <v>1</v>
          </cell>
          <cell r="BE192">
            <v>1</v>
          </cell>
          <cell r="BF192">
            <v>1</v>
          </cell>
          <cell r="BG192">
            <v>1</v>
          </cell>
          <cell r="BH192">
            <v>1</v>
          </cell>
          <cell r="BI192">
            <v>1</v>
          </cell>
          <cell r="BJ192">
            <v>1</v>
          </cell>
          <cell r="BK192">
            <v>1</v>
          </cell>
          <cell r="BL192">
            <v>1</v>
          </cell>
          <cell r="BM192">
            <v>1</v>
          </cell>
          <cell r="BN192">
            <v>1</v>
          </cell>
          <cell r="BO192">
            <v>1</v>
          </cell>
          <cell r="BP192">
            <v>1</v>
          </cell>
          <cell r="BQ192">
            <v>1</v>
          </cell>
          <cell r="BR192">
            <v>1</v>
          </cell>
          <cell r="BS192">
            <v>1</v>
          </cell>
        </row>
        <row r="193">
          <cell r="K193">
            <v>1</v>
          </cell>
          <cell r="L193">
            <v>1</v>
          </cell>
          <cell r="M193">
            <v>1</v>
          </cell>
          <cell r="N193">
            <v>1</v>
          </cell>
          <cell r="O193">
            <v>1</v>
          </cell>
          <cell r="P193">
            <v>1</v>
          </cell>
          <cell r="Q193">
            <v>1</v>
          </cell>
          <cell r="R193">
            <v>1</v>
          </cell>
          <cell r="S193">
            <v>1</v>
          </cell>
          <cell r="T193">
            <v>1</v>
          </cell>
          <cell r="U193">
            <v>1</v>
          </cell>
          <cell r="V193">
            <v>1</v>
          </cell>
          <cell r="W193">
            <v>1</v>
          </cell>
          <cell r="X193">
            <v>1</v>
          </cell>
          <cell r="Y193">
            <v>1</v>
          </cell>
          <cell r="Z193">
            <v>1</v>
          </cell>
          <cell r="AA193">
            <v>1</v>
          </cell>
          <cell r="AB193">
            <v>1</v>
          </cell>
          <cell r="AC193">
            <v>1</v>
          </cell>
          <cell r="AD193">
            <v>1</v>
          </cell>
          <cell r="AP193">
            <v>2</v>
          </cell>
          <cell r="AQ193">
            <v>3</v>
          </cell>
          <cell r="AR193">
            <v>6</v>
          </cell>
          <cell r="AZ193">
            <v>1</v>
          </cell>
          <cell r="BA193">
            <v>1</v>
          </cell>
          <cell r="BB193">
            <v>1</v>
          </cell>
          <cell r="BC193">
            <v>1</v>
          </cell>
          <cell r="BD193">
            <v>1</v>
          </cell>
          <cell r="BE193">
            <v>1</v>
          </cell>
          <cell r="BF193">
            <v>1</v>
          </cell>
          <cell r="BG193">
            <v>1</v>
          </cell>
          <cell r="BH193">
            <v>1</v>
          </cell>
          <cell r="BI193">
            <v>1</v>
          </cell>
          <cell r="BJ193">
            <v>1</v>
          </cell>
          <cell r="BK193">
            <v>1</v>
          </cell>
          <cell r="BL193">
            <v>1</v>
          </cell>
          <cell r="BM193">
            <v>1</v>
          </cell>
          <cell r="BN193">
            <v>1</v>
          </cell>
          <cell r="BO193">
            <v>1</v>
          </cell>
          <cell r="BP193">
            <v>1</v>
          </cell>
          <cell r="BQ193">
            <v>1</v>
          </cell>
          <cell r="BR193">
            <v>1</v>
          </cell>
          <cell r="BS193">
            <v>1</v>
          </cell>
        </row>
        <row r="194">
          <cell r="K194">
            <v>1</v>
          </cell>
          <cell r="L194">
            <v>1</v>
          </cell>
          <cell r="M194">
            <v>1</v>
          </cell>
          <cell r="N194">
            <v>1</v>
          </cell>
          <cell r="O194">
            <v>1</v>
          </cell>
          <cell r="P194">
            <v>1</v>
          </cell>
          <cell r="Q194">
            <v>1</v>
          </cell>
          <cell r="R194">
            <v>1</v>
          </cell>
          <cell r="S194">
            <v>1</v>
          </cell>
          <cell r="T194">
            <v>1</v>
          </cell>
          <cell r="U194">
            <v>1</v>
          </cell>
          <cell r="V194">
            <v>1</v>
          </cell>
          <cell r="W194">
            <v>1</v>
          </cell>
          <cell r="X194">
            <v>1</v>
          </cell>
          <cell r="Y194">
            <v>1</v>
          </cell>
          <cell r="Z194">
            <v>1</v>
          </cell>
          <cell r="AA194">
            <v>1</v>
          </cell>
          <cell r="AB194">
            <v>1</v>
          </cell>
          <cell r="AC194">
            <v>1</v>
          </cell>
          <cell r="AD194">
            <v>1</v>
          </cell>
          <cell r="AP194">
            <v>2</v>
          </cell>
          <cell r="AQ194">
            <v>3</v>
          </cell>
          <cell r="AR194">
            <v>7</v>
          </cell>
          <cell r="AZ194">
            <v>1</v>
          </cell>
          <cell r="BA194">
            <v>1</v>
          </cell>
          <cell r="BB194">
            <v>1</v>
          </cell>
          <cell r="BC194">
            <v>1</v>
          </cell>
          <cell r="BD194">
            <v>1</v>
          </cell>
          <cell r="BE194">
            <v>1</v>
          </cell>
          <cell r="BF194">
            <v>1</v>
          </cell>
          <cell r="BG194">
            <v>1</v>
          </cell>
          <cell r="BH194">
            <v>1</v>
          </cell>
          <cell r="BI194">
            <v>1</v>
          </cell>
          <cell r="BJ194">
            <v>1</v>
          </cell>
          <cell r="BK194">
            <v>1</v>
          </cell>
          <cell r="BL194">
            <v>1</v>
          </cell>
          <cell r="BM194">
            <v>1</v>
          </cell>
          <cell r="BN194">
            <v>1</v>
          </cell>
          <cell r="BO194">
            <v>1</v>
          </cell>
          <cell r="BP194">
            <v>1</v>
          </cell>
          <cell r="BQ194">
            <v>1</v>
          </cell>
          <cell r="BR194">
            <v>1</v>
          </cell>
          <cell r="BS194">
            <v>1</v>
          </cell>
        </row>
        <row r="195">
          <cell r="K195">
            <v>1</v>
          </cell>
          <cell r="L195">
            <v>1</v>
          </cell>
          <cell r="M195">
            <v>1</v>
          </cell>
          <cell r="N195">
            <v>1</v>
          </cell>
          <cell r="O195">
            <v>1</v>
          </cell>
          <cell r="P195">
            <v>1</v>
          </cell>
          <cell r="Q195">
            <v>1</v>
          </cell>
          <cell r="R195">
            <v>1</v>
          </cell>
          <cell r="S195">
            <v>1</v>
          </cell>
          <cell r="T195">
            <v>1</v>
          </cell>
          <cell r="U195">
            <v>1</v>
          </cell>
          <cell r="V195">
            <v>1</v>
          </cell>
          <cell r="W195">
            <v>1</v>
          </cell>
          <cell r="X195">
            <v>1</v>
          </cell>
          <cell r="Y195">
            <v>1</v>
          </cell>
          <cell r="Z195">
            <v>1</v>
          </cell>
          <cell r="AA195">
            <v>1</v>
          </cell>
          <cell r="AB195">
            <v>1</v>
          </cell>
          <cell r="AC195">
            <v>1</v>
          </cell>
          <cell r="AD195">
            <v>1</v>
          </cell>
          <cell r="AP195">
            <v>2</v>
          </cell>
          <cell r="AQ195">
            <v>3</v>
          </cell>
          <cell r="AR195">
            <v>8</v>
          </cell>
          <cell r="AZ195">
            <v>1</v>
          </cell>
          <cell r="BA195">
            <v>1</v>
          </cell>
          <cell r="BB195">
            <v>1</v>
          </cell>
          <cell r="BC195">
            <v>1</v>
          </cell>
          <cell r="BD195">
            <v>1</v>
          </cell>
          <cell r="BE195">
            <v>1</v>
          </cell>
          <cell r="BF195">
            <v>1</v>
          </cell>
          <cell r="BG195">
            <v>1</v>
          </cell>
          <cell r="BH195">
            <v>1</v>
          </cell>
          <cell r="BI195">
            <v>1</v>
          </cell>
          <cell r="BJ195">
            <v>1</v>
          </cell>
          <cell r="BK195">
            <v>1</v>
          </cell>
          <cell r="BL195">
            <v>1</v>
          </cell>
          <cell r="BM195">
            <v>1</v>
          </cell>
          <cell r="BN195">
            <v>1</v>
          </cell>
          <cell r="BO195">
            <v>1</v>
          </cell>
          <cell r="BP195">
            <v>1</v>
          </cell>
          <cell r="BQ195">
            <v>1</v>
          </cell>
          <cell r="BR195">
            <v>1</v>
          </cell>
          <cell r="BS195">
            <v>1</v>
          </cell>
        </row>
        <row r="196">
          <cell r="K196">
            <v>1</v>
          </cell>
          <cell r="L196">
            <v>1</v>
          </cell>
          <cell r="M196">
            <v>1</v>
          </cell>
          <cell r="N196">
            <v>1</v>
          </cell>
          <cell r="O196">
            <v>1</v>
          </cell>
          <cell r="P196">
            <v>1</v>
          </cell>
          <cell r="Q196">
            <v>1</v>
          </cell>
          <cell r="R196">
            <v>1</v>
          </cell>
          <cell r="S196">
            <v>1</v>
          </cell>
          <cell r="T196">
            <v>1</v>
          </cell>
          <cell r="U196">
            <v>1</v>
          </cell>
          <cell r="V196">
            <v>1</v>
          </cell>
          <cell r="W196">
            <v>1</v>
          </cell>
          <cell r="X196">
            <v>1</v>
          </cell>
          <cell r="Y196">
            <v>1</v>
          </cell>
          <cell r="Z196">
            <v>1</v>
          </cell>
          <cell r="AA196">
            <v>1</v>
          </cell>
          <cell r="AB196">
            <v>1</v>
          </cell>
          <cell r="AC196">
            <v>1</v>
          </cell>
          <cell r="AD196">
            <v>1</v>
          </cell>
          <cell r="AP196">
            <v>2</v>
          </cell>
          <cell r="AQ196">
            <v>3</v>
          </cell>
          <cell r="AR196">
            <v>9</v>
          </cell>
          <cell r="AZ196">
            <v>1</v>
          </cell>
          <cell r="BA196">
            <v>1</v>
          </cell>
          <cell r="BB196">
            <v>1</v>
          </cell>
          <cell r="BC196">
            <v>1</v>
          </cell>
          <cell r="BD196">
            <v>1</v>
          </cell>
          <cell r="BE196">
            <v>1</v>
          </cell>
          <cell r="BF196">
            <v>1</v>
          </cell>
          <cell r="BG196">
            <v>1</v>
          </cell>
          <cell r="BH196">
            <v>1</v>
          </cell>
          <cell r="BI196">
            <v>1</v>
          </cell>
          <cell r="BJ196">
            <v>1</v>
          </cell>
          <cell r="BK196">
            <v>1</v>
          </cell>
          <cell r="BL196">
            <v>1</v>
          </cell>
          <cell r="BM196">
            <v>1</v>
          </cell>
          <cell r="BN196">
            <v>1</v>
          </cell>
          <cell r="BO196">
            <v>1</v>
          </cell>
          <cell r="BP196">
            <v>1</v>
          </cell>
          <cell r="BQ196">
            <v>1</v>
          </cell>
          <cell r="BR196">
            <v>1</v>
          </cell>
          <cell r="BS196">
            <v>1</v>
          </cell>
        </row>
        <row r="197">
          <cell r="K197">
            <v>1</v>
          </cell>
          <cell r="L197">
            <v>1</v>
          </cell>
          <cell r="M197">
            <v>1</v>
          </cell>
          <cell r="N197">
            <v>1</v>
          </cell>
          <cell r="O197">
            <v>1</v>
          </cell>
          <cell r="P197">
            <v>1</v>
          </cell>
          <cell r="Q197">
            <v>1</v>
          </cell>
          <cell r="R197">
            <v>1</v>
          </cell>
          <cell r="S197">
            <v>1</v>
          </cell>
          <cell r="T197">
            <v>1</v>
          </cell>
          <cell r="U197">
            <v>1</v>
          </cell>
          <cell r="V197">
            <v>1</v>
          </cell>
          <cell r="W197">
            <v>1</v>
          </cell>
          <cell r="X197">
            <v>1</v>
          </cell>
          <cell r="Y197">
            <v>1</v>
          </cell>
          <cell r="Z197">
            <v>1</v>
          </cell>
          <cell r="AA197">
            <v>1</v>
          </cell>
          <cell r="AB197">
            <v>1</v>
          </cell>
          <cell r="AC197">
            <v>1</v>
          </cell>
          <cell r="AD197">
            <v>1</v>
          </cell>
          <cell r="AP197">
            <v>2</v>
          </cell>
          <cell r="AQ197">
            <v>3</v>
          </cell>
          <cell r="AR197">
            <v>10</v>
          </cell>
          <cell r="AZ197">
            <v>1</v>
          </cell>
          <cell r="BA197">
            <v>1</v>
          </cell>
          <cell r="BB197">
            <v>1</v>
          </cell>
          <cell r="BC197">
            <v>1</v>
          </cell>
          <cell r="BD197">
            <v>1</v>
          </cell>
          <cell r="BE197">
            <v>1</v>
          </cell>
          <cell r="BF197">
            <v>1</v>
          </cell>
          <cell r="BG197">
            <v>1</v>
          </cell>
          <cell r="BH197">
            <v>1</v>
          </cell>
          <cell r="BI197">
            <v>1</v>
          </cell>
          <cell r="BJ197">
            <v>1</v>
          </cell>
          <cell r="BK197">
            <v>1</v>
          </cell>
          <cell r="BL197">
            <v>1</v>
          </cell>
          <cell r="BM197">
            <v>1</v>
          </cell>
          <cell r="BN197">
            <v>1</v>
          </cell>
          <cell r="BO197">
            <v>1</v>
          </cell>
          <cell r="BP197">
            <v>1</v>
          </cell>
          <cell r="BQ197">
            <v>1</v>
          </cell>
          <cell r="BR197">
            <v>1</v>
          </cell>
          <cell r="BS197">
            <v>1</v>
          </cell>
        </row>
        <row r="198">
          <cell r="K198">
            <v>1</v>
          </cell>
          <cell r="L198">
            <v>1</v>
          </cell>
          <cell r="M198">
            <v>1</v>
          </cell>
          <cell r="N198">
            <v>1</v>
          </cell>
          <cell r="O198">
            <v>1</v>
          </cell>
          <cell r="P198">
            <v>1</v>
          </cell>
          <cell r="Q198">
            <v>1</v>
          </cell>
          <cell r="R198">
            <v>1</v>
          </cell>
          <cell r="S198">
            <v>1</v>
          </cell>
          <cell r="T198">
            <v>1</v>
          </cell>
          <cell r="U198">
            <v>1</v>
          </cell>
          <cell r="V198">
            <v>1</v>
          </cell>
          <cell r="W198">
            <v>1</v>
          </cell>
          <cell r="X198">
            <v>1</v>
          </cell>
          <cell r="Y198">
            <v>1</v>
          </cell>
          <cell r="Z198">
            <v>1</v>
          </cell>
          <cell r="AA198">
            <v>1</v>
          </cell>
          <cell r="AB198">
            <v>1</v>
          </cell>
          <cell r="AC198">
            <v>1</v>
          </cell>
          <cell r="AD198">
            <v>1</v>
          </cell>
          <cell r="AP198">
            <v>2</v>
          </cell>
          <cell r="AQ198">
            <v>4</v>
          </cell>
          <cell r="AR198">
            <v>1</v>
          </cell>
          <cell r="AZ198">
            <v>1</v>
          </cell>
          <cell r="BA198">
            <v>1</v>
          </cell>
          <cell r="BB198">
            <v>1</v>
          </cell>
          <cell r="BC198">
            <v>1</v>
          </cell>
          <cell r="BD198">
            <v>1</v>
          </cell>
          <cell r="BE198">
            <v>1</v>
          </cell>
          <cell r="BF198">
            <v>1</v>
          </cell>
          <cell r="BG198">
            <v>1</v>
          </cell>
          <cell r="BH198">
            <v>1</v>
          </cell>
          <cell r="BI198">
            <v>1</v>
          </cell>
          <cell r="BJ198">
            <v>1</v>
          </cell>
          <cell r="BK198">
            <v>1</v>
          </cell>
          <cell r="BL198">
            <v>1</v>
          </cell>
          <cell r="BM198">
            <v>1</v>
          </cell>
          <cell r="BN198">
            <v>1</v>
          </cell>
          <cell r="BO198">
            <v>0.9</v>
          </cell>
          <cell r="BP198">
            <v>0.9</v>
          </cell>
          <cell r="BQ198">
            <v>0.9</v>
          </cell>
          <cell r="BR198">
            <v>0.9</v>
          </cell>
          <cell r="BS198">
            <v>0.9</v>
          </cell>
        </row>
        <row r="199">
          <cell r="K199">
            <v>1</v>
          </cell>
          <cell r="L199">
            <v>1</v>
          </cell>
          <cell r="M199">
            <v>1</v>
          </cell>
          <cell r="N199">
            <v>1</v>
          </cell>
          <cell r="O199">
            <v>1</v>
          </cell>
          <cell r="P199">
            <v>1</v>
          </cell>
          <cell r="Q199">
            <v>1</v>
          </cell>
          <cell r="R199">
            <v>1</v>
          </cell>
          <cell r="S199">
            <v>1</v>
          </cell>
          <cell r="T199">
            <v>1</v>
          </cell>
          <cell r="U199">
            <v>1</v>
          </cell>
          <cell r="V199">
            <v>1</v>
          </cell>
          <cell r="W199">
            <v>1</v>
          </cell>
          <cell r="X199">
            <v>1</v>
          </cell>
          <cell r="Y199">
            <v>1</v>
          </cell>
          <cell r="Z199">
            <v>1</v>
          </cell>
          <cell r="AA199">
            <v>1</v>
          </cell>
          <cell r="AB199">
            <v>1</v>
          </cell>
          <cell r="AC199">
            <v>1</v>
          </cell>
          <cell r="AD199">
            <v>1</v>
          </cell>
          <cell r="AP199">
            <v>2</v>
          </cell>
          <cell r="AQ199">
            <v>4</v>
          </cell>
          <cell r="AR199">
            <v>2</v>
          </cell>
          <cell r="AZ199">
            <v>1</v>
          </cell>
          <cell r="BA199">
            <v>1</v>
          </cell>
          <cell r="BB199">
            <v>1</v>
          </cell>
          <cell r="BC199">
            <v>1</v>
          </cell>
          <cell r="BD199">
            <v>1</v>
          </cell>
          <cell r="BE199">
            <v>1</v>
          </cell>
          <cell r="BF199">
            <v>1</v>
          </cell>
          <cell r="BG199">
            <v>1</v>
          </cell>
          <cell r="BH199">
            <v>1</v>
          </cell>
          <cell r="BI199">
            <v>1</v>
          </cell>
          <cell r="BJ199">
            <v>1</v>
          </cell>
          <cell r="BK199">
            <v>1</v>
          </cell>
          <cell r="BL199">
            <v>1</v>
          </cell>
          <cell r="BM199">
            <v>1</v>
          </cell>
          <cell r="BN199">
            <v>1</v>
          </cell>
          <cell r="BO199">
            <v>0.9</v>
          </cell>
          <cell r="BP199">
            <v>0.9</v>
          </cell>
          <cell r="BQ199">
            <v>0.9</v>
          </cell>
          <cell r="BR199">
            <v>0.9</v>
          </cell>
          <cell r="BS199">
            <v>0.9</v>
          </cell>
        </row>
        <row r="200">
          <cell r="K200">
            <v>1</v>
          </cell>
          <cell r="L200">
            <v>1</v>
          </cell>
          <cell r="M200">
            <v>1</v>
          </cell>
          <cell r="N200">
            <v>1</v>
          </cell>
          <cell r="O200">
            <v>1</v>
          </cell>
          <cell r="P200">
            <v>1</v>
          </cell>
          <cell r="Q200">
            <v>1</v>
          </cell>
          <cell r="R200">
            <v>1</v>
          </cell>
          <cell r="S200">
            <v>1</v>
          </cell>
          <cell r="T200">
            <v>1</v>
          </cell>
          <cell r="U200">
            <v>1</v>
          </cell>
          <cell r="V200">
            <v>1</v>
          </cell>
          <cell r="W200">
            <v>1</v>
          </cell>
          <cell r="X200">
            <v>1</v>
          </cell>
          <cell r="Y200">
            <v>1</v>
          </cell>
          <cell r="Z200">
            <v>1</v>
          </cell>
          <cell r="AA200">
            <v>1</v>
          </cell>
          <cell r="AB200">
            <v>1</v>
          </cell>
          <cell r="AC200">
            <v>1</v>
          </cell>
          <cell r="AD200">
            <v>1</v>
          </cell>
          <cell r="AP200">
            <v>2</v>
          </cell>
          <cell r="AQ200">
            <v>4</v>
          </cell>
          <cell r="AR200">
            <v>3</v>
          </cell>
          <cell r="AZ200">
            <v>1</v>
          </cell>
          <cell r="BA200">
            <v>1</v>
          </cell>
          <cell r="BB200">
            <v>1</v>
          </cell>
          <cell r="BC200">
            <v>1</v>
          </cell>
          <cell r="BD200">
            <v>1</v>
          </cell>
          <cell r="BE200">
            <v>1</v>
          </cell>
          <cell r="BF200">
            <v>1</v>
          </cell>
          <cell r="BG200">
            <v>1</v>
          </cell>
          <cell r="BH200">
            <v>1</v>
          </cell>
          <cell r="BI200">
            <v>1</v>
          </cell>
          <cell r="BJ200">
            <v>1</v>
          </cell>
          <cell r="BK200">
            <v>1</v>
          </cell>
          <cell r="BL200">
            <v>1</v>
          </cell>
          <cell r="BM200">
            <v>1</v>
          </cell>
          <cell r="BN200">
            <v>1</v>
          </cell>
          <cell r="BO200">
            <v>0.9</v>
          </cell>
          <cell r="BP200">
            <v>0.9</v>
          </cell>
          <cell r="BQ200">
            <v>0.9</v>
          </cell>
          <cell r="BR200">
            <v>0.9</v>
          </cell>
          <cell r="BS200">
            <v>0.9</v>
          </cell>
        </row>
        <row r="201">
          <cell r="K201">
            <v>1</v>
          </cell>
          <cell r="L201">
            <v>1</v>
          </cell>
          <cell r="M201">
            <v>1</v>
          </cell>
          <cell r="N201">
            <v>1</v>
          </cell>
          <cell r="O201">
            <v>1</v>
          </cell>
          <cell r="P201">
            <v>1</v>
          </cell>
          <cell r="Q201">
            <v>1</v>
          </cell>
          <cell r="R201">
            <v>1</v>
          </cell>
          <cell r="S201">
            <v>1</v>
          </cell>
          <cell r="T201">
            <v>1</v>
          </cell>
          <cell r="U201">
            <v>1</v>
          </cell>
          <cell r="V201">
            <v>1</v>
          </cell>
          <cell r="W201">
            <v>1</v>
          </cell>
          <cell r="X201">
            <v>1</v>
          </cell>
          <cell r="Y201">
            <v>1</v>
          </cell>
          <cell r="Z201">
            <v>1</v>
          </cell>
          <cell r="AA201">
            <v>1</v>
          </cell>
          <cell r="AB201">
            <v>1</v>
          </cell>
          <cell r="AC201">
            <v>1</v>
          </cell>
          <cell r="AD201">
            <v>1</v>
          </cell>
          <cell r="AP201">
            <v>2</v>
          </cell>
          <cell r="AQ201">
            <v>4</v>
          </cell>
          <cell r="AR201">
            <v>4</v>
          </cell>
          <cell r="AZ201">
            <v>1</v>
          </cell>
          <cell r="BA201">
            <v>1</v>
          </cell>
          <cell r="BB201">
            <v>1</v>
          </cell>
          <cell r="BC201">
            <v>1</v>
          </cell>
          <cell r="BD201">
            <v>1</v>
          </cell>
          <cell r="BE201">
            <v>1</v>
          </cell>
          <cell r="BF201">
            <v>1</v>
          </cell>
          <cell r="BG201">
            <v>1</v>
          </cell>
          <cell r="BH201">
            <v>1</v>
          </cell>
          <cell r="BI201">
            <v>1</v>
          </cell>
          <cell r="BJ201">
            <v>1</v>
          </cell>
          <cell r="BK201">
            <v>1</v>
          </cell>
          <cell r="BL201">
            <v>1</v>
          </cell>
          <cell r="BM201">
            <v>1</v>
          </cell>
          <cell r="BN201">
            <v>1</v>
          </cell>
          <cell r="BO201">
            <v>0.9</v>
          </cell>
          <cell r="BP201">
            <v>0.9</v>
          </cell>
          <cell r="BQ201">
            <v>0.9</v>
          </cell>
          <cell r="BR201">
            <v>0.9</v>
          </cell>
          <cell r="BS201">
            <v>0.9</v>
          </cell>
        </row>
        <row r="202">
          <cell r="K202">
            <v>1</v>
          </cell>
          <cell r="L202">
            <v>1</v>
          </cell>
          <cell r="M202">
            <v>1</v>
          </cell>
          <cell r="N202">
            <v>1</v>
          </cell>
          <cell r="O202">
            <v>1</v>
          </cell>
          <cell r="P202">
            <v>1</v>
          </cell>
          <cell r="Q202">
            <v>1</v>
          </cell>
          <cell r="R202">
            <v>1</v>
          </cell>
          <cell r="S202">
            <v>1</v>
          </cell>
          <cell r="T202">
            <v>1</v>
          </cell>
          <cell r="U202">
            <v>1</v>
          </cell>
          <cell r="V202">
            <v>1</v>
          </cell>
          <cell r="W202">
            <v>1</v>
          </cell>
          <cell r="X202">
            <v>1</v>
          </cell>
          <cell r="Y202">
            <v>1</v>
          </cell>
          <cell r="Z202">
            <v>1</v>
          </cell>
          <cell r="AA202">
            <v>1</v>
          </cell>
          <cell r="AB202">
            <v>1</v>
          </cell>
          <cell r="AC202">
            <v>1</v>
          </cell>
          <cell r="AD202">
            <v>1</v>
          </cell>
          <cell r="AP202">
            <v>2</v>
          </cell>
          <cell r="AQ202">
            <v>4</v>
          </cell>
          <cell r="AR202">
            <v>5</v>
          </cell>
          <cell r="AZ202">
            <v>1</v>
          </cell>
          <cell r="BA202">
            <v>1</v>
          </cell>
          <cell r="BB202">
            <v>1</v>
          </cell>
          <cell r="BC202">
            <v>1</v>
          </cell>
          <cell r="BD202">
            <v>1</v>
          </cell>
          <cell r="BE202">
            <v>1</v>
          </cell>
          <cell r="BF202">
            <v>1</v>
          </cell>
          <cell r="BG202">
            <v>1</v>
          </cell>
          <cell r="BH202">
            <v>1</v>
          </cell>
          <cell r="BI202">
            <v>1</v>
          </cell>
          <cell r="BJ202">
            <v>1</v>
          </cell>
          <cell r="BK202">
            <v>1</v>
          </cell>
          <cell r="BL202">
            <v>1</v>
          </cell>
          <cell r="BM202">
            <v>1</v>
          </cell>
          <cell r="BN202">
            <v>1</v>
          </cell>
          <cell r="BO202">
            <v>0.9</v>
          </cell>
          <cell r="BP202">
            <v>0.9</v>
          </cell>
          <cell r="BQ202">
            <v>0.9</v>
          </cell>
          <cell r="BR202">
            <v>0.9</v>
          </cell>
          <cell r="BS202">
            <v>0.9</v>
          </cell>
        </row>
        <row r="203">
          <cell r="K203">
            <v>1</v>
          </cell>
          <cell r="L203">
            <v>1</v>
          </cell>
          <cell r="M203">
            <v>1</v>
          </cell>
          <cell r="N203">
            <v>1</v>
          </cell>
          <cell r="O203">
            <v>1</v>
          </cell>
          <cell r="P203">
            <v>1</v>
          </cell>
          <cell r="Q203">
            <v>1</v>
          </cell>
          <cell r="R203">
            <v>1</v>
          </cell>
          <cell r="S203">
            <v>1</v>
          </cell>
          <cell r="T203">
            <v>1</v>
          </cell>
          <cell r="U203">
            <v>1</v>
          </cell>
          <cell r="V203">
            <v>1</v>
          </cell>
          <cell r="W203">
            <v>1</v>
          </cell>
          <cell r="X203">
            <v>1</v>
          </cell>
          <cell r="Y203">
            <v>1</v>
          </cell>
          <cell r="Z203">
            <v>1</v>
          </cell>
          <cell r="AA203">
            <v>1</v>
          </cell>
          <cell r="AB203">
            <v>1</v>
          </cell>
          <cell r="AC203">
            <v>1</v>
          </cell>
          <cell r="AD203">
            <v>1</v>
          </cell>
          <cell r="AP203">
            <v>2</v>
          </cell>
          <cell r="AQ203">
            <v>4</v>
          </cell>
          <cell r="AR203">
            <v>6</v>
          </cell>
          <cell r="AZ203">
            <v>1</v>
          </cell>
          <cell r="BA203">
            <v>1</v>
          </cell>
          <cell r="BB203">
            <v>1</v>
          </cell>
          <cell r="BC203">
            <v>1</v>
          </cell>
          <cell r="BD203">
            <v>1</v>
          </cell>
          <cell r="BE203">
            <v>1</v>
          </cell>
          <cell r="BF203">
            <v>1</v>
          </cell>
          <cell r="BG203">
            <v>1</v>
          </cell>
          <cell r="BH203">
            <v>1</v>
          </cell>
          <cell r="BI203">
            <v>1</v>
          </cell>
          <cell r="BJ203">
            <v>1</v>
          </cell>
          <cell r="BK203">
            <v>1</v>
          </cell>
          <cell r="BL203">
            <v>1</v>
          </cell>
          <cell r="BM203">
            <v>1</v>
          </cell>
          <cell r="BN203">
            <v>1</v>
          </cell>
          <cell r="BO203">
            <v>0.9</v>
          </cell>
          <cell r="BP203">
            <v>0.9</v>
          </cell>
          <cell r="BQ203">
            <v>0.9</v>
          </cell>
          <cell r="BR203">
            <v>0.9</v>
          </cell>
          <cell r="BS203">
            <v>0.9</v>
          </cell>
        </row>
        <row r="204">
          <cell r="K204">
            <v>1</v>
          </cell>
          <cell r="L204">
            <v>1</v>
          </cell>
          <cell r="M204">
            <v>1</v>
          </cell>
          <cell r="N204">
            <v>1</v>
          </cell>
          <cell r="O204">
            <v>1</v>
          </cell>
          <cell r="P204">
            <v>1</v>
          </cell>
          <cell r="Q204">
            <v>1</v>
          </cell>
          <cell r="R204">
            <v>1</v>
          </cell>
          <cell r="S204">
            <v>1</v>
          </cell>
          <cell r="T204">
            <v>1</v>
          </cell>
          <cell r="U204">
            <v>1</v>
          </cell>
          <cell r="V204">
            <v>1</v>
          </cell>
          <cell r="W204">
            <v>1</v>
          </cell>
          <cell r="X204">
            <v>1</v>
          </cell>
          <cell r="Y204">
            <v>1</v>
          </cell>
          <cell r="Z204">
            <v>1</v>
          </cell>
          <cell r="AA204">
            <v>1</v>
          </cell>
          <cell r="AB204">
            <v>1</v>
          </cell>
          <cell r="AC204">
            <v>1</v>
          </cell>
          <cell r="AD204">
            <v>1</v>
          </cell>
          <cell r="AP204">
            <v>2</v>
          </cell>
          <cell r="AQ204">
            <v>4</v>
          </cell>
          <cell r="AR204">
            <v>7</v>
          </cell>
          <cell r="AZ204">
            <v>1</v>
          </cell>
          <cell r="BA204">
            <v>1</v>
          </cell>
          <cell r="BB204">
            <v>1</v>
          </cell>
          <cell r="BC204">
            <v>1</v>
          </cell>
          <cell r="BD204">
            <v>1</v>
          </cell>
          <cell r="BE204">
            <v>1</v>
          </cell>
          <cell r="BF204">
            <v>1</v>
          </cell>
          <cell r="BG204">
            <v>1</v>
          </cell>
          <cell r="BH204">
            <v>1</v>
          </cell>
          <cell r="BI204">
            <v>1</v>
          </cell>
          <cell r="BJ204">
            <v>1</v>
          </cell>
          <cell r="BK204">
            <v>1</v>
          </cell>
          <cell r="BL204">
            <v>1</v>
          </cell>
          <cell r="BM204">
            <v>1</v>
          </cell>
          <cell r="BN204">
            <v>1</v>
          </cell>
          <cell r="BO204">
            <v>0.9</v>
          </cell>
          <cell r="BP204">
            <v>0.9</v>
          </cell>
          <cell r="BQ204">
            <v>0.9</v>
          </cell>
          <cell r="BR204">
            <v>0.9</v>
          </cell>
          <cell r="BS204">
            <v>0.9</v>
          </cell>
        </row>
        <row r="205">
          <cell r="K205">
            <v>1</v>
          </cell>
          <cell r="L205">
            <v>1</v>
          </cell>
          <cell r="M205">
            <v>1</v>
          </cell>
          <cell r="N205">
            <v>1</v>
          </cell>
          <cell r="O205">
            <v>1</v>
          </cell>
          <cell r="P205">
            <v>1</v>
          </cell>
          <cell r="Q205">
            <v>1</v>
          </cell>
          <cell r="R205">
            <v>1</v>
          </cell>
          <cell r="S205">
            <v>1</v>
          </cell>
          <cell r="T205">
            <v>1</v>
          </cell>
          <cell r="U205">
            <v>1</v>
          </cell>
          <cell r="V205">
            <v>1</v>
          </cell>
          <cell r="W205">
            <v>1</v>
          </cell>
          <cell r="X205">
            <v>1</v>
          </cell>
          <cell r="Y205">
            <v>1</v>
          </cell>
          <cell r="Z205">
            <v>1</v>
          </cell>
          <cell r="AA205">
            <v>1</v>
          </cell>
          <cell r="AB205">
            <v>1</v>
          </cell>
          <cell r="AC205">
            <v>1</v>
          </cell>
          <cell r="AD205">
            <v>1</v>
          </cell>
          <cell r="AP205">
            <v>2</v>
          </cell>
          <cell r="AQ205">
            <v>4</v>
          </cell>
          <cell r="AR205">
            <v>8</v>
          </cell>
          <cell r="AZ205">
            <v>1</v>
          </cell>
          <cell r="BA205">
            <v>1</v>
          </cell>
          <cell r="BB205">
            <v>1</v>
          </cell>
          <cell r="BC205">
            <v>1</v>
          </cell>
          <cell r="BD205">
            <v>1</v>
          </cell>
          <cell r="BE205">
            <v>1</v>
          </cell>
          <cell r="BF205">
            <v>1</v>
          </cell>
          <cell r="BG205">
            <v>1</v>
          </cell>
          <cell r="BH205">
            <v>1</v>
          </cell>
          <cell r="BI205">
            <v>1</v>
          </cell>
          <cell r="BJ205">
            <v>1</v>
          </cell>
          <cell r="BK205">
            <v>1</v>
          </cell>
          <cell r="BL205">
            <v>1</v>
          </cell>
          <cell r="BM205">
            <v>1</v>
          </cell>
          <cell r="BN205">
            <v>1</v>
          </cell>
          <cell r="BO205">
            <v>0.9</v>
          </cell>
          <cell r="BP205">
            <v>0.9</v>
          </cell>
          <cell r="BQ205">
            <v>0.9</v>
          </cell>
          <cell r="BR205">
            <v>0.9</v>
          </cell>
          <cell r="BS205">
            <v>0.9</v>
          </cell>
        </row>
        <row r="206">
          <cell r="K206">
            <v>1</v>
          </cell>
          <cell r="L206">
            <v>1</v>
          </cell>
          <cell r="M206">
            <v>1</v>
          </cell>
          <cell r="N206">
            <v>1</v>
          </cell>
          <cell r="O206">
            <v>1</v>
          </cell>
          <cell r="P206">
            <v>1</v>
          </cell>
          <cell r="Q206">
            <v>1</v>
          </cell>
          <cell r="R206">
            <v>1</v>
          </cell>
          <cell r="S206">
            <v>1</v>
          </cell>
          <cell r="T206">
            <v>1</v>
          </cell>
          <cell r="U206">
            <v>1</v>
          </cell>
          <cell r="V206">
            <v>1</v>
          </cell>
          <cell r="W206">
            <v>1</v>
          </cell>
          <cell r="X206">
            <v>1</v>
          </cell>
          <cell r="Y206">
            <v>1</v>
          </cell>
          <cell r="Z206">
            <v>1</v>
          </cell>
          <cell r="AA206">
            <v>1</v>
          </cell>
          <cell r="AB206">
            <v>1</v>
          </cell>
          <cell r="AC206">
            <v>1</v>
          </cell>
          <cell r="AD206">
            <v>1</v>
          </cell>
          <cell r="AP206">
            <v>2</v>
          </cell>
          <cell r="AQ206">
            <v>4</v>
          </cell>
          <cell r="AR206">
            <v>9</v>
          </cell>
          <cell r="AZ206">
            <v>1</v>
          </cell>
          <cell r="BA206">
            <v>1</v>
          </cell>
          <cell r="BB206">
            <v>1</v>
          </cell>
          <cell r="BC206">
            <v>1</v>
          </cell>
          <cell r="BD206">
            <v>1</v>
          </cell>
          <cell r="BE206">
            <v>1</v>
          </cell>
          <cell r="BF206">
            <v>1</v>
          </cell>
          <cell r="BG206">
            <v>1</v>
          </cell>
          <cell r="BH206">
            <v>1</v>
          </cell>
          <cell r="BI206">
            <v>1</v>
          </cell>
          <cell r="BJ206">
            <v>1</v>
          </cell>
          <cell r="BK206">
            <v>1</v>
          </cell>
          <cell r="BL206">
            <v>1</v>
          </cell>
          <cell r="BM206">
            <v>1</v>
          </cell>
          <cell r="BN206">
            <v>1</v>
          </cell>
          <cell r="BO206">
            <v>0.9</v>
          </cell>
          <cell r="BP206">
            <v>0.9</v>
          </cell>
          <cell r="BQ206">
            <v>0.9</v>
          </cell>
          <cell r="BR206">
            <v>0.9</v>
          </cell>
          <cell r="BS206">
            <v>0.9</v>
          </cell>
        </row>
        <row r="207">
          <cell r="K207">
            <v>1</v>
          </cell>
          <cell r="L207">
            <v>1</v>
          </cell>
          <cell r="M207">
            <v>1</v>
          </cell>
          <cell r="N207">
            <v>1</v>
          </cell>
          <cell r="O207">
            <v>1</v>
          </cell>
          <cell r="P207">
            <v>1</v>
          </cell>
          <cell r="Q207">
            <v>1</v>
          </cell>
          <cell r="R207">
            <v>1</v>
          </cell>
          <cell r="S207">
            <v>1</v>
          </cell>
          <cell r="T207">
            <v>1</v>
          </cell>
          <cell r="U207">
            <v>1</v>
          </cell>
          <cell r="V207">
            <v>1</v>
          </cell>
          <cell r="W207">
            <v>1</v>
          </cell>
          <cell r="X207">
            <v>1</v>
          </cell>
          <cell r="Y207">
            <v>1</v>
          </cell>
          <cell r="Z207">
            <v>1</v>
          </cell>
          <cell r="AA207">
            <v>1</v>
          </cell>
          <cell r="AB207">
            <v>1</v>
          </cell>
          <cell r="AC207">
            <v>1</v>
          </cell>
          <cell r="AD207">
            <v>1</v>
          </cell>
          <cell r="AP207">
            <v>2</v>
          </cell>
          <cell r="AQ207">
            <v>4</v>
          </cell>
          <cell r="AR207">
            <v>10</v>
          </cell>
          <cell r="AZ207">
            <v>1</v>
          </cell>
          <cell r="BA207">
            <v>1</v>
          </cell>
          <cell r="BB207">
            <v>1</v>
          </cell>
          <cell r="BC207">
            <v>1</v>
          </cell>
          <cell r="BD207">
            <v>1</v>
          </cell>
          <cell r="BE207">
            <v>1</v>
          </cell>
          <cell r="BF207">
            <v>1</v>
          </cell>
          <cell r="BG207">
            <v>1</v>
          </cell>
          <cell r="BH207">
            <v>1</v>
          </cell>
          <cell r="BI207">
            <v>1</v>
          </cell>
          <cell r="BJ207">
            <v>1</v>
          </cell>
          <cell r="BK207">
            <v>1</v>
          </cell>
          <cell r="BL207">
            <v>1</v>
          </cell>
          <cell r="BM207">
            <v>1</v>
          </cell>
          <cell r="BN207">
            <v>1</v>
          </cell>
          <cell r="BO207">
            <v>1</v>
          </cell>
          <cell r="BP207">
            <v>1</v>
          </cell>
          <cell r="BQ207">
            <v>1</v>
          </cell>
          <cell r="BR207">
            <v>1</v>
          </cell>
          <cell r="BS207">
            <v>1</v>
          </cell>
        </row>
        <row r="208">
          <cell r="K208">
            <v>1</v>
          </cell>
          <cell r="L208">
            <v>1</v>
          </cell>
          <cell r="M208">
            <v>1</v>
          </cell>
          <cell r="N208">
            <v>1</v>
          </cell>
          <cell r="O208">
            <v>1</v>
          </cell>
          <cell r="P208">
            <v>1</v>
          </cell>
          <cell r="Q208">
            <v>1</v>
          </cell>
          <cell r="R208">
            <v>1</v>
          </cell>
          <cell r="S208">
            <v>1</v>
          </cell>
          <cell r="T208">
            <v>1</v>
          </cell>
          <cell r="U208">
            <v>1</v>
          </cell>
          <cell r="V208">
            <v>1</v>
          </cell>
          <cell r="W208">
            <v>1</v>
          </cell>
          <cell r="X208">
            <v>1</v>
          </cell>
          <cell r="Y208">
            <v>1</v>
          </cell>
          <cell r="Z208">
            <v>1</v>
          </cell>
          <cell r="AA208">
            <v>1</v>
          </cell>
          <cell r="AB208">
            <v>1</v>
          </cell>
          <cell r="AC208">
            <v>1</v>
          </cell>
          <cell r="AD208">
            <v>1</v>
          </cell>
          <cell r="AP208">
            <v>2</v>
          </cell>
          <cell r="AQ208">
            <v>5</v>
          </cell>
          <cell r="AR208">
            <v>1</v>
          </cell>
          <cell r="AZ208">
            <v>1</v>
          </cell>
          <cell r="BA208">
            <v>1</v>
          </cell>
          <cell r="BB208">
            <v>1</v>
          </cell>
          <cell r="BC208">
            <v>1</v>
          </cell>
          <cell r="BD208">
            <v>1</v>
          </cell>
          <cell r="BE208">
            <v>1</v>
          </cell>
          <cell r="BF208">
            <v>1</v>
          </cell>
          <cell r="BG208">
            <v>1</v>
          </cell>
          <cell r="BH208">
            <v>1</v>
          </cell>
          <cell r="BI208">
            <v>1</v>
          </cell>
          <cell r="BJ208">
            <v>1</v>
          </cell>
          <cell r="BK208">
            <v>1</v>
          </cell>
          <cell r="BL208">
            <v>1</v>
          </cell>
          <cell r="BM208">
            <v>1</v>
          </cell>
          <cell r="BN208">
            <v>1</v>
          </cell>
          <cell r="BO208">
            <v>1</v>
          </cell>
          <cell r="BP208">
            <v>1</v>
          </cell>
          <cell r="BQ208">
            <v>1</v>
          </cell>
          <cell r="BR208">
            <v>1</v>
          </cell>
          <cell r="BS208">
            <v>1</v>
          </cell>
        </row>
        <row r="209">
          <cell r="K209">
            <v>1</v>
          </cell>
          <cell r="L209">
            <v>1</v>
          </cell>
          <cell r="M209">
            <v>1</v>
          </cell>
          <cell r="N209">
            <v>1</v>
          </cell>
          <cell r="O209">
            <v>1</v>
          </cell>
          <cell r="P209">
            <v>1</v>
          </cell>
          <cell r="Q209">
            <v>1</v>
          </cell>
          <cell r="R209">
            <v>1</v>
          </cell>
          <cell r="S209">
            <v>1</v>
          </cell>
          <cell r="T209">
            <v>1</v>
          </cell>
          <cell r="U209">
            <v>1</v>
          </cell>
          <cell r="V209">
            <v>1</v>
          </cell>
          <cell r="W209">
            <v>1</v>
          </cell>
          <cell r="X209">
            <v>1</v>
          </cell>
          <cell r="Y209">
            <v>1</v>
          </cell>
          <cell r="Z209">
            <v>1</v>
          </cell>
          <cell r="AA209">
            <v>1</v>
          </cell>
          <cell r="AB209">
            <v>1</v>
          </cell>
          <cell r="AC209">
            <v>1</v>
          </cell>
          <cell r="AD209">
            <v>1</v>
          </cell>
          <cell r="AP209">
            <v>2</v>
          </cell>
          <cell r="AQ209">
            <v>5</v>
          </cell>
          <cell r="AR209">
            <v>2</v>
          </cell>
          <cell r="AZ209">
            <v>1</v>
          </cell>
          <cell r="BA209">
            <v>1</v>
          </cell>
          <cell r="BB209">
            <v>1</v>
          </cell>
          <cell r="BC209">
            <v>1</v>
          </cell>
          <cell r="BD209">
            <v>1</v>
          </cell>
          <cell r="BE209">
            <v>1</v>
          </cell>
          <cell r="BF209">
            <v>1</v>
          </cell>
          <cell r="BG209">
            <v>1</v>
          </cell>
          <cell r="BH209">
            <v>1</v>
          </cell>
          <cell r="BI209">
            <v>1</v>
          </cell>
          <cell r="BJ209">
            <v>1</v>
          </cell>
          <cell r="BK209">
            <v>1</v>
          </cell>
          <cell r="BL209">
            <v>1</v>
          </cell>
          <cell r="BM209">
            <v>1</v>
          </cell>
          <cell r="BN209">
            <v>1</v>
          </cell>
          <cell r="BO209">
            <v>1</v>
          </cell>
          <cell r="BP209">
            <v>1</v>
          </cell>
          <cell r="BQ209">
            <v>1</v>
          </cell>
          <cell r="BR209">
            <v>1</v>
          </cell>
          <cell r="BS209">
            <v>1</v>
          </cell>
        </row>
        <row r="210">
          <cell r="K210">
            <v>1</v>
          </cell>
          <cell r="L210">
            <v>1</v>
          </cell>
          <cell r="M210">
            <v>1</v>
          </cell>
          <cell r="N210">
            <v>1</v>
          </cell>
          <cell r="O210">
            <v>1</v>
          </cell>
          <cell r="P210">
            <v>1</v>
          </cell>
          <cell r="Q210">
            <v>1</v>
          </cell>
          <cell r="R210">
            <v>1</v>
          </cell>
          <cell r="S210">
            <v>1</v>
          </cell>
          <cell r="T210">
            <v>1</v>
          </cell>
          <cell r="U210">
            <v>1</v>
          </cell>
          <cell r="V210">
            <v>1</v>
          </cell>
          <cell r="W210">
            <v>1</v>
          </cell>
          <cell r="X210">
            <v>1</v>
          </cell>
          <cell r="Y210">
            <v>1</v>
          </cell>
          <cell r="Z210">
            <v>1</v>
          </cell>
          <cell r="AA210">
            <v>1</v>
          </cell>
          <cell r="AB210">
            <v>1</v>
          </cell>
          <cell r="AC210">
            <v>1</v>
          </cell>
          <cell r="AD210">
            <v>1</v>
          </cell>
          <cell r="AP210">
            <v>2</v>
          </cell>
          <cell r="AQ210">
            <v>5</v>
          </cell>
          <cell r="AR210">
            <v>3</v>
          </cell>
          <cell r="AZ210">
            <v>1</v>
          </cell>
          <cell r="BA210">
            <v>1</v>
          </cell>
          <cell r="BB210">
            <v>1</v>
          </cell>
          <cell r="BC210">
            <v>1</v>
          </cell>
          <cell r="BD210">
            <v>1</v>
          </cell>
          <cell r="BE210">
            <v>1</v>
          </cell>
          <cell r="BF210">
            <v>1</v>
          </cell>
          <cell r="BG210">
            <v>1</v>
          </cell>
          <cell r="BH210">
            <v>1</v>
          </cell>
          <cell r="BI210">
            <v>1</v>
          </cell>
          <cell r="BJ210">
            <v>1</v>
          </cell>
          <cell r="BK210">
            <v>1</v>
          </cell>
          <cell r="BL210">
            <v>1</v>
          </cell>
          <cell r="BM210">
            <v>1</v>
          </cell>
          <cell r="BN210">
            <v>1</v>
          </cell>
          <cell r="BO210">
            <v>1</v>
          </cell>
          <cell r="BP210">
            <v>1</v>
          </cell>
          <cell r="BQ210">
            <v>1</v>
          </cell>
          <cell r="BR210">
            <v>1</v>
          </cell>
          <cell r="BS210">
            <v>1</v>
          </cell>
        </row>
        <row r="211">
          <cell r="K211">
            <v>1</v>
          </cell>
          <cell r="L211">
            <v>1</v>
          </cell>
          <cell r="M211">
            <v>1</v>
          </cell>
          <cell r="N211">
            <v>1</v>
          </cell>
          <cell r="O211">
            <v>1</v>
          </cell>
          <cell r="P211">
            <v>1</v>
          </cell>
          <cell r="Q211">
            <v>1</v>
          </cell>
          <cell r="R211">
            <v>1</v>
          </cell>
          <cell r="S211">
            <v>1</v>
          </cell>
          <cell r="T211">
            <v>1</v>
          </cell>
          <cell r="U211">
            <v>1</v>
          </cell>
          <cell r="V211">
            <v>1</v>
          </cell>
          <cell r="W211">
            <v>1</v>
          </cell>
          <cell r="X211">
            <v>1</v>
          </cell>
          <cell r="Y211">
            <v>1</v>
          </cell>
          <cell r="Z211">
            <v>1</v>
          </cell>
          <cell r="AA211">
            <v>1</v>
          </cell>
          <cell r="AB211">
            <v>1</v>
          </cell>
          <cell r="AC211">
            <v>1</v>
          </cell>
          <cell r="AD211">
            <v>1</v>
          </cell>
          <cell r="AP211">
            <v>2</v>
          </cell>
          <cell r="AQ211">
            <v>5</v>
          </cell>
          <cell r="AR211">
            <v>4</v>
          </cell>
          <cell r="AZ211">
            <v>1</v>
          </cell>
          <cell r="BA211">
            <v>1</v>
          </cell>
          <cell r="BB211">
            <v>1</v>
          </cell>
          <cell r="BC211">
            <v>1</v>
          </cell>
          <cell r="BD211">
            <v>1</v>
          </cell>
          <cell r="BE211">
            <v>1</v>
          </cell>
          <cell r="BF211">
            <v>1</v>
          </cell>
          <cell r="BG211">
            <v>1</v>
          </cell>
          <cell r="BH211">
            <v>1</v>
          </cell>
          <cell r="BI211">
            <v>1</v>
          </cell>
          <cell r="BJ211">
            <v>1</v>
          </cell>
          <cell r="BK211">
            <v>1</v>
          </cell>
          <cell r="BL211">
            <v>1</v>
          </cell>
          <cell r="BM211">
            <v>1</v>
          </cell>
          <cell r="BN211">
            <v>1</v>
          </cell>
          <cell r="BO211">
            <v>1</v>
          </cell>
          <cell r="BP211">
            <v>1</v>
          </cell>
          <cell r="BQ211">
            <v>1</v>
          </cell>
          <cell r="BR211">
            <v>1</v>
          </cell>
          <cell r="BS211">
            <v>1</v>
          </cell>
        </row>
        <row r="212">
          <cell r="K212">
            <v>1</v>
          </cell>
          <cell r="L212">
            <v>1</v>
          </cell>
          <cell r="M212">
            <v>1</v>
          </cell>
          <cell r="N212">
            <v>1</v>
          </cell>
          <cell r="O212">
            <v>1</v>
          </cell>
          <cell r="P212">
            <v>1</v>
          </cell>
          <cell r="Q212">
            <v>1</v>
          </cell>
          <cell r="R212">
            <v>1</v>
          </cell>
          <cell r="S212">
            <v>1</v>
          </cell>
          <cell r="T212">
            <v>1</v>
          </cell>
          <cell r="U212">
            <v>1</v>
          </cell>
          <cell r="V212">
            <v>1</v>
          </cell>
          <cell r="W212">
            <v>1</v>
          </cell>
          <cell r="X212">
            <v>1</v>
          </cell>
          <cell r="Y212">
            <v>1</v>
          </cell>
          <cell r="Z212">
            <v>1</v>
          </cell>
          <cell r="AA212">
            <v>1</v>
          </cell>
          <cell r="AB212">
            <v>1</v>
          </cell>
          <cell r="AC212">
            <v>1</v>
          </cell>
          <cell r="AD212">
            <v>1</v>
          </cell>
          <cell r="AP212">
            <v>2</v>
          </cell>
          <cell r="AQ212">
            <v>5</v>
          </cell>
          <cell r="AR212">
            <v>5</v>
          </cell>
          <cell r="AZ212">
            <v>1</v>
          </cell>
          <cell r="BA212">
            <v>1</v>
          </cell>
          <cell r="BB212">
            <v>1</v>
          </cell>
          <cell r="BC212">
            <v>1</v>
          </cell>
          <cell r="BD212">
            <v>1</v>
          </cell>
          <cell r="BE212">
            <v>1</v>
          </cell>
          <cell r="BF212">
            <v>1</v>
          </cell>
          <cell r="BG212">
            <v>1</v>
          </cell>
          <cell r="BH212">
            <v>1</v>
          </cell>
          <cell r="BI212">
            <v>1</v>
          </cell>
          <cell r="BJ212">
            <v>1</v>
          </cell>
          <cell r="BK212">
            <v>1</v>
          </cell>
          <cell r="BL212">
            <v>1</v>
          </cell>
          <cell r="BM212">
            <v>1</v>
          </cell>
          <cell r="BN212">
            <v>1</v>
          </cell>
          <cell r="BO212">
            <v>1</v>
          </cell>
          <cell r="BP212">
            <v>1</v>
          </cell>
          <cell r="BQ212">
            <v>1</v>
          </cell>
          <cell r="BR212">
            <v>1</v>
          </cell>
          <cell r="BS212">
            <v>1</v>
          </cell>
        </row>
        <row r="213">
          <cell r="K213">
            <v>1</v>
          </cell>
          <cell r="L213">
            <v>1</v>
          </cell>
          <cell r="M213">
            <v>1</v>
          </cell>
          <cell r="N213">
            <v>1</v>
          </cell>
          <cell r="O213">
            <v>1</v>
          </cell>
          <cell r="P213">
            <v>1</v>
          </cell>
          <cell r="Q213">
            <v>1</v>
          </cell>
          <cell r="R213">
            <v>1</v>
          </cell>
          <cell r="S213">
            <v>1</v>
          </cell>
          <cell r="T213">
            <v>1</v>
          </cell>
          <cell r="U213">
            <v>1</v>
          </cell>
          <cell r="V213">
            <v>1</v>
          </cell>
          <cell r="W213">
            <v>1</v>
          </cell>
          <cell r="X213">
            <v>1</v>
          </cell>
          <cell r="Y213">
            <v>1</v>
          </cell>
          <cell r="Z213">
            <v>1</v>
          </cell>
          <cell r="AA213">
            <v>1</v>
          </cell>
          <cell r="AB213">
            <v>1</v>
          </cell>
          <cell r="AC213">
            <v>1</v>
          </cell>
          <cell r="AD213">
            <v>1</v>
          </cell>
          <cell r="AP213">
            <v>2</v>
          </cell>
          <cell r="AQ213">
            <v>5</v>
          </cell>
          <cell r="AR213">
            <v>6</v>
          </cell>
          <cell r="AZ213">
            <v>1</v>
          </cell>
          <cell r="BA213">
            <v>1</v>
          </cell>
          <cell r="BB213">
            <v>1</v>
          </cell>
          <cell r="BC213">
            <v>1</v>
          </cell>
          <cell r="BD213">
            <v>1</v>
          </cell>
          <cell r="BE213">
            <v>1</v>
          </cell>
          <cell r="BF213">
            <v>1</v>
          </cell>
          <cell r="BG213">
            <v>1</v>
          </cell>
          <cell r="BH213">
            <v>1</v>
          </cell>
          <cell r="BI213">
            <v>1</v>
          </cell>
          <cell r="BJ213">
            <v>1</v>
          </cell>
          <cell r="BK213">
            <v>1</v>
          </cell>
          <cell r="BL213">
            <v>1</v>
          </cell>
          <cell r="BM213">
            <v>1</v>
          </cell>
          <cell r="BN213">
            <v>1</v>
          </cell>
          <cell r="BO213">
            <v>1</v>
          </cell>
          <cell r="BP213">
            <v>1</v>
          </cell>
          <cell r="BQ213">
            <v>1</v>
          </cell>
          <cell r="BR213">
            <v>1</v>
          </cell>
          <cell r="BS213">
            <v>1</v>
          </cell>
        </row>
        <row r="214">
          <cell r="K214">
            <v>1</v>
          </cell>
          <cell r="L214">
            <v>1</v>
          </cell>
          <cell r="M214">
            <v>1</v>
          </cell>
          <cell r="N214">
            <v>1</v>
          </cell>
          <cell r="O214">
            <v>1</v>
          </cell>
          <cell r="P214">
            <v>1</v>
          </cell>
          <cell r="Q214">
            <v>1</v>
          </cell>
          <cell r="R214">
            <v>1</v>
          </cell>
          <cell r="S214">
            <v>1</v>
          </cell>
          <cell r="T214">
            <v>1</v>
          </cell>
          <cell r="U214">
            <v>1</v>
          </cell>
          <cell r="V214">
            <v>1</v>
          </cell>
          <cell r="W214">
            <v>1</v>
          </cell>
          <cell r="X214">
            <v>1</v>
          </cell>
          <cell r="Y214">
            <v>1</v>
          </cell>
          <cell r="Z214">
            <v>1</v>
          </cell>
          <cell r="AA214">
            <v>1</v>
          </cell>
          <cell r="AB214">
            <v>1</v>
          </cell>
          <cell r="AC214">
            <v>1</v>
          </cell>
          <cell r="AD214">
            <v>1</v>
          </cell>
          <cell r="AP214">
            <v>2</v>
          </cell>
          <cell r="AQ214">
            <v>5</v>
          </cell>
          <cell r="AR214">
            <v>7</v>
          </cell>
          <cell r="AZ214">
            <v>1</v>
          </cell>
          <cell r="BA214">
            <v>1</v>
          </cell>
          <cell r="BB214">
            <v>1</v>
          </cell>
          <cell r="BC214">
            <v>1</v>
          </cell>
          <cell r="BD214">
            <v>1</v>
          </cell>
          <cell r="BE214">
            <v>1</v>
          </cell>
          <cell r="BF214">
            <v>1</v>
          </cell>
          <cell r="BG214">
            <v>1</v>
          </cell>
          <cell r="BH214">
            <v>1</v>
          </cell>
          <cell r="BI214">
            <v>1</v>
          </cell>
          <cell r="BJ214">
            <v>1</v>
          </cell>
          <cell r="BK214">
            <v>1</v>
          </cell>
          <cell r="BL214">
            <v>1</v>
          </cell>
          <cell r="BM214">
            <v>1</v>
          </cell>
          <cell r="BN214">
            <v>1</v>
          </cell>
          <cell r="BO214">
            <v>1</v>
          </cell>
          <cell r="BP214">
            <v>1</v>
          </cell>
          <cell r="BQ214">
            <v>1</v>
          </cell>
          <cell r="BR214">
            <v>1</v>
          </cell>
          <cell r="BS214">
            <v>1</v>
          </cell>
        </row>
        <row r="215">
          <cell r="K215">
            <v>1</v>
          </cell>
          <cell r="L215">
            <v>1</v>
          </cell>
          <cell r="M215">
            <v>1</v>
          </cell>
          <cell r="N215">
            <v>1</v>
          </cell>
          <cell r="O215">
            <v>1</v>
          </cell>
          <cell r="P215">
            <v>1</v>
          </cell>
          <cell r="Q215">
            <v>1</v>
          </cell>
          <cell r="R215">
            <v>1</v>
          </cell>
          <cell r="S215">
            <v>1</v>
          </cell>
          <cell r="T215">
            <v>1</v>
          </cell>
          <cell r="U215">
            <v>1</v>
          </cell>
          <cell r="V215">
            <v>1</v>
          </cell>
          <cell r="W215">
            <v>1</v>
          </cell>
          <cell r="X215">
            <v>1</v>
          </cell>
          <cell r="Y215">
            <v>1</v>
          </cell>
          <cell r="Z215">
            <v>1</v>
          </cell>
          <cell r="AA215">
            <v>1</v>
          </cell>
          <cell r="AB215">
            <v>1</v>
          </cell>
          <cell r="AC215">
            <v>1</v>
          </cell>
          <cell r="AD215">
            <v>1</v>
          </cell>
          <cell r="AP215">
            <v>2</v>
          </cell>
          <cell r="AQ215">
            <v>5</v>
          </cell>
          <cell r="AR215">
            <v>8</v>
          </cell>
          <cell r="AZ215">
            <v>1</v>
          </cell>
          <cell r="BA215">
            <v>1</v>
          </cell>
          <cell r="BB215">
            <v>1</v>
          </cell>
          <cell r="BC215">
            <v>1</v>
          </cell>
          <cell r="BD215">
            <v>1</v>
          </cell>
          <cell r="BE215">
            <v>1</v>
          </cell>
          <cell r="BF215">
            <v>1</v>
          </cell>
          <cell r="BG215">
            <v>1</v>
          </cell>
          <cell r="BH215">
            <v>1</v>
          </cell>
          <cell r="BI215">
            <v>1</v>
          </cell>
          <cell r="BJ215">
            <v>1</v>
          </cell>
          <cell r="BK215">
            <v>1</v>
          </cell>
          <cell r="BL215">
            <v>1</v>
          </cell>
          <cell r="BM215">
            <v>1</v>
          </cell>
          <cell r="BN215">
            <v>1</v>
          </cell>
          <cell r="BO215">
            <v>1</v>
          </cell>
          <cell r="BP215">
            <v>1</v>
          </cell>
          <cell r="BQ215">
            <v>1</v>
          </cell>
          <cell r="BR215">
            <v>1</v>
          </cell>
          <cell r="BS215">
            <v>1</v>
          </cell>
        </row>
        <row r="216">
          <cell r="K216">
            <v>1</v>
          </cell>
          <cell r="L216">
            <v>1</v>
          </cell>
          <cell r="M216">
            <v>1</v>
          </cell>
          <cell r="N216">
            <v>1</v>
          </cell>
          <cell r="O216">
            <v>1</v>
          </cell>
          <cell r="P216">
            <v>1</v>
          </cell>
          <cell r="Q216">
            <v>1</v>
          </cell>
          <cell r="R216">
            <v>1</v>
          </cell>
          <cell r="S216">
            <v>1</v>
          </cell>
          <cell r="T216">
            <v>1</v>
          </cell>
          <cell r="U216">
            <v>1</v>
          </cell>
          <cell r="V216">
            <v>1</v>
          </cell>
          <cell r="W216">
            <v>1</v>
          </cell>
          <cell r="X216">
            <v>1</v>
          </cell>
          <cell r="Y216">
            <v>1</v>
          </cell>
          <cell r="Z216">
            <v>1</v>
          </cell>
          <cell r="AA216">
            <v>1</v>
          </cell>
          <cell r="AB216">
            <v>1</v>
          </cell>
          <cell r="AC216">
            <v>1</v>
          </cell>
          <cell r="AD216">
            <v>1</v>
          </cell>
          <cell r="AP216">
            <v>2</v>
          </cell>
          <cell r="AQ216">
            <v>5</v>
          </cell>
          <cell r="AR216">
            <v>9</v>
          </cell>
          <cell r="AZ216">
            <v>1</v>
          </cell>
          <cell r="BA216">
            <v>1</v>
          </cell>
          <cell r="BB216">
            <v>1</v>
          </cell>
          <cell r="BC216">
            <v>1</v>
          </cell>
          <cell r="BD216">
            <v>1</v>
          </cell>
          <cell r="BE216">
            <v>1</v>
          </cell>
          <cell r="BF216">
            <v>1</v>
          </cell>
          <cell r="BG216">
            <v>1</v>
          </cell>
          <cell r="BH216">
            <v>1</v>
          </cell>
          <cell r="BI216">
            <v>1</v>
          </cell>
          <cell r="BJ216">
            <v>1</v>
          </cell>
          <cell r="BK216">
            <v>1</v>
          </cell>
          <cell r="BL216">
            <v>1</v>
          </cell>
          <cell r="BM216">
            <v>1</v>
          </cell>
          <cell r="BN216">
            <v>1</v>
          </cell>
          <cell r="BO216">
            <v>1</v>
          </cell>
          <cell r="BP216">
            <v>1</v>
          </cell>
          <cell r="BQ216">
            <v>1</v>
          </cell>
          <cell r="BR216">
            <v>1</v>
          </cell>
          <cell r="BS216">
            <v>1</v>
          </cell>
        </row>
        <row r="217">
          <cell r="K217">
            <v>1</v>
          </cell>
          <cell r="L217">
            <v>1</v>
          </cell>
          <cell r="M217">
            <v>1</v>
          </cell>
          <cell r="N217">
            <v>1</v>
          </cell>
          <cell r="O217">
            <v>1</v>
          </cell>
          <cell r="P217">
            <v>1</v>
          </cell>
          <cell r="Q217">
            <v>1</v>
          </cell>
          <cell r="R217">
            <v>1</v>
          </cell>
          <cell r="S217">
            <v>1</v>
          </cell>
          <cell r="T217">
            <v>1</v>
          </cell>
          <cell r="U217">
            <v>1</v>
          </cell>
          <cell r="V217">
            <v>1</v>
          </cell>
          <cell r="W217">
            <v>1</v>
          </cell>
          <cell r="X217">
            <v>1</v>
          </cell>
          <cell r="Y217">
            <v>1</v>
          </cell>
          <cell r="Z217">
            <v>1</v>
          </cell>
          <cell r="AA217">
            <v>1</v>
          </cell>
          <cell r="AB217">
            <v>1</v>
          </cell>
          <cell r="AC217">
            <v>1</v>
          </cell>
          <cell r="AD217">
            <v>1</v>
          </cell>
          <cell r="AP217">
            <v>2</v>
          </cell>
          <cell r="AQ217">
            <v>5</v>
          </cell>
          <cell r="AR217">
            <v>10</v>
          </cell>
          <cell r="AZ217">
            <v>1</v>
          </cell>
          <cell r="BA217">
            <v>1</v>
          </cell>
          <cell r="BB217">
            <v>1</v>
          </cell>
          <cell r="BC217">
            <v>1</v>
          </cell>
          <cell r="BD217">
            <v>1</v>
          </cell>
          <cell r="BE217">
            <v>1</v>
          </cell>
          <cell r="BF217">
            <v>1</v>
          </cell>
          <cell r="BG217">
            <v>1</v>
          </cell>
          <cell r="BH217">
            <v>1</v>
          </cell>
          <cell r="BI217">
            <v>1</v>
          </cell>
          <cell r="BJ217">
            <v>1</v>
          </cell>
          <cell r="BK217">
            <v>1</v>
          </cell>
          <cell r="BL217">
            <v>1</v>
          </cell>
          <cell r="BM217">
            <v>1</v>
          </cell>
          <cell r="BN217">
            <v>1</v>
          </cell>
          <cell r="BO217">
            <v>1</v>
          </cell>
          <cell r="BP217">
            <v>1</v>
          </cell>
          <cell r="BQ217">
            <v>1</v>
          </cell>
          <cell r="BR217">
            <v>1</v>
          </cell>
          <cell r="BS217">
            <v>1</v>
          </cell>
        </row>
        <row r="218">
          <cell r="K218">
            <v>1</v>
          </cell>
          <cell r="L218">
            <v>1</v>
          </cell>
          <cell r="M218">
            <v>1</v>
          </cell>
          <cell r="N218">
            <v>1</v>
          </cell>
          <cell r="O218">
            <v>1</v>
          </cell>
          <cell r="P218">
            <v>1</v>
          </cell>
          <cell r="Q218">
            <v>1</v>
          </cell>
          <cell r="R218">
            <v>1</v>
          </cell>
          <cell r="S218">
            <v>1</v>
          </cell>
          <cell r="T218">
            <v>1</v>
          </cell>
          <cell r="U218">
            <v>1</v>
          </cell>
          <cell r="V218">
            <v>1</v>
          </cell>
          <cell r="W218">
            <v>1</v>
          </cell>
          <cell r="X218">
            <v>1</v>
          </cell>
          <cell r="Y218">
            <v>1</v>
          </cell>
          <cell r="Z218">
            <v>1</v>
          </cell>
          <cell r="AA218">
            <v>1</v>
          </cell>
          <cell r="AB218">
            <v>1</v>
          </cell>
          <cell r="AC218">
            <v>1</v>
          </cell>
          <cell r="AD218">
            <v>1</v>
          </cell>
          <cell r="AP218">
            <v>2</v>
          </cell>
          <cell r="AQ218">
            <v>6</v>
          </cell>
          <cell r="AR218">
            <v>1</v>
          </cell>
          <cell r="AZ218">
            <v>1</v>
          </cell>
          <cell r="BA218">
            <v>1</v>
          </cell>
          <cell r="BB218">
            <v>1</v>
          </cell>
          <cell r="BC218">
            <v>1</v>
          </cell>
          <cell r="BD218">
            <v>1</v>
          </cell>
          <cell r="BE218">
            <v>1</v>
          </cell>
          <cell r="BF218">
            <v>1</v>
          </cell>
          <cell r="BG218">
            <v>1</v>
          </cell>
          <cell r="BH218">
            <v>1</v>
          </cell>
          <cell r="BI218">
            <v>1</v>
          </cell>
          <cell r="BJ218">
            <v>1</v>
          </cell>
          <cell r="BK218">
            <v>1</v>
          </cell>
          <cell r="BL218">
            <v>1</v>
          </cell>
          <cell r="BM218">
            <v>1</v>
          </cell>
          <cell r="BN218">
            <v>1</v>
          </cell>
          <cell r="BO218">
            <v>1</v>
          </cell>
          <cell r="BP218">
            <v>1</v>
          </cell>
          <cell r="BQ218">
            <v>1</v>
          </cell>
          <cell r="BR218">
            <v>1</v>
          </cell>
          <cell r="BS218">
            <v>1</v>
          </cell>
        </row>
        <row r="219">
          <cell r="K219">
            <v>1</v>
          </cell>
          <cell r="L219">
            <v>1</v>
          </cell>
          <cell r="M219">
            <v>1</v>
          </cell>
          <cell r="N219">
            <v>1</v>
          </cell>
          <cell r="O219">
            <v>1</v>
          </cell>
          <cell r="P219">
            <v>1</v>
          </cell>
          <cell r="Q219">
            <v>1</v>
          </cell>
          <cell r="R219">
            <v>1</v>
          </cell>
          <cell r="S219">
            <v>1</v>
          </cell>
          <cell r="T219">
            <v>1</v>
          </cell>
          <cell r="U219">
            <v>1</v>
          </cell>
          <cell r="V219">
            <v>1</v>
          </cell>
          <cell r="W219">
            <v>1</v>
          </cell>
          <cell r="X219">
            <v>1</v>
          </cell>
          <cell r="Y219">
            <v>1</v>
          </cell>
          <cell r="Z219">
            <v>1</v>
          </cell>
          <cell r="AA219">
            <v>1</v>
          </cell>
          <cell r="AB219">
            <v>1</v>
          </cell>
          <cell r="AC219">
            <v>1</v>
          </cell>
          <cell r="AD219">
            <v>1</v>
          </cell>
          <cell r="AP219">
            <v>2</v>
          </cell>
          <cell r="AQ219">
            <v>6</v>
          </cell>
          <cell r="AR219">
            <v>2</v>
          </cell>
          <cell r="AZ219">
            <v>1</v>
          </cell>
          <cell r="BA219">
            <v>1</v>
          </cell>
          <cell r="BB219">
            <v>1</v>
          </cell>
          <cell r="BC219">
            <v>1</v>
          </cell>
          <cell r="BD219">
            <v>1</v>
          </cell>
          <cell r="BE219">
            <v>1</v>
          </cell>
          <cell r="BF219">
            <v>1</v>
          </cell>
          <cell r="BG219">
            <v>1</v>
          </cell>
          <cell r="BH219">
            <v>1</v>
          </cell>
          <cell r="BI219">
            <v>1</v>
          </cell>
          <cell r="BJ219">
            <v>1</v>
          </cell>
          <cell r="BK219">
            <v>1</v>
          </cell>
          <cell r="BL219">
            <v>1</v>
          </cell>
          <cell r="BM219">
            <v>1</v>
          </cell>
          <cell r="BN219">
            <v>1</v>
          </cell>
          <cell r="BO219">
            <v>1</v>
          </cell>
          <cell r="BP219">
            <v>1</v>
          </cell>
          <cell r="BQ219">
            <v>1</v>
          </cell>
          <cell r="BR219">
            <v>1</v>
          </cell>
          <cell r="BS219">
            <v>1</v>
          </cell>
        </row>
        <row r="220">
          <cell r="K220">
            <v>1</v>
          </cell>
          <cell r="L220">
            <v>1</v>
          </cell>
          <cell r="M220">
            <v>1</v>
          </cell>
          <cell r="N220">
            <v>1</v>
          </cell>
          <cell r="O220">
            <v>1</v>
          </cell>
          <cell r="P220">
            <v>1</v>
          </cell>
          <cell r="Q220">
            <v>1</v>
          </cell>
          <cell r="R220">
            <v>1</v>
          </cell>
          <cell r="S220">
            <v>1</v>
          </cell>
          <cell r="T220">
            <v>1</v>
          </cell>
          <cell r="U220">
            <v>1</v>
          </cell>
          <cell r="V220">
            <v>1</v>
          </cell>
          <cell r="W220">
            <v>1</v>
          </cell>
          <cell r="X220">
            <v>1</v>
          </cell>
          <cell r="Y220">
            <v>1</v>
          </cell>
          <cell r="Z220">
            <v>1</v>
          </cell>
          <cell r="AA220">
            <v>1</v>
          </cell>
          <cell r="AB220">
            <v>1</v>
          </cell>
          <cell r="AC220">
            <v>1</v>
          </cell>
          <cell r="AD220">
            <v>1</v>
          </cell>
          <cell r="AP220">
            <v>2</v>
          </cell>
          <cell r="AQ220">
            <v>6</v>
          </cell>
          <cell r="AR220">
            <v>3</v>
          </cell>
          <cell r="AZ220">
            <v>1</v>
          </cell>
          <cell r="BA220">
            <v>1</v>
          </cell>
          <cell r="BB220">
            <v>1</v>
          </cell>
          <cell r="BC220">
            <v>1</v>
          </cell>
          <cell r="BD220">
            <v>1</v>
          </cell>
          <cell r="BE220">
            <v>1</v>
          </cell>
          <cell r="BF220">
            <v>1</v>
          </cell>
          <cell r="BG220">
            <v>1</v>
          </cell>
          <cell r="BH220">
            <v>1</v>
          </cell>
          <cell r="BI220">
            <v>1</v>
          </cell>
          <cell r="BJ220">
            <v>1</v>
          </cell>
          <cell r="BK220">
            <v>1</v>
          </cell>
          <cell r="BL220">
            <v>1</v>
          </cell>
          <cell r="BM220">
            <v>1</v>
          </cell>
          <cell r="BN220">
            <v>1</v>
          </cell>
          <cell r="BO220">
            <v>1</v>
          </cell>
          <cell r="BP220">
            <v>1</v>
          </cell>
          <cell r="BQ220">
            <v>1</v>
          </cell>
          <cell r="BR220">
            <v>1</v>
          </cell>
          <cell r="BS220">
            <v>1</v>
          </cell>
        </row>
        <row r="221">
          <cell r="K221">
            <v>1</v>
          </cell>
          <cell r="L221">
            <v>1</v>
          </cell>
          <cell r="M221">
            <v>1</v>
          </cell>
          <cell r="N221">
            <v>1</v>
          </cell>
          <cell r="O221">
            <v>1</v>
          </cell>
          <cell r="P221">
            <v>1</v>
          </cell>
          <cell r="Q221">
            <v>1</v>
          </cell>
          <cell r="R221">
            <v>1</v>
          </cell>
          <cell r="S221">
            <v>1</v>
          </cell>
          <cell r="T221">
            <v>1</v>
          </cell>
          <cell r="U221">
            <v>1</v>
          </cell>
          <cell r="V221">
            <v>1</v>
          </cell>
          <cell r="W221">
            <v>1</v>
          </cell>
          <cell r="X221">
            <v>1</v>
          </cell>
          <cell r="Y221">
            <v>1</v>
          </cell>
          <cell r="Z221">
            <v>1</v>
          </cell>
          <cell r="AA221">
            <v>1</v>
          </cell>
          <cell r="AB221">
            <v>1</v>
          </cell>
          <cell r="AC221">
            <v>1</v>
          </cell>
          <cell r="AD221">
            <v>1</v>
          </cell>
          <cell r="AP221">
            <v>2</v>
          </cell>
          <cell r="AQ221">
            <v>6</v>
          </cell>
          <cell r="AR221">
            <v>4</v>
          </cell>
          <cell r="AZ221">
            <v>1</v>
          </cell>
          <cell r="BA221">
            <v>1</v>
          </cell>
          <cell r="BB221">
            <v>1</v>
          </cell>
          <cell r="BC221">
            <v>1</v>
          </cell>
          <cell r="BD221">
            <v>1</v>
          </cell>
          <cell r="BE221">
            <v>1</v>
          </cell>
          <cell r="BF221">
            <v>1</v>
          </cell>
          <cell r="BG221">
            <v>1</v>
          </cell>
          <cell r="BH221">
            <v>1</v>
          </cell>
          <cell r="BI221">
            <v>1</v>
          </cell>
          <cell r="BJ221">
            <v>1</v>
          </cell>
          <cell r="BK221">
            <v>1</v>
          </cell>
          <cell r="BL221">
            <v>1</v>
          </cell>
          <cell r="BM221">
            <v>1</v>
          </cell>
          <cell r="BN221">
            <v>1</v>
          </cell>
          <cell r="BO221">
            <v>1</v>
          </cell>
          <cell r="BP221">
            <v>1</v>
          </cell>
          <cell r="BQ221">
            <v>1</v>
          </cell>
          <cell r="BR221">
            <v>1</v>
          </cell>
          <cell r="BS221">
            <v>1</v>
          </cell>
        </row>
        <row r="222">
          <cell r="K222">
            <v>1</v>
          </cell>
          <cell r="L222">
            <v>1</v>
          </cell>
          <cell r="M222">
            <v>1</v>
          </cell>
          <cell r="N222">
            <v>1</v>
          </cell>
          <cell r="O222">
            <v>1</v>
          </cell>
          <cell r="P222">
            <v>1</v>
          </cell>
          <cell r="Q222">
            <v>1</v>
          </cell>
          <cell r="R222">
            <v>1</v>
          </cell>
          <cell r="S222">
            <v>1</v>
          </cell>
          <cell r="T222">
            <v>1</v>
          </cell>
          <cell r="U222">
            <v>1</v>
          </cell>
          <cell r="V222">
            <v>1</v>
          </cell>
          <cell r="W222">
            <v>1</v>
          </cell>
          <cell r="X222">
            <v>1</v>
          </cell>
          <cell r="Y222">
            <v>1</v>
          </cell>
          <cell r="Z222">
            <v>1</v>
          </cell>
          <cell r="AA222">
            <v>1</v>
          </cell>
          <cell r="AB222">
            <v>1</v>
          </cell>
          <cell r="AC222">
            <v>1</v>
          </cell>
          <cell r="AD222">
            <v>1</v>
          </cell>
          <cell r="AP222">
            <v>2</v>
          </cell>
          <cell r="AQ222">
            <v>6</v>
          </cell>
          <cell r="AR222">
            <v>5</v>
          </cell>
          <cell r="AZ222">
            <v>1</v>
          </cell>
          <cell r="BA222">
            <v>1</v>
          </cell>
          <cell r="BB222">
            <v>1</v>
          </cell>
          <cell r="BC222">
            <v>1</v>
          </cell>
          <cell r="BD222">
            <v>1</v>
          </cell>
          <cell r="BE222">
            <v>1</v>
          </cell>
          <cell r="BF222">
            <v>1</v>
          </cell>
          <cell r="BG222">
            <v>1</v>
          </cell>
          <cell r="BH222">
            <v>1</v>
          </cell>
          <cell r="BI222">
            <v>1</v>
          </cell>
          <cell r="BJ222">
            <v>1</v>
          </cell>
          <cell r="BK222">
            <v>1</v>
          </cell>
          <cell r="BL222">
            <v>1</v>
          </cell>
          <cell r="BM222">
            <v>1</v>
          </cell>
          <cell r="BN222">
            <v>1</v>
          </cell>
          <cell r="BO222">
            <v>1</v>
          </cell>
          <cell r="BP222">
            <v>1</v>
          </cell>
          <cell r="BQ222">
            <v>1</v>
          </cell>
          <cell r="BR222">
            <v>1</v>
          </cell>
          <cell r="BS222">
            <v>1</v>
          </cell>
        </row>
        <row r="223">
          <cell r="K223">
            <v>1</v>
          </cell>
          <cell r="L223">
            <v>1</v>
          </cell>
          <cell r="M223">
            <v>1</v>
          </cell>
          <cell r="N223">
            <v>1</v>
          </cell>
          <cell r="O223">
            <v>1</v>
          </cell>
          <cell r="P223">
            <v>1</v>
          </cell>
          <cell r="Q223">
            <v>1</v>
          </cell>
          <cell r="R223">
            <v>1</v>
          </cell>
          <cell r="S223">
            <v>1</v>
          </cell>
          <cell r="T223">
            <v>1</v>
          </cell>
          <cell r="U223">
            <v>1</v>
          </cell>
          <cell r="V223">
            <v>1</v>
          </cell>
          <cell r="W223">
            <v>1</v>
          </cell>
          <cell r="X223">
            <v>1</v>
          </cell>
          <cell r="Y223">
            <v>1</v>
          </cell>
          <cell r="Z223">
            <v>1</v>
          </cell>
          <cell r="AA223">
            <v>1</v>
          </cell>
          <cell r="AB223">
            <v>1</v>
          </cell>
          <cell r="AC223">
            <v>1</v>
          </cell>
          <cell r="AD223">
            <v>1</v>
          </cell>
          <cell r="AP223">
            <v>2</v>
          </cell>
          <cell r="AQ223">
            <v>6</v>
          </cell>
          <cell r="AR223">
            <v>6</v>
          </cell>
          <cell r="AZ223">
            <v>1</v>
          </cell>
          <cell r="BA223">
            <v>1</v>
          </cell>
          <cell r="BB223">
            <v>1</v>
          </cell>
          <cell r="BC223">
            <v>1</v>
          </cell>
          <cell r="BD223">
            <v>1</v>
          </cell>
          <cell r="BE223">
            <v>1</v>
          </cell>
          <cell r="BF223">
            <v>1</v>
          </cell>
          <cell r="BG223">
            <v>1</v>
          </cell>
          <cell r="BH223">
            <v>1</v>
          </cell>
          <cell r="BI223">
            <v>1</v>
          </cell>
          <cell r="BJ223">
            <v>1</v>
          </cell>
          <cell r="BK223">
            <v>1</v>
          </cell>
          <cell r="BL223">
            <v>1</v>
          </cell>
          <cell r="BM223">
            <v>1</v>
          </cell>
          <cell r="BN223">
            <v>1</v>
          </cell>
          <cell r="BO223">
            <v>1</v>
          </cell>
          <cell r="BP223">
            <v>1</v>
          </cell>
          <cell r="BQ223">
            <v>1</v>
          </cell>
          <cell r="BR223">
            <v>1</v>
          </cell>
          <cell r="BS223">
            <v>1</v>
          </cell>
        </row>
        <row r="224">
          <cell r="K224">
            <v>1</v>
          </cell>
          <cell r="L224">
            <v>1</v>
          </cell>
          <cell r="M224">
            <v>1</v>
          </cell>
          <cell r="N224">
            <v>1</v>
          </cell>
          <cell r="O224">
            <v>1</v>
          </cell>
          <cell r="P224">
            <v>1</v>
          </cell>
          <cell r="Q224">
            <v>1</v>
          </cell>
          <cell r="R224">
            <v>1</v>
          </cell>
          <cell r="S224">
            <v>1</v>
          </cell>
          <cell r="T224">
            <v>1</v>
          </cell>
          <cell r="U224">
            <v>1</v>
          </cell>
          <cell r="V224">
            <v>1</v>
          </cell>
          <cell r="W224">
            <v>1</v>
          </cell>
          <cell r="X224">
            <v>1</v>
          </cell>
          <cell r="Y224">
            <v>1</v>
          </cell>
          <cell r="Z224">
            <v>1</v>
          </cell>
          <cell r="AA224">
            <v>1</v>
          </cell>
          <cell r="AB224">
            <v>1</v>
          </cell>
          <cell r="AC224">
            <v>1</v>
          </cell>
          <cell r="AD224">
            <v>1</v>
          </cell>
          <cell r="AP224">
            <v>2</v>
          </cell>
          <cell r="AQ224">
            <v>6</v>
          </cell>
          <cell r="AR224">
            <v>7</v>
          </cell>
          <cell r="AZ224">
            <v>1</v>
          </cell>
          <cell r="BA224">
            <v>1</v>
          </cell>
          <cell r="BB224">
            <v>1</v>
          </cell>
          <cell r="BC224">
            <v>1</v>
          </cell>
          <cell r="BD224">
            <v>1</v>
          </cell>
          <cell r="BE224">
            <v>1</v>
          </cell>
          <cell r="BF224">
            <v>1</v>
          </cell>
          <cell r="BG224">
            <v>1</v>
          </cell>
          <cell r="BH224">
            <v>1</v>
          </cell>
          <cell r="BI224">
            <v>1</v>
          </cell>
          <cell r="BJ224">
            <v>1</v>
          </cell>
          <cell r="BK224">
            <v>1</v>
          </cell>
          <cell r="BL224">
            <v>1</v>
          </cell>
          <cell r="BM224">
            <v>1</v>
          </cell>
          <cell r="BN224">
            <v>1</v>
          </cell>
          <cell r="BO224">
            <v>1</v>
          </cell>
          <cell r="BP224">
            <v>1</v>
          </cell>
          <cell r="BQ224">
            <v>1</v>
          </cell>
          <cell r="BR224">
            <v>1</v>
          </cell>
          <cell r="BS224">
            <v>1</v>
          </cell>
        </row>
        <row r="225">
          <cell r="K225">
            <v>1</v>
          </cell>
          <cell r="L225">
            <v>1</v>
          </cell>
          <cell r="M225">
            <v>1</v>
          </cell>
          <cell r="N225">
            <v>1</v>
          </cell>
          <cell r="O225">
            <v>1</v>
          </cell>
          <cell r="P225">
            <v>1</v>
          </cell>
          <cell r="Q225">
            <v>1</v>
          </cell>
          <cell r="R225">
            <v>1</v>
          </cell>
          <cell r="S225">
            <v>1</v>
          </cell>
          <cell r="T225">
            <v>1</v>
          </cell>
          <cell r="U225">
            <v>1</v>
          </cell>
          <cell r="V225">
            <v>1</v>
          </cell>
          <cell r="W225">
            <v>1</v>
          </cell>
          <cell r="X225">
            <v>1</v>
          </cell>
          <cell r="Y225">
            <v>1</v>
          </cell>
          <cell r="Z225">
            <v>1</v>
          </cell>
          <cell r="AA225">
            <v>1</v>
          </cell>
          <cell r="AB225">
            <v>1</v>
          </cell>
          <cell r="AC225">
            <v>1</v>
          </cell>
          <cell r="AD225">
            <v>1</v>
          </cell>
          <cell r="AP225">
            <v>2</v>
          </cell>
          <cell r="AQ225">
            <v>6</v>
          </cell>
          <cell r="AR225">
            <v>8</v>
          </cell>
          <cell r="AZ225">
            <v>1</v>
          </cell>
          <cell r="BA225">
            <v>1</v>
          </cell>
          <cell r="BB225">
            <v>1</v>
          </cell>
          <cell r="BC225">
            <v>1</v>
          </cell>
          <cell r="BD225">
            <v>1</v>
          </cell>
          <cell r="BE225">
            <v>1</v>
          </cell>
          <cell r="BF225">
            <v>1</v>
          </cell>
          <cell r="BG225">
            <v>1</v>
          </cell>
          <cell r="BH225">
            <v>1</v>
          </cell>
          <cell r="BI225">
            <v>1</v>
          </cell>
          <cell r="BJ225">
            <v>1</v>
          </cell>
          <cell r="BK225">
            <v>1</v>
          </cell>
          <cell r="BL225">
            <v>1</v>
          </cell>
          <cell r="BM225">
            <v>1</v>
          </cell>
          <cell r="BN225">
            <v>1</v>
          </cell>
          <cell r="BO225">
            <v>1</v>
          </cell>
          <cell r="BP225">
            <v>1</v>
          </cell>
          <cell r="BQ225">
            <v>1</v>
          </cell>
          <cell r="BR225">
            <v>1</v>
          </cell>
          <cell r="BS225">
            <v>1</v>
          </cell>
        </row>
        <row r="226">
          <cell r="K226">
            <v>1</v>
          </cell>
          <cell r="L226">
            <v>1</v>
          </cell>
          <cell r="M226">
            <v>1</v>
          </cell>
          <cell r="N226">
            <v>1</v>
          </cell>
          <cell r="O226">
            <v>1</v>
          </cell>
          <cell r="P226">
            <v>1</v>
          </cell>
          <cell r="Q226">
            <v>1</v>
          </cell>
          <cell r="R226">
            <v>1</v>
          </cell>
          <cell r="S226">
            <v>1</v>
          </cell>
          <cell r="T226">
            <v>1</v>
          </cell>
          <cell r="U226">
            <v>1</v>
          </cell>
          <cell r="V226">
            <v>1</v>
          </cell>
          <cell r="W226">
            <v>1</v>
          </cell>
          <cell r="X226">
            <v>1</v>
          </cell>
          <cell r="Y226">
            <v>1</v>
          </cell>
          <cell r="Z226">
            <v>1</v>
          </cell>
          <cell r="AA226">
            <v>1</v>
          </cell>
          <cell r="AB226">
            <v>1</v>
          </cell>
          <cell r="AC226">
            <v>1</v>
          </cell>
          <cell r="AD226">
            <v>1</v>
          </cell>
          <cell r="AP226">
            <v>2</v>
          </cell>
          <cell r="AQ226">
            <v>6</v>
          </cell>
          <cell r="AR226">
            <v>9</v>
          </cell>
          <cell r="AZ226">
            <v>1</v>
          </cell>
          <cell r="BA226">
            <v>1</v>
          </cell>
          <cell r="BB226">
            <v>1</v>
          </cell>
          <cell r="BC226">
            <v>1</v>
          </cell>
          <cell r="BD226">
            <v>1</v>
          </cell>
          <cell r="BE226">
            <v>1</v>
          </cell>
          <cell r="BF226">
            <v>1</v>
          </cell>
          <cell r="BG226">
            <v>1</v>
          </cell>
          <cell r="BH226">
            <v>1</v>
          </cell>
          <cell r="BI226">
            <v>1</v>
          </cell>
          <cell r="BJ226">
            <v>1</v>
          </cell>
          <cell r="BK226">
            <v>1</v>
          </cell>
          <cell r="BL226">
            <v>1</v>
          </cell>
          <cell r="BM226">
            <v>1</v>
          </cell>
          <cell r="BN226">
            <v>1</v>
          </cell>
          <cell r="BO226">
            <v>1</v>
          </cell>
          <cell r="BP226">
            <v>1</v>
          </cell>
          <cell r="BQ226">
            <v>1</v>
          </cell>
          <cell r="BR226">
            <v>1</v>
          </cell>
          <cell r="BS226">
            <v>1</v>
          </cell>
        </row>
        <row r="227">
          <cell r="K227">
            <v>1</v>
          </cell>
          <cell r="L227">
            <v>1</v>
          </cell>
          <cell r="M227">
            <v>1</v>
          </cell>
          <cell r="N227">
            <v>1</v>
          </cell>
          <cell r="O227">
            <v>1</v>
          </cell>
          <cell r="P227">
            <v>1</v>
          </cell>
          <cell r="Q227">
            <v>1</v>
          </cell>
          <cell r="R227">
            <v>1</v>
          </cell>
          <cell r="S227">
            <v>1</v>
          </cell>
          <cell r="T227">
            <v>1</v>
          </cell>
          <cell r="U227">
            <v>1</v>
          </cell>
          <cell r="V227">
            <v>1</v>
          </cell>
          <cell r="W227">
            <v>1</v>
          </cell>
          <cell r="X227">
            <v>1</v>
          </cell>
          <cell r="Y227">
            <v>1</v>
          </cell>
          <cell r="Z227">
            <v>1</v>
          </cell>
          <cell r="AA227">
            <v>1</v>
          </cell>
          <cell r="AB227">
            <v>1</v>
          </cell>
          <cell r="AC227">
            <v>1</v>
          </cell>
          <cell r="AD227">
            <v>1</v>
          </cell>
          <cell r="AP227">
            <v>2</v>
          </cell>
          <cell r="AQ227">
            <v>6</v>
          </cell>
          <cell r="AR227">
            <v>10</v>
          </cell>
          <cell r="AZ227">
            <v>1</v>
          </cell>
          <cell r="BA227">
            <v>1</v>
          </cell>
          <cell r="BB227">
            <v>1</v>
          </cell>
          <cell r="BC227">
            <v>1</v>
          </cell>
          <cell r="BD227">
            <v>1</v>
          </cell>
          <cell r="BE227">
            <v>1</v>
          </cell>
          <cell r="BF227">
            <v>1</v>
          </cell>
          <cell r="BG227">
            <v>1</v>
          </cell>
          <cell r="BH227">
            <v>1</v>
          </cell>
          <cell r="BI227">
            <v>1</v>
          </cell>
          <cell r="BJ227">
            <v>1</v>
          </cell>
          <cell r="BK227">
            <v>1</v>
          </cell>
          <cell r="BL227">
            <v>1</v>
          </cell>
          <cell r="BM227">
            <v>1</v>
          </cell>
          <cell r="BN227">
            <v>1</v>
          </cell>
          <cell r="BO227">
            <v>1</v>
          </cell>
          <cell r="BP227">
            <v>1</v>
          </cell>
          <cell r="BQ227">
            <v>1</v>
          </cell>
          <cell r="BR227">
            <v>1</v>
          </cell>
          <cell r="BS227">
            <v>1</v>
          </cell>
        </row>
        <row r="228">
          <cell r="K228">
            <v>1</v>
          </cell>
          <cell r="L228">
            <v>1</v>
          </cell>
          <cell r="M228">
            <v>1</v>
          </cell>
          <cell r="N228">
            <v>1</v>
          </cell>
          <cell r="O228">
            <v>1</v>
          </cell>
          <cell r="P228">
            <v>1</v>
          </cell>
          <cell r="Q228">
            <v>1</v>
          </cell>
          <cell r="R228">
            <v>1</v>
          </cell>
          <cell r="S228">
            <v>1</v>
          </cell>
          <cell r="T228">
            <v>1</v>
          </cell>
          <cell r="U228">
            <v>1</v>
          </cell>
          <cell r="V228">
            <v>1</v>
          </cell>
          <cell r="W228">
            <v>1</v>
          </cell>
          <cell r="X228">
            <v>1</v>
          </cell>
          <cell r="Y228">
            <v>1</v>
          </cell>
          <cell r="Z228">
            <v>1</v>
          </cell>
          <cell r="AA228">
            <v>1</v>
          </cell>
          <cell r="AB228">
            <v>1</v>
          </cell>
          <cell r="AC228">
            <v>1</v>
          </cell>
          <cell r="AD228">
            <v>1</v>
          </cell>
          <cell r="AP228">
            <v>2</v>
          </cell>
          <cell r="AQ228">
            <v>7</v>
          </cell>
          <cell r="AR228">
            <v>1</v>
          </cell>
          <cell r="AZ228">
            <v>1</v>
          </cell>
          <cell r="BA228">
            <v>1</v>
          </cell>
          <cell r="BB228">
            <v>1</v>
          </cell>
          <cell r="BC228">
            <v>1</v>
          </cell>
          <cell r="BD228">
            <v>1</v>
          </cell>
          <cell r="BE228">
            <v>1</v>
          </cell>
          <cell r="BF228">
            <v>1</v>
          </cell>
          <cell r="BG228">
            <v>1</v>
          </cell>
          <cell r="BH228">
            <v>1</v>
          </cell>
          <cell r="BI228">
            <v>1</v>
          </cell>
          <cell r="BJ228">
            <v>1</v>
          </cell>
          <cell r="BK228">
            <v>1</v>
          </cell>
          <cell r="BL228">
            <v>1</v>
          </cell>
          <cell r="BM228">
            <v>1</v>
          </cell>
          <cell r="BN228">
            <v>1</v>
          </cell>
          <cell r="BO228">
            <v>1</v>
          </cell>
          <cell r="BP228">
            <v>1</v>
          </cell>
          <cell r="BQ228">
            <v>1</v>
          </cell>
          <cell r="BR228">
            <v>1</v>
          </cell>
          <cell r="BS228">
            <v>1</v>
          </cell>
        </row>
        <row r="229">
          <cell r="K229">
            <v>1</v>
          </cell>
          <cell r="L229">
            <v>1</v>
          </cell>
          <cell r="M229">
            <v>1</v>
          </cell>
          <cell r="N229">
            <v>1</v>
          </cell>
          <cell r="O229">
            <v>1</v>
          </cell>
          <cell r="P229">
            <v>1</v>
          </cell>
          <cell r="Q229">
            <v>1</v>
          </cell>
          <cell r="R229">
            <v>1</v>
          </cell>
          <cell r="S229">
            <v>1</v>
          </cell>
          <cell r="T229">
            <v>1</v>
          </cell>
          <cell r="U229">
            <v>1</v>
          </cell>
          <cell r="V229">
            <v>1</v>
          </cell>
          <cell r="W229">
            <v>1</v>
          </cell>
          <cell r="X229">
            <v>1</v>
          </cell>
          <cell r="Y229">
            <v>1</v>
          </cell>
          <cell r="Z229">
            <v>1</v>
          </cell>
          <cell r="AA229">
            <v>1</v>
          </cell>
          <cell r="AB229">
            <v>1</v>
          </cell>
          <cell r="AC229">
            <v>1</v>
          </cell>
          <cell r="AD229">
            <v>1</v>
          </cell>
          <cell r="AP229">
            <v>2</v>
          </cell>
          <cell r="AQ229">
            <v>7</v>
          </cell>
          <cell r="AR229">
            <v>2</v>
          </cell>
          <cell r="AZ229">
            <v>1</v>
          </cell>
          <cell r="BA229">
            <v>1</v>
          </cell>
          <cell r="BB229">
            <v>1</v>
          </cell>
          <cell r="BC229">
            <v>1</v>
          </cell>
          <cell r="BD229">
            <v>1</v>
          </cell>
          <cell r="BE229">
            <v>1</v>
          </cell>
          <cell r="BF229">
            <v>1</v>
          </cell>
          <cell r="BG229">
            <v>1</v>
          </cell>
          <cell r="BH229">
            <v>1</v>
          </cell>
          <cell r="BI229">
            <v>1</v>
          </cell>
          <cell r="BJ229">
            <v>1</v>
          </cell>
          <cell r="BK229">
            <v>1</v>
          </cell>
          <cell r="BL229">
            <v>1</v>
          </cell>
          <cell r="BM229">
            <v>1</v>
          </cell>
          <cell r="BN229">
            <v>1</v>
          </cell>
          <cell r="BO229">
            <v>1</v>
          </cell>
          <cell r="BP229">
            <v>1</v>
          </cell>
          <cell r="BQ229">
            <v>1</v>
          </cell>
          <cell r="BR229">
            <v>1</v>
          </cell>
          <cell r="BS229">
            <v>1</v>
          </cell>
        </row>
        <row r="230">
          <cell r="K230">
            <v>1</v>
          </cell>
          <cell r="L230">
            <v>1</v>
          </cell>
          <cell r="M230">
            <v>1</v>
          </cell>
          <cell r="N230">
            <v>1</v>
          </cell>
          <cell r="O230">
            <v>1</v>
          </cell>
          <cell r="P230">
            <v>1</v>
          </cell>
          <cell r="Q230">
            <v>1</v>
          </cell>
          <cell r="R230">
            <v>1</v>
          </cell>
          <cell r="S230">
            <v>1</v>
          </cell>
          <cell r="T230">
            <v>1</v>
          </cell>
          <cell r="U230">
            <v>1</v>
          </cell>
          <cell r="V230">
            <v>1</v>
          </cell>
          <cell r="W230">
            <v>1</v>
          </cell>
          <cell r="X230">
            <v>1</v>
          </cell>
          <cell r="Y230">
            <v>1</v>
          </cell>
          <cell r="Z230">
            <v>1</v>
          </cell>
          <cell r="AA230">
            <v>1</v>
          </cell>
          <cell r="AB230">
            <v>1</v>
          </cell>
          <cell r="AC230">
            <v>1</v>
          </cell>
          <cell r="AD230">
            <v>1</v>
          </cell>
          <cell r="AP230">
            <v>2</v>
          </cell>
          <cell r="AQ230">
            <v>7</v>
          </cell>
          <cell r="AR230">
            <v>3</v>
          </cell>
          <cell r="AZ230">
            <v>1</v>
          </cell>
          <cell r="BA230">
            <v>1</v>
          </cell>
          <cell r="BB230">
            <v>1</v>
          </cell>
          <cell r="BC230">
            <v>1</v>
          </cell>
          <cell r="BD230">
            <v>1</v>
          </cell>
          <cell r="BE230">
            <v>1</v>
          </cell>
          <cell r="BF230">
            <v>1</v>
          </cell>
          <cell r="BG230">
            <v>1</v>
          </cell>
          <cell r="BH230">
            <v>1</v>
          </cell>
          <cell r="BI230">
            <v>1</v>
          </cell>
          <cell r="BJ230">
            <v>1</v>
          </cell>
          <cell r="BK230">
            <v>1</v>
          </cell>
          <cell r="BL230">
            <v>1</v>
          </cell>
          <cell r="BM230">
            <v>1</v>
          </cell>
          <cell r="BN230">
            <v>1</v>
          </cell>
          <cell r="BO230">
            <v>1</v>
          </cell>
          <cell r="BP230">
            <v>1</v>
          </cell>
          <cell r="BQ230">
            <v>1</v>
          </cell>
          <cell r="BR230">
            <v>1</v>
          </cell>
          <cell r="BS230">
            <v>1</v>
          </cell>
        </row>
        <row r="231">
          <cell r="K231">
            <v>1</v>
          </cell>
          <cell r="L231">
            <v>1</v>
          </cell>
          <cell r="M231">
            <v>1</v>
          </cell>
          <cell r="N231">
            <v>1</v>
          </cell>
          <cell r="O231">
            <v>1</v>
          </cell>
          <cell r="P231">
            <v>1</v>
          </cell>
          <cell r="Q231">
            <v>1</v>
          </cell>
          <cell r="R231">
            <v>1</v>
          </cell>
          <cell r="S231">
            <v>1</v>
          </cell>
          <cell r="T231">
            <v>1</v>
          </cell>
          <cell r="U231">
            <v>1</v>
          </cell>
          <cell r="V231">
            <v>1</v>
          </cell>
          <cell r="W231">
            <v>1</v>
          </cell>
          <cell r="X231">
            <v>1</v>
          </cell>
          <cell r="Y231">
            <v>1</v>
          </cell>
          <cell r="Z231">
            <v>1</v>
          </cell>
          <cell r="AA231">
            <v>1</v>
          </cell>
          <cell r="AB231">
            <v>1</v>
          </cell>
          <cell r="AC231">
            <v>1</v>
          </cell>
          <cell r="AD231">
            <v>1</v>
          </cell>
          <cell r="AP231">
            <v>2</v>
          </cell>
          <cell r="AQ231">
            <v>7</v>
          </cell>
          <cell r="AR231">
            <v>4</v>
          </cell>
          <cell r="AZ231">
            <v>1</v>
          </cell>
          <cell r="BA231">
            <v>1</v>
          </cell>
          <cell r="BB231">
            <v>1</v>
          </cell>
          <cell r="BC231">
            <v>1</v>
          </cell>
          <cell r="BD231">
            <v>1</v>
          </cell>
          <cell r="BE231">
            <v>1</v>
          </cell>
          <cell r="BF231">
            <v>1</v>
          </cell>
          <cell r="BG231">
            <v>1</v>
          </cell>
          <cell r="BH231">
            <v>1</v>
          </cell>
          <cell r="BI231">
            <v>1</v>
          </cell>
          <cell r="BJ231">
            <v>1</v>
          </cell>
          <cell r="BK231">
            <v>1</v>
          </cell>
          <cell r="BL231">
            <v>1</v>
          </cell>
          <cell r="BM231">
            <v>1</v>
          </cell>
          <cell r="BN231">
            <v>1</v>
          </cell>
          <cell r="BO231">
            <v>1</v>
          </cell>
          <cell r="BP231">
            <v>1</v>
          </cell>
          <cell r="BQ231">
            <v>1</v>
          </cell>
          <cell r="BR231">
            <v>1</v>
          </cell>
          <cell r="BS231">
            <v>1</v>
          </cell>
        </row>
        <row r="232">
          <cell r="K232">
            <v>1</v>
          </cell>
          <cell r="L232">
            <v>1</v>
          </cell>
          <cell r="M232">
            <v>1</v>
          </cell>
          <cell r="N232">
            <v>1</v>
          </cell>
          <cell r="O232">
            <v>1</v>
          </cell>
          <cell r="P232">
            <v>1</v>
          </cell>
          <cell r="Q232">
            <v>1</v>
          </cell>
          <cell r="R232">
            <v>1</v>
          </cell>
          <cell r="S232">
            <v>1</v>
          </cell>
          <cell r="T232">
            <v>1</v>
          </cell>
          <cell r="U232">
            <v>1</v>
          </cell>
          <cell r="V232">
            <v>1</v>
          </cell>
          <cell r="W232">
            <v>1</v>
          </cell>
          <cell r="X232">
            <v>1</v>
          </cell>
          <cell r="Y232">
            <v>1</v>
          </cell>
          <cell r="Z232">
            <v>1</v>
          </cell>
          <cell r="AA232">
            <v>1</v>
          </cell>
          <cell r="AB232">
            <v>1</v>
          </cell>
          <cell r="AC232">
            <v>1</v>
          </cell>
          <cell r="AD232">
            <v>1</v>
          </cell>
          <cell r="AP232">
            <v>2</v>
          </cell>
          <cell r="AQ232">
            <v>7</v>
          </cell>
          <cell r="AR232">
            <v>5</v>
          </cell>
          <cell r="AZ232">
            <v>1</v>
          </cell>
          <cell r="BA232">
            <v>1</v>
          </cell>
          <cell r="BB232">
            <v>1</v>
          </cell>
          <cell r="BC232">
            <v>1</v>
          </cell>
          <cell r="BD232">
            <v>1</v>
          </cell>
          <cell r="BE232">
            <v>1</v>
          </cell>
          <cell r="BF232">
            <v>1</v>
          </cell>
          <cell r="BG232">
            <v>1</v>
          </cell>
          <cell r="BH232">
            <v>1</v>
          </cell>
          <cell r="BI232">
            <v>1</v>
          </cell>
          <cell r="BJ232">
            <v>1</v>
          </cell>
          <cell r="BK232">
            <v>1</v>
          </cell>
          <cell r="BL232">
            <v>1</v>
          </cell>
          <cell r="BM232">
            <v>1</v>
          </cell>
          <cell r="BN232">
            <v>1</v>
          </cell>
          <cell r="BO232">
            <v>1</v>
          </cell>
          <cell r="BP232">
            <v>1</v>
          </cell>
          <cell r="BQ232">
            <v>1</v>
          </cell>
          <cell r="BR232">
            <v>1</v>
          </cell>
          <cell r="BS232">
            <v>1</v>
          </cell>
        </row>
        <row r="233">
          <cell r="K233">
            <v>1</v>
          </cell>
          <cell r="L233">
            <v>1</v>
          </cell>
          <cell r="M233">
            <v>1</v>
          </cell>
          <cell r="N233">
            <v>1</v>
          </cell>
          <cell r="O233">
            <v>1</v>
          </cell>
          <cell r="P233">
            <v>1</v>
          </cell>
          <cell r="Q233">
            <v>1</v>
          </cell>
          <cell r="R233">
            <v>1</v>
          </cell>
          <cell r="S233">
            <v>1</v>
          </cell>
          <cell r="T233">
            <v>1</v>
          </cell>
          <cell r="U233">
            <v>1</v>
          </cell>
          <cell r="V233">
            <v>1</v>
          </cell>
          <cell r="W233">
            <v>1</v>
          </cell>
          <cell r="X233">
            <v>1</v>
          </cell>
          <cell r="Y233">
            <v>1</v>
          </cell>
          <cell r="Z233">
            <v>1</v>
          </cell>
          <cell r="AA233">
            <v>1</v>
          </cell>
          <cell r="AB233">
            <v>1</v>
          </cell>
          <cell r="AC233">
            <v>1</v>
          </cell>
          <cell r="AD233">
            <v>1</v>
          </cell>
          <cell r="AP233">
            <v>2</v>
          </cell>
          <cell r="AQ233">
            <v>7</v>
          </cell>
          <cell r="AR233">
            <v>6</v>
          </cell>
          <cell r="AZ233">
            <v>1</v>
          </cell>
          <cell r="BA233">
            <v>1</v>
          </cell>
          <cell r="BB233">
            <v>1</v>
          </cell>
          <cell r="BC233">
            <v>1</v>
          </cell>
          <cell r="BD233">
            <v>1</v>
          </cell>
          <cell r="BE233">
            <v>1</v>
          </cell>
          <cell r="BF233">
            <v>1</v>
          </cell>
          <cell r="BG233">
            <v>1</v>
          </cell>
          <cell r="BH233">
            <v>1</v>
          </cell>
          <cell r="BI233">
            <v>1</v>
          </cell>
          <cell r="BJ233">
            <v>1</v>
          </cell>
          <cell r="BK233">
            <v>1</v>
          </cell>
          <cell r="BL233">
            <v>1</v>
          </cell>
          <cell r="BM233">
            <v>1</v>
          </cell>
          <cell r="BN233">
            <v>1</v>
          </cell>
          <cell r="BO233">
            <v>1</v>
          </cell>
          <cell r="BP233">
            <v>1</v>
          </cell>
          <cell r="BQ233">
            <v>1</v>
          </cell>
          <cell r="BR233">
            <v>1</v>
          </cell>
          <cell r="BS233">
            <v>1</v>
          </cell>
        </row>
        <row r="234">
          <cell r="K234">
            <v>1</v>
          </cell>
          <cell r="L234">
            <v>1</v>
          </cell>
          <cell r="M234">
            <v>1</v>
          </cell>
          <cell r="N234">
            <v>1</v>
          </cell>
          <cell r="O234">
            <v>1</v>
          </cell>
          <cell r="P234">
            <v>1</v>
          </cell>
          <cell r="Q234">
            <v>1</v>
          </cell>
          <cell r="R234">
            <v>1</v>
          </cell>
          <cell r="S234">
            <v>1</v>
          </cell>
          <cell r="T234">
            <v>1</v>
          </cell>
          <cell r="U234">
            <v>1</v>
          </cell>
          <cell r="V234">
            <v>1</v>
          </cell>
          <cell r="W234">
            <v>1</v>
          </cell>
          <cell r="X234">
            <v>1</v>
          </cell>
          <cell r="Y234">
            <v>1</v>
          </cell>
          <cell r="Z234">
            <v>1</v>
          </cell>
          <cell r="AA234">
            <v>1</v>
          </cell>
          <cell r="AB234">
            <v>1</v>
          </cell>
          <cell r="AC234">
            <v>1</v>
          </cell>
          <cell r="AD234">
            <v>1</v>
          </cell>
          <cell r="AP234">
            <v>2</v>
          </cell>
          <cell r="AQ234">
            <v>7</v>
          </cell>
          <cell r="AR234">
            <v>7</v>
          </cell>
          <cell r="AZ234">
            <v>1</v>
          </cell>
          <cell r="BA234">
            <v>1</v>
          </cell>
          <cell r="BB234">
            <v>1</v>
          </cell>
          <cell r="BC234">
            <v>1</v>
          </cell>
          <cell r="BD234">
            <v>1</v>
          </cell>
          <cell r="BE234">
            <v>1</v>
          </cell>
          <cell r="BF234">
            <v>1</v>
          </cell>
          <cell r="BG234">
            <v>1</v>
          </cell>
          <cell r="BH234">
            <v>1</v>
          </cell>
          <cell r="BI234">
            <v>1</v>
          </cell>
          <cell r="BJ234">
            <v>1</v>
          </cell>
          <cell r="BK234">
            <v>1</v>
          </cell>
          <cell r="BL234">
            <v>1</v>
          </cell>
          <cell r="BM234">
            <v>1</v>
          </cell>
          <cell r="BN234">
            <v>1</v>
          </cell>
          <cell r="BO234">
            <v>1</v>
          </cell>
          <cell r="BP234">
            <v>1</v>
          </cell>
          <cell r="BQ234">
            <v>1</v>
          </cell>
          <cell r="BR234">
            <v>1</v>
          </cell>
          <cell r="BS234">
            <v>1</v>
          </cell>
        </row>
        <row r="235">
          <cell r="K235">
            <v>1</v>
          </cell>
          <cell r="L235">
            <v>1</v>
          </cell>
          <cell r="M235">
            <v>1</v>
          </cell>
          <cell r="N235">
            <v>1</v>
          </cell>
          <cell r="O235">
            <v>1</v>
          </cell>
          <cell r="P235">
            <v>1</v>
          </cell>
          <cell r="Q235">
            <v>1</v>
          </cell>
          <cell r="R235">
            <v>1</v>
          </cell>
          <cell r="S235">
            <v>1</v>
          </cell>
          <cell r="T235">
            <v>1</v>
          </cell>
          <cell r="U235">
            <v>1</v>
          </cell>
          <cell r="V235">
            <v>1</v>
          </cell>
          <cell r="W235">
            <v>1</v>
          </cell>
          <cell r="X235">
            <v>1</v>
          </cell>
          <cell r="Y235">
            <v>1</v>
          </cell>
          <cell r="Z235">
            <v>1</v>
          </cell>
          <cell r="AA235">
            <v>1</v>
          </cell>
          <cell r="AB235">
            <v>1</v>
          </cell>
          <cell r="AC235">
            <v>1</v>
          </cell>
          <cell r="AD235">
            <v>1</v>
          </cell>
          <cell r="AP235">
            <v>2</v>
          </cell>
          <cell r="AQ235">
            <v>7</v>
          </cell>
          <cell r="AR235">
            <v>8</v>
          </cell>
          <cell r="AZ235">
            <v>1</v>
          </cell>
          <cell r="BA235">
            <v>1</v>
          </cell>
          <cell r="BB235">
            <v>1</v>
          </cell>
          <cell r="BC235">
            <v>1</v>
          </cell>
          <cell r="BD235">
            <v>1</v>
          </cell>
          <cell r="BE235">
            <v>1</v>
          </cell>
          <cell r="BF235">
            <v>1</v>
          </cell>
          <cell r="BG235">
            <v>1</v>
          </cell>
          <cell r="BH235">
            <v>1</v>
          </cell>
          <cell r="BI235">
            <v>1</v>
          </cell>
          <cell r="BJ235">
            <v>1</v>
          </cell>
          <cell r="BK235">
            <v>1</v>
          </cell>
          <cell r="BL235">
            <v>1</v>
          </cell>
          <cell r="BM235">
            <v>1</v>
          </cell>
          <cell r="BN235">
            <v>1</v>
          </cell>
          <cell r="BO235">
            <v>1</v>
          </cell>
          <cell r="BP235">
            <v>1</v>
          </cell>
          <cell r="BQ235">
            <v>1</v>
          </cell>
          <cell r="BR235">
            <v>1</v>
          </cell>
          <cell r="BS235">
            <v>1</v>
          </cell>
        </row>
        <row r="236">
          <cell r="K236">
            <v>1</v>
          </cell>
          <cell r="L236">
            <v>1</v>
          </cell>
          <cell r="M236">
            <v>1</v>
          </cell>
          <cell r="N236">
            <v>1</v>
          </cell>
          <cell r="O236">
            <v>1</v>
          </cell>
          <cell r="P236">
            <v>1</v>
          </cell>
          <cell r="Q236">
            <v>1</v>
          </cell>
          <cell r="R236">
            <v>1</v>
          </cell>
          <cell r="S236">
            <v>1</v>
          </cell>
          <cell r="T236">
            <v>1</v>
          </cell>
          <cell r="U236">
            <v>1</v>
          </cell>
          <cell r="V236">
            <v>1</v>
          </cell>
          <cell r="W236">
            <v>1</v>
          </cell>
          <cell r="X236">
            <v>1</v>
          </cell>
          <cell r="Y236">
            <v>1</v>
          </cell>
          <cell r="Z236">
            <v>1</v>
          </cell>
          <cell r="AA236">
            <v>1</v>
          </cell>
          <cell r="AB236">
            <v>1</v>
          </cell>
          <cell r="AC236">
            <v>1</v>
          </cell>
          <cell r="AD236">
            <v>1</v>
          </cell>
          <cell r="AP236">
            <v>2</v>
          </cell>
          <cell r="AQ236">
            <v>7</v>
          </cell>
          <cell r="AR236">
            <v>9</v>
          </cell>
          <cell r="AZ236">
            <v>1</v>
          </cell>
          <cell r="BA236">
            <v>1</v>
          </cell>
          <cell r="BB236">
            <v>1</v>
          </cell>
          <cell r="BC236">
            <v>1</v>
          </cell>
          <cell r="BD236">
            <v>1</v>
          </cell>
          <cell r="BE236">
            <v>1</v>
          </cell>
          <cell r="BF236">
            <v>1</v>
          </cell>
          <cell r="BG236">
            <v>1</v>
          </cell>
          <cell r="BH236">
            <v>1</v>
          </cell>
          <cell r="BI236">
            <v>1</v>
          </cell>
          <cell r="BJ236">
            <v>1</v>
          </cell>
          <cell r="BK236">
            <v>1</v>
          </cell>
          <cell r="BL236">
            <v>1</v>
          </cell>
          <cell r="BM236">
            <v>1</v>
          </cell>
          <cell r="BN236">
            <v>1</v>
          </cell>
          <cell r="BO236">
            <v>1</v>
          </cell>
          <cell r="BP236">
            <v>1</v>
          </cell>
          <cell r="BQ236">
            <v>1</v>
          </cell>
          <cell r="BR236">
            <v>1</v>
          </cell>
          <cell r="BS236">
            <v>1</v>
          </cell>
        </row>
        <row r="237">
          <cell r="K237">
            <v>1</v>
          </cell>
          <cell r="L237">
            <v>1</v>
          </cell>
          <cell r="M237">
            <v>1</v>
          </cell>
          <cell r="N237">
            <v>1</v>
          </cell>
          <cell r="O237">
            <v>1</v>
          </cell>
          <cell r="P237">
            <v>1</v>
          </cell>
          <cell r="Q237">
            <v>1</v>
          </cell>
          <cell r="R237">
            <v>1</v>
          </cell>
          <cell r="S237">
            <v>1</v>
          </cell>
          <cell r="T237">
            <v>1</v>
          </cell>
          <cell r="U237">
            <v>1</v>
          </cell>
          <cell r="V237">
            <v>1</v>
          </cell>
          <cell r="W237">
            <v>1</v>
          </cell>
          <cell r="X237">
            <v>1</v>
          </cell>
          <cell r="Y237">
            <v>1</v>
          </cell>
          <cell r="Z237">
            <v>1</v>
          </cell>
          <cell r="AA237">
            <v>1</v>
          </cell>
          <cell r="AB237">
            <v>1</v>
          </cell>
          <cell r="AC237">
            <v>1</v>
          </cell>
          <cell r="AD237">
            <v>1</v>
          </cell>
          <cell r="AP237">
            <v>2</v>
          </cell>
          <cell r="AQ237">
            <v>7</v>
          </cell>
          <cell r="AR237">
            <v>10</v>
          </cell>
          <cell r="AZ237">
            <v>1</v>
          </cell>
          <cell r="BA237">
            <v>1</v>
          </cell>
          <cell r="BB237">
            <v>1</v>
          </cell>
          <cell r="BC237">
            <v>1</v>
          </cell>
          <cell r="BD237">
            <v>1</v>
          </cell>
          <cell r="BE237">
            <v>1</v>
          </cell>
          <cell r="BF237">
            <v>1</v>
          </cell>
          <cell r="BG237">
            <v>1</v>
          </cell>
          <cell r="BH237">
            <v>1</v>
          </cell>
          <cell r="BI237">
            <v>1</v>
          </cell>
          <cell r="BJ237">
            <v>1</v>
          </cell>
          <cell r="BK237">
            <v>1</v>
          </cell>
          <cell r="BL237">
            <v>1</v>
          </cell>
          <cell r="BM237">
            <v>1</v>
          </cell>
          <cell r="BN237">
            <v>1</v>
          </cell>
          <cell r="BO237">
            <v>1</v>
          </cell>
          <cell r="BP237">
            <v>1</v>
          </cell>
          <cell r="BQ237">
            <v>1</v>
          </cell>
          <cell r="BR237">
            <v>1</v>
          </cell>
          <cell r="BS237">
            <v>1</v>
          </cell>
        </row>
        <row r="238">
          <cell r="K238">
            <v>1</v>
          </cell>
          <cell r="L238">
            <v>1</v>
          </cell>
          <cell r="M238">
            <v>1</v>
          </cell>
          <cell r="N238">
            <v>1</v>
          </cell>
          <cell r="O238">
            <v>1</v>
          </cell>
          <cell r="P238">
            <v>1</v>
          </cell>
          <cell r="Q238">
            <v>1</v>
          </cell>
          <cell r="R238">
            <v>1</v>
          </cell>
          <cell r="S238">
            <v>1</v>
          </cell>
          <cell r="T238">
            <v>1</v>
          </cell>
          <cell r="U238">
            <v>1</v>
          </cell>
          <cell r="V238">
            <v>1</v>
          </cell>
          <cell r="W238">
            <v>1</v>
          </cell>
          <cell r="X238">
            <v>1</v>
          </cell>
          <cell r="Y238">
            <v>1</v>
          </cell>
          <cell r="Z238">
            <v>1</v>
          </cell>
          <cell r="AA238">
            <v>1</v>
          </cell>
          <cell r="AB238">
            <v>1</v>
          </cell>
          <cell r="AC238">
            <v>1</v>
          </cell>
          <cell r="AD238">
            <v>1</v>
          </cell>
          <cell r="AP238">
            <v>2</v>
          </cell>
          <cell r="AQ238">
            <v>8</v>
          </cell>
          <cell r="AR238">
            <v>1</v>
          </cell>
          <cell r="AZ238">
            <v>1</v>
          </cell>
          <cell r="BA238">
            <v>1</v>
          </cell>
          <cell r="BB238">
            <v>1</v>
          </cell>
          <cell r="BC238">
            <v>1</v>
          </cell>
          <cell r="BD238">
            <v>1</v>
          </cell>
          <cell r="BE238">
            <v>1</v>
          </cell>
          <cell r="BF238">
            <v>1</v>
          </cell>
          <cell r="BG238">
            <v>1</v>
          </cell>
          <cell r="BH238">
            <v>1</v>
          </cell>
          <cell r="BI238">
            <v>1</v>
          </cell>
          <cell r="BJ238">
            <v>1</v>
          </cell>
          <cell r="BK238">
            <v>1</v>
          </cell>
          <cell r="BL238">
            <v>1</v>
          </cell>
          <cell r="BM238">
            <v>1</v>
          </cell>
          <cell r="BN238">
            <v>1</v>
          </cell>
          <cell r="BO238">
            <v>1</v>
          </cell>
          <cell r="BP238">
            <v>1</v>
          </cell>
          <cell r="BQ238">
            <v>1</v>
          </cell>
          <cell r="BR238">
            <v>1</v>
          </cell>
          <cell r="BS238">
            <v>1</v>
          </cell>
        </row>
        <row r="239">
          <cell r="K239">
            <v>1</v>
          </cell>
          <cell r="L239">
            <v>1</v>
          </cell>
          <cell r="M239">
            <v>1</v>
          </cell>
          <cell r="N239">
            <v>1</v>
          </cell>
          <cell r="O239">
            <v>1</v>
          </cell>
          <cell r="P239">
            <v>1</v>
          </cell>
          <cell r="Q239">
            <v>1</v>
          </cell>
          <cell r="R239">
            <v>1</v>
          </cell>
          <cell r="S239">
            <v>1</v>
          </cell>
          <cell r="T239">
            <v>1</v>
          </cell>
          <cell r="U239">
            <v>1</v>
          </cell>
          <cell r="V239">
            <v>1</v>
          </cell>
          <cell r="W239">
            <v>1</v>
          </cell>
          <cell r="X239">
            <v>1</v>
          </cell>
          <cell r="Y239">
            <v>1</v>
          </cell>
          <cell r="Z239">
            <v>1</v>
          </cell>
          <cell r="AA239">
            <v>1</v>
          </cell>
          <cell r="AB239">
            <v>1</v>
          </cell>
          <cell r="AC239">
            <v>1</v>
          </cell>
          <cell r="AD239">
            <v>1</v>
          </cell>
          <cell r="AP239">
            <v>2</v>
          </cell>
          <cell r="AQ239">
            <v>8</v>
          </cell>
          <cell r="AR239">
            <v>2</v>
          </cell>
          <cell r="AZ239">
            <v>1</v>
          </cell>
          <cell r="BA239">
            <v>1</v>
          </cell>
          <cell r="BB239">
            <v>1</v>
          </cell>
          <cell r="BC239">
            <v>1</v>
          </cell>
          <cell r="BD239">
            <v>1</v>
          </cell>
          <cell r="BE239">
            <v>1</v>
          </cell>
          <cell r="BF239">
            <v>1</v>
          </cell>
          <cell r="BG239">
            <v>1</v>
          </cell>
          <cell r="BH239">
            <v>1</v>
          </cell>
          <cell r="BI239">
            <v>1</v>
          </cell>
          <cell r="BJ239">
            <v>1</v>
          </cell>
          <cell r="BK239">
            <v>1</v>
          </cell>
          <cell r="BL239">
            <v>1</v>
          </cell>
          <cell r="BM239">
            <v>1</v>
          </cell>
          <cell r="BN239">
            <v>1</v>
          </cell>
          <cell r="BO239">
            <v>1</v>
          </cell>
          <cell r="BP239">
            <v>1</v>
          </cell>
          <cell r="BQ239">
            <v>1</v>
          </cell>
          <cell r="BR239">
            <v>1</v>
          </cell>
          <cell r="BS239">
            <v>1</v>
          </cell>
        </row>
        <row r="240">
          <cell r="K240">
            <v>1</v>
          </cell>
          <cell r="L240">
            <v>1</v>
          </cell>
          <cell r="M240">
            <v>1</v>
          </cell>
          <cell r="N240">
            <v>1</v>
          </cell>
          <cell r="O240">
            <v>1</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P240">
            <v>2</v>
          </cell>
          <cell r="AQ240">
            <v>8</v>
          </cell>
          <cell r="AR240">
            <v>3</v>
          </cell>
          <cell r="AZ240">
            <v>1</v>
          </cell>
          <cell r="BA240">
            <v>1</v>
          </cell>
          <cell r="BB240">
            <v>1</v>
          </cell>
          <cell r="BC240">
            <v>1</v>
          </cell>
          <cell r="BD240">
            <v>1</v>
          </cell>
          <cell r="BE240">
            <v>1</v>
          </cell>
          <cell r="BF240">
            <v>1</v>
          </cell>
          <cell r="BG240">
            <v>1</v>
          </cell>
          <cell r="BH240">
            <v>1</v>
          </cell>
          <cell r="BI240">
            <v>1</v>
          </cell>
          <cell r="BJ240">
            <v>1</v>
          </cell>
          <cell r="BK240">
            <v>1</v>
          </cell>
          <cell r="BL240">
            <v>1</v>
          </cell>
          <cell r="BM240">
            <v>1</v>
          </cell>
          <cell r="BN240">
            <v>1</v>
          </cell>
          <cell r="BO240">
            <v>1</v>
          </cell>
          <cell r="BP240">
            <v>1</v>
          </cell>
          <cell r="BQ240">
            <v>1</v>
          </cell>
          <cell r="BR240">
            <v>1</v>
          </cell>
          <cell r="BS240">
            <v>1</v>
          </cell>
        </row>
        <row r="241">
          <cell r="K241">
            <v>1</v>
          </cell>
          <cell r="L241">
            <v>1</v>
          </cell>
          <cell r="M241">
            <v>1</v>
          </cell>
          <cell r="N241">
            <v>1</v>
          </cell>
          <cell r="O241">
            <v>1</v>
          </cell>
          <cell r="P241">
            <v>1</v>
          </cell>
          <cell r="Q241">
            <v>1</v>
          </cell>
          <cell r="R241">
            <v>1</v>
          </cell>
          <cell r="S241">
            <v>1</v>
          </cell>
          <cell r="T241">
            <v>1</v>
          </cell>
          <cell r="U241">
            <v>1</v>
          </cell>
          <cell r="V241">
            <v>1</v>
          </cell>
          <cell r="W241">
            <v>1</v>
          </cell>
          <cell r="X241">
            <v>1</v>
          </cell>
          <cell r="Y241">
            <v>1</v>
          </cell>
          <cell r="Z241">
            <v>1</v>
          </cell>
          <cell r="AA241">
            <v>1</v>
          </cell>
          <cell r="AB241">
            <v>1</v>
          </cell>
          <cell r="AC241">
            <v>1</v>
          </cell>
          <cell r="AD241">
            <v>1</v>
          </cell>
          <cell r="AP241">
            <v>2</v>
          </cell>
          <cell r="AQ241">
            <v>8</v>
          </cell>
          <cell r="AR241">
            <v>4</v>
          </cell>
          <cell r="AZ241">
            <v>1</v>
          </cell>
          <cell r="BA241">
            <v>1</v>
          </cell>
          <cell r="BB241">
            <v>1</v>
          </cell>
          <cell r="BC241">
            <v>1</v>
          </cell>
          <cell r="BD241">
            <v>1</v>
          </cell>
          <cell r="BE241">
            <v>1</v>
          </cell>
          <cell r="BF241">
            <v>1</v>
          </cell>
          <cell r="BG241">
            <v>1</v>
          </cell>
          <cell r="BH241">
            <v>1</v>
          </cell>
          <cell r="BI241">
            <v>1</v>
          </cell>
          <cell r="BJ241">
            <v>1</v>
          </cell>
          <cell r="BK241">
            <v>1</v>
          </cell>
          <cell r="BL241">
            <v>1</v>
          </cell>
          <cell r="BM241">
            <v>1</v>
          </cell>
          <cell r="BN241">
            <v>1</v>
          </cell>
          <cell r="BO241">
            <v>1</v>
          </cell>
          <cell r="BP241">
            <v>1</v>
          </cell>
          <cell r="BQ241">
            <v>1</v>
          </cell>
          <cell r="BR241">
            <v>1</v>
          </cell>
          <cell r="BS241">
            <v>1</v>
          </cell>
        </row>
        <row r="242">
          <cell r="K242">
            <v>1</v>
          </cell>
          <cell r="L242">
            <v>1</v>
          </cell>
          <cell r="M242">
            <v>1</v>
          </cell>
          <cell r="N242">
            <v>1</v>
          </cell>
          <cell r="O242">
            <v>1</v>
          </cell>
          <cell r="P242">
            <v>1</v>
          </cell>
          <cell r="Q242">
            <v>1</v>
          </cell>
          <cell r="R242">
            <v>1</v>
          </cell>
          <cell r="S242">
            <v>1</v>
          </cell>
          <cell r="T242">
            <v>1</v>
          </cell>
          <cell r="U242">
            <v>1</v>
          </cell>
          <cell r="V242">
            <v>1</v>
          </cell>
          <cell r="W242">
            <v>1</v>
          </cell>
          <cell r="X242">
            <v>1</v>
          </cell>
          <cell r="Y242">
            <v>1</v>
          </cell>
          <cell r="Z242">
            <v>1</v>
          </cell>
          <cell r="AA242">
            <v>1</v>
          </cell>
          <cell r="AB242">
            <v>1</v>
          </cell>
          <cell r="AC242">
            <v>1</v>
          </cell>
          <cell r="AD242">
            <v>1</v>
          </cell>
          <cell r="AP242">
            <v>2</v>
          </cell>
          <cell r="AQ242">
            <v>8</v>
          </cell>
          <cell r="AR242">
            <v>5</v>
          </cell>
          <cell r="AZ242">
            <v>1</v>
          </cell>
          <cell r="BA242">
            <v>1</v>
          </cell>
          <cell r="BB242">
            <v>1</v>
          </cell>
          <cell r="BC242">
            <v>1</v>
          </cell>
          <cell r="BD242">
            <v>1</v>
          </cell>
          <cell r="BE242">
            <v>1</v>
          </cell>
          <cell r="BF242">
            <v>1</v>
          </cell>
          <cell r="BG242">
            <v>1</v>
          </cell>
          <cell r="BH242">
            <v>1</v>
          </cell>
          <cell r="BI242">
            <v>1</v>
          </cell>
          <cell r="BJ242">
            <v>1</v>
          </cell>
          <cell r="BK242">
            <v>1</v>
          </cell>
          <cell r="BL242">
            <v>1</v>
          </cell>
          <cell r="BM242">
            <v>1</v>
          </cell>
          <cell r="BN242">
            <v>1</v>
          </cell>
          <cell r="BO242">
            <v>1</v>
          </cell>
          <cell r="BP242">
            <v>1</v>
          </cell>
          <cell r="BQ242">
            <v>1</v>
          </cell>
          <cell r="BR242">
            <v>1</v>
          </cell>
          <cell r="BS242">
            <v>1</v>
          </cell>
        </row>
        <row r="243">
          <cell r="K243">
            <v>1</v>
          </cell>
          <cell r="L243">
            <v>1</v>
          </cell>
          <cell r="M243">
            <v>1</v>
          </cell>
          <cell r="N243">
            <v>1</v>
          </cell>
          <cell r="O243">
            <v>1</v>
          </cell>
          <cell r="P243">
            <v>1</v>
          </cell>
          <cell r="Q243">
            <v>1</v>
          </cell>
          <cell r="R243">
            <v>1</v>
          </cell>
          <cell r="S243">
            <v>1</v>
          </cell>
          <cell r="T243">
            <v>1</v>
          </cell>
          <cell r="U243">
            <v>1</v>
          </cell>
          <cell r="V243">
            <v>1</v>
          </cell>
          <cell r="W243">
            <v>1</v>
          </cell>
          <cell r="X243">
            <v>1</v>
          </cell>
          <cell r="Y243">
            <v>1</v>
          </cell>
          <cell r="Z243">
            <v>1</v>
          </cell>
          <cell r="AA243">
            <v>1</v>
          </cell>
          <cell r="AB243">
            <v>1</v>
          </cell>
          <cell r="AC243">
            <v>1</v>
          </cell>
          <cell r="AD243">
            <v>1</v>
          </cell>
          <cell r="AP243">
            <v>2</v>
          </cell>
          <cell r="AQ243">
            <v>8</v>
          </cell>
          <cell r="AR243">
            <v>6</v>
          </cell>
          <cell r="AZ243">
            <v>1</v>
          </cell>
          <cell r="BA243">
            <v>1</v>
          </cell>
          <cell r="BB243">
            <v>1</v>
          </cell>
          <cell r="BC243">
            <v>1</v>
          </cell>
          <cell r="BD243">
            <v>1</v>
          </cell>
          <cell r="BE243">
            <v>1</v>
          </cell>
          <cell r="BF243">
            <v>1</v>
          </cell>
          <cell r="BG243">
            <v>1</v>
          </cell>
          <cell r="BH243">
            <v>1</v>
          </cell>
          <cell r="BI243">
            <v>1</v>
          </cell>
          <cell r="BJ243">
            <v>1</v>
          </cell>
          <cell r="BK243">
            <v>1</v>
          </cell>
          <cell r="BL243">
            <v>1</v>
          </cell>
          <cell r="BM243">
            <v>1</v>
          </cell>
          <cell r="BN243">
            <v>1</v>
          </cell>
          <cell r="BO243">
            <v>1</v>
          </cell>
          <cell r="BP243">
            <v>1</v>
          </cell>
          <cell r="BQ243">
            <v>1</v>
          </cell>
          <cell r="BR243">
            <v>1</v>
          </cell>
          <cell r="BS243">
            <v>1</v>
          </cell>
        </row>
        <row r="244">
          <cell r="K244">
            <v>1</v>
          </cell>
          <cell r="L244">
            <v>1</v>
          </cell>
          <cell r="M244">
            <v>1</v>
          </cell>
          <cell r="N244">
            <v>1</v>
          </cell>
          <cell r="O244">
            <v>1</v>
          </cell>
          <cell r="P244">
            <v>1</v>
          </cell>
          <cell r="Q244">
            <v>1</v>
          </cell>
          <cell r="R244">
            <v>1</v>
          </cell>
          <cell r="S244">
            <v>1</v>
          </cell>
          <cell r="T244">
            <v>1</v>
          </cell>
          <cell r="U244">
            <v>1</v>
          </cell>
          <cell r="V244">
            <v>1</v>
          </cell>
          <cell r="W244">
            <v>1</v>
          </cell>
          <cell r="X244">
            <v>1</v>
          </cell>
          <cell r="Y244">
            <v>1</v>
          </cell>
          <cell r="Z244">
            <v>1</v>
          </cell>
          <cell r="AA244">
            <v>1</v>
          </cell>
          <cell r="AB244">
            <v>1</v>
          </cell>
          <cell r="AC244">
            <v>1</v>
          </cell>
          <cell r="AD244">
            <v>1</v>
          </cell>
          <cell r="AP244">
            <v>2</v>
          </cell>
          <cell r="AQ244">
            <v>8</v>
          </cell>
          <cell r="AR244">
            <v>7</v>
          </cell>
          <cell r="AZ244">
            <v>1</v>
          </cell>
          <cell r="BA244">
            <v>1</v>
          </cell>
          <cell r="BB244">
            <v>1</v>
          </cell>
          <cell r="BC244">
            <v>1</v>
          </cell>
          <cell r="BD244">
            <v>1</v>
          </cell>
          <cell r="BE244">
            <v>1</v>
          </cell>
          <cell r="BF244">
            <v>1</v>
          </cell>
          <cell r="BG244">
            <v>1</v>
          </cell>
          <cell r="BH244">
            <v>1</v>
          </cell>
          <cell r="BI244">
            <v>1</v>
          </cell>
          <cell r="BJ244">
            <v>1</v>
          </cell>
          <cell r="BK244">
            <v>1</v>
          </cell>
          <cell r="BL244">
            <v>1</v>
          </cell>
          <cell r="BM244">
            <v>1</v>
          </cell>
          <cell r="BN244">
            <v>1</v>
          </cell>
          <cell r="BO244">
            <v>1</v>
          </cell>
          <cell r="BP244">
            <v>1</v>
          </cell>
          <cell r="BQ244">
            <v>1</v>
          </cell>
          <cell r="BR244">
            <v>1</v>
          </cell>
          <cell r="BS244">
            <v>1</v>
          </cell>
        </row>
        <row r="245">
          <cell r="K245">
            <v>1</v>
          </cell>
          <cell r="L245">
            <v>1</v>
          </cell>
          <cell r="M245">
            <v>1</v>
          </cell>
          <cell r="N245">
            <v>1</v>
          </cell>
          <cell r="O245">
            <v>1</v>
          </cell>
          <cell r="P245">
            <v>1</v>
          </cell>
          <cell r="Q245">
            <v>1</v>
          </cell>
          <cell r="R245">
            <v>1</v>
          </cell>
          <cell r="S245">
            <v>1</v>
          </cell>
          <cell r="T245">
            <v>1</v>
          </cell>
          <cell r="U245">
            <v>1</v>
          </cell>
          <cell r="V245">
            <v>1</v>
          </cell>
          <cell r="W245">
            <v>1</v>
          </cell>
          <cell r="X245">
            <v>1</v>
          </cell>
          <cell r="Y245">
            <v>1</v>
          </cell>
          <cell r="Z245">
            <v>1</v>
          </cell>
          <cell r="AA245">
            <v>1</v>
          </cell>
          <cell r="AB245">
            <v>1</v>
          </cell>
          <cell r="AC245">
            <v>1</v>
          </cell>
          <cell r="AD245">
            <v>1</v>
          </cell>
          <cell r="AP245">
            <v>2</v>
          </cell>
          <cell r="AQ245">
            <v>8</v>
          </cell>
          <cell r="AR245">
            <v>8</v>
          </cell>
          <cell r="AZ245">
            <v>1</v>
          </cell>
          <cell r="BA245">
            <v>1</v>
          </cell>
          <cell r="BB245">
            <v>1</v>
          </cell>
          <cell r="BC245">
            <v>1</v>
          </cell>
          <cell r="BD245">
            <v>1</v>
          </cell>
          <cell r="BE245">
            <v>1</v>
          </cell>
          <cell r="BF245">
            <v>1</v>
          </cell>
          <cell r="BG245">
            <v>1</v>
          </cell>
          <cell r="BH245">
            <v>1</v>
          </cell>
          <cell r="BI245">
            <v>1</v>
          </cell>
          <cell r="BJ245">
            <v>1</v>
          </cell>
          <cell r="BK245">
            <v>1</v>
          </cell>
          <cell r="BL245">
            <v>1</v>
          </cell>
          <cell r="BM245">
            <v>1</v>
          </cell>
          <cell r="BN245">
            <v>1</v>
          </cell>
          <cell r="BO245">
            <v>1</v>
          </cell>
          <cell r="BP245">
            <v>1</v>
          </cell>
          <cell r="BQ245">
            <v>1</v>
          </cell>
          <cell r="BR245">
            <v>1</v>
          </cell>
          <cell r="BS245">
            <v>1</v>
          </cell>
        </row>
        <row r="246">
          <cell r="K246">
            <v>1</v>
          </cell>
          <cell r="L246">
            <v>1</v>
          </cell>
          <cell r="M246">
            <v>1</v>
          </cell>
          <cell r="N246">
            <v>1</v>
          </cell>
          <cell r="O246">
            <v>1</v>
          </cell>
          <cell r="P246">
            <v>1</v>
          </cell>
          <cell r="Q246">
            <v>1</v>
          </cell>
          <cell r="R246">
            <v>1</v>
          </cell>
          <cell r="S246">
            <v>1</v>
          </cell>
          <cell r="T246">
            <v>1</v>
          </cell>
          <cell r="U246">
            <v>1</v>
          </cell>
          <cell r="V246">
            <v>1</v>
          </cell>
          <cell r="W246">
            <v>1</v>
          </cell>
          <cell r="X246">
            <v>1</v>
          </cell>
          <cell r="Y246">
            <v>1</v>
          </cell>
          <cell r="Z246">
            <v>1</v>
          </cell>
          <cell r="AA246">
            <v>1</v>
          </cell>
          <cell r="AB246">
            <v>1</v>
          </cell>
          <cell r="AC246">
            <v>1</v>
          </cell>
          <cell r="AD246">
            <v>1</v>
          </cell>
          <cell r="AP246">
            <v>2</v>
          </cell>
          <cell r="AQ246">
            <v>8</v>
          </cell>
          <cell r="AR246">
            <v>9</v>
          </cell>
          <cell r="AZ246">
            <v>1</v>
          </cell>
          <cell r="BA246">
            <v>1</v>
          </cell>
          <cell r="BB246">
            <v>1</v>
          </cell>
          <cell r="BC246">
            <v>1</v>
          </cell>
          <cell r="BD246">
            <v>1</v>
          </cell>
          <cell r="BE246">
            <v>1</v>
          </cell>
          <cell r="BF246">
            <v>1</v>
          </cell>
          <cell r="BG246">
            <v>1</v>
          </cell>
          <cell r="BH246">
            <v>1</v>
          </cell>
          <cell r="BI246">
            <v>1</v>
          </cell>
          <cell r="BJ246">
            <v>1</v>
          </cell>
          <cell r="BK246">
            <v>1</v>
          </cell>
          <cell r="BL246">
            <v>1</v>
          </cell>
          <cell r="BM246">
            <v>1</v>
          </cell>
          <cell r="BN246">
            <v>1</v>
          </cell>
          <cell r="BO246">
            <v>1</v>
          </cell>
          <cell r="BP246">
            <v>1</v>
          </cell>
          <cell r="BQ246">
            <v>1</v>
          </cell>
          <cell r="BR246">
            <v>1</v>
          </cell>
          <cell r="BS246">
            <v>1</v>
          </cell>
        </row>
        <row r="247">
          <cell r="K247">
            <v>1</v>
          </cell>
          <cell r="L247">
            <v>1</v>
          </cell>
          <cell r="M247">
            <v>1</v>
          </cell>
          <cell r="N247">
            <v>1</v>
          </cell>
          <cell r="O247">
            <v>1</v>
          </cell>
          <cell r="P247">
            <v>1</v>
          </cell>
          <cell r="Q247">
            <v>1</v>
          </cell>
          <cell r="R247">
            <v>1</v>
          </cell>
          <cell r="S247">
            <v>1</v>
          </cell>
          <cell r="T247">
            <v>1</v>
          </cell>
          <cell r="U247">
            <v>1</v>
          </cell>
          <cell r="V247">
            <v>1</v>
          </cell>
          <cell r="W247">
            <v>1</v>
          </cell>
          <cell r="X247">
            <v>1</v>
          </cell>
          <cell r="Y247">
            <v>1</v>
          </cell>
          <cell r="Z247">
            <v>1</v>
          </cell>
          <cell r="AA247">
            <v>1</v>
          </cell>
          <cell r="AB247">
            <v>1</v>
          </cell>
          <cell r="AC247">
            <v>1</v>
          </cell>
          <cell r="AD247">
            <v>1</v>
          </cell>
          <cell r="AP247">
            <v>2</v>
          </cell>
          <cell r="AQ247">
            <v>8</v>
          </cell>
          <cell r="AR247">
            <v>10</v>
          </cell>
          <cell r="AZ247">
            <v>1</v>
          </cell>
          <cell r="BA247">
            <v>1</v>
          </cell>
          <cell r="BB247">
            <v>1</v>
          </cell>
          <cell r="BC247">
            <v>1</v>
          </cell>
          <cell r="BD247">
            <v>1</v>
          </cell>
          <cell r="BE247">
            <v>1</v>
          </cell>
          <cell r="BF247">
            <v>1</v>
          </cell>
          <cell r="BG247">
            <v>1</v>
          </cell>
          <cell r="BH247">
            <v>1</v>
          </cell>
          <cell r="BI247">
            <v>1</v>
          </cell>
          <cell r="BJ247">
            <v>1</v>
          </cell>
          <cell r="BK247">
            <v>1</v>
          </cell>
          <cell r="BL247">
            <v>1</v>
          </cell>
          <cell r="BM247">
            <v>1</v>
          </cell>
          <cell r="BN247">
            <v>1</v>
          </cell>
          <cell r="BO247">
            <v>1</v>
          </cell>
          <cell r="BP247">
            <v>1</v>
          </cell>
          <cell r="BQ247">
            <v>1</v>
          </cell>
          <cell r="BR247">
            <v>1</v>
          </cell>
          <cell r="BS247">
            <v>1</v>
          </cell>
        </row>
        <row r="248">
          <cell r="K248">
            <v>1</v>
          </cell>
          <cell r="L248">
            <v>1</v>
          </cell>
          <cell r="M248">
            <v>1</v>
          </cell>
          <cell r="N248">
            <v>1</v>
          </cell>
          <cell r="O248">
            <v>1</v>
          </cell>
          <cell r="P248">
            <v>1</v>
          </cell>
          <cell r="Q248">
            <v>1</v>
          </cell>
          <cell r="R248">
            <v>1</v>
          </cell>
          <cell r="S248">
            <v>1</v>
          </cell>
          <cell r="T248">
            <v>1</v>
          </cell>
          <cell r="U248">
            <v>1</v>
          </cell>
          <cell r="V248">
            <v>1</v>
          </cell>
          <cell r="W248">
            <v>1</v>
          </cell>
          <cell r="X248">
            <v>1</v>
          </cell>
          <cell r="Y248">
            <v>1</v>
          </cell>
          <cell r="Z248">
            <v>1</v>
          </cell>
          <cell r="AA248">
            <v>1</v>
          </cell>
          <cell r="AB248">
            <v>1</v>
          </cell>
          <cell r="AC248">
            <v>1</v>
          </cell>
          <cell r="AD248">
            <v>1</v>
          </cell>
          <cell r="AP248">
            <v>2</v>
          </cell>
          <cell r="AQ248">
            <v>9</v>
          </cell>
          <cell r="AR248">
            <v>1</v>
          </cell>
          <cell r="AZ248">
            <v>1</v>
          </cell>
          <cell r="BA248">
            <v>1</v>
          </cell>
          <cell r="BB248">
            <v>1</v>
          </cell>
          <cell r="BC248">
            <v>1</v>
          </cell>
          <cell r="BD248">
            <v>1</v>
          </cell>
          <cell r="BE248">
            <v>1</v>
          </cell>
          <cell r="BF248">
            <v>1</v>
          </cell>
          <cell r="BG248">
            <v>1</v>
          </cell>
          <cell r="BH248">
            <v>1</v>
          </cell>
          <cell r="BI248">
            <v>1</v>
          </cell>
          <cell r="BJ248">
            <v>1</v>
          </cell>
          <cell r="BK248">
            <v>1</v>
          </cell>
          <cell r="BL248">
            <v>1</v>
          </cell>
          <cell r="BM248">
            <v>1</v>
          </cell>
          <cell r="BN248">
            <v>1</v>
          </cell>
          <cell r="BO248">
            <v>1</v>
          </cell>
          <cell r="BP248">
            <v>1</v>
          </cell>
          <cell r="BQ248">
            <v>1</v>
          </cell>
          <cell r="BR248">
            <v>1</v>
          </cell>
          <cell r="BS248">
            <v>1</v>
          </cell>
        </row>
        <row r="249">
          <cell r="K249">
            <v>1</v>
          </cell>
          <cell r="L249">
            <v>1</v>
          </cell>
          <cell r="M249">
            <v>1</v>
          </cell>
          <cell r="N249">
            <v>1</v>
          </cell>
          <cell r="O249">
            <v>1</v>
          </cell>
          <cell r="P249">
            <v>1</v>
          </cell>
          <cell r="Q249">
            <v>1</v>
          </cell>
          <cell r="R249">
            <v>1</v>
          </cell>
          <cell r="S249">
            <v>1</v>
          </cell>
          <cell r="T249">
            <v>1</v>
          </cell>
          <cell r="U249">
            <v>1</v>
          </cell>
          <cell r="V249">
            <v>1</v>
          </cell>
          <cell r="W249">
            <v>1</v>
          </cell>
          <cell r="X249">
            <v>1</v>
          </cell>
          <cell r="Y249">
            <v>1</v>
          </cell>
          <cell r="Z249">
            <v>1</v>
          </cell>
          <cell r="AA249">
            <v>1</v>
          </cell>
          <cell r="AB249">
            <v>1</v>
          </cell>
          <cell r="AC249">
            <v>1</v>
          </cell>
          <cell r="AD249">
            <v>1</v>
          </cell>
          <cell r="AP249">
            <v>2</v>
          </cell>
          <cell r="AQ249">
            <v>9</v>
          </cell>
          <cell r="AR249">
            <v>2</v>
          </cell>
          <cell r="AZ249">
            <v>1</v>
          </cell>
          <cell r="BA249">
            <v>1</v>
          </cell>
          <cell r="BB249">
            <v>1</v>
          </cell>
          <cell r="BC249">
            <v>1</v>
          </cell>
          <cell r="BD249">
            <v>1</v>
          </cell>
          <cell r="BE249">
            <v>1</v>
          </cell>
          <cell r="BF249">
            <v>1</v>
          </cell>
          <cell r="BG249">
            <v>1</v>
          </cell>
          <cell r="BH249">
            <v>1</v>
          </cell>
          <cell r="BI249">
            <v>1</v>
          </cell>
          <cell r="BJ249">
            <v>1</v>
          </cell>
          <cell r="BK249">
            <v>1</v>
          </cell>
          <cell r="BL249">
            <v>1</v>
          </cell>
          <cell r="BM249">
            <v>1</v>
          </cell>
          <cell r="BN249">
            <v>1</v>
          </cell>
          <cell r="BO249">
            <v>1</v>
          </cell>
          <cell r="BP249">
            <v>1</v>
          </cell>
          <cell r="BQ249">
            <v>1</v>
          </cell>
          <cell r="BR249">
            <v>1</v>
          </cell>
          <cell r="BS249">
            <v>1</v>
          </cell>
        </row>
        <row r="250">
          <cell r="K250">
            <v>1</v>
          </cell>
          <cell r="L250">
            <v>1</v>
          </cell>
          <cell r="M250">
            <v>1</v>
          </cell>
          <cell r="N250">
            <v>1</v>
          </cell>
          <cell r="O250">
            <v>1</v>
          </cell>
          <cell r="P250">
            <v>1</v>
          </cell>
          <cell r="Q250">
            <v>1</v>
          </cell>
          <cell r="R250">
            <v>1</v>
          </cell>
          <cell r="S250">
            <v>1</v>
          </cell>
          <cell r="T250">
            <v>1</v>
          </cell>
          <cell r="U250">
            <v>1</v>
          </cell>
          <cell r="V250">
            <v>1</v>
          </cell>
          <cell r="W250">
            <v>1</v>
          </cell>
          <cell r="X250">
            <v>1</v>
          </cell>
          <cell r="Y250">
            <v>1</v>
          </cell>
          <cell r="Z250">
            <v>1</v>
          </cell>
          <cell r="AA250">
            <v>1</v>
          </cell>
          <cell r="AB250">
            <v>1</v>
          </cell>
          <cell r="AC250">
            <v>1</v>
          </cell>
          <cell r="AD250">
            <v>1</v>
          </cell>
          <cell r="AP250">
            <v>2</v>
          </cell>
          <cell r="AQ250">
            <v>9</v>
          </cell>
          <cell r="AR250">
            <v>3</v>
          </cell>
          <cell r="AZ250">
            <v>1</v>
          </cell>
          <cell r="BA250">
            <v>1</v>
          </cell>
          <cell r="BB250">
            <v>1</v>
          </cell>
          <cell r="BC250">
            <v>1</v>
          </cell>
          <cell r="BD250">
            <v>1</v>
          </cell>
          <cell r="BE250">
            <v>1</v>
          </cell>
          <cell r="BF250">
            <v>1</v>
          </cell>
          <cell r="BG250">
            <v>1</v>
          </cell>
          <cell r="BH250">
            <v>1</v>
          </cell>
          <cell r="BI250">
            <v>1</v>
          </cell>
          <cell r="BJ250">
            <v>1</v>
          </cell>
          <cell r="BK250">
            <v>1</v>
          </cell>
          <cell r="BL250">
            <v>1</v>
          </cell>
          <cell r="BM250">
            <v>1</v>
          </cell>
          <cell r="BN250">
            <v>1</v>
          </cell>
          <cell r="BO250">
            <v>1</v>
          </cell>
          <cell r="BP250">
            <v>1</v>
          </cell>
          <cell r="BQ250">
            <v>1</v>
          </cell>
          <cell r="BR250">
            <v>1</v>
          </cell>
          <cell r="BS250">
            <v>1</v>
          </cell>
        </row>
        <row r="251">
          <cell r="K251">
            <v>1</v>
          </cell>
          <cell r="L251">
            <v>1</v>
          </cell>
          <cell r="M251">
            <v>1</v>
          </cell>
          <cell r="N251">
            <v>1</v>
          </cell>
          <cell r="O251">
            <v>1</v>
          </cell>
          <cell r="P251">
            <v>1</v>
          </cell>
          <cell r="Q251">
            <v>1</v>
          </cell>
          <cell r="R251">
            <v>1</v>
          </cell>
          <cell r="S251">
            <v>1</v>
          </cell>
          <cell r="T251">
            <v>1</v>
          </cell>
          <cell r="U251">
            <v>1</v>
          </cell>
          <cell r="V251">
            <v>1</v>
          </cell>
          <cell r="W251">
            <v>1</v>
          </cell>
          <cell r="X251">
            <v>1</v>
          </cell>
          <cell r="Y251">
            <v>1</v>
          </cell>
          <cell r="Z251">
            <v>1</v>
          </cell>
          <cell r="AA251">
            <v>1</v>
          </cell>
          <cell r="AB251">
            <v>1</v>
          </cell>
          <cell r="AC251">
            <v>1</v>
          </cell>
          <cell r="AD251">
            <v>1</v>
          </cell>
          <cell r="AP251">
            <v>2</v>
          </cell>
          <cell r="AQ251">
            <v>9</v>
          </cell>
          <cell r="AR251">
            <v>4</v>
          </cell>
          <cell r="AZ251">
            <v>1</v>
          </cell>
          <cell r="BA251">
            <v>1</v>
          </cell>
          <cell r="BB251">
            <v>1</v>
          </cell>
          <cell r="BC251">
            <v>1</v>
          </cell>
          <cell r="BD251">
            <v>1</v>
          </cell>
          <cell r="BE251">
            <v>1</v>
          </cell>
          <cell r="BF251">
            <v>1</v>
          </cell>
          <cell r="BG251">
            <v>1</v>
          </cell>
          <cell r="BH251">
            <v>1</v>
          </cell>
          <cell r="BI251">
            <v>1</v>
          </cell>
          <cell r="BJ251">
            <v>1</v>
          </cell>
          <cell r="BK251">
            <v>1</v>
          </cell>
          <cell r="BL251">
            <v>1</v>
          </cell>
          <cell r="BM251">
            <v>1</v>
          </cell>
          <cell r="BN251">
            <v>1</v>
          </cell>
          <cell r="BO251">
            <v>1</v>
          </cell>
          <cell r="BP251">
            <v>1</v>
          </cell>
          <cell r="BQ251">
            <v>1</v>
          </cell>
          <cell r="BR251">
            <v>1</v>
          </cell>
          <cell r="BS251">
            <v>1</v>
          </cell>
        </row>
        <row r="252">
          <cell r="K252">
            <v>1</v>
          </cell>
          <cell r="L252">
            <v>1</v>
          </cell>
          <cell r="M252">
            <v>1</v>
          </cell>
          <cell r="N252">
            <v>1</v>
          </cell>
          <cell r="O252">
            <v>1</v>
          </cell>
          <cell r="P252">
            <v>1</v>
          </cell>
          <cell r="Q252">
            <v>1</v>
          </cell>
          <cell r="R252">
            <v>1</v>
          </cell>
          <cell r="S252">
            <v>1</v>
          </cell>
          <cell r="T252">
            <v>1</v>
          </cell>
          <cell r="U252">
            <v>1</v>
          </cell>
          <cell r="V252">
            <v>1</v>
          </cell>
          <cell r="W252">
            <v>1</v>
          </cell>
          <cell r="X252">
            <v>1</v>
          </cell>
          <cell r="Y252">
            <v>1</v>
          </cell>
          <cell r="Z252">
            <v>1</v>
          </cell>
          <cell r="AA252">
            <v>1</v>
          </cell>
          <cell r="AB252">
            <v>1</v>
          </cell>
          <cell r="AC252">
            <v>1</v>
          </cell>
          <cell r="AD252">
            <v>1</v>
          </cell>
          <cell r="AP252">
            <v>2</v>
          </cell>
          <cell r="AQ252">
            <v>9</v>
          </cell>
          <cell r="AR252">
            <v>5</v>
          </cell>
          <cell r="AZ252">
            <v>1</v>
          </cell>
          <cell r="BA252">
            <v>1</v>
          </cell>
          <cell r="BB252">
            <v>1</v>
          </cell>
          <cell r="BC252">
            <v>1</v>
          </cell>
          <cell r="BD252">
            <v>1</v>
          </cell>
          <cell r="BE252">
            <v>1</v>
          </cell>
          <cell r="BF252">
            <v>1</v>
          </cell>
          <cell r="BG252">
            <v>1</v>
          </cell>
          <cell r="BH252">
            <v>1</v>
          </cell>
          <cell r="BI252">
            <v>1</v>
          </cell>
          <cell r="BJ252">
            <v>1</v>
          </cell>
          <cell r="BK252">
            <v>1</v>
          </cell>
          <cell r="BL252">
            <v>1</v>
          </cell>
          <cell r="BM252">
            <v>1</v>
          </cell>
          <cell r="BN252">
            <v>1</v>
          </cell>
          <cell r="BO252">
            <v>1</v>
          </cell>
          <cell r="BP252">
            <v>1</v>
          </cell>
          <cell r="BQ252">
            <v>1</v>
          </cell>
          <cell r="BR252">
            <v>1</v>
          </cell>
          <cell r="BS252">
            <v>1</v>
          </cell>
        </row>
        <row r="253">
          <cell r="K253">
            <v>1</v>
          </cell>
          <cell r="L253">
            <v>1</v>
          </cell>
          <cell r="M253">
            <v>1</v>
          </cell>
          <cell r="N253">
            <v>1</v>
          </cell>
          <cell r="O253">
            <v>1</v>
          </cell>
          <cell r="P253">
            <v>1</v>
          </cell>
          <cell r="Q253">
            <v>1</v>
          </cell>
          <cell r="R253">
            <v>1</v>
          </cell>
          <cell r="S253">
            <v>1</v>
          </cell>
          <cell r="T253">
            <v>1</v>
          </cell>
          <cell r="U253">
            <v>1</v>
          </cell>
          <cell r="V253">
            <v>1</v>
          </cell>
          <cell r="W253">
            <v>1</v>
          </cell>
          <cell r="X253">
            <v>1</v>
          </cell>
          <cell r="Y253">
            <v>1</v>
          </cell>
          <cell r="Z253">
            <v>1</v>
          </cell>
          <cell r="AA253">
            <v>1</v>
          </cell>
          <cell r="AB253">
            <v>1</v>
          </cell>
          <cell r="AC253">
            <v>1</v>
          </cell>
          <cell r="AD253">
            <v>1</v>
          </cell>
          <cell r="AP253">
            <v>2</v>
          </cell>
          <cell r="AQ253">
            <v>9</v>
          </cell>
          <cell r="AR253">
            <v>6</v>
          </cell>
          <cell r="AZ253">
            <v>1</v>
          </cell>
          <cell r="BA253">
            <v>1</v>
          </cell>
          <cell r="BB253">
            <v>1</v>
          </cell>
          <cell r="BC253">
            <v>1</v>
          </cell>
          <cell r="BD253">
            <v>1</v>
          </cell>
          <cell r="BE253">
            <v>1</v>
          </cell>
          <cell r="BF253">
            <v>1</v>
          </cell>
          <cell r="BG253">
            <v>1</v>
          </cell>
          <cell r="BH253">
            <v>1</v>
          </cell>
          <cell r="BI253">
            <v>1</v>
          </cell>
          <cell r="BJ253">
            <v>1</v>
          </cell>
          <cell r="BK253">
            <v>1</v>
          </cell>
          <cell r="BL253">
            <v>1</v>
          </cell>
          <cell r="BM253">
            <v>1</v>
          </cell>
          <cell r="BN253">
            <v>1</v>
          </cell>
          <cell r="BO253">
            <v>1</v>
          </cell>
          <cell r="BP253">
            <v>1</v>
          </cell>
          <cell r="BQ253">
            <v>1</v>
          </cell>
          <cell r="BR253">
            <v>1</v>
          </cell>
          <cell r="BS253">
            <v>1</v>
          </cell>
        </row>
        <row r="254">
          <cell r="K254">
            <v>1</v>
          </cell>
          <cell r="L254">
            <v>1</v>
          </cell>
          <cell r="M254">
            <v>1</v>
          </cell>
          <cell r="N254">
            <v>1</v>
          </cell>
          <cell r="O254">
            <v>1</v>
          </cell>
          <cell r="P254">
            <v>1</v>
          </cell>
          <cell r="Q254">
            <v>1</v>
          </cell>
          <cell r="R254">
            <v>1</v>
          </cell>
          <cell r="S254">
            <v>1</v>
          </cell>
          <cell r="T254">
            <v>1</v>
          </cell>
          <cell r="U254">
            <v>1</v>
          </cell>
          <cell r="V254">
            <v>1</v>
          </cell>
          <cell r="W254">
            <v>1</v>
          </cell>
          <cell r="X254">
            <v>1</v>
          </cell>
          <cell r="Y254">
            <v>1</v>
          </cell>
          <cell r="Z254">
            <v>1</v>
          </cell>
          <cell r="AA254">
            <v>1</v>
          </cell>
          <cell r="AB254">
            <v>1</v>
          </cell>
          <cell r="AC254">
            <v>1</v>
          </cell>
          <cell r="AD254">
            <v>1</v>
          </cell>
          <cell r="AP254">
            <v>2</v>
          </cell>
          <cell r="AQ254">
            <v>9</v>
          </cell>
          <cell r="AR254">
            <v>7</v>
          </cell>
          <cell r="AZ254">
            <v>1</v>
          </cell>
          <cell r="BA254">
            <v>1</v>
          </cell>
          <cell r="BB254">
            <v>1</v>
          </cell>
          <cell r="BC254">
            <v>1</v>
          </cell>
          <cell r="BD254">
            <v>1</v>
          </cell>
          <cell r="BE254">
            <v>1</v>
          </cell>
          <cell r="BF254">
            <v>1</v>
          </cell>
          <cell r="BG254">
            <v>1</v>
          </cell>
          <cell r="BH254">
            <v>1</v>
          </cell>
          <cell r="BI254">
            <v>1</v>
          </cell>
          <cell r="BJ254">
            <v>1</v>
          </cell>
          <cell r="BK254">
            <v>1</v>
          </cell>
          <cell r="BL254">
            <v>1</v>
          </cell>
          <cell r="BM254">
            <v>1</v>
          </cell>
          <cell r="BN254">
            <v>1</v>
          </cell>
          <cell r="BO254">
            <v>1</v>
          </cell>
          <cell r="BP254">
            <v>1</v>
          </cell>
          <cell r="BQ254">
            <v>1</v>
          </cell>
          <cell r="BR254">
            <v>1</v>
          </cell>
          <cell r="BS254">
            <v>1</v>
          </cell>
        </row>
        <row r="255">
          <cell r="K255">
            <v>1</v>
          </cell>
          <cell r="L255">
            <v>1</v>
          </cell>
          <cell r="M255">
            <v>1</v>
          </cell>
          <cell r="N255">
            <v>1</v>
          </cell>
          <cell r="O255">
            <v>1</v>
          </cell>
          <cell r="P255">
            <v>1</v>
          </cell>
          <cell r="Q255">
            <v>1</v>
          </cell>
          <cell r="R255">
            <v>1</v>
          </cell>
          <cell r="S255">
            <v>1</v>
          </cell>
          <cell r="T255">
            <v>1</v>
          </cell>
          <cell r="U255">
            <v>1</v>
          </cell>
          <cell r="V255">
            <v>1</v>
          </cell>
          <cell r="W255">
            <v>1</v>
          </cell>
          <cell r="X255">
            <v>1</v>
          </cell>
          <cell r="Y255">
            <v>1</v>
          </cell>
          <cell r="Z255">
            <v>1</v>
          </cell>
          <cell r="AA255">
            <v>1</v>
          </cell>
          <cell r="AB255">
            <v>1</v>
          </cell>
          <cell r="AC255">
            <v>1</v>
          </cell>
          <cell r="AD255">
            <v>1</v>
          </cell>
          <cell r="AP255">
            <v>2</v>
          </cell>
          <cell r="AQ255">
            <v>9</v>
          </cell>
          <cell r="AR255">
            <v>8</v>
          </cell>
          <cell r="AZ255">
            <v>1</v>
          </cell>
          <cell r="BA255">
            <v>1</v>
          </cell>
          <cell r="BB255">
            <v>1</v>
          </cell>
          <cell r="BC255">
            <v>1</v>
          </cell>
          <cell r="BD255">
            <v>1</v>
          </cell>
          <cell r="BE255">
            <v>1</v>
          </cell>
          <cell r="BF255">
            <v>1</v>
          </cell>
          <cell r="BG255">
            <v>1</v>
          </cell>
          <cell r="BH255">
            <v>1</v>
          </cell>
          <cell r="BI255">
            <v>1</v>
          </cell>
          <cell r="BJ255">
            <v>1</v>
          </cell>
          <cell r="BK255">
            <v>1</v>
          </cell>
          <cell r="BL255">
            <v>1</v>
          </cell>
          <cell r="BM255">
            <v>1</v>
          </cell>
          <cell r="BN255">
            <v>1</v>
          </cell>
          <cell r="BO255">
            <v>1</v>
          </cell>
          <cell r="BP255">
            <v>1</v>
          </cell>
          <cell r="BQ255">
            <v>1</v>
          </cell>
          <cell r="BR255">
            <v>1</v>
          </cell>
          <cell r="BS255">
            <v>1</v>
          </cell>
        </row>
        <row r="256">
          <cell r="K256">
            <v>1</v>
          </cell>
          <cell r="L256">
            <v>1</v>
          </cell>
          <cell r="M256">
            <v>1</v>
          </cell>
          <cell r="N256">
            <v>1</v>
          </cell>
          <cell r="O256">
            <v>1</v>
          </cell>
          <cell r="P256">
            <v>1</v>
          </cell>
          <cell r="Q256">
            <v>1</v>
          </cell>
          <cell r="R256">
            <v>1</v>
          </cell>
          <cell r="S256">
            <v>1</v>
          </cell>
          <cell r="T256">
            <v>1</v>
          </cell>
          <cell r="U256">
            <v>1</v>
          </cell>
          <cell r="V256">
            <v>1</v>
          </cell>
          <cell r="W256">
            <v>1</v>
          </cell>
          <cell r="X256">
            <v>1</v>
          </cell>
          <cell r="Y256">
            <v>1</v>
          </cell>
          <cell r="Z256">
            <v>1</v>
          </cell>
          <cell r="AA256">
            <v>1</v>
          </cell>
          <cell r="AB256">
            <v>1</v>
          </cell>
          <cell r="AC256">
            <v>1</v>
          </cell>
          <cell r="AD256">
            <v>1</v>
          </cell>
          <cell r="AP256">
            <v>2</v>
          </cell>
          <cell r="AQ256">
            <v>9</v>
          </cell>
          <cell r="AR256">
            <v>9</v>
          </cell>
          <cell r="AZ256">
            <v>1</v>
          </cell>
          <cell r="BA256">
            <v>1</v>
          </cell>
          <cell r="BB256">
            <v>1</v>
          </cell>
          <cell r="BC256">
            <v>1</v>
          </cell>
          <cell r="BD256">
            <v>1</v>
          </cell>
          <cell r="BE256">
            <v>1</v>
          </cell>
          <cell r="BF256">
            <v>1</v>
          </cell>
          <cell r="BG256">
            <v>1</v>
          </cell>
          <cell r="BH256">
            <v>1</v>
          </cell>
          <cell r="BI256">
            <v>1</v>
          </cell>
          <cell r="BJ256">
            <v>1</v>
          </cell>
          <cell r="BK256">
            <v>1</v>
          </cell>
          <cell r="BL256">
            <v>1</v>
          </cell>
          <cell r="BM256">
            <v>1</v>
          </cell>
          <cell r="BN256">
            <v>1</v>
          </cell>
          <cell r="BO256">
            <v>1</v>
          </cell>
          <cell r="BP256">
            <v>1</v>
          </cell>
          <cell r="BQ256">
            <v>1</v>
          </cell>
          <cell r="BR256">
            <v>1</v>
          </cell>
          <cell r="BS256">
            <v>1</v>
          </cell>
        </row>
        <row r="257">
          <cell r="K257">
            <v>1</v>
          </cell>
          <cell r="L257">
            <v>1</v>
          </cell>
          <cell r="M257">
            <v>1</v>
          </cell>
          <cell r="N257">
            <v>1</v>
          </cell>
          <cell r="O257">
            <v>1</v>
          </cell>
          <cell r="P257">
            <v>1</v>
          </cell>
          <cell r="Q257">
            <v>1</v>
          </cell>
          <cell r="R257">
            <v>1</v>
          </cell>
          <cell r="S257">
            <v>1</v>
          </cell>
          <cell r="T257">
            <v>1</v>
          </cell>
          <cell r="U257">
            <v>1</v>
          </cell>
          <cell r="V257">
            <v>1</v>
          </cell>
          <cell r="W257">
            <v>1</v>
          </cell>
          <cell r="X257">
            <v>1</v>
          </cell>
          <cell r="Y257">
            <v>1</v>
          </cell>
          <cell r="Z257">
            <v>1</v>
          </cell>
          <cell r="AA257">
            <v>1</v>
          </cell>
          <cell r="AB257">
            <v>1</v>
          </cell>
          <cell r="AC257">
            <v>1</v>
          </cell>
          <cell r="AD257">
            <v>1</v>
          </cell>
          <cell r="AP257">
            <v>2</v>
          </cell>
          <cell r="AQ257">
            <v>9</v>
          </cell>
          <cell r="AR257">
            <v>10</v>
          </cell>
          <cell r="AZ257">
            <v>1</v>
          </cell>
          <cell r="BA257">
            <v>1</v>
          </cell>
          <cell r="BB257">
            <v>1</v>
          </cell>
          <cell r="BC257">
            <v>1</v>
          </cell>
          <cell r="BD257">
            <v>1</v>
          </cell>
          <cell r="BE257">
            <v>1</v>
          </cell>
          <cell r="BF257">
            <v>1</v>
          </cell>
          <cell r="BG257">
            <v>1</v>
          </cell>
          <cell r="BH257">
            <v>1</v>
          </cell>
          <cell r="BI257">
            <v>1</v>
          </cell>
          <cell r="BJ257">
            <v>1</v>
          </cell>
          <cell r="BK257">
            <v>1</v>
          </cell>
          <cell r="BL257">
            <v>1</v>
          </cell>
          <cell r="BM257">
            <v>1</v>
          </cell>
          <cell r="BN257">
            <v>1</v>
          </cell>
          <cell r="BO257">
            <v>1</v>
          </cell>
          <cell r="BP257">
            <v>1</v>
          </cell>
          <cell r="BQ257">
            <v>1</v>
          </cell>
          <cell r="BR257">
            <v>1</v>
          </cell>
          <cell r="BS257">
            <v>1</v>
          </cell>
        </row>
        <row r="258">
          <cell r="K258">
            <v>1</v>
          </cell>
          <cell r="L258">
            <v>1</v>
          </cell>
          <cell r="M258">
            <v>1</v>
          </cell>
          <cell r="N258">
            <v>1</v>
          </cell>
          <cell r="O258">
            <v>1</v>
          </cell>
          <cell r="P258">
            <v>1</v>
          </cell>
          <cell r="Q258">
            <v>1</v>
          </cell>
          <cell r="R258">
            <v>1</v>
          </cell>
          <cell r="S258">
            <v>1</v>
          </cell>
          <cell r="T258">
            <v>1</v>
          </cell>
          <cell r="U258">
            <v>1</v>
          </cell>
          <cell r="V258">
            <v>1</v>
          </cell>
          <cell r="W258">
            <v>1</v>
          </cell>
          <cell r="X258">
            <v>1</v>
          </cell>
          <cell r="Y258">
            <v>1</v>
          </cell>
          <cell r="Z258">
            <v>1</v>
          </cell>
          <cell r="AA258">
            <v>1</v>
          </cell>
          <cell r="AB258">
            <v>1</v>
          </cell>
          <cell r="AC258">
            <v>1</v>
          </cell>
          <cell r="AD258">
            <v>1</v>
          </cell>
          <cell r="AP258">
            <v>2</v>
          </cell>
          <cell r="AQ258">
            <v>10</v>
          </cell>
          <cell r="AR258">
            <v>1</v>
          </cell>
          <cell r="AZ258">
            <v>1</v>
          </cell>
          <cell r="BA258">
            <v>1</v>
          </cell>
          <cell r="BB258">
            <v>1</v>
          </cell>
          <cell r="BC258">
            <v>1</v>
          </cell>
          <cell r="BD258">
            <v>1</v>
          </cell>
          <cell r="BE258">
            <v>1</v>
          </cell>
          <cell r="BF258">
            <v>1</v>
          </cell>
          <cell r="BG258">
            <v>1</v>
          </cell>
          <cell r="BH258">
            <v>1</v>
          </cell>
          <cell r="BI258">
            <v>1</v>
          </cell>
          <cell r="BJ258">
            <v>1</v>
          </cell>
          <cell r="BK258">
            <v>1</v>
          </cell>
          <cell r="BL258">
            <v>1</v>
          </cell>
          <cell r="BM258">
            <v>1</v>
          </cell>
          <cell r="BN258">
            <v>1</v>
          </cell>
          <cell r="BO258">
            <v>1</v>
          </cell>
          <cell r="BP258">
            <v>1</v>
          </cell>
          <cell r="BQ258">
            <v>1</v>
          </cell>
          <cell r="BR258">
            <v>1</v>
          </cell>
          <cell r="BS258">
            <v>1</v>
          </cell>
        </row>
        <row r="259">
          <cell r="K259">
            <v>1</v>
          </cell>
          <cell r="L259">
            <v>1</v>
          </cell>
          <cell r="M259">
            <v>1</v>
          </cell>
          <cell r="N259">
            <v>1</v>
          </cell>
          <cell r="O259">
            <v>1</v>
          </cell>
          <cell r="P259">
            <v>1</v>
          </cell>
          <cell r="Q259">
            <v>1</v>
          </cell>
          <cell r="R259">
            <v>1</v>
          </cell>
          <cell r="S259">
            <v>1</v>
          </cell>
          <cell r="T259">
            <v>1</v>
          </cell>
          <cell r="U259">
            <v>1</v>
          </cell>
          <cell r="V259">
            <v>1</v>
          </cell>
          <cell r="W259">
            <v>1</v>
          </cell>
          <cell r="X259">
            <v>1</v>
          </cell>
          <cell r="Y259">
            <v>1</v>
          </cell>
          <cell r="Z259">
            <v>1</v>
          </cell>
          <cell r="AA259">
            <v>1</v>
          </cell>
          <cell r="AB259">
            <v>1</v>
          </cell>
          <cell r="AC259">
            <v>1</v>
          </cell>
          <cell r="AD259">
            <v>1</v>
          </cell>
          <cell r="AP259">
            <v>2</v>
          </cell>
          <cell r="AQ259">
            <v>10</v>
          </cell>
          <cell r="AR259">
            <v>2</v>
          </cell>
          <cell r="AZ259">
            <v>1</v>
          </cell>
          <cell r="BA259">
            <v>1</v>
          </cell>
          <cell r="BB259">
            <v>1</v>
          </cell>
          <cell r="BC259">
            <v>1</v>
          </cell>
          <cell r="BD259">
            <v>1</v>
          </cell>
          <cell r="BE259">
            <v>1</v>
          </cell>
          <cell r="BF259">
            <v>1</v>
          </cell>
          <cell r="BG259">
            <v>1</v>
          </cell>
          <cell r="BH259">
            <v>1</v>
          </cell>
          <cell r="BI259">
            <v>1</v>
          </cell>
          <cell r="BJ259">
            <v>1</v>
          </cell>
          <cell r="BK259">
            <v>1</v>
          </cell>
          <cell r="BL259">
            <v>1</v>
          </cell>
          <cell r="BM259">
            <v>1</v>
          </cell>
          <cell r="BN259">
            <v>1</v>
          </cell>
          <cell r="BO259">
            <v>1</v>
          </cell>
          <cell r="BP259">
            <v>1</v>
          </cell>
          <cell r="BQ259">
            <v>1</v>
          </cell>
          <cell r="BR259">
            <v>1</v>
          </cell>
          <cell r="BS259">
            <v>1</v>
          </cell>
        </row>
        <row r="260">
          <cell r="K260">
            <v>1</v>
          </cell>
          <cell r="L260">
            <v>1</v>
          </cell>
          <cell r="M260">
            <v>1</v>
          </cell>
          <cell r="N260">
            <v>1</v>
          </cell>
          <cell r="O260">
            <v>1</v>
          </cell>
          <cell r="P260">
            <v>1</v>
          </cell>
          <cell r="Q260">
            <v>1</v>
          </cell>
          <cell r="R260">
            <v>1</v>
          </cell>
          <cell r="S260">
            <v>1</v>
          </cell>
          <cell r="T260">
            <v>1</v>
          </cell>
          <cell r="U260">
            <v>1</v>
          </cell>
          <cell r="V260">
            <v>1</v>
          </cell>
          <cell r="W260">
            <v>1</v>
          </cell>
          <cell r="X260">
            <v>1</v>
          </cell>
          <cell r="Y260">
            <v>1</v>
          </cell>
          <cell r="Z260">
            <v>1</v>
          </cell>
          <cell r="AA260">
            <v>1</v>
          </cell>
          <cell r="AB260">
            <v>1</v>
          </cell>
          <cell r="AC260">
            <v>1</v>
          </cell>
          <cell r="AD260">
            <v>1</v>
          </cell>
          <cell r="AP260">
            <v>2</v>
          </cell>
          <cell r="AQ260">
            <v>10</v>
          </cell>
          <cell r="AR260">
            <v>3</v>
          </cell>
          <cell r="AZ260">
            <v>1</v>
          </cell>
          <cell r="BA260">
            <v>1</v>
          </cell>
          <cell r="BB260">
            <v>1</v>
          </cell>
          <cell r="BC260">
            <v>1</v>
          </cell>
          <cell r="BD260">
            <v>1</v>
          </cell>
          <cell r="BE260">
            <v>1</v>
          </cell>
          <cell r="BF260">
            <v>1</v>
          </cell>
          <cell r="BG260">
            <v>1</v>
          </cell>
          <cell r="BH260">
            <v>1</v>
          </cell>
          <cell r="BI260">
            <v>1</v>
          </cell>
          <cell r="BJ260">
            <v>1</v>
          </cell>
          <cell r="BK260">
            <v>1</v>
          </cell>
          <cell r="BL260">
            <v>1</v>
          </cell>
          <cell r="BM260">
            <v>1</v>
          </cell>
          <cell r="BN260">
            <v>1</v>
          </cell>
          <cell r="BO260">
            <v>1</v>
          </cell>
          <cell r="BP260">
            <v>1</v>
          </cell>
          <cell r="BQ260">
            <v>1</v>
          </cell>
          <cell r="BR260">
            <v>1</v>
          </cell>
          <cell r="BS260">
            <v>1</v>
          </cell>
        </row>
        <row r="261">
          <cell r="K261">
            <v>1</v>
          </cell>
          <cell r="L261">
            <v>1</v>
          </cell>
          <cell r="M261">
            <v>1</v>
          </cell>
          <cell r="N261">
            <v>1</v>
          </cell>
          <cell r="O261">
            <v>1</v>
          </cell>
          <cell r="P261">
            <v>1</v>
          </cell>
          <cell r="Q261">
            <v>1</v>
          </cell>
          <cell r="R261">
            <v>1</v>
          </cell>
          <cell r="S261">
            <v>1</v>
          </cell>
          <cell r="T261">
            <v>1</v>
          </cell>
          <cell r="U261">
            <v>1</v>
          </cell>
          <cell r="V261">
            <v>1</v>
          </cell>
          <cell r="W261">
            <v>1</v>
          </cell>
          <cell r="X261">
            <v>1</v>
          </cell>
          <cell r="Y261">
            <v>1</v>
          </cell>
          <cell r="Z261">
            <v>1</v>
          </cell>
          <cell r="AA261">
            <v>1</v>
          </cell>
          <cell r="AB261">
            <v>1</v>
          </cell>
          <cell r="AC261">
            <v>1</v>
          </cell>
          <cell r="AD261">
            <v>1</v>
          </cell>
          <cell r="AP261">
            <v>2</v>
          </cell>
          <cell r="AQ261">
            <v>10</v>
          </cell>
          <cell r="AR261">
            <v>4</v>
          </cell>
          <cell r="AZ261">
            <v>1</v>
          </cell>
          <cell r="BA261">
            <v>1</v>
          </cell>
          <cell r="BB261">
            <v>1</v>
          </cell>
          <cell r="BC261">
            <v>1</v>
          </cell>
          <cell r="BD261">
            <v>1</v>
          </cell>
          <cell r="BE261">
            <v>1</v>
          </cell>
          <cell r="BF261">
            <v>1</v>
          </cell>
          <cell r="BG261">
            <v>1</v>
          </cell>
          <cell r="BH261">
            <v>1</v>
          </cell>
          <cell r="BI261">
            <v>1</v>
          </cell>
          <cell r="BJ261">
            <v>1</v>
          </cell>
          <cell r="BK261">
            <v>1</v>
          </cell>
          <cell r="BL261">
            <v>1</v>
          </cell>
          <cell r="BM261">
            <v>1</v>
          </cell>
          <cell r="BN261">
            <v>1</v>
          </cell>
          <cell r="BO261">
            <v>1</v>
          </cell>
          <cell r="BP261">
            <v>1</v>
          </cell>
          <cell r="BQ261">
            <v>1</v>
          </cell>
          <cell r="BR261">
            <v>1</v>
          </cell>
          <cell r="BS261">
            <v>1</v>
          </cell>
        </row>
        <row r="262">
          <cell r="K262">
            <v>1</v>
          </cell>
          <cell r="L262">
            <v>1</v>
          </cell>
          <cell r="M262">
            <v>1</v>
          </cell>
          <cell r="N262">
            <v>1</v>
          </cell>
          <cell r="O262">
            <v>1</v>
          </cell>
          <cell r="P262">
            <v>1</v>
          </cell>
          <cell r="Q262">
            <v>1</v>
          </cell>
          <cell r="R262">
            <v>1</v>
          </cell>
          <cell r="S262">
            <v>1</v>
          </cell>
          <cell r="T262">
            <v>1</v>
          </cell>
          <cell r="U262">
            <v>1</v>
          </cell>
          <cell r="V262">
            <v>1</v>
          </cell>
          <cell r="W262">
            <v>1</v>
          </cell>
          <cell r="X262">
            <v>1</v>
          </cell>
          <cell r="Y262">
            <v>1</v>
          </cell>
          <cell r="Z262">
            <v>1</v>
          </cell>
          <cell r="AA262">
            <v>1</v>
          </cell>
          <cell r="AB262">
            <v>1</v>
          </cell>
          <cell r="AC262">
            <v>1</v>
          </cell>
          <cell r="AD262">
            <v>1</v>
          </cell>
          <cell r="AP262">
            <v>2</v>
          </cell>
          <cell r="AQ262">
            <v>10</v>
          </cell>
          <cell r="AR262">
            <v>5</v>
          </cell>
          <cell r="AZ262">
            <v>1</v>
          </cell>
          <cell r="BA262">
            <v>1</v>
          </cell>
          <cell r="BB262">
            <v>1</v>
          </cell>
          <cell r="BC262">
            <v>1</v>
          </cell>
          <cell r="BD262">
            <v>1</v>
          </cell>
          <cell r="BE262">
            <v>1</v>
          </cell>
          <cell r="BF262">
            <v>1</v>
          </cell>
          <cell r="BG262">
            <v>1</v>
          </cell>
          <cell r="BH262">
            <v>1</v>
          </cell>
          <cell r="BI262">
            <v>1</v>
          </cell>
          <cell r="BJ262">
            <v>1</v>
          </cell>
          <cell r="BK262">
            <v>1</v>
          </cell>
          <cell r="BL262">
            <v>1</v>
          </cell>
          <cell r="BM262">
            <v>1</v>
          </cell>
          <cell r="BN262">
            <v>1</v>
          </cell>
          <cell r="BO262">
            <v>1</v>
          </cell>
          <cell r="BP262">
            <v>1</v>
          </cell>
          <cell r="BQ262">
            <v>1</v>
          </cell>
          <cell r="BR262">
            <v>1</v>
          </cell>
          <cell r="BS262">
            <v>1</v>
          </cell>
        </row>
        <row r="263">
          <cell r="K263">
            <v>1</v>
          </cell>
          <cell r="L263">
            <v>1</v>
          </cell>
          <cell r="M263">
            <v>1</v>
          </cell>
          <cell r="N263">
            <v>1</v>
          </cell>
          <cell r="O263">
            <v>1</v>
          </cell>
          <cell r="P263">
            <v>1</v>
          </cell>
          <cell r="Q263">
            <v>1</v>
          </cell>
          <cell r="R263">
            <v>1</v>
          </cell>
          <cell r="S263">
            <v>1</v>
          </cell>
          <cell r="T263">
            <v>1</v>
          </cell>
          <cell r="U263">
            <v>1</v>
          </cell>
          <cell r="V263">
            <v>1</v>
          </cell>
          <cell r="W263">
            <v>1</v>
          </cell>
          <cell r="X263">
            <v>1</v>
          </cell>
          <cell r="Y263">
            <v>1</v>
          </cell>
          <cell r="Z263">
            <v>1</v>
          </cell>
          <cell r="AA263">
            <v>1</v>
          </cell>
          <cell r="AB263">
            <v>1</v>
          </cell>
          <cell r="AC263">
            <v>1</v>
          </cell>
          <cell r="AD263">
            <v>1</v>
          </cell>
          <cell r="AP263">
            <v>2</v>
          </cell>
          <cell r="AQ263">
            <v>10</v>
          </cell>
          <cell r="AR263">
            <v>6</v>
          </cell>
          <cell r="AZ263">
            <v>1</v>
          </cell>
          <cell r="BA263">
            <v>1</v>
          </cell>
          <cell r="BB263">
            <v>1</v>
          </cell>
          <cell r="BC263">
            <v>1</v>
          </cell>
          <cell r="BD263">
            <v>1</v>
          </cell>
          <cell r="BE263">
            <v>1</v>
          </cell>
          <cell r="BF263">
            <v>1</v>
          </cell>
          <cell r="BG263">
            <v>1</v>
          </cell>
          <cell r="BH263">
            <v>1</v>
          </cell>
          <cell r="BI263">
            <v>1</v>
          </cell>
          <cell r="BJ263">
            <v>1</v>
          </cell>
          <cell r="BK263">
            <v>1</v>
          </cell>
          <cell r="BL263">
            <v>1</v>
          </cell>
          <cell r="BM263">
            <v>1</v>
          </cell>
          <cell r="BN263">
            <v>1</v>
          </cell>
          <cell r="BO263">
            <v>1</v>
          </cell>
          <cell r="BP263">
            <v>1</v>
          </cell>
          <cell r="BQ263">
            <v>1</v>
          </cell>
          <cell r="BR263">
            <v>1</v>
          </cell>
          <cell r="BS263">
            <v>1</v>
          </cell>
        </row>
        <row r="264">
          <cell r="K264">
            <v>1</v>
          </cell>
          <cell r="L264">
            <v>1</v>
          </cell>
          <cell r="M264">
            <v>1</v>
          </cell>
          <cell r="N264">
            <v>1</v>
          </cell>
          <cell r="O264">
            <v>1</v>
          </cell>
          <cell r="P264">
            <v>1</v>
          </cell>
          <cell r="Q264">
            <v>1</v>
          </cell>
          <cell r="R264">
            <v>1</v>
          </cell>
          <cell r="S264">
            <v>1</v>
          </cell>
          <cell r="T264">
            <v>1</v>
          </cell>
          <cell r="U264">
            <v>1</v>
          </cell>
          <cell r="V264">
            <v>1</v>
          </cell>
          <cell r="W264">
            <v>1</v>
          </cell>
          <cell r="X264">
            <v>1</v>
          </cell>
          <cell r="Y264">
            <v>1</v>
          </cell>
          <cell r="Z264">
            <v>1</v>
          </cell>
          <cell r="AA264">
            <v>1</v>
          </cell>
          <cell r="AB264">
            <v>1</v>
          </cell>
          <cell r="AC264">
            <v>1</v>
          </cell>
          <cell r="AD264">
            <v>1</v>
          </cell>
          <cell r="AP264">
            <v>2</v>
          </cell>
          <cell r="AQ264">
            <v>10</v>
          </cell>
          <cell r="AR264">
            <v>7</v>
          </cell>
          <cell r="AZ264">
            <v>1</v>
          </cell>
          <cell r="BA264">
            <v>1</v>
          </cell>
          <cell r="BB264">
            <v>1</v>
          </cell>
          <cell r="BC264">
            <v>1</v>
          </cell>
          <cell r="BD264">
            <v>1</v>
          </cell>
          <cell r="BE264">
            <v>1</v>
          </cell>
          <cell r="BF264">
            <v>1</v>
          </cell>
          <cell r="BG264">
            <v>1</v>
          </cell>
          <cell r="BH264">
            <v>1</v>
          </cell>
          <cell r="BI264">
            <v>1</v>
          </cell>
          <cell r="BJ264">
            <v>1</v>
          </cell>
          <cell r="BK264">
            <v>1</v>
          </cell>
          <cell r="BL264">
            <v>1</v>
          </cell>
          <cell r="BM264">
            <v>1</v>
          </cell>
          <cell r="BN264">
            <v>1</v>
          </cell>
          <cell r="BO264">
            <v>1</v>
          </cell>
          <cell r="BP264">
            <v>1</v>
          </cell>
          <cell r="BQ264">
            <v>1</v>
          </cell>
          <cell r="BR264">
            <v>1</v>
          </cell>
          <cell r="BS264">
            <v>1</v>
          </cell>
        </row>
        <row r="265">
          <cell r="K265">
            <v>1</v>
          </cell>
          <cell r="L265">
            <v>1</v>
          </cell>
          <cell r="M265">
            <v>1</v>
          </cell>
          <cell r="N265">
            <v>1</v>
          </cell>
          <cell r="O265">
            <v>1</v>
          </cell>
          <cell r="P265">
            <v>1</v>
          </cell>
          <cell r="Q265">
            <v>1</v>
          </cell>
          <cell r="R265">
            <v>1</v>
          </cell>
          <cell r="S265">
            <v>1</v>
          </cell>
          <cell r="T265">
            <v>1</v>
          </cell>
          <cell r="U265">
            <v>1</v>
          </cell>
          <cell r="V265">
            <v>1</v>
          </cell>
          <cell r="W265">
            <v>1</v>
          </cell>
          <cell r="X265">
            <v>1</v>
          </cell>
          <cell r="Y265">
            <v>1</v>
          </cell>
          <cell r="Z265">
            <v>1</v>
          </cell>
          <cell r="AA265">
            <v>1</v>
          </cell>
          <cell r="AB265">
            <v>1</v>
          </cell>
          <cell r="AC265">
            <v>1</v>
          </cell>
          <cell r="AD265">
            <v>1</v>
          </cell>
          <cell r="AP265">
            <v>2</v>
          </cell>
          <cell r="AQ265">
            <v>10</v>
          </cell>
          <cell r="AR265">
            <v>8</v>
          </cell>
          <cell r="AZ265">
            <v>1</v>
          </cell>
          <cell r="BA265">
            <v>1</v>
          </cell>
          <cell r="BB265">
            <v>1</v>
          </cell>
          <cell r="BC265">
            <v>1</v>
          </cell>
          <cell r="BD265">
            <v>1</v>
          </cell>
          <cell r="BE265">
            <v>1</v>
          </cell>
          <cell r="BF265">
            <v>1</v>
          </cell>
          <cell r="BG265">
            <v>1</v>
          </cell>
          <cell r="BH265">
            <v>1</v>
          </cell>
          <cell r="BI265">
            <v>1</v>
          </cell>
          <cell r="BJ265">
            <v>1</v>
          </cell>
          <cell r="BK265">
            <v>1</v>
          </cell>
          <cell r="BL265">
            <v>1</v>
          </cell>
          <cell r="BM265">
            <v>1</v>
          </cell>
          <cell r="BN265">
            <v>1</v>
          </cell>
          <cell r="BO265">
            <v>1</v>
          </cell>
          <cell r="BP265">
            <v>1</v>
          </cell>
          <cell r="BQ265">
            <v>1</v>
          </cell>
          <cell r="BR265">
            <v>1</v>
          </cell>
          <cell r="BS265">
            <v>1</v>
          </cell>
        </row>
        <row r="266">
          <cell r="K266">
            <v>1</v>
          </cell>
          <cell r="L266">
            <v>1</v>
          </cell>
          <cell r="M266">
            <v>1</v>
          </cell>
          <cell r="N266">
            <v>1</v>
          </cell>
          <cell r="O266">
            <v>1</v>
          </cell>
          <cell r="P266">
            <v>1</v>
          </cell>
          <cell r="Q266">
            <v>1</v>
          </cell>
          <cell r="R266">
            <v>1</v>
          </cell>
          <cell r="S266">
            <v>1</v>
          </cell>
          <cell r="T266">
            <v>1</v>
          </cell>
          <cell r="U266">
            <v>1</v>
          </cell>
          <cell r="V266">
            <v>1</v>
          </cell>
          <cell r="W266">
            <v>1</v>
          </cell>
          <cell r="X266">
            <v>1</v>
          </cell>
          <cell r="Y266">
            <v>1</v>
          </cell>
          <cell r="Z266">
            <v>1</v>
          </cell>
          <cell r="AA266">
            <v>1</v>
          </cell>
          <cell r="AB266">
            <v>1</v>
          </cell>
          <cell r="AC266">
            <v>1</v>
          </cell>
          <cell r="AD266">
            <v>1</v>
          </cell>
          <cell r="AP266">
            <v>2</v>
          </cell>
          <cell r="AQ266">
            <v>10</v>
          </cell>
          <cell r="AR266">
            <v>9</v>
          </cell>
          <cell r="AZ266">
            <v>1</v>
          </cell>
          <cell r="BA266">
            <v>1</v>
          </cell>
          <cell r="BB266">
            <v>1</v>
          </cell>
          <cell r="BC266">
            <v>1</v>
          </cell>
          <cell r="BD266">
            <v>1</v>
          </cell>
          <cell r="BE266">
            <v>1</v>
          </cell>
          <cell r="BF266">
            <v>1</v>
          </cell>
          <cell r="BG266">
            <v>1</v>
          </cell>
          <cell r="BH266">
            <v>1</v>
          </cell>
          <cell r="BI266">
            <v>1</v>
          </cell>
          <cell r="BJ266">
            <v>1</v>
          </cell>
          <cell r="BK266">
            <v>1</v>
          </cell>
          <cell r="BL266">
            <v>1</v>
          </cell>
          <cell r="BM266">
            <v>1</v>
          </cell>
          <cell r="BN266">
            <v>1</v>
          </cell>
          <cell r="BO266">
            <v>1</v>
          </cell>
          <cell r="BP266">
            <v>1</v>
          </cell>
          <cell r="BQ266">
            <v>1</v>
          </cell>
          <cell r="BR266">
            <v>1</v>
          </cell>
          <cell r="BS266">
            <v>1</v>
          </cell>
        </row>
        <row r="267">
          <cell r="K267">
            <v>1</v>
          </cell>
          <cell r="L267">
            <v>1</v>
          </cell>
          <cell r="M267">
            <v>1</v>
          </cell>
          <cell r="N267">
            <v>1</v>
          </cell>
          <cell r="O267">
            <v>1</v>
          </cell>
          <cell r="P267">
            <v>1</v>
          </cell>
          <cell r="Q267">
            <v>1</v>
          </cell>
          <cell r="R267">
            <v>1</v>
          </cell>
          <cell r="S267">
            <v>1</v>
          </cell>
          <cell r="T267">
            <v>1</v>
          </cell>
          <cell r="U267">
            <v>1</v>
          </cell>
          <cell r="V267">
            <v>1</v>
          </cell>
          <cell r="W267">
            <v>1</v>
          </cell>
          <cell r="X267">
            <v>1</v>
          </cell>
          <cell r="Y267">
            <v>1</v>
          </cell>
          <cell r="Z267">
            <v>1</v>
          </cell>
          <cell r="AA267">
            <v>1</v>
          </cell>
          <cell r="AB267">
            <v>1</v>
          </cell>
          <cell r="AC267">
            <v>1</v>
          </cell>
          <cell r="AD267">
            <v>1</v>
          </cell>
          <cell r="AP267">
            <v>2</v>
          </cell>
          <cell r="AQ267">
            <v>10</v>
          </cell>
          <cell r="AR267">
            <v>10</v>
          </cell>
          <cell r="AZ267">
            <v>1</v>
          </cell>
          <cell r="BA267">
            <v>1</v>
          </cell>
          <cell r="BB267">
            <v>1</v>
          </cell>
          <cell r="BC267">
            <v>1</v>
          </cell>
          <cell r="BD267">
            <v>1</v>
          </cell>
          <cell r="BE267">
            <v>1</v>
          </cell>
          <cell r="BF267">
            <v>1</v>
          </cell>
          <cell r="BG267">
            <v>1</v>
          </cell>
          <cell r="BH267">
            <v>1</v>
          </cell>
          <cell r="BI267">
            <v>1</v>
          </cell>
          <cell r="BJ267">
            <v>1</v>
          </cell>
          <cell r="BK267">
            <v>1</v>
          </cell>
          <cell r="BL267">
            <v>1</v>
          </cell>
          <cell r="BM267">
            <v>1</v>
          </cell>
          <cell r="BN267">
            <v>1</v>
          </cell>
          <cell r="BO267">
            <v>1</v>
          </cell>
          <cell r="BP267">
            <v>1</v>
          </cell>
          <cell r="BQ267">
            <v>1</v>
          </cell>
          <cell r="BR267">
            <v>1</v>
          </cell>
          <cell r="BS267">
            <v>1</v>
          </cell>
        </row>
        <row r="268">
          <cell r="K268">
            <v>1</v>
          </cell>
          <cell r="L268">
            <v>1</v>
          </cell>
          <cell r="M268">
            <v>1</v>
          </cell>
          <cell r="N268">
            <v>1</v>
          </cell>
          <cell r="O268">
            <v>1</v>
          </cell>
          <cell r="P268">
            <v>1</v>
          </cell>
          <cell r="Q268">
            <v>1</v>
          </cell>
          <cell r="R268">
            <v>1</v>
          </cell>
          <cell r="S268">
            <v>1</v>
          </cell>
          <cell r="T268">
            <v>1</v>
          </cell>
          <cell r="U268">
            <v>1</v>
          </cell>
          <cell r="V268">
            <v>1</v>
          </cell>
          <cell r="W268">
            <v>1</v>
          </cell>
          <cell r="X268">
            <v>1</v>
          </cell>
          <cell r="Y268">
            <v>1</v>
          </cell>
          <cell r="Z268">
            <v>1</v>
          </cell>
          <cell r="AA268">
            <v>1</v>
          </cell>
          <cell r="AB268">
            <v>1</v>
          </cell>
          <cell r="AC268">
            <v>1</v>
          </cell>
          <cell r="AD268">
            <v>1</v>
          </cell>
          <cell r="AP268">
            <v>2</v>
          </cell>
          <cell r="AQ268">
            <v>11</v>
          </cell>
          <cell r="AR268">
            <v>1</v>
          </cell>
          <cell r="AZ268">
            <v>1</v>
          </cell>
          <cell r="BA268">
            <v>1</v>
          </cell>
          <cell r="BB268">
            <v>1</v>
          </cell>
          <cell r="BC268">
            <v>1</v>
          </cell>
          <cell r="BD268">
            <v>1</v>
          </cell>
          <cell r="BE268">
            <v>1</v>
          </cell>
          <cell r="BF268">
            <v>1</v>
          </cell>
          <cell r="BG268">
            <v>1</v>
          </cell>
          <cell r="BH268">
            <v>1</v>
          </cell>
          <cell r="BI268">
            <v>1</v>
          </cell>
          <cell r="BJ268">
            <v>1</v>
          </cell>
          <cell r="BK268">
            <v>1</v>
          </cell>
          <cell r="BL268">
            <v>1</v>
          </cell>
          <cell r="BM268">
            <v>1</v>
          </cell>
          <cell r="BN268">
            <v>1</v>
          </cell>
          <cell r="BO268">
            <v>1</v>
          </cell>
          <cell r="BP268">
            <v>1</v>
          </cell>
          <cell r="BQ268">
            <v>1</v>
          </cell>
          <cell r="BR268">
            <v>1</v>
          </cell>
          <cell r="BS268">
            <v>1</v>
          </cell>
        </row>
        <row r="269">
          <cell r="K269">
            <v>1</v>
          </cell>
          <cell r="L269">
            <v>1</v>
          </cell>
          <cell r="M269">
            <v>1</v>
          </cell>
          <cell r="N269">
            <v>1</v>
          </cell>
          <cell r="O269">
            <v>1</v>
          </cell>
          <cell r="P269">
            <v>1</v>
          </cell>
          <cell r="Q269">
            <v>1</v>
          </cell>
          <cell r="R269">
            <v>1</v>
          </cell>
          <cell r="S269">
            <v>1</v>
          </cell>
          <cell r="T269">
            <v>1</v>
          </cell>
          <cell r="U269">
            <v>1</v>
          </cell>
          <cell r="V269">
            <v>1</v>
          </cell>
          <cell r="W269">
            <v>1</v>
          </cell>
          <cell r="X269">
            <v>1</v>
          </cell>
          <cell r="Y269">
            <v>1</v>
          </cell>
          <cell r="Z269">
            <v>1</v>
          </cell>
          <cell r="AA269">
            <v>1</v>
          </cell>
          <cell r="AB269">
            <v>1</v>
          </cell>
          <cell r="AC269">
            <v>1</v>
          </cell>
          <cell r="AD269">
            <v>1</v>
          </cell>
          <cell r="AP269">
            <v>2</v>
          </cell>
          <cell r="AQ269">
            <v>11</v>
          </cell>
          <cell r="AR269">
            <v>2</v>
          </cell>
          <cell r="AZ269">
            <v>1</v>
          </cell>
          <cell r="BA269">
            <v>1</v>
          </cell>
          <cell r="BB269">
            <v>1</v>
          </cell>
          <cell r="BC269">
            <v>1</v>
          </cell>
          <cell r="BD269">
            <v>1</v>
          </cell>
          <cell r="BE269">
            <v>1</v>
          </cell>
          <cell r="BF269">
            <v>1</v>
          </cell>
          <cell r="BG269">
            <v>1</v>
          </cell>
          <cell r="BH269">
            <v>1</v>
          </cell>
          <cell r="BI269">
            <v>1</v>
          </cell>
          <cell r="BJ269">
            <v>1</v>
          </cell>
          <cell r="BK269">
            <v>1</v>
          </cell>
          <cell r="BL269">
            <v>1</v>
          </cell>
          <cell r="BM269">
            <v>1</v>
          </cell>
          <cell r="BN269">
            <v>1</v>
          </cell>
          <cell r="BO269">
            <v>1</v>
          </cell>
          <cell r="BP269">
            <v>1</v>
          </cell>
          <cell r="BQ269">
            <v>1</v>
          </cell>
          <cell r="BR269">
            <v>1</v>
          </cell>
          <cell r="BS269">
            <v>1</v>
          </cell>
        </row>
        <row r="270">
          <cell r="K270">
            <v>1</v>
          </cell>
          <cell r="L270">
            <v>1</v>
          </cell>
          <cell r="M270">
            <v>1</v>
          </cell>
          <cell r="N270">
            <v>1</v>
          </cell>
          <cell r="O270">
            <v>1</v>
          </cell>
          <cell r="P270">
            <v>1</v>
          </cell>
          <cell r="Q270">
            <v>1</v>
          </cell>
          <cell r="R270">
            <v>1</v>
          </cell>
          <cell r="S270">
            <v>1</v>
          </cell>
          <cell r="T270">
            <v>1</v>
          </cell>
          <cell r="U270">
            <v>1</v>
          </cell>
          <cell r="V270">
            <v>1</v>
          </cell>
          <cell r="W270">
            <v>1</v>
          </cell>
          <cell r="X270">
            <v>1</v>
          </cell>
          <cell r="Y270">
            <v>1</v>
          </cell>
          <cell r="Z270">
            <v>1</v>
          </cell>
          <cell r="AA270">
            <v>1</v>
          </cell>
          <cell r="AB270">
            <v>1</v>
          </cell>
          <cell r="AC270">
            <v>1</v>
          </cell>
          <cell r="AD270">
            <v>1</v>
          </cell>
          <cell r="AP270">
            <v>2</v>
          </cell>
          <cell r="AQ270">
            <v>11</v>
          </cell>
          <cell r="AR270">
            <v>3</v>
          </cell>
          <cell r="AZ270">
            <v>1</v>
          </cell>
          <cell r="BA270">
            <v>1</v>
          </cell>
          <cell r="BB270">
            <v>1</v>
          </cell>
          <cell r="BC270">
            <v>1</v>
          </cell>
          <cell r="BD270">
            <v>1</v>
          </cell>
          <cell r="BE270">
            <v>1</v>
          </cell>
          <cell r="BF270">
            <v>1</v>
          </cell>
          <cell r="BG270">
            <v>1</v>
          </cell>
          <cell r="BH270">
            <v>1</v>
          </cell>
          <cell r="BI270">
            <v>1</v>
          </cell>
          <cell r="BJ270">
            <v>1</v>
          </cell>
          <cell r="BK270">
            <v>1</v>
          </cell>
          <cell r="BL270">
            <v>1</v>
          </cell>
          <cell r="BM270">
            <v>1</v>
          </cell>
          <cell r="BN270">
            <v>1</v>
          </cell>
          <cell r="BO270">
            <v>1</v>
          </cell>
          <cell r="BP270">
            <v>1</v>
          </cell>
          <cell r="BQ270">
            <v>1</v>
          </cell>
          <cell r="BR270">
            <v>1</v>
          </cell>
          <cell r="BS270">
            <v>1</v>
          </cell>
        </row>
        <row r="271">
          <cell r="K271">
            <v>1</v>
          </cell>
          <cell r="L271">
            <v>1</v>
          </cell>
          <cell r="M271">
            <v>1</v>
          </cell>
          <cell r="N271">
            <v>1</v>
          </cell>
          <cell r="O271">
            <v>1</v>
          </cell>
          <cell r="P271">
            <v>1</v>
          </cell>
          <cell r="Q271">
            <v>1</v>
          </cell>
          <cell r="R271">
            <v>1</v>
          </cell>
          <cell r="S271">
            <v>1</v>
          </cell>
          <cell r="T271">
            <v>1</v>
          </cell>
          <cell r="U271">
            <v>1</v>
          </cell>
          <cell r="V271">
            <v>1</v>
          </cell>
          <cell r="W271">
            <v>1</v>
          </cell>
          <cell r="X271">
            <v>1</v>
          </cell>
          <cell r="Y271">
            <v>1</v>
          </cell>
          <cell r="Z271">
            <v>1</v>
          </cell>
          <cell r="AA271">
            <v>1</v>
          </cell>
          <cell r="AB271">
            <v>1</v>
          </cell>
          <cell r="AC271">
            <v>1</v>
          </cell>
          <cell r="AD271">
            <v>1</v>
          </cell>
          <cell r="AP271">
            <v>2</v>
          </cell>
          <cell r="AQ271">
            <v>11</v>
          </cell>
          <cell r="AR271">
            <v>4</v>
          </cell>
          <cell r="AZ271">
            <v>1</v>
          </cell>
          <cell r="BA271">
            <v>1</v>
          </cell>
          <cell r="BB271">
            <v>1</v>
          </cell>
          <cell r="BC271">
            <v>1</v>
          </cell>
          <cell r="BD271">
            <v>1</v>
          </cell>
          <cell r="BE271">
            <v>1</v>
          </cell>
          <cell r="BF271">
            <v>1</v>
          </cell>
          <cell r="BG271">
            <v>1</v>
          </cell>
          <cell r="BH271">
            <v>1</v>
          </cell>
          <cell r="BI271">
            <v>1</v>
          </cell>
          <cell r="BJ271">
            <v>1</v>
          </cell>
          <cell r="BK271">
            <v>1</v>
          </cell>
          <cell r="BL271">
            <v>1</v>
          </cell>
          <cell r="BM271">
            <v>1</v>
          </cell>
          <cell r="BN271">
            <v>1</v>
          </cell>
          <cell r="BO271">
            <v>1</v>
          </cell>
          <cell r="BP271">
            <v>1</v>
          </cell>
          <cell r="BQ271">
            <v>1</v>
          </cell>
          <cell r="BR271">
            <v>1</v>
          </cell>
          <cell r="BS271">
            <v>1</v>
          </cell>
        </row>
        <row r="272">
          <cell r="K272">
            <v>1</v>
          </cell>
          <cell r="L272">
            <v>1</v>
          </cell>
          <cell r="M272">
            <v>1</v>
          </cell>
          <cell r="N272">
            <v>1</v>
          </cell>
          <cell r="O272">
            <v>1</v>
          </cell>
          <cell r="P272">
            <v>1</v>
          </cell>
          <cell r="Q272">
            <v>1</v>
          </cell>
          <cell r="R272">
            <v>1</v>
          </cell>
          <cell r="S272">
            <v>1</v>
          </cell>
          <cell r="T272">
            <v>1</v>
          </cell>
          <cell r="U272">
            <v>1</v>
          </cell>
          <cell r="V272">
            <v>1</v>
          </cell>
          <cell r="W272">
            <v>1</v>
          </cell>
          <cell r="X272">
            <v>1</v>
          </cell>
          <cell r="Y272">
            <v>1</v>
          </cell>
          <cell r="Z272">
            <v>1</v>
          </cell>
          <cell r="AA272">
            <v>1</v>
          </cell>
          <cell r="AB272">
            <v>1</v>
          </cell>
          <cell r="AC272">
            <v>1</v>
          </cell>
          <cell r="AD272">
            <v>1</v>
          </cell>
          <cell r="AP272">
            <v>2</v>
          </cell>
          <cell r="AQ272">
            <v>11</v>
          </cell>
          <cell r="AR272">
            <v>5</v>
          </cell>
          <cell r="AZ272">
            <v>1</v>
          </cell>
          <cell r="BA272">
            <v>1</v>
          </cell>
          <cell r="BB272">
            <v>1</v>
          </cell>
          <cell r="BC272">
            <v>1</v>
          </cell>
          <cell r="BD272">
            <v>1</v>
          </cell>
          <cell r="BE272">
            <v>1</v>
          </cell>
          <cell r="BF272">
            <v>1</v>
          </cell>
          <cell r="BG272">
            <v>1</v>
          </cell>
          <cell r="BH272">
            <v>1</v>
          </cell>
          <cell r="BI272">
            <v>1</v>
          </cell>
          <cell r="BJ272">
            <v>1</v>
          </cell>
          <cell r="BK272">
            <v>1</v>
          </cell>
          <cell r="BL272">
            <v>1</v>
          </cell>
          <cell r="BM272">
            <v>1</v>
          </cell>
          <cell r="BN272">
            <v>1</v>
          </cell>
          <cell r="BO272">
            <v>1</v>
          </cell>
          <cell r="BP272">
            <v>1</v>
          </cell>
          <cell r="BQ272">
            <v>1</v>
          </cell>
          <cell r="BR272">
            <v>1</v>
          </cell>
          <cell r="BS272">
            <v>1</v>
          </cell>
        </row>
        <row r="273">
          <cell r="K273">
            <v>1</v>
          </cell>
          <cell r="L273">
            <v>1</v>
          </cell>
          <cell r="M273">
            <v>1</v>
          </cell>
          <cell r="N273">
            <v>1</v>
          </cell>
          <cell r="O273">
            <v>1</v>
          </cell>
          <cell r="P273">
            <v>1</v>
          </cell>
          <cell r="Q273">
            <v>1</v>
          </cell>
          <cell r="R273">
            <v>1</v>
          </cell>
          <cell r="S273">
            <v>1</v>
          </cell>
          <cell r="T273">
            <v>1</v>
          </cell>
          <cell r="U273">
            <v>1</v>
          </cell>
          <cell r="V273">
            <v>1</v>
          </cell>
          <cell r="W273">
            <v>1</v>
          </cell>
          <cell r="X273">
            <v>1</v>
          </cell>
          <cell r="Y273">
            <v>1</v>
          </cell>
          <cell r="Z273">
            <v>1</v>
          </cell>
          <cell r="AA273">
            <v>1</v>
          </cell>
          <cell r="AB273">
            <v>1</v>
          </cell>
          <cell r="AC273">
            <v>1</v>
          </cell>
          <cell r="AD273">
            <v>1</v>
          </cell>
          <cell r="AP273">
            <v>2</v>
          </cell>
          <cell r="AQ273">
            <v>11</v>
          </cell>
          <cell r="AR273">
            <v>6</v>
          </cell>
          <cell r="AZ273">
            <v>1</v>
          </cell>
          <cell r="BA273">
            <v>1</v>
          </cell>
          <cell r="BB273">
            <v>1</v>
          </cell>
          <cell r="BC273">
            <v>1</v>
          </cell>
          <cell r="BD273">
            <v>1</v>
          </cell>
          <cell r="BE273">
            <v>1</v>
          </cell>
          <cell r="BF273">
            <v>1</v>
          </cell>
          <cell r="BG273">
            <v>1</v>
          </cell>
          <cell r="BH273">
            <v>1</v>
          </cell>
          <cell r="BI273">
            <v>1</v>
          </cell>
          <cell r="BJ273">
            <v>1</v>
          </cell>
          <cell r="BK273">
            <v>1</v>
          </cell>
          <cell r="BL273">
            <v>1</v>
          </cell>
          <cell r="BM273">
            <v>1</v>
          </cell>
          <cell r="BN273">
            <v>1</v>
          </cell>
          <cell r="BO273">
            <v>1</v>
          </cell>
          <cell r="BP273">
            <v>1</v>
          </cell>
          <cell r="BQ273">
            <v>1</v>
          </cell>
          <cell r="BR273">
            <v>1</v>
          </cell>
          <cell r="BS273">
            <v>1</v>
          </cell>
        </row>
        <row r="274">
          <cell r="K274">
            <v>1</v>
          </cell>
          <cell r="L274">
            <v>1</v>
          </cell>
          <cell r="M274">
            <v>1</v>
          </cell>
          <cell r="N274">
            <v>1</v>
          </cell>
          <cell r="O274">
            <v>1</v>
          </cell>
          <cell r="P274">
            <v>1</v>
          </cell>
          <cell r="Q274">
            <v>1</v>
          </cell>
          <cell r="R274">
            <v>1</v>
          </cell>
          <cell r="S274">
            <v>1</v>
          </cell>
          <cell r="T274">
            <v>1</v>
          </cell>
          <cell r="U274">
            <v>1</v>
          </cell>
          <cell r="V274">
            <v>1</v>
          </cell>
          <cell r="W274">
            <v>1</v>
          </cell>
          <cell r="X274">
            <v>1</v>
          </cell>
          <cell r="Y274">
            <v>1</v>
          </cell>
          <cell r="Z274">
            <v>1</v>
          </cell>
          <cell r="AA274">
            <v>1</v>
          </cell>
          <cell r="AB274">
            <v>1</v>
          </cell>
          <cell r="AC274">
            <v>1</v>
          </cell>
          <cell r="AD274">
            <v>1</v>
          </cell>
          <cell r="AP274">
            <v>2</v>
          </cell>
          <cell r="AQ274">
            <v>11</v>
          </cell>
          <cell r="AR274">
            <v>7</v>
          </cell>
          <cell r="AZ274">
            <v>1</v>
          </cell>
          <cell r="BA274">
            <v>1</v>
          </cell>
          <cell r="BB274">
            <v>1</v>
          </cell>
          <cell r="BC274">
            <v>1</v>
          </cell>
          <cell r="BD274">
            <v>1</v>
          </cell>
          <cell r="BE274">
            <v>1</v>
          </cell>
          <cell r="BF274">
            <v>1</v>
          </cell>
          <cell r="BG274">
            <v>1</v>
          </cell>
          <cell r="BH274">
            <v>1</v>
          </cell>
          <cell r="BI274">
            <v>1</v>
          </cell>
          <cell r="BJ274">
            <v>1</v>
          </cell>
          <cell r="BK274">
            <v>1</v>
          </cell>
          <cell r="BL274">
            <v>1</v>
          </cell>
          <cell r="BM274">
            <v>1</v>
          </cell>
          <cell r="BN274">
            <v>1</v>
          </cell>
          <cell r="BO274">
            <v>1</v>
          </cell>
          <cell r="BP274">
            <v>1</v>
          </cell>
          <cell r="BQ274">
            <v>1</v>
          </cell>
          <cell r="BR274">
            <v>1</v>
          </cell>
          <cell r="BS274">
            <v>1</v>
          </cell>
        </row>
        <row r="275">
          <cell r="K275">
            <v>1</v>
          </cell>
          <cell r="L275">
            <v>1</v>
          </cell>
          <cell r="M275">
            <v>1</v>
          </cell>
          <cell r="N275">
            <v>1</v>
          </cell>
          <cell r="O275">
            <v>1</v>
          </cell>
          <cell r="P275">
            <v>1</v>
          </cell>
          <cell r="Q275">
            <v>1</v>
          </cell>
          <cell r="R275">
            <v>1</v>
          </cell>
          <cell r="S275">
            <v>1</v>
          </cell>
          <cell r="T275">
            <v>1</v>
          </cell>
          <cell r="U275">
            <v>1</v>
          </cell>
          <cell r="V275">
            <v>1</v>
          </cell>
          <cell r="W275">
            <v>1</v>
          </cell>
          <cell r="X275">
            <v>1</v>
          </cell>
          <cell r="Y275">
            <v>1</v>
          </cell>
          <cell r="Z275">
            <v>1</v>
          </cell>
          <cell r="AA275">
            <v>1</v>
          </cell>
          <cell r="AB275">
            <v>1</v>
          </cell>
          <cell r="AC275">
            <v>1</v>
          </cell>
          <cell r="AD275">
            <v>1</v>
          </cell>
          <cell r="AP275">
            <v>2</v>
          </cell>
          <cell r="AQ275">
            <v>11</v>
          </cell>
          <cell r="AR275">
            <v>8</v>
          </cell>
          <cell r="AZ275">
            <v>1</v>
          </cell>
          <cell r="BA275">
            <v>1</v>
          </cell>
          <cell r="BB275">
            <v>1</v>
          </cell>
          <cell r="BC275">
            <v>1</v>
          </cell>
          <cell r="BD275">
            <v>1</v>
          </cell>
          <cell r="BE275">
            <v>1</v>
          </cell>
          <cell r="BF275">
            <v>1</v>
          </cell>
          <cell r="BG275">
            <v>1</v>
          </cell>
          <cell r="BH275">
            <v>1</v>
          </cell>
          <cell r="BI275">
            <v>1</v>
          </cell>
          <cell r="BJ275">
            <v>1</v>
          </cell>
          <cell r="BK275">
            <v>1</v>
          </cell>
          <cell r="BL275">
            <v>1</v>
          </cell>
          <cell r="BM275">
            <v>1</v>
          </cell>
          <cell r="BN275">
            <v>1</v>
          </cell>
          <cell r="BO275">
            <v>1</v>
          </cell>
          <cell r="BP275">
            <v>1</v>
          </cell>
          <cell r="BQ275">
            <v>1</v>
          </cell>
          <cell r="BR275">
            <v>1</v>
          </cell>
          <cell r="BS275">
            <v>1</v>
          </cell>
        </row>
        <row r="276">
          <cell r="K276">
            <v>1</v>
          </cell>
          <cell r="L276">
            <v>1</v>
          </cell>
          <cell r="M276">
            <v>1</v>
          </cell>
          <cell r="N276">
            <v>1</v>
          </cell>
          <cell r="O276">
            <v>1</v>
          </cell>
          <cell r="P276">
            <v>1</v>
          </cell>
          <cell r="Q276">
            <v>1</v>
          </cell>
          <cell r="R276">
            <v>1</v>
          </cell>
          <cell r="S276">
            <v>1</v>
          </cell>
          <cell r="T276">
            <v>1</v>
          </cell>
          <cell r="U276">
            <v>1</v>
          </cell>
          <cell r="V276">
            <v>1</v>
          </cell>
          <cell r="W276">
            <v>1</v>
          </cell>
          <cell r="X276">
            <v>1</v>
          </cell>
          <cell r="Y276">
            <v>1</v>
          </cell>
          <cell r="Z276">
            <v>1</v>
          </cell>
          <cell r="AA276">
            <v>1</v>
          </cell>
          <cell r="AB276">
            <v>1</v>
          </cell>
          <cell r="AC276">
            <v>1</v>
          </cell>
          <cell r="AD276">
            <v>1</v>
          </cell>
          <cell r="AP276">
            <v>2</v>
          </cell>
          <cell r="AQ276">
            <v>11</v>
          </cell>
          <cell r="AR276">
            <v>9</v>
          </cell>
          <cell r="AZ276">
            <v>1</v>
          </cell>
          <cell r="BA276">
            <v>1</v>
          </cell>
          <cell r="BB276">
            <v>1</v>
          </cell>
          <cell r="BC276">
            <v>1</v>
          </cell>
          <cell r="BD276">
            <v>1</v>
          </cell>
          <cell r="BE276">
            <v>1</v>
          </cell>
          <cell r="BF276">
            <v>1</v>
          </cell>
          <cell r="BG276">
            <v>1</v>
          </cell>
          <cell r="BH276">
            <v>1</v>
          </cell>
          <cell r="BI276">
            <v>1</v>
          </cell>
          <cell r="BJ276">
            <v>1</v>
          </cell>
          <cell r="BK276">
            <v>1</v>
          </cell>
          <cell r="BL276">
            <v>1</v>
          </cell>
          <cell r="BM276">
            <v>1</v>
          </cell>
          <cell r="BN276">
            <v>1</v>
          </cell>
          <cell r="BO276">
            <v>1</v>
          </cell>
          <cell r="BP276">
            <v>1</v>
          </cell>
          <cell r="BQ276">
            <v>1</v>
          </cell>
          <cell r="BR276">
            <v>1</v>
          </cell>
          <cell r="BS276">
            <v>1</v>
          </cell>
        </row>
        <row r="277">
          <cell r="K277">
            <v>1</v>
          </cell>
          <cell r="L277">
            <v>1</v>
          </cell>
          <cell r="M277">
            <v>1</v>
          </cell>
          <cell r="N277">
            <v>1</v>
          </cell>
          <cell r="O277">
            <v>1</v>
          </cell>
          <cell r="P277">
            <v>1</v>
          </cell>
          <cell r="Q277">
            <v>1</v>
          </cell>
          <cell r="R277">
            <v>1</v>
          </cell>
          <cell r="S277">
            <v>1</v>
          </cell>
          <cell r="T277">
            <v>1</v>
          </cell>
          <cell r="U277">
            <v>1</v>
          </cell>
          <cell r="V277">
            <v>1</v>
          </cell>
          <cell r="W277">
            <v>1</v>
          </cell>
          <cell r="X277">
            <v>1</v>
          </cell>
          <cell r="Y277">
            <v>1</v>
          </cell>
          <cell r="Z277">
            <v>1</v>
          </cell>
          <cell r="AA277">
            <v>1</v>
          </cell>
          <cell r="AB277">
            <v>1</v>
          </cell>
          <cell r="AC277">
            <v>1</v>
          </cell>
          <cell r="AD277">
            <v>1</v>
          </cell>
          <cell r="AP277">
            <v>2</v>
          </cell>
          <cell r="AQ277">
            <v>11</v>
          </cell>
          <cell r="AR277">
            <v>10</v>
          </cell>
          <cell r="AZ277">
            <v>1</v>
          </cell>
          <cell r="BA277">
            <v>1</v>
          </cell>
          <cell r="BB277">
            <v>1</v>
          </cell>
          <cell r="BC277">
            <v>1</v>
          </cell>
          <cell r="BD277">
            <v>1</v>
          </cell>
          <cell r="BE277">
            <v>1</v>
          </cell>
          <cell r="BF277">
            <v>1</v>
          </cell>
          <cell r="BG277">
            <v>1</v>
          </cell>
          <cell r="BH277">
            <v>1</v>
          </cell>
          <cell r="BI277">
            <v>1</v>
          </cell>
          <cell r="BJ277">
            <v>1</v>
          </cell>
          <cell r="BK277">
            <v>1</v>
          </cell>
          <cell r="BL277">
            <v>1</v>
          </cell>
          <cell r="BM277">
            <v>1</v>
          </cell>
          <cell r="BN277">
            <v>1</v>
          </cell>
          <cell r="BO277">
            <v>1</v>
          </cell>
          <cell r="BP277">
            <v>1</v>
          </cell>
          <cell r="BQ277">
            <v>1</v>
          </cell>
          <cell r="BR277">
            <v>1</v>
          </cell>
          <cell r="BS277">
            <v>1</v>
          </cell>
        </row>
        <row r="278">
          <cell r="K278">
            <v>1</v>
          </cell>
          <cell r="L278">
            <v>1</v>
          </cell>
          <cell r="M278">
            <v>1</v>
          </cell>
          <cell r="N278">
            <v>1</v>
          </cell>
          <cell r="O278">
            <v>1</v>
          </cell>
          <cell r="P278">
            <v>1</v>
          </cell>
          <cell r="Q278">
            <v>1</v>
          </cell>
          <cell r="R278">
            <v>1</v>
          </cell>
          <cell r="S278">
            <v>1</v>
          </cell>
          <cell r="T278">
            <v>1</v>
          </cell>
          <cell r="U278">
            <v>1</v>
          </cell>
          <cell r="V278">
            <v>1</v>
          </cell>
          <cell r="W278">
            <v>1</v>
          </cell>
          <cell r="X278">
            <v>1</v>
          </cell>
          <cell r="Y278">
            <v>1</v>
          </cell>
          <cell r="Z278">
            <v>1</v>
          </cell>
          <cell r="AA278">
            <v>1</v>
          </cell>
          <cell r="AB278">
            <v>1</v>
          </cell>
          <cell r="AC278">
            <v>1</v>
          </cell>
          <cell r="AD278">
            <v>1</v>
          </cell>
          <cell r="AP278">
            <v>2</v>
          </cell>
          <cell r="AQ278">
            <v>12</v>
          </cell>
          <cell r="AR278">
            <v>1</v>
          </cell>
          <cell r="AZ278">
            <v>1</v>
          </cell>
          <cell r="BA278">
            <v>1</v>
          </cell>
          <cell r="BB278">
            <v>1</v>
          </cell>
          <cell r="BC278">
            <v>1</v>
          </cell>
          <cell r="BD278">
            <v>1</v>
          </cell>
          <cell r="BE278">
            <v>1</v>
          </cell>
          <cell r="BF278">
            <v>1</v>
          </cell>
          <cell r="BG278">
            <v>1</v>
          </cell>
          <cell r="BH278">
            <v>1</v>
          </cell>
          <cell r="BI278">
            <v>1</v>
          </cell>
          <cell r="BJ278">
            <v>1</v>
          </cell>
          <cell r="BK278">
            <v>1</v>
          </cell>
          <cell r="BL278">
            <v>1</v>
          </cell>
          <cell r="BM278">
            <v>1</v>
          </cell>
          <cell r="BN278">
            <v>1</v>
          </cell>
          <cell r="BO278">
            <v>1</v>
          </cell>
          <cell r="BP278">
            <v>1</v>
          </cell>
          <cell r="BQ278">
            <v>1</v>
          </cell>
          <cell r="BR278">
            <v>1</v>
          </cell>
          <cell r="BS278">
            <v>1</v>
          </cell>
        </row>
        <row r="279">
          <cell r="K279">
            <v>1</v>
          </cell>
          <cell r="L279">
            <v>1</v>
          </cell>
          <cell r="M279">
            <v>1</v>
          </cell>
          <cell r="N279">
            <v>1</v>
          </cell>
          <cell r="O279">
            <v>1</v>
          </cell>
          <cell r="P279">
            <v>1</v>
          </cell>
          <cell r="Q279">
            <v>1</v>
          </cell>
          <cell r="R279">
            <v>1</v>
          </cell>
          <cell r="S279">
            <v>1</v>
          </cell>
          <cell r="T279">
            <v>1</v>
          </cell>
          <cell r="U279">
            <v>1</v>
          </cell>
          <cell r="V279">
            <v>1</v>
          </cell>
          <cell r="W279">
            <v>1</v>
          </cell>
          <cell r="X279">
            <v>1</v>
          </cell>
          <cell r="Y279">
            <v>1</v>
          </cell>
          <cell r="Z279">
            <v>1</v>
          </cell>
          <cell r="AA279">
            <v>1</v>
          </cell>
          <cell r="AB279">
            <v>1</v>
          </cell>
          <cell r="AC279">
            <v>1</v>
          </cell>
          <cell r="AD279">
            <v>1</v>
          </cell>
          <cell r="AP279">
            <v>2</v>
          </cell>
          <cell r="AQ279">
            <v>12</v>
          </cell>
          <cell r="AR279">
            <v>2</v>
          </cell>
          <cell r="AZ279">
            <v>1</v>
          </cell>
          <cell r="BA279">
            <v>1</v>
          </cell>
          <cell r="BB279">
            <v>1</v>
          </cell>
          <cell r="BC279">
            <v>1</v>
          </cell>
          <cell r="BD279">
            <v>1</v>
          </cell>
          <cell r="BE279">
            <v>1</v>
          </cell>
          <cell r="BF279">
            <v>1</v>
          </cell>
          <cell r="BG279">
            <v>1</v>
          </cell>
          <cell r="BH279">
            <v>1</v>
          </cell>
          <cell r="BI279">
            <v>1</v>
          </cell>
          <cell r="BJ279">
            <v>1</v>
          </cell>
          <cell r="BK279">
            <v>1</v>
          </cell>
          <cell r="BL279">
            <v>1</v>
          </cell>
          <cell r="BM279">
            <v>1</v>
          </cell>
          <cell r="BN279">
            <v>1</v>
          </cell>
          <cell r="BO279">
            <v>1</v>
          </cell>
          <cell r="BP279">
            <v>1</v>
          </cell>
          <cell r="BQ279">
            <v>1</v>
          </cell>
          <cell r="BR279">
            <v>1</v>
          </cell>
          <cell r="BS279">
            <v>1</v>
          </cell>
        </row>
        <row r="280">
          <cell r="K280">
            <v>1</v>
          </cell>
          <cell r="L280">
            <v>1</v>
          </cell>
          <cell r="M280">
            <v>1</v>
          </cell>
          <cell r="N280">
            <v>1</v>
          </cell>
          <cell r="O280">
            <v>1</v>
          </cell>
          <cell r="P280">
            <v>1</v>
          </cell>
          <cell r="Q280">
            <v>1</v>
          </cell>
          <cell r="R280">
            <v>1</v>
          </cell>
          <cell r="S280">
            <v>1</v>
          </cell>
          <cell r="T280">
            <v>1</v>
          </cell>
          <cell r="U280">
            <v>1</v>
          </cell>
          <cell r="V280">
            <v>1</v>
          </cell>
          <cell r="W280">
            <v>1</v>
          </cell>
          <cell r="X280">
            <v>1</v>
          </cell>
          <cell r="Y280">
            <v>1</v>
          </cell>
          <cell r="Z280">
            <v>1</v>
          </cell>
          <cell r="AA280">
            <v>1</v>
          </cell>
          <cell r="AB280">
            <v>1</v>
          </cell>
          <cell r="AC280">
            <v>1</v>
          </cell>
          <cell r="AD280">
            <v>1</v>
          </cell>
          <cell r="AP280">
            <v>2</v>
          </cell>
          <cell r="AQ280">
            <v>12</v>
          </cell>
          <cell r="AR280">
            <v>3</v>
          </cell>
          <cell r="AZ280">
            <v>1</v>
          </cell>
          <cell r="BA280">
            <v>1</v>
          </cell>
          <cell r="BB280">
            <v>1</v>
          </cell>
          <cell r="BC280">
            <v>1</v>
          </cell>
          <cell r="BD280">
            <v>1</v>
          </cell>
          <cell r="BE280">
            <v>1</v>
          </cell>
          <cell r="BF280">
            <v>1</v>
          </cell>
          <cell r="BG280">
            <v>1</v>
          </cell>
          <cell r="BH280">
            <v>1</v>
          </cell>
          <cell r="BI280">
            <v>1</v>
          </cell>
          <cell r="BJ280">
            <v>1</v>
          </cell>
          <cell r="BK280">
            <v>1</v>
          </cell>
          <cell r="BL280">
            <v>1</v>
          </cell>
          <cell r="BM280">
            <v>1</v>
          </cell>
          <cell r="BN280">
            <v>1</v>
          </cell>
          <cell r="BO280">
            <v>1</v>
          </cell>
          <cell r="BP280">
            <v>1</v>
          </cell>
          <cell r="BQ280">
            <v>1</v>
          </cell>
          <cell r="BR280">
            <v>1</v>
          </cell>
          <cell r="BS280">
            <v>1</v>
          </cell>
        </row>
        <row r="281">
          <cell r="K281">
            <v>1</v>
          </cell>
          <cell r="L281">
            <v>1</v>
          </cell>
          <cell r="M281">
            <v>1</v>
          </cell>
          <cell r="N281">
            <v>1</v>
          </cell>
          <cell r="O281">
            <v>1</v>
          </cell>
          <cell r="P281">
            <v>1</v>
          </cell>
          <cell r="Q281">
            <v>1</v>
          </cell>
          <cell r="R281">
            <v>1</v>
          </cell>
          <cell r="S281">
            <v>1</v>
          </cell>
          <cell r="T281">
            <v>1</v>
          </cell>
          <cell r="U281">
            <v>1</v>
          </cell>
          <cell r="V281">
            <v>1</v>
          </cell>
          <cell r="W281">
            <v>1</v>
          </cell>
          <cell r="X281">
            <v>1</v>
          </cell>
          <cell r="Y281">
            <v>1</v>
          </cell>
          <cell r="Z281">
            <v>1</v>
          </cell>
          <cell r="AA281">
            <v>1</v>
          </cell>
          <cell r="AB281">
            <v>1</v>
          </cell>
          <cell r="AC281">
            <v>1</v>
          </cell>
          <cell r="AD281">
            <v>1</v>
          </cell>
          <cell r="AP281">
            <v>2</v>
          </cell>
          <cell r="AQ281">
            <v>12</v>
          </cell>
          <cell r="AR281">
            <v>4</v>
          </cell>
          <cell r="AZ281">
            <v>1</v>
          </cell>
          <cell r="BA281">
            <v>1</v>
          </cell>
          <cell r="BB281">
            <v>1</v>
          </cell>
          <cell r="BC281">
            <v>1</v>
          </cell>
          <cell r="BD281">
            <v>1</v>
          </cell>
          <cell r="BE281">
            <v>1</v>
          </cell>
          <cell r="BF281">
            <v>1</v>
          </cell>
          <cell r="BG281">
            <v>1</v>
          </cell>
          <cell r="BH281">
            <v>1</v>
          </cell>
          <cell r="BI281">
            <v>1</v>
          </cell>
          <cell r="BJ281">
            <v>1</v>
          </cell>
          <cell r="BK281">
            <v>1</v>
          </cell>
          <cell r="BL281">
            <v>1</v>
          </cell>
          <cell r="BM281">
            <v>1</v>
          </cell>
          <cell r="BN281">
            <v>1</v>
          </cell>
          <cell r="BO281">
            <v>1</v>
          </cell>
          <cell r="BP281">
            <v>1</v>
          </cell>
          <cell r="BQ281">
            <v>1</v>
          </cell>
          <cell r="BR281">
            <v>1</v>
          </cell>
          <cell r="BS281">
            <v>1</v>
          </cell>
        </row>
        <row r="282">
          <cell r="K282">
            <v>1</v>
          </cell>
          <cell r="L282">
            <v>1</v>
          </cell>
          <cell r="M282">
            <v>1</v>
          </cell>
          <cell r="N282">
            <v>1</v>
          </cell>
          <cell r="O282">
            <v>1</v>
          </cell>
          <cell r="P282">
            <v>1</v>
          </cell>
          <cell r="Q282">
            <v>1</v>
          </cell>
          <cell r="R282">
            <v>1</v>
          </cell>
          <cell r="S282">
            <v>1</v>
          </cell>
          <cell r="T282">
            <v>1</v>
          </cell>
          <cell r="U282">
            <v>1</v>
          </cell>
          <cell r="V282">
            <v>1</v>
          </cell>
          <cell r="W282">
            <v>1</v>
          </cell>
          <cell r="X282">
            <v>1</v>
          </cell>
          <cell r="Y282">
            <v>1</v>
          </cell>
          <cell r="Z282">
            <v>1</v>
          </cell>
          <cell r="AA282">
            <v>1</v>
          </cell>
          <cell r="AB282">
            <v>1</v>
          </cell>
          <cell r="AC282">
            <v>1</v>
          </cell>
          <cell r="AD282">
            <v>1</v>
          </cell>
          <cell r="AP282">
            <v>2</v>
          </cell>
          <cell r="AQ282">
            <v>12</v>
          </cell>
          <cell r="AR282">
            <v>5</v>
          </cell>
          <cell r="AZ282">
            <v>1</v>
          </cell>
          <cell r="BA282">
            <v>1</v>
          </cell>
          <cell r="BB282">
            <v>1</v>
          </cell>
          <cell r="BC282">
            <v>1</v>
          </cell>
          <cell r="BD282">
            <v>1</v>
          </cell>
          <cell r="BE282">
            <v>1</v>
          </cell>
          <cell r="BF282">
            <v>1</v>
          </cell>
          <cell r="BG282">
            <v>1</v>
          </cell>
          <cell r="BH282">
            <v>1</v>
          </cell>
          <cell r="BI282">
            <v>1</v>
          </cell>
          <cell r="BJ282">
            <v>1</v>
          </cell>
          <cell r="BK282">
            <v>1</v>
          </cell>
          <cell r="BL282">
            <v>1</v>
          </cell>
          <cell r="BM282">
            <v>1</v>
          </cell>
          <cell r="BN282">
            <v>1</v>
          </cell>
          <cell r="BO282">
            <v>1</v>
          </cell>
          <cell r="BP282">
            <v>1</v>
          </cell>
          <cell r="BQ282">
            <v>1</v>
          </cell>
          <cell r="BR282">
            <v>1</v>
          </cell>
          <cell r="BS282">
            <v>1</v>
          </cell>
        </row>
        <row r="283">
          <cell r="K283">
            <v>1</v>
          </cell>
          <cell r="L283">
            <v>1</v>
          </cell>
          <cell r="M283">
            <v>1</v>
          </cell>
          <cell r="N283">
            <v>1</v>
          </cell>
          <cell r="O283">
            <v>1</v>
          </cell>
          <cell r="P283">
            <v>1</v>
          </cell>
          <cell r="Q283">
            <v>1</v>
          </cell>
          <cell r="R283">
            <v>1</v>
          </cell>
          <cell r="S283">
            <v>1</v>
          </cell>
          <cell r="T283">
            <v>1</v>
          </cell>
          <cell r="U283">
            <v>1</v>
          </cell>
          <cell r="V283">
            <v>1</v>
          </cell>
          <cell r="W283">
            <v>1</v>
          </cell>
          <cell r="X283">
            <v>1</v>
          </cell>
          <cell r="Y283">
            <v>1</v>
          </cell>
          <cell r="Z283">
            <v>1</v>
          </cell>
          <cell r="AA283">
            <v>1</v>
          </cell>
          <cell r="AB283">
            <v>1</v>
          </cell>
          <cell r="AC283">
            <v>1</v>
          </cell>
          <cell r="AD283">
            <v>1</v>
          </cell>
          <cell r="AP283">
            <v>2</v>
          </cell>
          <cell r="AQ283">
            <v>12</v>
          </cell>
          <cell r="AR283">
            <v>6</v>
          </cell>
          <cell r="AZ283">
            <v>1</v>
          </cell>
          <cell r="BA283">
            <v>1</v>
          </cell>
          <cell r="BB283">
            <v>1</v>
          </cell>
          <cell r="BC283">
            <v>1</v>
          </cell>
          <cell r="BD283">
            <v>1</v>
          </cell>
          <cell r="BE283">
            <v>1</v>
          </cell>
          <cell r="BF283">
            <v>1</v>
          </cell>
          <cell r="BG283">
            <v>1</v>
          </cell>
          <cell r="BH283">
            <v>1</v>
          </cell>
          <cell r="BI283">
            <v>1</v>
          </cell>
          <cell r="BJ283">
            <v>1</v>
          </cell>
          <cell r="BK283">
            <v>1</v>
          </cell>
          <cell r="BL283">
            <v>1</v>
          </cell>
          <cell r="BM283">
            <v>1</v>
          </cell>
          <cell r="BN283">
            <v>1</v>
          </cell>
          <cell r="BO283">
            <v>1</v>
          </cell>
          <cell r="BP283">
            <v>1</v>
          </cell>
          <cell r="BQ283">
            <v>1</v>
          </cell>
          <cell r="BR283">
            <v>1</v>
          </cell>
          <cell r="BS283">
            <v>1</v>
          </cell>
        </row>
        <row r="284">
          <cell r="K284">
            <v>1</v>
          </cell>
          <cell r="L284">
            <v>1</v>
          </cell>
          <cell r="M284">
            <v>1</v>
          </cell>
          <cell r="N284">
            <v>1</v>
          </cell>
          <cell r="O284">
            <v>1</v>
          </cell>
          <cell r="P284">
            <v>1</v>
          </cell>
          <cell r="Q284">
            <v>1</v>
          </cell>
          <cell r="R284">
            <v>1</v>
          </cell>
          <cell r="S284">
            <v>1</v>
          </cell>
          <cell r="T284">
            <v>1</v>
          </cell>
          <cell r="U284">
            <v>1</v>
          </cell>
          <cell r="V284">
            <v>1</v>
          </cell>
          <cell r="W284">
            <v>1</v>
          </cell>
          <cell r="X284">
            <v>1</v>
          </cell>
          <cell r="Y284">
            <v>1</v>
          </cell>
          <cell r="Z284">
            <v>1</v>
          </cell>
          <cell r="AA284">
            <v>1</v>
          </cell>
          <cell r="AB284">
            <v>1</v>
          </cell>
          <cell r="AC284">
            <v>1</v>
          </cell>
          <cell r="AD284">
            <v>1</v>
          </cell>
          <cell r="AP284">
            <v>2</v>
          </cell>
          <cell r="AQ284">
            <v>12</v>
          </cell>
          <cell r="AR284">
            <v>7</v>
          </cell>
          <cell r="AZ284">
            <v>1</v>
          </cell>
          <cell r="BA284">
            <v>1</v>
          </cell>
          <cell r="BB284">
            <v>1</v>
          </cell>
          <cell r="BC284">
            <v>1</v>
          </cell>
          <cell r="BD284">
            <v>1</v>
          </cell>
          <cell r="BE284">
            <v>1</v>
          </cell>
          <cell r="BF284">
            <v>1</v>
          </cell>
          <cell r="BG284">
            <v>1</v>
          </cell>
          <cell r="BH284">
            <v>1</v>
          </cell>
          <cell r="BI284">
            <v>1</v>
          </cell>
          <cell r="BJ284">
            <v>1</v>
          </cell>
          <cell r="BK284">
            <v>1</v>
          </cell>
          <cell r="BL284">
            <v>1</v>
          </cell>
          <cell r="BM284">
            <v>1</v>
          </cell>
          <cell r="BN284">
            <v>1</v>
          </cell>
          <cell r="BO284">
            <v>1</v>
          </cell>
          <cell r="BP284">
            <v>1</v>
          </cell>
          <cell r="BQ284">
            <v>1</v>
          </cell>
          <cell r="BR284">
            <v>1</v>
          </cell>
          <cell r="BS284">
            <v>1</v>
          </cell>
        </row>
        <row r="285">
          <cell r="K285">
            <v>1</v>
          </cell>
          <cell r="L285">
            <v>1</v>
          </cell>
          <cell r="M285">
            <v>1</v>
          </cell>
          <cell r="N285">
            <v>1</v>
          </cell>
          <cell r="O285">
            <v>1</v>
          </cell>
          <cell r="P285">
            <v>1</v>
          </cell>
          <cell r="Q285">
            <v>1</v>
          </cell>
          <cell r="R285">
            <v>1</v>
          </cell>
          <cell r="S285">
            <v>1</v>
          </cell>
          <cell r="T285">
            <v>1</v>
          </cell>
          <cell r="U285">
            <v>1</v>
          </cell>
          <cell r="V285">
            <v>1</v>
          </cell>
          <cell r="W285">
            <v>1</v>
          </cell>
          <cell r="X285">
            <v>1</v>
          </cell>
          <cell r="Y285">
            <v>1</v>
          </cell>
          <cell r="Z285">
            <v>1</v>
          </cell>
          <cell r="AA285">
            <v>1</v>
          </cell>
          <cell r="AB285">
            <v>1</v>
          </cell>
          <cell r="AC285">
            <v>1</v>
          </cell>
          <cell r="AD285">
            <v>1</v>
          </cell>
          <cell r="AP285">
            <v>2</v>
          </cell>
          <cell r="AQ285">
            <v>12</v>
          </cell>
          <cell r="AR285">
            <v>8</v>
          </cell>
          <cell r="AZ285">
            <v>1</v>
          </cell>
          <cell r="BA285">
            <v>1</v>
          </cell>
          <cell r="BB285">
            <v>1</v>
          </cell>
          <cell r="BC285">
            <v>1</v>
          </cell>
          <cell r="BD285">
            <v>1</v>
          </cell>
          <cell r="BE285">
            <v>1</v>
          </cell>
          <cell r="BF285">
            <v>1</v>
          </cell>
          <cell r="BG285">
            <v>1</v>
          </cell>
          <cell r="BH285">
            <v>1</v>
          </cell>
          <cell r="BI285">
            <v>1</v>
          </cell>
          <cell r="BJ285">
            <v>1</v>
          </cell>
          <cell r="BK285">
            <v>1</v>
          </cell>
          <cell r="BL285">
            <v>1</v>
          </cell>
          <cell r="BM285">
            <v>1</v>
          </cell>
          <cell r="BN285">
            <v>1</v>
          </cell>
          <cell r="BO285">
            <v>1</v>
          </cell>
          <cell r="BP285">
            <v>1</v>
          </cell>
          <cell r="BQ285">
            <v>1</v>
          </cell>
          <cell r="BR285">
            <v>1</v>
          </cell>
          <cell r="BS285">
            <v>1</v>
          </cell>
        </row>
        <row r="286">
          <cell r="K286">
            <v>1</v>
          </cell>
          <cell r="L286">
            <v>1</v>
          </cell>
          <cell r="M286">
            <v>1</v>
          </cell>
          <cell r="N286">
            <v>1</v>
          </cell>
          <cell r="O286">
            <v>1</v>
          </cell>
          <cell r="P286">
            <v>1</v>
          </cell>
          <cell r="Q286">
            <v>1</v>
          </cell>
          <cell r="R286">
            <v>1</v>
          </cell>
          <cell r="S286">
            <v>1</v>
          </cell>
          <cell r="T286">
            <v>1</v>
          </cell>
          <cell r="U286">
            <v>1</v>
          </cell>
          <cell r="V286">
            <v>1</v>
          </cell>
          <cell r="W286">
            <v>1</v>
          </cell>
          <cell r="X286">
            <v>1</v>
          </cell>
          <cell r="Y286">
            <v>1</v>
          </cell>
          <cell r="Z286">
            <v>1</v>
          </cell>
          <cell r="AA286">
            <v>1</v>
          </cell>
          <cell r="AB286">
            <v>1</v>
          </cell>
          <cell r="AC286">
            <v>1</v>
          </cell>
          <cell r="AD286">
            <v>1</v>
          </cell>
          <cell r="AP286">
            <v>2</v>
          </cell>
          <cell r="AQ286">
            <v>12</v>
          </cell>
          <cell r="AR286">
            <v>9</v>
          </cell>
          <cell r="AZ286">
            <v>1</v>
          </cell>
          <cell r="BA286">
            <v>1</v>
          </cell>
          <cell r="BB286">
            <v>1</v>
          </cell>
          <cell r="BC286">
            <v>1</v>
          </cell>
          <cell r="BD286">
            <v>1</v>
          </cell>
          <cell r="BE286">
            <v>1</v>
          </cell>
          <cell r="BF286">
            <v>1</v>
          </cell>
          <cell r="BG286">
            <v>1</v>
          </cell>
          <cell r="BH286">
            <v>1</v>
          </cell>
          <cell r="BI286">
            <v>1</v>
          </cell>
          <cell r="BJ286">
            <v>1</v>
          </cell>
          <cell r="BK286">
            <v>1</v>
          </cell>
          <cell r="BL286">
            <v>1</v>
          </cell>
          <cell r="BM286">
            <v>1</v>
          </cell>
          <cell r="BN286">
            <v>1</v>
          </cell>
          <cell r="BO286">
            <v>1</v>
          </cell>
          <cell r="BP286">
            <v>1</v>
          </cell>
          <cell r="BQ286">
            <v>1</v>
          </cell>
          <cell r="BR286">
            <v>1</v>
          </cell>
          <cell r="BS286">
            <v>1</v>
          </cell>
        </row>
        <row r="287">
          <cell r="K287">
            <v>1</v>
          </cell>
          <cell r="L287">
            <v>1</v>
          </cell>
          <cell r="M287">
            <v>1</v>
          </cell>
          <cell r="N287">
            <v>1</v>
          </cell>
          <cell r="O287">
            <v>1</v>
          </cell>
          <cell r="P287">
            <v>1</v>
          </cell>
          <cell r="Q287">
            <v>1</v>
          </cell>
          <cell r="R287">
            <v>1</v>
          </cell>
          <cell r="S287">
            <v>1</v>
          </cell>
          <cell r="T287">
            <v>1</v>
          </cell>
          <cell r="U287">
            <v>1</v>
          </cell>
          <cell r="V287">
            <v>1</v>
          </cell>
          <cell r="W287">
            <v>1</v>
          </cell>
          <cell r="X287">
            <v>1</v>
          </cell>
          <cell r="Y287">
            <v>1</v>
          </cell>
          <cell r="Z287">
            <v>1</v>
          </cell>
          <cell r="AA287">
            <v>1</v>
          </cell>
          <cell r="AB287">
            <v>1</v>
          </cell>
          <cell r="AC287">
            <v>1</v>
          </cell>
          <cell r="AD287">
            <v>1</v>
          </cell>
          <cell r="AP287">
            <v>2</v>
          </cell>
          <cell r="AQ287">
            <v>12</v>
          </cell>
          <cell r="AR287">
            <v>10</v>
          </cell>
          <cell r="AZ287">
            <v>1</v>
          </cell>
          <cell r="BA287">
            <v>1</v>
          </cell>
          <cell r="BB287">
            <v>1</v>
          </cell>
          <cell r="BC287">
            <v>1</v>
          </cell>
          <cell r="BD287">
            <v>1</v>
          </cell>
          <cell r="BE287">
            <v>1</v>
          </cell>
          <cell r="BF287">
            <v>1</v>
          </cell>
          <cell r="BG287">
            <v>1</v>
          </cell>
          <cell r="BH287">
            <v>1</v>
          </cell>
          <cell r="BI287">
            <v>1</v>
          </cell>
          <cell r="BJ287">
            <v>1</v>
          </cell>
          <cell r="BK287">
            <v>1</v>
          </cell>
          <cell r="BL287">
            <v>1</v>
          </cell>
          <cell r="BM287">
            <v>1</v>
          </cell>
          <cell r="BN287">
            <v>1</v>
          </cell>
          <cell r="BO287">
            <v>1</v>
          </cell>
          <cell r="BP287">
            <v>1</v>
          </cell>
          <cell r="BQ287">
            <v>1</v>
          </cell>
          <cell r="BR287">
            <v>1</v>
          </cell>
          <cell r="BS287">
            <v>1</v>
          </cell>
        </row>
        <row r="288">
          <cell r="K288">
            <v>1</v>
          </cell>
          <cell r="L288">
            <v>1</v>
          </cell>
          <cell r="M288">
            <v>1</v>
          </cell>
          <cell r="N288">
            <v>1</v>
          </cell>
          <cell r="O288">
            <v>1</v>
          </cell>
          <cell r="P288">
            <v>1</v>
          </cell>
          <cell r="Q288">
            <v>1</v>
          </cell>
          <cell r="R288">
            <v>1</v>
          </cell>
          <cell r="S288">
            <v>1</v>
          </cell>
          <cell r="T288">
            <v>1</v>
          </cell>
          <cell r="U288">
            <v>1</v>
          </cell>
          <cell r="V288">
            <v>1</v>
          </cell>
          <cell r="W288">
            <v>1</v>
          </cell>
          <cell r="X288">
            <v>1</v>
          </cell>
          <cell r="Y288">
            <v>1</v>
          </cell>
          <cell r="Z288">
            <v>0.9</v>
          </cell>
          <cell r="AA288">
            <v>0.7</v>
          </cell>
          <cell r="AB288">
            <v>0.7</v>
          </cell>
          <cell r="AC288">
            <v>0.7</v>
          </cell>
          <cell r="AD288">
            <v>0.7</v>
          </cell>
          <cell r="AP288">
            <v>2</v>
          </cell>
          <cell r="AQ288">
            <v>13</v>
          </cell>
          <cell r="AR288">
            <v>1</v>
          </cell>
          <cell r="AZ288">
            <v>1</v>
          </cell>
          <cell r="BA288">
            <v>1</v>
          </cell>
          <cell r="BB288">
            <v>1</v>
          </cell>
          <cell r="BC288">
            <v>1</v>
          </cell>
          <cell r="BD288">
            <v>1</v>
          </cell>
          <cell r="BE288">
            <v>1</v>
          </cell>
          <cell r="BF288">
            <v>1</v>
          </cell>
          <cell r="BG288">
            <v>1</v>
          </cell>
          <cell r="BH288">
            <v>1</v>
          </cell>
          <cell r="BI288">
            <v>1</v>
          </cell>
          <cell r="BJ288">
            <v>1</v>
          </cell>
          <cell r="BK288">
            <v>1</v>
          </cell>
          <cell r="BL288">
            <v>1</v>
          </cell>
          <cell r="BM288">
            <v>1</v>
          </cell>
          <cell r="BN288">
            <v>1</v>
          </cell>
          <cell r="BO288">
            <v>0.9</v>
          </cell>
          <cell r="BP288">
            <v>0.9</v>
          </cell>
          <cell r="BQ288">
            <v>0.9</v>
          </cell>
          <cell r="BR288">
            <v>0.9</v>
          </cell>
          <cell r="BS288">
            <v>0.9</v>
          </cell>
        </row>
        <row r="289">
          <cell r="K289">
            <v>1</v>
          </cell>
          <cell r="L289">
            <v>1</v>
          </cell>
          <cell r="M289">
            <v>1</v>
          </cell>
          <cell r="N289">
            <v>1</v>
          </cell>
          <cell r="O289">
            <v>1</v>
          </cell>
          <cell r="P289">
            <v>1</v>
          </cell>
          <cell r="Q289">
            <v>1</v>
          </cell>
          <cell r="R289">
            <v>1</v>
          </cell>
          <cell r="S289">
            <v>1</v>
          </cell>
          <cell r="T289">
            <v>1</v>
          </cell>
          <cell r="U289">
            <v>1</v>
          </cell>
          <cell r="V289">
            <v>1</v>
          </cell>
          <cell r="W289">
            <v>1</v>
          </cell>
          <cell r="X289">
            <v>1</v>
          </cell>
          <cell r="Y289">
            <v>1</v>
          </cell>
          <cell r="Z289">
            <v>0.9</v>
          </cell>
          <cell r="AA289">
            <v>0.7</v>
          </cell>
          <cell r="AB289">
            <v>0.7</v>
          </cell>
          <cell r="AC289">
            <v>0.7</v>
          </cell>
          <cell r="AD289">
            <v>0.7</v>
          </cell>
          <cell r="AP289">
            <v>2</v>
          </cell>
          <cell r="AQ289">
            <v>13</v>
          </cell>
          <cell r="AR289">
            <v>2</v>
          </cell>
          <cell r="AZ289">
            <v>1</v>
          </cell>
          <cell r="BA289">
            <v>1</v>
          </cell>
          <cell r="BB289">
            <v>1</v>
          </cell>
          <cell r="BC289">
            <v>1</v>
          </cell>
          <cell r="BD289">
            <v>1</v>
          </cell>
          <cell r="BE289">
            <v>1</v>
          </cell>
          <cell r="BF289">
            <v>1</v>
          </cell>
          <cell r="BG289">
            <v>1</v>
          </cell>
          <cell r="BH289">
            <v>1</v>
          </cell>
          <cell r="BI289">
            <v>1</v>
          </cell>
          <cell r="BJ289">
            <v>1</v>
          </cell>
          <cell r="BK289">
            <v>1</v>
          </cell>
          <cell r="BL289">
            <v>1</v>
          </cell>
          <cell r="BM289">
            <v>1</v>
          </cell>
          <cell r="BN289">
            <v>1</v>
          </cell>
          <cell r="BO289">
            <v>0.9</v>
          </cell>
          <cell r="BP289">
            <v>0.9</v>
          </cell>
          <cell r="BQ289">
            <v>0.9</v>
          </cell>
          <cell r="BR289">
            <v>0.9</v>
          </cell>
          <cell r="BS289">
            <v>0.9</v>
          </cell>
        </row>
        <row r="290">
          <cell r="K290">
            <v>1</v>
          </cell>
          <cell r="L290">
            <v>1</v>
          </cell>
          <cell r="M290">
            <v>1</v>
          </cell>
          <cell r="N290">
            <v>1</v>
          </cell>
          <cell r="O290">
            <v>1</v>
          </cell>
          <cell r="P290">
            <v>1</v>
          </cell>
          <cell r="Q290">
            <v>1</v>
          </cell>
          <cell r="R290">
            <v>1</v>
          </cell>
          <cell r="S290">
            <v>1</v>
          </cell>
          <cell r="T290">
            <v>1</v>
          </cell>
          <cell r="U290">
            <v>1</v>
          </cell>
          <cell r="V290">
            <v>1</v>
          </cell>
          <cell r="W290">
            <v>1</v>
          </cell>
          <cell r="X290">
            <v>1</v>
          </cell>
          <cell r="Y290">
            <v>1</v>
          </cell>
          <cell r="Z290">
            <v>0.9</v>
          </cell>
          <cell r="AA290">
            <v>0.7</v>
          </cell>
          <cell r="AB290">
            <v>0.7</v>
          </cell>
          <cell r="AC290">
            <v>0.7</v>
          </cell>
          <cell r="AD290">
            <v>0.7</v>
          </cell>
          <cell r="AP290">
            <v>2</v>
          </cell>
          <cell r="AQ290">
            <v>13</v>
          </cell>
          <cell r="AR290">
            <v>3</v>
          </cell>
          <cell r="AZ290">
            <v>1</v>
          </cell>
          <cell r="BA290">
            <v>1</v>
          </cell>
          <cell r="BB290">
            <v>1</v>
          </cell>
          <cell r="BC290">
            <v>1</v>
          </cell>
          <cell r="BD290">
            <v>1</v>
          </cell>
          <cell r="BE290">
            <v>1</v>
          </cell>
          <cell r="BF290">
            <v>1</v>
          </cell>
          <cell r="BG290">
            <v>1</v>
          </cell>
          <cell r="BH290">
            <v>1</v>
          </cell>
          <cell r="BI290">
            <v>1</v>
          </cell>
          <cell r="BJ290">
            <v>1</v>
          </cell>
          <cell r="BK290">
            <v>1</v>
          </cell>
          <cell r="BL290">
            <v>1</v>
          </cell>
          <cell r="BM290">
            <v>1</v>
          </cell>
          <cell r="BN290">
            <v>1</v>
          </cell>
          <cell r="BO290">
            <v>0.9</v>
          </cell>
          <cell r="BP290">
            <v>0.9</v>
          </cell>
          <cell r="BQ290">
            <v>0.9</v>
          </cell>
          <cell r="BR290">
            <v>0.9</v>
          </cell>
          <cell r="BS290">
            <v>0.9</v>
          </cell>
        </row>
        <row r="291">
          <cell r="K291">
            <v>1</v>
          </cell>
          <cell r="L291">
            <v>1</v>
          </cell>
          <cell r="M291">
            <v>1</v>
          </cell>
          <cell r="N291">
            <v>1</v>
          </cell>
          <cell r="O291">
            <v>1</v>
          </cell>
          <cell r="P291">
            <v>1</v>
          </cell>
          <cell r="Q291">
            <v>1</v>
          </cell>
          <cell r="R291">
            <v>1</v>
          </cell>
          <cell r="S291">
            <v>1</v>
          </cell>
          <cell r="T291">
            <v>1</v>
          </cell>
          <cell r="U291">
            <v>1</v>
          </cell>
          <cell r="V291">
            <v>1</v>
          </cell>
          <cell r="W291">
            <v>1</v>
          </cell>
          <cell r="X291">
            <v>1</v>
          </cell>
          <cell r="Y291">
            <v>1</v>
          </cell>
          <cell r="Z291">
            <v>0.9</v>
          </cell>
          <cell r="AA291">
            <v>0.7</v>
          </cell>
          <cell r="AB291">
            <v>0.7</v>
          </cell>
          <cell r="AC291">
            <v>0.7</v>
          </cell>
          <cell r="AD291">
            <v>0.7</v>
          </cell>
          <cell r="AP291">
            <v>2</v>
          </cell>
          <cell r="AQ291">
            <v>13</v>
          </cell>
          <cell r="AR291">
            <v>4</v>
          </cell>
          <cell r="AZ291">
            <v>1</v>
          </cell>
          <cell r="BA291">
            <v>1</v>
          </cell>
          <cell r="BB291">
            <v>1</v>
          </cell>
          <cell r="BC291">
            <v>1</v>
          </cell>
          <cell r="BD291">
            <v>1</v>
          </cell>
          <cell r="BE291">
            <v>1</v>
          </cell>
          <cell r="BF291">
            <v>1</v>
          </cell>
          <cell r="BG291">
            <v>1</v>
          </cell>
          <cell r="BH291">
            <v>1</v>
          </cell>
          <cell r="BI291">
            <v>1</v>
          </cell>
          <cell r="BJ291">
            <v>1</v>
          </cell>
          <cell r="BK291">
            <v>1</v>
          </cell>
          <cell r="BL291">
            <v>1</v>
          </cell>
          <cell r="BM291">
            <v>1</v>
          </cell>
          <cell r="BN291">
            <v>1</v>
          </cell>
          <cell r="BO291">
            <v>0.9</v>
          </cell>
          <cell r="BP291">
            <v>0.9</v>
          </cell>
          <cell r="BQ291">
            <v>0.9</v>
          </cell>
          <cell r="BR291">
            <v>0.9</v>
          </cell>
          <cell r="BS291">
            <v>0.9</v>
          </cell>
        </row>
        <row r="292">
          <cell r="K292">
            <v>1</v>
          </cell>
          <cell r="L292">
            <v>1</v>
          </cell>
          <cell r="M292">
            <v>1</v>
          </cell>
          <cell r="N292">
            <v>1</v>
          </cell>
          <cell r="O292">
            <v>1</v>
          </cell>
          <cell r="P292">
            <v>1</v>
          </cell>
          <cell r="Q292">
            <v>1</v>
          </cell>
          <cell r="R292">
            <v>1</v>
          </cell>
          <cell r="S292">
            <v>1</v>
          </cell>
          <cell r="T292">
            <v>1</v>
          </cell>
          <cell r="U292">
            <v>1</v>
          </cell>
          <cell r="V292">
            <v>1</v>
          </cell>
          <cell r="W292">
            <v>1</v>
          </cell>
          <cell r="X292">
            <v>1</v>
          </cell>
          <cell r="Y292">
            <v>1</v>
          </cell>
          <cell r="Z292">
            <v>0.9</v>
          </cell>
          <cell r="AA292">
            <v>0.7</v>
          </cell>
          <cell r="AB292">
            <v>0.7</v>
          </cell>
          <cell r="AC292">
            <v>0.7</v>
          </cell>
          <cell r="AD292">
            <v>0.7</v>
          </cell>
          <cell r="AP292">
            <v>2</v>
          </cell>
          <cell r="AQ292">
            <v>13</v>
          </cell>
          <cell r="AR292">
            <v>5</v>
          </cell>
          <cell r="AZ292">
            <v>1</v>
          </cell>
          <cell r="BA292">
            <v>1</v>
          </cell>
          <cell r="BB292">
            <v>1</v>
          </cell>
          <cell r="BC292">
            <v>1</v>
          </cell>
          <cell r="BD292">
            <v>1</v>
          </cell>
          <cell r="BE292">
            <v>1</v>
          </cell>
          <cell r="BF292">
            <v>1</v>
          </cell>
          <cell r="BG292">
            <v>1</v>
          </cell>
          <cell r="BH292">
            <v>1</v>
          </cell>
          <cell r="BI292">
            <v>1</v>
          </cell>
          <cell r="BJ292">
            <v>1</v>
          </cell>
          <cell r="BK292">
            <v>1</v>
          </cell>
          <cell r="BL292">
            <v>1</v>
          </cell>
          <cell r="BM292">
            <v>1</v>
          </cell>
          <cell r="BN292">
            <v>1</v>
          </cell>
          <cell r="BO292">
            <v>0.9</v>
          </cell>
          <cell r="BP292">
            <v>0.9</v>
          </cell>
          <cell r="BQ292">
            <v>0.9</v>
          </cell>
          <cell r="BR292">
            <v>0.9</v>
          </cell>
          <cell r="BS292">
            <v>0.9</v>
          </cell>
        </row>
        <row r="293">
          <cell r="K293">
            <v>1</v>
          </cell>
          <cell r="L293">
            <v>1</v>
          </cell>
          <cell r="M293">
            <v>1</v>
          </cell>
          <cell r="N293">
            <v>1</v>
          </cell>
          <cell r="O293">
            <v>1</v>
          </cell>
          <cell r="P293">
            <v>1</v>
          </cell>
          <cell r="Q293">
            <v>1</v>
          </cell>
          <cell r="R293">
            <v>1</v>
          </cell>
          <cell r="S293">
            <v>1</v>
          </cell>
          <cell r="T293">
            <v>1</v>
          </cell>
          <cell r="U293">
            <v>1</v>
          </cell>
          <cell r="V293">
            <v>1</v>
          </cell>
          <cell r="W293">
            <v>1</v>
          </cell>
          <cell r="X293">
            <v>1</v>
          </cell>
          <cell r="Y293">
            <v>1</v>
          </cell>
          <cell r="Z293">
            <v>0.9</v>
          </cell>
          <cell r="AA293">
            <v>0.7</v>
          </cell>
          <cell r="AB293">
            <v>0.7</v>
          </cell>
          <cell r="AC293">
            <v>0.7</v>
          </cell>
          <cell r="AD293">
            <v>0.7</v>
          </cell>
          <cell r="AP293">
            <v>2</v>
          </cell>
          <cell r="AQ293">
            <v>13</v>
          </cell>
          <cell r="AR293">
            <v>6</v>
          </cell>
          <cell r="AZ293">
            <v>1</v>
          </cell>
          <cell r="BA293">
            <v>1</v>
          </cell>
          <cell r="BB293">
            <v>1</v>
          </cell>
          <cell r="BC293">
            <v>1</v>
          </cell>
          <cell r="BD293">
            <v>1</v>
          </cell>
          <cell r="BE293">
            <v>1</v>
          </cell>
          <cell r="BF293">
            <v>1</v>
          </cell>
          <cell r="BG293">
            <v>1</v>
          </cell>
          <cell r="BH293">
            <v>1</v>
          </cell>
          <cell r="BI293">
            <v>1</v>
          </cell>
          <cell r="BJ293">
            <v>1</v>
          </cell>
          <cell r="BK293">
            <v>1</v>
          </cell>
          <cell r="BL293">
            <v>1</v>
          </cell>
          <cell r="BM293">
            <v>1</v>
          </cell>
          <cell r="BN293">
            <v>1</v>
          </cell>
          <cell r="BO293">
            <v>0.9</v>
          </cell>
          <cell r="BP293">
            <v>0.9</v>
          </cell>
          <cell r="BQ293">
            <v>0.9</v>
          </cell>
          <cell r="BR293">
            <v>0.9</v>
          </cell>
          <cell r="BS293">
            <v>0.9</v>
          </cell>
        </row>
        <row r="294">
          <cell r="K294">
            <v>1</v>
          </cell>
          <cell r="L294">
            <v>1</v>
          </cell>
          <cell r="M294">
            <v>1</v>
          </cell>
          <cell r="N294">
            <v>1</v>
          </cell>
          <cell r="O294">
            <v>1</v>
          </cell>
          <cell r="P294">
            <v>1</v>
          </cell>
          <cell r="Q294">
            <v>1</v>
          </cell>
          <cell r="R294">
            <v>1</v>
          </cell>
          <cell r="S294">
            <v>1</v>
          </cell>
          <cell r="T294">
            <v>1</v>
          </cell>
          <cell r="U294">
            <v>1</v>
          </cell>
          <cell r="V294">
            <v>1</v>
          </cell>
          <cell r="W294">
            <v>1</v>
          </cell>
          <cell r="X294">
            <v>1</v>
          </cell>
          <cell r="Y294">
            <v>1</v>
          </cell>
          <cell r="Z294">
            <v>0.9</v>
          </cell>
          <cell r="AA294">
            <v>0.7</v>
          </cell>
          <cell r="AB294">
            <v>0.7</v>
          </cell>
          <cell r="AC294">
            <v>0.7</v>
          </cell>
          <cell r="AD294">
            <v>0.7</v>
          </cell>
          <cell r="AP294">
            <v>2</v>
          </cell>
          <cell r="AQ294">
            <v>13</v>
          </cell>
          <cell r="AR294">
            <v>7</v>
          </cell>
          <cell r="AZ294">
            <v>1</v>
          </cell>
          <cell r="BA294">
            <v>1</v>
          </cell>
          <cell r="BB294">
            <v>1</v>
          </cell>
          <cell r="BC294">
            <v>1</v>
          </cell>
          <cell r="BD294">
            <v>1</v>
          </cell>
          <cell r="BE294">
            <v>1</v>
          </cell>
          <cell r="BF294">
            <v>1</v>
          </cell>
          <cell r="BG294">
            <v>1</v>
          </cell>
          <cell r="BH294">
            <v>1</v>
          </cell>
          <cell r="BI294">
            <v>1</v>
          </cell>
          <cell r="BJ294">
            <v>1</v>
          </cell>
          <cell r="BK294">
            <v>1</v>
          </cell>
          <cell r="BL294">
            <v>1</v>
          </cell>
          <cell r="BM294">
            <v>1</v>
          </cell>
          <cell r="BN294">
            <v>1</v>
          </cell>
          <cell r="BO294">
            <v>0.9</v>
          </cell>
          <cell r="BP294">
            <v>0.9</v>
          </cell>
          <cell r="BQ294">
            <v>0.9</v>
          </cell>
          <cell r="BR294">
            <v>0.9</v>
          </cell>
          <cell r="BS294">
            <v>0.9</v>
          </cell>
        </row>
        <row r="295">
          <cell r="K295">
            <v>1</v>
          </cell>
          <cell r="L295">
            <v>1</v>
          </cell>
          <cell r="M295">
            <v>1</v>
          </cell>
          <cell r="N295">
            <v>1</v>
          </cell>
          <cell r="O295">
            <v>1</v>
          </cell>
          <cell r="P295">
            <v>1</v>
          </cell>
          <cell r="Q295">
            <v>1</v>
          </cell>
          <cell r="R295">
            <v>1</v>
          </cell>
          <cell r="S295">
            <v>1</v>
          </cell>
          <cell r="T295">
            <v>1</v>
          </cell>
          <cell r="U295">
            <v>1</v>
          </cell>
          <cell r="V295">
            <v>1</v>
          </cell>
          <cell r="W295">
            <v>1</v>
          </cell>
          <cell r="X295">
            <v>1</v>
          </cell>
          <cell r="Y295">
            <v>1</v>
          </cell>
          <cell r="Z295">
            <v>0.9</v>
          </cell>
          <cell r="AA295">
            <v>0.7</v>
          </cell>
          <cell r="AB295">
            <v>0.7</v>
          </cell>
          <cell r="AC295">
            <v>0.7</v>
          </cell>
          <cell r="AD295">
            <v>0.7</v>
          </cell>
          <cell r="AP295">
            <v>2</v>
          </cell>
          <cell r="AQ295">
            <v>13</v>
          </cell>
          <cell r="AR295">
            <v>8</v>
          </cell>
          <cell r="AZ295">
            <v>1</v>
          </cell>
          <cell r="BA295">
            <v>1</v>
          </cell>
          <cell r="BB295">
            <v>1</v>
          </cell>
          <cell r="BC295">
            <v>1</v>
          </cell>
          <cell r="BD295">
            <v>1</v>
          </cell>
          <cell r="BE295">
            <v>1</v>
          </cell>
          <cell r="BF295">
            <v>1</v>
          </cell>
          <cell r="BG295">
            <v>1</v>
          </cell>
          <cell r="BH295">
            <v>1</v>
          </cell>
          <cell r="BI295">
            <v>1</v>
          </cell>
          <cell r="BJ295">
            <v>1</v>
          </cell>
          <cell r="BK295">
            <v>1</v>
          </cell>
          <cell r="BL295">
            <v>1</v>
          </cell>
          <cell r="BM295">
            <v>1</v>
          </cell>
          <cell r="BN295">
            <v>1</v>
          </cell>
          <cell r="BO295">
            <v>0.9</v>
          </cell>
          <cell r="BP295">
            <v>0.9</v>
          </cell>
          <cell r="BQ295">
            <v>0.9</v>
          </cell>
          <cell r="BR295">
            <v>0.9</v>
          </cell>
          <cell r="BS295">
            <v>0.9</v>
          </cell>
        </row>
        <row r="296">
          <cell r="K296">
            <v>1</v>
          </cell>
          <cell r="L296">
            <v>1</v>
          </cell>
          <cell r="M296">
            <v>1</v>
          </cell>
          <cell r="N296">
            <v>1</v>
          </cell>
          <cell r="O296">
            <v>1</v>
          </cell>
          <cell r="P296">
            <v>1</v>
          </cell>
          <cell r="Q296">
            <v>1</v>
          </cell>
          <cell r="R296">
            <v>1</v>
          </cell>
          <cell r="S296">
            <v>1</v>
          </cell>
          <cell r="T296">
            <v>1</v>
          </cell>
          <cell r="U296">
            <v>1</v>
          </cell>
          <cell r="V296">
            <v>1</v>
          </cell>
          <cell r="W296">
            <v>1</v>
          </cell>
          <cell r="X296">
            <v>1</v>
          </cell>
          <cell r="Y296">
            <v>1</v>
          </cell>
          <cell r="Z296">
            <v>0.9</v>
          </cell>
          <cell r="AA296">
            <v>0.7</v>
          </cell>
          <cell r="AB296">
            <v>0.7</v>
          </cell>
          <cell r="AC296">
            <v>0.7</v>
          </cell>
          <cell r="AD296">
            <v>0.7</v>
          </cell>
          <cell r="AP296">
            <v>2</v>
          </cell>
          <cell r="AQ296">
            <v>13</v>
          </cell>
          <cell r="AR296">
            <v>9</v>
          </cell>
          <cell r="AZ296">
            <v>1</v>
          </cell>
          <cell r="BA296">
            <v>1</v>
          </cell>
          <cell r="BB296">
            <v>1</v>
          </cell>
          <cell r="BC296">
            <v>1</v>
          </cell>
          <cell r="BD296">
            <v>1</v>
          </cell>
          <cell r="BE296">
            <v>1</v>
          </cell>
          <cell r="BF296">
            <v>1</v>
          </cell>
          <cell r="BG296">
            <v>1</v>
          </cell>
          <cell r="BH296">
            <v>1</v>
          </cell>
          <cell r="BI296">
            <v>1</v>
          </cell>
          <cell r="BJ296">
            <v>1</v>
          </cell>
          <cell r="BK296">
            <v>1</v>
          </cell>
          <cell r="BL296">
            <v>1</v>
          </cell>
          <cell r="BM296">
            <v>1</v>
          </cell>
          <cell r="BN296">
            <v>1</v>
          </cell>
          <cell r="BO296">
            <v>0.9</v>
          </cell>
          <cell r="BP296">
            <v>0.9</v>
          </cell>
          <cell r="BQ296">
            <v>0.9</v>
          </cell>
          <cell r="BR296">
            <v>0.9</v>
          </cell>
          <cell r="BS296">
            <v>0.9</v>
          </cell>
        </row>
        <row r="297">
          <cell r="K297">
            <v>1</v>
          </cell>
          <cell r="L297">
            <v>1</v>
          </cell>
          <cell r="M297">
            <v>1</v>
          </cell>
          <cell r="N297">
            <v>1</v>
          </cell>
          <cell r="O297">
            <v>1</v>
          </cell>
          <cell r="P297">
            <v>1</v>
          </cell>
          <cell r="Q297">
            <v>1</v>
          </cell>
          <cell r="R297">
            <v>1</v>
          </cell>
          <cell r="S297">
            <v>1</v>
          </cell>
          <cell r="T297">
            <v>1</v>
          </cell>
          <cell r="U297">
            <v>1</v>
          </cell>
          <cell r="V297">
            <v>1</v>
          </cell>
          <cell r="W297">
            <v>1</v>
          </cell>
          <cell r="X297">
            <v>1</v>
          </cell>
          <cell r="Y297">
            <v>1</v>
          </cell>
          <cell r="Z297">
            <v>1</v>
          </cell>
          <cell r="AA297">
            <v>1</v>
          </cell>
          <cell r="AB297">
            <v>1</v>
          </cell>
          <cell r="AC297">
            <v>1</v>
          </cell>
          <cell r="AD297">
            <v>1</v>
          </cell>
          <cell r="AP297">
            <v>2</v>
          </cell>
          <cell r="AQ297">
            <v>13</v>
          </cell>
          <cell r="AR297">
            <v>10</v>
          </cell>
          <cell r="AZ297">
            <v>1</v>
          </cell>
          <cell r="BA297">
            <v>1</v>
          </cell>
          <cell r="BB297">
            <v>1</v>
          </cell>
          <cell r="BC297">
            <v>1</v>
          </cell>
          <cell r="BD297">
            <v>1</v>
          </cell>
          <cell r="BE297">
            <v>1</v>
          </cell>
          <cell r="BF297">
            <v>1</v>
          </cell>
          <cell r="BG297">
            <v>1</v>
          </cell>
          <cell r="BH297">
            <v>1</v>
          </cell>
          <cell r="BI297">
            <v>1</v>
          </cell>
          <cell r="BJ297">
            <v>1</v>
          </cell>
          <cell r="BK297">
            <v>1</v>
          </cell>
          <cell r="BL297">
            <v>1</v>
          </cell>
          <cell r="BM297">
            <v>1</v>
          </cell>
          <cell r="BN297">
            <v>1</v>
          </cell>
          <cell r="BO297">
            <v>1</v>
          </cell>
          <cell r="BP297">
            <v>1</v>
          </cell>
          <cell r="BQ297">
            <v>1</v>
          </cell>
          <cell r="BR297">
            <v>1</v>
          </cell>
          <cell r="BS297">
            <v>1</v>
          </cell>
        </row>
        <row r="298">
          <cell r="K298">
            <v>1</v>
          </cell>
          <cell r="L298">
            <v>1</v>
          </cell>
          <cell r="M298">
            <v>1</v>
          </cell>
          <cell r="N298">
            <v>1</v>
          </cell>
          <cell r="O298">
            <v>1</v>
          </cell>
          <cell r="P298">
            <v>1</v>
          </cell>
          <cell r="Q298">
            <v>1</v>
          </cell>
          <cell r="R298">
            <v>1</v>
          </cell>
          <cell r="S298">
            <v>1</v>
          </cell>
          <cell r="T298">
            <v>1</v>
          </cell>
          <cell r="U298">
            <v>1</v>
          </cell>
          <cell r="V298">
            <v>1</v>
          </cell>
          <cell r="W298">
            <v>1</v>
          </cell>
          <cell r="X298">
            <v>1</v>
          </cell>
          <cell r="Y298">
            <v>1</v>
          </cell>
          <cell r="Z298">
            <v>1</v>
          </cell>
          <cell r="AA298">
            <v>1</v>
          </cell>
          <cell r="AB298">
            <v>1</v>
          </cell>
          <cell r="AC298">
            <v>1</v>
          </cell>
          <cell r="AD298">
            <v>1</v>
          </cell>
          <cell r="AP298">
            <v>2</v>
          </cell>
          <cell r="AQ298">
            <v>14</v>
          </cell>
          <cell r="AR298">
            <v>1</v>
          </cell>
          <cell r="AZ298">
            <v>1</v>
          </cell>
          <cell r="BA298">
            <v>1</v>
          </cell>
          <cell r="BB298">
            <v>1</v>
          </cell>
          <cell r="BC298">
            <v>1</v>
          </cell>
          <cell r="BD298">
            <v>1</v>
          </cell>
          <cell r="BE298">
            <v>1</v>
          </cell>
          <cell r="BF298">
            <v>1</v>
          </cell>
          <cell r="BG298">
            <v>1</v>
          </cell>
          <cell r="BH298">
            <v>1</v>
          </cell>
          <cell r="BI298">
            <v>1</v>
          </cell>
          <cell r="BJ298">
            <v>1</v>
          </cell>
          <cell r="BK298">
            <v>1</v>
          </cell>
          <cell r="BL298">
            <v>1</v>
          </cell>
          <cell r="BM298">
            <v>1</v>
          </cell>
          <cell r="BN298">
            <v>1</v>
          </cell>
          <cell r="BO298">
            <v>1</v>
          </cell>
          <cell r="BP298">
            <v>1</v>
          </cell>
          <cell r="BQ298">
            <v>1</v>
          </cell>
          <cell r="BR298">
            <v>1</v>
          </cell>
          <cell r="BS298">
            <v>1</v>
          </cell>
        </row>
        <row r="299">
          <cell r="K299">
            <v>1</v>
          </cell>
          <cell r="L299">
            <v>1</v>
          </cell>
          <cell r="M299">
            <v>1</v>
          </cell>
          <cell r="N299">
            <v>1</v>
          </cell>
          <cell r="O299">
            <v>1</v>
          </cell>
          <cell r="P299">
            <v>1</v>
          </cell>
          <cell r="Q299">
            <v>1</v>
          </cell>
          <cell r="R299">
            <v>1</v>
          </cell>
          <cell r="S299">
            <v>1</v>
          </cell>
          <cell r="T299">
            <v>1</v>
          </cell>
          <cell r="U299">
            <v>1</v>
          </cell>
          <cell r="V299">
            <v>1</v>
          </cell>
          <cell r="W299">
            <v>1</v>
          </cell>
          <cell r="X299">
            <v>1</v>
          </cell>
          <cell r="Y299">
            <v>1</v>
          </cell>
          <cell r="Z299">
            <v>1</v>
          </cell>
          <cell r="AA299">
            <v>1</v>
          </cell>
          <cell r="AB299">
            <v>1</v>
          </cell>
          <cell r="AC299">
            <v>1</v>
          </cell>
          <cell r="AD299">
            <v>1</v>
          </cell>
          <cell r="AP299">
            <v>2</v>
          </cell>
          <cell r="AQ299">
            <v>14</v>
          </cell>
          <cell r="AR299">
            <v>2</v>
          </cell>
          <cell r="AZ299">
            <v>1</v>
          </cell>
          <cell r="BA299">
            <v>1</v>
          </cell>
          <cell r="BB299">
            <v>1</v>
          </cell>
          <cell r="BC299">
            <v>1</v>
          </cell>
          <cell r="BD299">
            <v>1</v>
          </cell>
          <cell r="BE299">
            <v>1</v>
          </cell>
          <cell r="BF299">
            <v>1</v>
          </cell>
          <cell r="BG299">
            <v>1</v>
          </cell>
          <cell r="BH299">
            <v>1</v>
          </cell>
          <cell r="BI299">
            <v>1</v>
          </cell>
          <cell r="BJ299">
            <v>1</v>
          </cell>
          <cell r="BK299">
            <v>1</v>
          </cell>
          <cell r="BL299">
            <v>1</v>
          </cell>
          <cell r="BM299">
            <v>1</v>
          </cell>
          <cell r="BN299">
            <v>1</v>
          </cell>
          <cell r="BO299">
            <v>1</v>
          </cell>
          <cell r="BP299">
            <v>1</v>
          </cell>
          <cell r="BQ299">
            <v>1</v>
          </cell>
          <cell r="BR299">
            <v>1</v>
          </cell>
          <cell r="BS299">
            <v>1</v>
          </cell>
        </row>
        <row r="300">
          <cell r="K300">
            <v>1</v>
          </cell>
          <cell r="L300">
            <v>1</v>
          </cell>
          <cell r="M300">
            <v>1</v>
          </cell>
          <cell r="N300">
            <v>1</v>
          </cell>
          <cell r="O300">
            <v>1</v>
          </cell>
          <cell r="P300">
            <v>1</v>
          </cell>
          <cell r="Q300">
            <v>1</v>
          </cell>
          <cell r="R300">
            <v>1</v>
          </cell>
          <cell r="S300">
            <v>1</v>
          </cell>
          <cell r="T300">
            <v>1</v>
          </cell>
          <cell r="U300">
            <v>1</v>
          </cell>
          <cell r="V300">
            <v>1</v>
          </cell>
          <cell r="W300">
            <v>1</v>
          </cell>
          <cell r="X300">
            <v>1</v>
          </cell>
          <cell r="Y300">
            <v>1</v>
          </cell>
          <cell r="Z300">
            <v>1</v>
          </cell>
          <cell r="AA300">
            <v>1</v>
          </cell>
          <cell r="AB300">
            <v>1</v>
          </cell>
          <cell r="AC300">
            <v>1</v>
          </cell>
          <cell r="AD300">
            <v>1</v>
          </cell>
          <cell r="AP300">
            <v>2</v>
          </cell>
          <cell r="AQ300">
            <v>14</v>
          </cell>
          <cell r="AR300">
            <v>3</v>
          </cell>
          <cell r="AZ300">
            <v>1</v>
          </cell>
          <cell r="BA300">
            <v>1</v>
          </cell>
          <cell r="BB300">
            <v>1</v>
          </cell>
          <cell r="BC300">
            <v>1</v>
          </cell>
          <cell r="BD300">
            <v>1</v>
          </cell>
          <cell r="BE300">
            <v>1</v>
          </cell>
          <cell r="BF300">
            <v>1</v>
          </cell>
          <cell r="BG300">
            <v>1</v>
          </cell>
          <cell r="BH300">
            <v>1</v>
          </cell>
          <cell r="BI300">
            <v>1</v>
          </cell>
          <cell r="BJ300">
            <v>1</v>
          </cell>
          <cell r="BK300">
            <v>1</v>
          </cell>
          <cell r="BL300">
            <v>1</v>
          </cell>
          <cell r="BM300">
            <v>1</v>
          </cell>
          <cell r="BN300">
            <v>1</v>
          </cell>
          <cell r="BO300">
            <v>1</v>
          </cell>
          <cell r="BP300">
            <v>1</v>
          </cell>
          <cell r="BQ300">
            <v>1</v>
          </cell>
          <cell r="BR300">
            <v>1</v>
          </cell>
          <cell r="BS300">
            <v>1</v>
          </cell>
        </row>
        <row r="301">
          <cell r="K301">
            <v>1</v>
          </cell>
          <cell r="L301">
            <v>1</v>
          </cell>
          <cell r="M301">
            <v>1</v>
          </cell>
          <cell r="N301">
            <v>1</v>
          </cell>
          <cell r="O301">
            <v>1</v>
          </cell>
          <cell r="P301">
            <v>1</v>
          </cell>
          <cell r="Q301">
            <v>1</v>
          </cell>
          <cell r="R301">
            <v>1</v>
          </cell>
          <cell r="S301">
            <v>1</v>
          </cell>
          <cell r="T301">
            <v>1</v>
          </cell>
          <cell r="U301">
            <v>1</v>
          </cell>
          <cell r="V301">
            <v>1</v>
          </cell>
          <cell r="W301">
            <v>1</v>
          </cell>
          <cell r="X301">
            <v>1</v>
          </cell>
          <cell r="Y301">
            <v>1</v>
          </cell>
          <cell r="Z301">
            <v>1</v>
          </cell>
          <cell r="AA301">
            <v>1</v>
          </cell>
          <cell r="AB301">
            <v>1</v>
          </cell>
          <cell r="AC301">
            <v>1</v>
          </cell>
          <cell r="AD301">
            <v>1</v>
          </cell>
          <cell r="AP301">
            <v>2</v>
          </cell>
          <cell r="AQ301">
            <v>14</v>
          </cell>
          <cell r="AR301">
            <v>4</v>
          </cell>
          <cell r="AZ301">
            <v>1</v>
          </cell>
          <cell r="BA301">
            <v>1</v>
          </cell>
          <cell r="BB301">
            <v>1</v>
          </cell>
          <cell r="BC301">
            <v>1</v>
          </cell>
          <cell r="BD301">
            <v>1</v>
          </cell>
          <cell r="BE301">
            <v>1</v>
          </cell>
          <cell r="BF301">
            <v>1</v>
          </cell>
          <cell r="BG301">
            <v>1</v>
          </cell>
          <cell r="BH301">
            <v>1</v>
          </cell>
          <cell r="BI301">
            <v>1</v>
          </cell>
          <cell r="BJ301">
            <v>1</v>
          </cell>
          <cell r="BK301">
            <v>1</v>
          </cell>
          <cell r="BL301">
            <v>1</v>
          </cell>
          <cell r="BM301">
            <v>1</v>
          </cell>
          <cell r="BN301">
            <v>1</v>
          </cell>
          <cell r="BO301">
            <v>1</v>
          </cell>
          <cell r="BP301">
            <v>1</v>
          </cell>
          <cell r="BQ301">
            <v>1</v>
          </cell>
          <cell r="BR301">
            <v>1</v>
          </cell>
          <cell r="BS301">
            <v>1</v>
          </cell>
        </row>
        <row r="302">
          <cell r="K302">
            <v>1</v>
          </cell>
          <cell r="L302">
            <v>1</v>
          </cell>
          <cell r="M302">
            <v>1</v>
          </cell>
          <cell r="N302">
            <v>1</v>
          </cell>
          <cell r="O302">
            <v>1</v>
          </cell>
          <cell r="P302">
            <v>1</v>
          </cell>
          <cell r="Q302">
            <v>1</v>
          </cell>
          <cell r="R302">
            <v>1</v>
          </cell>
          <cell r="S302">
            <v>1</v>
          </cell>
          <cell r="T302">
            <v>1</v>
          </cell>
          <cell r="U302">
            <v>1</v>
          </cell>
          <cell r="V302">
            <v>1</v>
          </cell>
          <cell r="W302">
            <v>1</v>
          </cell>
          <cell r="X302">
            <v>1</v>
          </cell>
          <cell r="Y302">
            <v>1</v>
          </cell>
          <cell r="Z302">
            <v>1</v>
          </cell>
          <cell r="AA302">
            <v>1</v>
          </cell>
          <cell r="AB302">
            <v>1</v>
          </cell>
          <cell r="AC302">
            <v>1</v>
          </cell>
          <cell r="AD302">
            <v>1</v>
          </cell>
          <cell r="AP302">
            <v>2</v>
          </cell>
          <cell r="AQ302">
            <v>14</v>
          </cell>
          <cell r="AR302">
            <v>5</v>
          </cell>
          <cell r="AZ302">
            <v>1</v>
          </cell>
          <cell r="BA302">
            <v>1</v>
          </cell>
          <cell r="BB302">
            <v>1</v>
          </cell>
          <cell r="BC302">
            <v>1</v>
          </cell>
          <cell r="BD302">
            <v>1</v>
          </cell>
          <cell r="BE302">
            <v>1</v>
          </cell>
          <cell r="BF302">
            <v>1</v>
          </cell>
          <cell r="BG302">
            <v>1</v>
          </cell>
          <cell r="BH302">
            <v>1</v>
          </cell>
          <cell r="BI302">
            <v>1</v>
          </cell>
          <cell r="BJ302">
            <v>1</v>
          </cell>
          <cell r="BK302">
            <v>1</v>
          </cell>
          <cell r="BL302">
            <v>1</v>
          </cell>
          <cell r="BM302">
            <v>1</v>
          </cell>
          <cell r="BN302">
            <v>1</v>
          </cell>
          <cell r="BO302">
            <v>1</v>
          </cell>
          <cell r="BP302">
            <v>1</v>
          </cell>
          <cell r="BQ302">
            <v>1</v>
          </cell>
          <cell r="BR302">
            <v>1</v>
          </cell>
          <cell r="BS302">
            <v>1</v>
          </cell>
        </row>
        <row r="303">
          <cell r="K303">
            <v>1</v>
          </cell>
          <cell r="L303">
            <v>1</v>
          </cell>
          <cell r="M303">
            <v>1</v>
          </cell>
          <cell r="N303">
            <v>1</v>
          </cell>
          <cell r="O303">
            <v>1</v>
          </cell>
          <cell r="P303">
            <v>1</v>
          </cell>
          <cell r="Q303">
            <v>1</v>
          </cell>
          <cell r="R303">
            <v>1</v>
          </cell>
          <cell r="S303">
            <v>1</v>
          </cell>
          <cell r="T303">
            <v>1</v>
          </cell>
          <cell r="U303">
            <v>1</v>
          </cell>
          <cell r="V303">
            <v>1</v>
          </cell>
          <cell r="W303">
            <v>1</v>
          </cell>
          <cell r="X303">
            <v>1</v>
          </cell>
          <cell r="Y303">
            <v>1</v>
          </cell>
          <cell r="Z303">
            <v>1</v>
          </cell>
          <cell r="AA303">
            <v>1</v>
          </cell>
          <cell r="AB303">
            <v>1</v>
          </cell>
          <cell r="AC303">
            <v>1</v>
          </cell>
          <cell r="AD303">
            <v>1</v>
          </cell>
          <cell r="AP303">
            <v>2</v>
          </cell>
          <cell r="AQ303">
            <v>14</v>
          </cell>
          <cell r="AR303">
            <v>6</v>
          </cell>
          <cell r="AZ303">
            <v>1</v>
          </cell>
          <cell r="BA303">
            <v>1</v>
          </cell>
          <cell r="BB303">
            <v>1</v>
          </cell>
          <cell r="BC303">
            <v>1</v>
          </cell>
          <cell r="BD303">
            <v>1</v>
          </cell>
          <cell r="BE303">
            <v>1</v>
          </cell>
          <cell r="BF303">
            <v>1</v>
          </cell>
          <cell r="BG303">
            <v>1</v>
          </cell>
          <cell r="BH303">
            <v>1</v>
          </cell>
          <cell r="BI303">
            <v>1</v>
          </cell>
          <cell r="BJ303">
            <v>1</v>
          </cell>
          <cell r="BK303">
            <v>1</v>
          </cell>
          <cell r="BL303">
            <v>1</v>
          </cell>
          <cell r="BM303">
            <v>1</v>
          </cell>
          <cell r="BN303">
            <v>1</v>
          </cell>
          <cell r="BO303">
            <v>1</v>
          </cell>
          <cell r="BP303">
            <v>1</v>
          </cell>
          <cell r="BQ303">
            <v>1</v>
          </cell>
          <cell r="BR303">
            <v>1</v>
          </cell>
          <cell r="BS303">
            <v>1</v>
          </cell>
        </row>
        <row r="304">
          <cell r="K304">
            <v>1</v>
          </cell>
          <cell r="L304">
            <v>1</v>
          </cell>
          <cell r="M304">
            <v>1</v>
          </cell>
          <cell r="N304">
            <v>1</v>
          </cell>
          <cell r="O304">
            <v>1</v>
          </cell>
          <cell r="P304">
            <v>1</v>
          </cell>
          <cell r="Q304">
            <v>1</v>
          </cell>
          <cell r="R304">
            <v>1</v>
          </cell>
          <cell r="S304">
            <v>1</v>
          </cell>
          <cell r="T304">
            <v>1</v>
          </cell>
          <cell r="U304">
            <v>1</v>
          </cell>
          <cell r="V304">
            <v>1</v>
          </cell>
          <cell r="W304">
            <v>1</v>
          </cell>
          <cell r="X304">
            <v>1</v>
          </cell>
          <cell r="Y304">
            <v>1</v>
          </cell>
          <cell r="Z304">
            <v>1</v>
          </cell>
          <cell r="AA304">
            <v>1</v>
          </cell>
          <cell r="AB304">
            <v>1</v>
          </cell>
          <cell r="AC304">
            <v>1</v>
          </cell>
          <cell r="AD304">
            <v>1</v>
          </cell>
          <cell r="AP304">
            <v>2</v>
          </cell>
          <cell r="AQ304">
            <v>14</v>
          </cell>
          <cell r="AR304">
            <v>7</v>
          </cell>
          <cell r="AZ304">
            <v>1</v>
          </cell>
          <cell r="BA304">
            <v>1</v>
          </cell>
          <cell r="BB304">
            <v>1</v>
          </cell>
          <cell r="BC304">
            <v>1</v>
          </cell>
          <cell r="BD304">
            <v>1</v>
          </cell>
          <cell r="BE304">
            <v>1</v>
          </cell>
          <cell r="BF304">
            <v>1</v>
          </cell>
          <cell r="BG304">
            <v>1</v>
          </cell>
          <cell r="BH304">
            <v>1</v>
          </cell>
          <cell r="BI304">
            <v>1</v>
          </cell>
          <cell r="BJ304">
            <v>1</v>
          </cell>
          <cell r="BK304">
            <v>1</v>
          </cell>
          <cell r="BL304">
            <v>1</v>
          </cell>
          <cell r="BM304">
            <v>1</v>
          </cell>
          <cell r="BN304">
            <v>1</v>
          </cell>
          <cell r="BO304">
            <v>1</v>
          </cell>
          <cell r="BP304">
            <v>1</v>
          </cell>
          <cell r="BQ304">
            <v>1</v>
          </cell>
          <cell r="BR304">
            <v>1</v>
          </cell>
          <cell r="BS304">
            <v>1</v>
          </cell>
        </row>
        <row r="305">
          <cell r="K305">
            <v>1</v>
          </cell>
          <cell r="L305">
            <v>1</v>
          </cell>
          <cell r="M305">
            <v>1</v>
          </cell>
          <cell r="N305">
            <v>1</v>
          </cell>
          <cell r="O305">
            <v>1</v>
          </cell>
          <cell r="P305">
            <v>1</v>
          </cell>
          <cell r="Q305">
            <v>1</v>
          </cell>
          <cell r="R305">
            <v>1</v>
          </cell>
          <cell r="S305">
            <v>1</v>
          </cell>
          <cell r="T305">
            <v>1</v>
          </cell>
          <cell r="U305">
            <v>1</v>
          </cell>
          <cell r="V305">
            <v>1</v>
          </cell>
          <cell r="W305">
            <v>1</v>
          </cell>
          <cell r="X305">
            <v>1</v>
          </cell>
          <cell r="Y305">
            <v>1</v>
          </cell>
          <cell r="Z305">
            <v>1</v>
          </cell>
          <cell r="AA305">
            <v>1</v>
          </cell>
          <cell r="AB305">
            <v>1</v>
          </cell>
          <cell r="AC305">
            <v>1</v>
          </cell>
          <cell r="AD305">
            <v>1</v>
          </cell>
          <cell r="AP305">
            <v>2</v>
          </cell>
          <cell r="AQ305">
            <v>14</v>
          </cell>
          <cell r="AR305">
            <v>8</v>
          </cell>
          <cell r="AZ305">
            <v>1</v>
          </cell>
          <cell r="BA305">
            <v>1</v>
          </cell>
          <cell r="BB305">
            <v>1</v>
          </cell>
          <cell r="BC305">
            <v>1</v>
          </cell>
          <cell r="BD305">
            <v>1</v>
          </cell>
          <cell r="BE305">
            <v>1</v>
          </cell>
          <cell r="BF305">
            <v>1</v>
          </cell>
          <cell r="BG305">
            <v>1</v>
          </cell>
          <cell r="BH305">
            <v>1</v>
          </cell>
          <cell r="BI305">
            <v>1</v>
          </cell>
          <cell r="BJ305">
            <v>1</v>
          </cell>
          <cell r="BK305">
            <v>1</v>
          </cell>
          <cell r="BL305">
            <v>1</v>
          </cell>
          <cell r="BM305">
            <v>1</v>
          </cell>
          <cell r="BN305">
            <v>1</v>
          </cell>
          <cell r="BO305">
            <v>1</v>
          </cell>
          <cell r="BP305">
            <v>1</v>
          </cell>
          <cell r="BQ305">
            <v>1</v>
          </cell>
          <cell r="BR305">
            <v>1</v>
          </cell>
          <cell r="BS305">
            <v>1</v>
          </cell>
        </row>
        <row r="306">
          <cell r="K306">
            <v>1</v>
          </cell>
          <cell r="L306">
            <v>1</v>
          </cell>
          <cell r="M306">
            <v>1</v>
          </cell>
          <cell r="N306">
            <v>1</v>
          </cell>
          <cell r="O306">
            <v>1</v>
          </cell>
          <cell r="P306">
            <v>1</v>
          </cell>
          <cell r="Q306">
            <v>1</v>
          </cell>
          <cell r="R306">
            <v>1</v>
          </cell>
          <cell r="S306">
            <v>1</v>
          </cell>
          <cell r="T306">
            <v>1</v>
          </cell>
          <cell r="U306">
            <v>1</v>
          </cell>
          <cell r="V306">
            <v>1</v>
          </cell>
          <cell r="W306">
            <v>1</v>
          </cell>
          <cell r="X306">
            <v>1</v>
          </cell>
          <cell r="Y306">
            <v>1</v>
          </cell>
          <cell r="Z306">
            <v>1</v>
          </cell>
          <cell r="AA306">
            <v>1</v>
          </cell>
          <cell r="AB306">
            <v>1</v>
          </cell>
          <cell r="AC306">
            <v>1</v>
          </cell>
          <cell r="AD306">
            <v>1</v>
          </cell>
          <cell r="AP306">
            <v>2</v>
          </cell>
          <cell r="AQ306">
            <v>14</v>
          </cell>
          <cell r="AR306">
            <v>9</v>
          </cell>
          <cell r="AZ306">
            <v>1</v>
          </cell>
          <cell r="BA306">
            <v>1</v>
          </cell>
          <cell r="BB306">
            <v>1</v>
          </cell>
          <cell r="BC306">
            <v>1</v>
          </cell>
          <cell r="BD306">
            <v>1</v>
          </cell>
          <cell r="BE306">
            <v>1</v>
          </cell>
          <cell r="BF306">
            <v>1</v>
          </cell>
          <cell r="BG306">
            <v>1</v>
          </cell>
          <cell r="BH306">
            <v>1</v>
          </cell>
          <cell r="BI306">
            <v>1</v>
          </cell>
          <cell r="BJ306">
            <v>1</v>
          </cell>
          <cell r="BK306">
            <v>1</v>
          </cell>
          <cell r="BL306">
            <v>1</v>
          </cell>
          <cell r="BM306">
            <v>1</v>
          </cell>
          <cell r="BN306">
            <v>1</v>
          </cell>
          <cell r="BO306">
            <v>1</v>
          </cell>
          <cell r="BP306">
            <v>1</v>
          </cell>
          <cell r="BQ306">
            <v>1</v>
          </cell>
          <cell r="BR306">
            <v>1</v>
          </cell>
          <cell r="BS306">
            <v>1</v>
          </cell>
        </row>
        <row r="307">
          <cell r="K307">
            <v>1</v>
          </cell>
          <cell r="L307">
            <v>1</v>
          </cell>
          <cell r="M307">
            <v>1</v>
          </cell>
          <cell r="N307">
            <v>1</v>
          </cell>
          <cell r="O307">
            <v>1</v>
          </cell>
          <cell r="P307">
            <v>1</v>
          </cell>
          <cell r="Q307">
            <v>1</v>
          </cell>
          <cell r="R307">
            <v>1</v>
          </cell>
          <cell r="S307">
            <v>1</v>
          </cell>
          <cell r="T307">
            <v>1</v>
          </cell>
          <cell r="U307">
            <v>1</v>
          </cell>
          <cell r="V307">
            <v>1</v>
          </cell>
          <cell r="W307">
            <v>1</v>
          </cell>
          <cell r="X307">
            <v>1</v>
          </cell>
          <cell r="Y307">
            <v>1</v>
          </cell>
          <cell r="Z307">
            <v>1</v>
          </cell>
          <cell r="AA307">
            <v>1</v>
          </cell>
          <cell r="AB307">
            <v>1</v>
          </cell>
          <cell r="AC307">
            <v>1</v>
          </cell>
          <cell r="AD307">
            <v>1</v>
          </cell>
          <cell r="AP307">
            <v>2</v>
          </cell>
          <cell r="AQ307">
            <v>14</v>
          </cell>
          <cell r="AR307">
            <v>10</v>
          </cell>
          <cell r="AZ307">
            <v>1</v>
          </cell>
          <cell r="BA307">
            <v>1</v>
          </cell>
          <cell r="BB307">
            <v>1</v>
          </cell>
          <cell r="BC307">
            <v>1</v>
          </cell>
          <cell r="BD307">
            <v>1</v>
          </cell>
          <cell r="BE307">
            <v>1</v>
          </cell>
          <cell r="BF307">
            <v>1</v>
          </cell>
          <cell r="BG307">
            <v>1</v>
          </cell>
          <cell r="BH307">
            <v>1</v>
          </cell>
          <cell r="BI307">
            <v>1</v>
          </cell>
          <cell r="BJ307">
            <v>1</v>
          </cell>
          <cell r="BK307">
            <v>1</v>
          </cell>
          <cell r="BL307">
            <v>1</v>
          </cell>
          <cell r="BM307">
            <v>1</v>
          </cell>
          <cell r="BN307">
            <v>1</v>
          </cell>
          <cell r="BO307">
            <v>1</v>
          </cell>
          <cell r="BP307">
            <v>1</v>
          </cell>
          <cell r="BQ307">
            <v>1</v>
          </cell>
          <cell r="BR307">
            <v>1</v>
          </cell>
          <cell r="BS307">
            <v>1</v>
          </cell>
        </row>
        <row r="308">
          <cell r="K308">
            <v>1</v>
          </cell>
          <cell r="L308">
            <v>1</v>
          </cell>
          <cell r="M308">
            <v>1</v>
          </cell>
          <cell r="N308">
            <v>1</v>
          </cell>
          <cell r="O308">
            <v>1</v>
          </cell>
          <cell r="P308">
            <v>1</v>
          </cell>
          <cell r="Q308">
            <v>1</v>
          </cell>
          <cell r="R308">
            <v>1</v>
          </cell>
          <cell r="S308">
            <v>1</v>
          </cell>
          <cell r="T308">
            <v>1</v>
          </cell>
          <cell r="U308">
            <v>1</v>
          </cell>
          <cell r="V308">
            <v>1</v>
          </cell>
          <cell r="W308">
            <v>1</v>
          </cell>
          <cell r="X308">
            <v>1</v>
          </cell>
          <cell r="Y308">
            <v>1</v>
          </cell>
          <cell r="Z308">
            <v>1</v>
          </cell>
          <cell r="AA308">
            <v>1</v>
          </cell>
          <cell r="AB308">
            <v>1</v>
          </cell>
          <cell r="AC308">
            <v>1</v>
          </cell>
          <cell r="AD308">
            <v>1</v>
          </cell>
          <cell r="AP308">
            <v>2</v>
          </cell>
          <cell r="AQ308">
            <v>15</v>
          </cell>
          <cell r="AR308">
            <v>1</v>
          </cell>
          <cell r="AZ308">
            <v>1</v>
          </cell>
          <cell r="BA308">
            <v>1</v>
          </cell>
          <cell r="BB308">
            <v>1</v>
          </cell>
          <cell r="BC308">
            <v>1</v>
          </cell>
          <cell r="BD308">
            <v>1</v>
          </cell>
          <cell r="BE308">
            <v>1</v>
          </cell>
          <cell r="BF308">
            <v>1</v>
          </cell>
          <cell r="BG308">
            <v>1</v>
          </cell>
          <cell r="BH308">
            <v>1</v>
          </cell>
          <cell r="BI308">
            <v>1</v>
          </cell>
          <cell r="BJ308">
            <v>1</v>
          </cell>
          <cell r="BK308">
            <v>1</v>
          </cell>
          <cell r="BL308">
            <v>1</v>
          </cell>
          <cell r="BM308">
            <v>1</v>
          </cell>
          <cell r="BN308">
            <v>1</v>
          </cell>
          <cell r="BO308">
            <v>1</v>
          </cell>
          <cell r="BP308">
            <v>1</v>
          </cell>
          <cell r="BQ308">
            <v>1</v>
          </cell>
          <cell r="BR308">
            <v>1</v>
          </cell>
          <cell r="BS308">
            <v>1</v>
          </cell>
        </row>
        <row r="309">
          <cell r="K309">
            <v>1</v>
          </cell>
          <cell r="L309">
            <v>1</v>
          </cell>
          <cell r="M309">
            <v>1</v>
          </cell>
          <cell r="N309">
            <v>1</v>
          </cell>
          <cell r="O309">
            <v>1</v>
          </cell>
          <cell r="P309">
            <v>1</v>
          </cell>
          <cell r="Q309">
            <v>1</v>
          </cell>
          <cell r="R309">
            <v>1</v>
          </cell>
          <cell r="S309">
            <v>1</v>
          </cell>
          <cell r="T309">
            <v>1</v>
          </cell>
          <cell r="U309">
            <v>1</v>
          </cell>
          <cell r="V309">
            <v>1</v>
          </cell>
          <cell r="W309">
            <v>1</v>
          </cell>
          <cell r="X309">
            <v>1</v>
          </cell>
          <cell r="Y309">
            <v>1</v>
          </cell>
          <cell r="Z309">
            <v>1</v>
          </cell>
          <cell r="AA309">
            <v>1</v>
          </cell>
          <cell r="AB309">
            <v>1</v>
          </cell>
          <cell r="AC309">
            <v>1</v>
          </cell>
          <cell r="AD309">
            <v>1</v>
          </cell>
          <cell r="AP309">
            <v>2</v>
          </cell>
          <cell r="AQ309">
            <v>15</v>
          </cell>
          <cell r="AR309">
            <v>2</v>
          </cell>
          <cell r="AZ309">
            <v>1</v>
          </cell>
          <cell r="BA309">
            <v>1</v>
          </cell>
          <cell r="BB309">
            <v>1</v>
          </cell>
          <cell r="BC309">
            <v>1</v>
          </cell>
          <cell r="BD309">
            <v>1</v>
          </cell>
          <cell r="BE309">
            <v>1</v>
          </cell>
          <cell r="BF309">
            <v>1</v>
          </cell>
          <cell r="BG309">
            <v>1</v>
          </cell>
          <cell r="BH309">
            <v>1</v>
          </cell>
          <cell r="BI309">
            <v>1</v>
          </cell>
          <cell r="BJ309">
            <v>1</v>
          </cell>
          <cell r="BK309">
            <v>1</v>
          </cell>
          <cell r="BL309">
            <v>1</v>
          </cell>
          <cell r="BM309">
            <v>1</v>
          </cell>
          <cell r="BN309">
            <v>1</v>
          </cell>
          <cell r="BO309">
            <v>1</v>
          </cell>
          <cell r="BP309">
            <v>1</v>
          </cell>
          <cell r="BQ309">
            <v>1</v>
          </cell>
          <cell r="BR309">
            <v>1</v>
          </cell>
          <cell r="BS309">
            <v>1</v>
          </cell>
        </row>
        <row r="310">
          <cell r="K310">
            <v>1</v>
          </cell>
          <cell r="L310">
            <v>1</v>
          </cell>
          <cell r="M310">
            <v>1</v>
          </cell>
          <cell r="N310">
            <v>1</v>
          </cell>
          <cell r="O310">
            <v>1</v>
          </cell>
          <cell r="P310">
            <v>1</v>
          </cell>
          <cell r="Q310">
            <v>1</v>
          </cell>
          <cell r="R310">
            <v>1</v>
          </cell>
          <cell r="S310">
            <v>1</v>
          </cell>
          <cell r="T310">
            <v>1</v>
          </cell>
          <cell r="U310">
            <v>1</v>
          </cell>
          <cell r="V310">
            <v>1</v>
          </cell>
          <cell r="W310">
            <v>1</v>
          </cell>
          <cell r="X310">
            <v>1</v>
          </cell>
          <cell r="Y310">
            <v>1</v>
          </cell>
          <cell r="Z310">
            <v>1</v>
          </cell>
          <cell r="AA310">
            <v>1</v>
          </cell>
          <cell r="AB310">
            <v>1</v>
          </cell>
          <cell r="AC310">
            <v>1</v>
          </cell>
          <cell r="AD310">
            <v>1</v>
          </cell>
          <cell r="AP310">
            <v>2</v>
          </cell>
          <cell r="AQ310">
            <v>15</v>
          </cell>
          <cell r="AR310">
            <v>3</v>
          </cell>
          <cell r="AZ310">
            <v>1</v>
          </cell>
          <cell r="BA310">
            <v>1</v>
          </cell>
          <cell r="BB310">
            <v>1</v>
          </cell>
          <cell r="BC310">
            <v>1</v>
          </cell>
          <cell r="BD310">
            <v>1</v>
          </cell>
          <cell r="BE310">
            <v>1</v>
          </cell>
          <cell r="BF310">
            <v>1</v>
          </cell>
          <cell r="BG310">
            <v>1</v>
          </cell>
          <cell r="BH310">
            <v>1</v>
          </cell>
          <cell r="BI310">
            <v>1</v>
          </cell>
          <cell r="BJ310">
            <v>1</v>
          </cell>
          <cell r="BK310">
            <v>1</v>
          </cell>
          <cell r="BL310">
            <v>1</v>
          </cell>
          <cell r="BM310">
            <v>1</v>
          </cell>
          <cell r="BN310">
            <v>1</v>
          </cell>
          <cell r="BO310">
            <v>1</v>
          </cell>
          <cell r="BP310">
            <v>1</v>
          </cell>
          <cell r="BQ310">
            <v>1</v>
          </cell>
          <cell r="BR310">
            <v>1</v>
          </cell>
          <cell r="BS310">
            <v>1</v>
          </cell>
        </row>
        <row r="311">
          <cell r="K311">
            <v>1</v>
          </cell>
          <cell r="L311">
            <v>1</v>
          </cell>
          <cell r="M311">
            <v>1</v>
          </cell>
          <cell r="N311">
            <v>1</v>
          </cell>
          <cell r="O311">
            <v>1</v>
          </cell>
          <cell r="P311">
            <v>1</v>
          </cell>
          <cell r="Q311">
            <v>1</v>
          </cell>
          <cell r="R311">
            <v>1</v>
          </cell>
          <cell r="S311">
            <v>1</v>
          </cell>
          <cell r="T311">
            <v>1</v>
          </cell>
          <cell r="U311">
            <v>1</v>
          </cell>
          <cell r="V311">
            <v>1</v>
          </cell>
          <cell r="W311">
            <v>1</v>
          </cell>
          <cell r="X311">
            <v>1</v>
          </cell>
          <cell r="Y311">
            <v>1</v>
          </cell>
          <cell r="Z311">
            <v>1</v>
          </cell>
          <cell r="AA311">
            <v>1</v>
          </cell>
          <cell r="AB311">
            <v>1</v>
          </cell>
          <cell r="AC311">
            <v>1</v>
          </cell>
          <cell r="AD311">
            <v>1</v>
          </cell>
          <cell r="AP311">
            <v>2</v>
          </cell>
          <cell r="AQ311">
            <v>15</v>
          </cell>
          <cell r="AR311">
            <v>4</v>
          </cell>
          <cell r="AZ311">
            <v>1</v>
          </cell>
          <cell r="BA311">
            <v>1</v>
          </cell>
          <cell r="BB311">
            <v>1</v>
          </cell>
          <cell r="BC311">
            <v>1</v>
          </cell>
          <cell r="BD311">
            <v>1</v>
          </cell>
          <cell r="BE311">
            <v>1</v>
          </cell>
          <cell r="BF311">
            <v>1</v>
          </cell>
          <cell r="BG311">
            <v>1</v>
          </cell>
          <cell r="BH311">
            <v>1</v>
          </cell>
          <cell r="BI311">
            <v>1</v>
          </cell>
          <cell r="BJ311">
            <v>1</v>
          </cell>
          <cell r="BK311">
            <v>1</v>
          </cell>
          <cell r="BL311">
            <v>1</v>
          </cell>
          <cell r="BM311">
            <v>1</v>
          </cell>
          <cell r="BN311">
            <v>1</v>
          </cell>
          <cell r="BO311">
            <v>1</v>
          </cell>
          <cell r="BP311">
            <v>1</v>
          </cell>
          <cell r="BQ311">
            <v>1</v>
          </cell>
          <cell r="BR311">
            <v>1</v>
          </cell>
          <cell r="BS311">
            <v>1</v>
          </cell>
        </row>
        <row r="312">
          <cell r="K312">
            <v>1</v>
          </cell>
          <cell r="L312">
            <v>1</v>
          </cell>
          <cell r="M312">
            <v>1</v>
          </cell>
          <cell r="N312">
            <v>1</v>
          </cell>
          <cell r="O312">
            <v>1</v>
          </cell>
          <cell r="P312">
            <v>1</v>
          </cell>
          <cell r="Q312">
            <v>1</v>
          </cell>
          <cell r="R312">
            <v>1</v>
          </cell>
          <cell r="S312">
            <v>1</v>
          </cell>
          <cell r="T312">
            <v>1</v>
          </cell>
          <cell r="U312">
            <v>1</v>
          </cell>
          <cell r="V312">
            <v>1</v>
          </cell>
          <cell r="W312">
            <v>1</v>
          </cell>
          <cell r="X312">
            <v>1</v>
          </cell>
          <cell r="Y312">
            <v>1</v>
          </cell>
          <cell r="Z312">
            <v>1</v>
          </cell>
          <cell r="AA312">
            <v>1</v>
          </cell>
          <cell r="AB312">
            <v>1</v>
          </cell>
          <cell r="AC312">
            <v>1</v>
          </cell>
          <cell r="AD312">
            <v>1</v>
          </cell>
          <cell r="AP312">
            <v>2</v>
          </cell>
          <cell r="AQ312">
            <v>15</v>
          </cell>
          <cell r="AR312">
            <v>5</v>
          </cell>
          <cell r="AZ312">
            <v>1</v>
          </cell>
          <cell r="BA312">
            <v>1</v>
          </cell>
          <cell r="BB312">
            <v>1</v>
          </cell>
          <cell r="BC312">
            <v>1</v>
          </cell>
          <cell r="BD312">
            <v>1</v>
          </cell>
          <cell r="BE312">
            <v>1</v>
          </cell>
          <cell r="BF312">
            <v>1</v>
          </cell>
          <cell r="BG312">
            <v>1</v>
          </cell>
          <cell r="BH312">
            <v>1</v>
          </cell>
          <cell r="BI312">
            <v>1</v>
          </cell>
          <cell r="BJ312">
            <v>1</v>
          </cell>
          <cell r="BK312">
            <v>1</v>
          </cell>
          <cell r="BL312">
            <v>1</v>
          </cell>
          <cell r="BM312">
            <v>1</v>
          </cell>
          <cell r="BN312">
            <v>1</v>
          </cell>
          <cell r="BO312">
            <v>1</v>
          </cell>
          <cell r="BP312">
            <v>1</v>
          </cell>
          <cell r="BQ312">
            <v>1</v>
          </cell>
          <cell r="BR312">
            <v>1</v>
          </cell>
          <cell r="BS312">
            <v>1</v>
          </cell>
        </row>
        <row r="313">
          <cell r="K313">
            <v>1</v>
          </cell>
          <cell r="L313">
            <v>1</v>
          </cell>
          <cell r="M313">
            <v>1</v>
          </cell>
          <cell r="N313">
            <v>1</v>
          </cell>
          <cell r="O313">
            <v>1</v>
          </cell>
          <cell r="P313">
            <v>1</v>
          </cell>
          <cell r="Q313">
            <v>1</v>
          </cell>
          <cell r="R313">
            <v>1</v>
          </cell>
          <cell r="S313">
            <v>1</v>
          </cell>
          <cell r="T313">
            <v>1</v>
          </cell>
          <cell r="U313">
            <v>1</v>
          </cell>
          <cell r="V313">
            <v>1</v>
          </cell>
          <cell r="W313">
            <v>1</v>
          </cell>
          <cell r="X313">
            <v>1</v>
          </cell>
          <cell r="Y313">
            <v>1</v>
          </cell>
          <cell r="Z313">
            <v>1</v>
          </cell>
          <cell r="AA313">
            <v>1</v>
          </cell>
          <cell r="AB313">
            <v>1</v>
          </cell>
          <cell r="AC313">
            <v>1</v>
          </cell>
          <cell r="AD313">
            <v>1</v>
          </cell>
          <cell r="AP313">
            <v>2</v>
          </cell>
          <cell r="AQ313">
            <v>15</v>
          </cell>
          <cell r="AR313">
            <v>6</v>
          </cell>
          <cell r="AZ313">
            <v>1</v>
          </cell>
          <cell r="BA313">
            <v>1</v>
          </cell>
          <cell r="BB313">
            <v>1</v>
          </cell>
          <cell r="BC313">
            <v>1</v>
          </cell>
          <cell r="BD313">
            <v>1</v>
          </cell>
          <cell r="BE313">
            <v>1</v>
          </cell>
          <cell r="BF313">
            <v>1</v>
          </cell>
          <cell r="BG313">
            <v>1</v>
          </cell>
          <cell r="BH313">
            <v>1</v>
          </cell>
          <cell r="BI313">
            <v>1</v>
          </cell>
          <cell r="BJ313">
            <v>1</v>
          </cell>
          <cell r="BK313">
            <v>1</v>
          </cell>
          <cell r="BL313">
            <v>1</v>
          </cell>
          <cell r="BM313">
            <v>1</v>
          </cell>
          <cell r="BN313">
            <v>1</v>
          </cell>
          <cell r="BO313">
            <v>1</v>
          </cell>
          <cell r="BP313">
            <v>1</v>
          </cell>
          <cell r="BQ313">
            <v>1</v>
          </cell>
          <cell r="BR313">
            <v>1</v>
          </cell>
          <cell r="BS313">
            <v>1</v>
          </cell>
        </row>
        <row r="314">
          <cell r="K314">
            <v>1</v>
          </cell>
          <cell r="L314">
            <v>1</v>
          </cell>
          <cell r="M314">
            <v>1</v>
          </cell>
          <cell r="N314">
            <v>1</v>
          </cell>
          <cell r="O314">
            <v>1</v>
          </cell>
          <cell r="P314">
            <v>1</v>
          </cell>
          <cell r="Q314">
            <v>1</v>
          </cell>
          <cell r="R314">
            <v>1</v>
          </cell>
          <cell r="S314">
            <v>1</v>
          </cell>
          <cell r="T314">
            <v>1</v>
          </cell>
          <cell r="U314">
            <v>1</v>
          </cell>
          <cell r="V314">
            <v>1</v>
          </cell>
          <cell r="W314">
            <v>1</v>
          </cell>
          <cell r="X314">
            <v>1</v>
          </cell>
          <cell r="Y314">
            <v>1</v>
          </cell>
          <cell r="Z314">
            <v>1</v>
          </cell>
          <cell r="AA314">
            <v>1</v>
          </cell>
          <cell r="AB314">
            <v>1</v>
          </cell>
          <cell r="AC314">
            <v>1</v>
          </cell>
          <cell r="AD314">
            <v>1</v>
          </cell>
          <cell r="AP314">
            <v>2</v>
          </cell>
          <cell r="AQ314">
            <v>15</v>
          </cell>
          <cell r="AR314">
            <v>7</v>
          </cell>
          <cell r="AZ314">
            <v>1</v>
          </cell>
          <cell r="BA314">
            <v>1</v>
          </cell>
          <cell r="BB314">
            <v>1</v>
          </cell>
          <cell r="BC314">
            <v>1</v>
          </cell>
          <cell r="BD314">
            <v>1</v>
          </cell>
          <cell r="BE314">
            <v>1</v>
          </cell>
          <cell r="BF314">
            <v>1</v>
          </cell>
          <cell r="BG314">
            <v>1</v>
          </cell>
          <cell r="BH314">
            <v>1</v>
          </cell>
          <cell r="BI314">
            <v>1</v>
          </cell>
          <cell r="BJ314">
            <v>1</v>
          </cell>
          <cell r="BK314">
            <v>1</v>
          </cell>
          <cell r="BL314">
            <v>1</v>
          </cell>
          <cell r="BM314">
            <v>1</v>
          </cell>
          <cell r="BN314">
            <v>1</v>
          </cell>
          <cell r="BO314">
            <v>1</v>
          </cell>
          <cell r="BP314">
            <v>1</v>
          </cell>
          <cell r="BQ314">
            <v>1</v>
          </cell>
          <cell r="BR314">
            <v>1</v>
          </cell>
          <cell r="BS314">
            <v>1</v>
          </cell>
        </row>
        <row r="315">
          <cell r="K315">
            <v>1</v>
          </cell>
          <cell r="L315">
            <v>1</v>
          </cell>
          <cell r="M315">
            <v>1</v>
          </cell>
          <cell r="N315">
            <v>1</v>
          </cell>
          <cell r="O315">
            <v>1</v>
          </cell>
          <cell r="P315">
            <v>1</v>
          </cell>
          <cell r="Q315">
            <v>1</v>
          </cell>
          <cell r="R315">
            <v>1</v>
          </cell>
          <cell r="S315">
            <v>1</v>
          </cell>
          <cell r="T315">
            <v>1</v>
          </cell>
          <cell r="U315">
            <v>1</v>
          </cell>
          <cell r="V315">
            <v>1</v>
          </cell>
          <cell r="W315">
            <v>1</v>
          </cell>
          <cell r="X315">
            <v>1</v>
          </cell>
          <cell r="Y315">
            <v>1</v>
          </cell>
          <cell r="Z315">
            <v>1</v>
          </cell>
          <cell r="AA315">
            <v>1</v>
          </cell>
          <cell r="AB315">
            <v>1</v>
          </cell>
          <cell r="AC315">
            <v>1</v>
          </cell>
          <cell r="AD315">
            <v>1</v>
          </cell>
          <cell r="AP315">
            <v>2</v>
          </cell>
          <cell r="AQ315">
            <v>15</v>
          </cell>
          <cell r="AR315">
            <v>8</v>
          </cell>
          <cell r="AZ315">
            <v>1</v>
          </cell>
          <cell r="BA315">
            <v>1</v>
          </cell>
          <cell r="BB315">
            <v>1</v>
          </cell>
          <cell r="BC315">
            <v>1</v>
          </cell>
          <cell r="BD315">
            <v>1</v>
          </cell>
          <cell r="BE315">
            <v>1</v>
          </cell>
          <cell r="BF315">
            <v>1</v>
          </cell>
          <cell r="BG315">
            <v>1</v>
          </cell>
          <cell r="BH315">
            <v>1</v>
          </cell>
          <cell r="BI315">
            <v>1</v>
          </cell>
          <cell r="BJ315">
            <v>1</v>
          </cell>
          <cell r="BK315">
            <v>1</v>
          </cell>
          <cell r="BL315">
            <v>1</v>
          </cell>
          <cell r="BM315">
            <v>1</v>
          </cell>
          <cell r="BN315">
            <v>1</v>
          </cell>
          <cell r="BO315">
            <v>1</v>
          </cell>
          <cell r="BP315">
            <v>1</v>
          </cell>
          <cell r="BQ315">
            <v>1</v>
          </cell>
          <cell r="BR315">
            <v>1</v>
          </cell>
          <cell r="BS315">
            <v>1</v>
          </cell>
        </row>
        <row r="316">
          <cell r="K316">
            <v>1</v>
          </cell>
          <cell r="L316">
            <v>1</v>
          </cell>
          <cell r="M316">
            <v>1</v>
          </cell>
          <cell r="N316">
            <v>1</v>
          </cell>
          <cell r="O316">
            <v>1</v>
          </cell>
          <cell r="P316">
            <v>1</v>
          </cell>
          <cell r="Q316">
            <v>1</v>
          </cell>
          <cell r="R316">
            <v>1</v>
          </cell>
          <cell r="S316">
            <v>1</v>
          </cell>
          <cell r="T316">
            <v>1</v>
          </cell>
          <cell r="U316">
            <v>1</v>
          </cell>
          <cell r="V316">
            <v>1</v>
          </cell>
          <cell r="W316">
            <v>1</v>
          </cell>
          <cell r="X316">
            <v>1</v>
          </cell>
          <cell r="Y316">
            <v>1</v>
          </cell>
          <cell r="Z316">
            <v>1</v>
          </cell>
          <cell r="AA316">
            <v>1</v>
          </cell>
          <cell r="AB316">
            <v>1</v>
          </cell>
          <cell r="AC316">
            <v>1</v>
          </cell>
          <cell r="AD316">
            <v>1</v>
          </cell>
          <cell r="AP316">
            <v>2</v>
          </cell>
          <cell r="AQ316">
            <v>15</v>
          </cell>
          <cell r="AR316">
            <v>9</v>
          </cell>
          <cell r="AZ316">
            <v>1</v>
          </cell>
          <cell r="BA316">
            <v>1</v>
          </cell>
          <cell r="BB316">
            <v>1</v>
          </cell>
          <cell r="BC316">
            <v>1</v>
          </cell>
          <cell r="BD316">
            <v>1</v>
          </cell>
          <cell r="BE316">
            <v>1</v>
          </cell>
          <cell r="BF316">
            <v>1</v>
          </cell>
          <cell r="BG316">
            <v>1</v>
          </cell>
          <cell r="BH316">
            <v>1</v>
          </cell>
          <cell r="BI316">
            <v>1</v>
          </cell>
          <cell r="BJ316">
            <v>1</v>
          </cell>
          <cell r="BK316">
            <v>1</v>
          </cell>
          <cell r="BL316">
            <v>1</v>
          </cell>
          <cell r="BM316">
            <v>1</v>
          </cell>
          <cell r="BN316">
            <v>1</v>
          </cell>
          <cell r="BO316">
            <v>1</v>
          </cell>
          <cell r="BP316">
            <v>1</v>
          </cell>
          <cell r="BQ316">
            <v>1</v>
          </cell>
          <cell r="BR316">
            <v>1</v>
          </cell>
          <cell r="BS316">
            <v>1</v>
          </cell>
        </row>
        <row r="317">
          <cell r="K317">
            <v>1</v>
          </cell>
          <cell r="L317">
            <v>1</v>
          </cell>
          <cell r="M317">
            <v>1</v>
          </cell>
          <cell r="N317">
            <v>1</v>
          </cell>
          <cell r="O317">
            <v>1</v>
          </cell>
          <cell r="P317">
            <v>1</v>
          </cell>
          <cell r="Q317">
            <v>1</v>
          </cell>
          <cell r="R317">
            <v>1</v>
          </cell>
          <cell r="S317">
            <v>1</v>
          </cell>
          <cell r="T317">
            <v>1</v>
          </cell>
          <cell r="U317">
            <v>1</v>
          </cell>
          <cell r="V317">
            <v>1</v>
          </cell>
          <cell r="W317">
            <v>1</v>
          </cell>
          <cell r="X317">
            <v>1</v>
          </cell>
          <cell r="Y317">
            <v>1</v>
          </cell>
          <cell r="Z317">
            <v>1</v>
          </cell>
          <cell r="AA317">
            <v>1</v>
          </cell>
          <cell r="AB317">
            <v>1</v>
          </cell>
          <cell r="AC317">
            <v>1</v>
          </cell>
          <cell r="AD317">
            <v>1</v>
          </cell>
          <cell r="AP317">
            <v>2</v>
          </cell>
          <cell r="AQ317">
            <v>15</v>
          </cell>
          <cell r="AR317">
            <v>10</v>
          </cell>
          <cell r="AZ317">
            <v>1</v>
          </cell>
          <cell r="BA317">
            <v>1</v>
          </cell>
          <cell r="BB317">
            <v>1</v>
          </cell>
          <cell r="BC317">
            <v>1</v>
          </cell>
          <cell r="BD317">
            <v>1</v>
          </cell>
          <cell r="BE317">
            <v>1</v>
          </cell>
          <cell r="BF317">
            <v>1</v>
          </cell>
          <cell r="BG317">
            <v>1</v>
          </cell>
          <cell r="BH317">
            <v>1</v>
          </cell>
          <cell r="BI317">
            <v>1</v>
          </cell>
          <cell r="BJ317">
            <v>1</v>
          </cell>
          <cell r="BK317">
            <v>1</v>
          </cell>
          <cell r="BL317">
            <v>1</v>
          </cell>
          <cell r="BM317">
            <v>1</v>
          </cell>
          <cell r="BN317">
            <v>1</v>
          </cell>
          <cell r="BO317">
            <v>1</v>
          </cell>
          <cell r="BP317">
            <v>1</v>
          </cell>
          <cell r="BQ317">
            <v>1</v>
          </cell>
          <cell r="BR317">
            <v>1</v>
          </cell>
          <cell r="BS317">
            <v>1</v>
          </cell>
        </row>
        <row r="318">
          <cell r="K318">
            <v>1</v>
          </cell>
          <cell r="L318">
            <v>1</v>
          </cell>
          <cell r="M318">
            <v>1</v>
          </cell>
          <cell r="N318">
            <v>1</v>
          </cell>
          <cell r="O318">
            <v>1</v>
          </cell>
          <cell r="P318">
            <v>1</v>
          </cell>
          <cell r="Q318">
            <v>1</v>
          </cell>
          <cell r="R318">
            <v>1</v>
          </cell>
          <cell r="S318">
            <v>1</v>
          </cell>
          <cell r="T318">
            <v>1</v>
          </cell>
          <cell r="U318">
            <v>1</v>
          </cell>
          <cell r="V318">
            <v>1</v>
          </cell>
          <cell r="W318">
            <v>1</v>
          </cell>
          <cell r="X318">
            <v>1</v>
          </cell>
          <cell r="Y318">
            <v>1</v>
          </cell>
          <cell r="Z318">
            <v>1</v>
          </cell>
          <cell r="AA318">
            <v>1</v>
          </cell>
          <cell r="AB318">
            <v>1</v>
          </cell>
          <cell r="AC318">
            <v>1</v>
          </cell>
          <cell r="AD318">
            <v>1</v>
          </cell>
          <cell r="AP318">
            <v>3</v>
          </cell>
          <cell r="AQ318">
            <v>1</v>
          </cell>
          <cell r="AR318">
            <v>1</v>
          </cell>
          <cell r="AZ318">
            <v>1</v>
          </cell>
          <cell r="BA318">
            <v>1</v>
          </cell>
          <cell r="BB318">
            <v>1</v>
          </cell>
          <cell r="BC318">
            <v>1</v>
          </cell>
          <cell r="BD318">
            <v>1</v>
          </cell>
          <cell r="BE318">
            <v>1</v>
          </cell>
          <cell r="BF318">
            <v>1</v>
          </cell>
          <cell r="BG318">
            <v>1</v>
          </cell>
          <cell r="BH318">
            <v>1</v>
          </cell>
          <cell r="BI318">
            <v>1</v>
          </cell>
          <cell r="BJ318">
            <v>1</v>
          </cell>
          <cell r="BK318">
            <v>1</v>
          </cell>
          <cell r="BL318">
            <v>1</v>
          </cell>
          <cell r="BM318">
            <v>1</v>
          </cell>
          <cell r="BN318">
            <v>1</v>
          </cell>
          <cell r="BO318">
            <v>1</v>
          </cell>
          <cell r="BP318">
            <v>1</v>
          </cell>
          <cell r="BQ318">
            <v>1</v>
          </cell>
          <cell r="BR318">
            <v>1</v>
          </cell>
          <cell r="BS318">
            <v>1</v>
          </cell>
        </row>
        <row r="319">
          <cell r="K319">
            <v>1</v>
          </cell>
          <cell r="L319">
            <v>1</v>
          </cell>
          <cell r="M319">
            <v>1</v>
          </cell>
          <cell r="N319">
            <v>1</v>
          </cell>
          <cell r="O319">
            <v>1</v>
          </cell>
          <cell r="P319">
            <v>1</v>
          </cell>
          <cell r="Q319">
            <v>1</v>
          </cell>
          <cell r="R319">
            <v>1</v>
          </cell>
          <cell r="S319">
            <v>1</v>
          </cell>
          <cell r="T319">
            <v>1</v>
          </cell>
          <cell r="U319">
            <v>1</v>
          </cell>
          <cell r="V319">
            <v>1</v>
          </cell>
          <cell r="W319">
            <v>1</v>
          </cell>
          <cell r="X319">
            <v>1</v>
          </cell>
          <cell r="Y319">
            <v>1</v>
          </cell>
          <cell r="Z319">
            <v>1</v>
          </cell>
          <cell r="AA319">
            <v>1</v>
          </cell>
          <cell r="AB319">
            <v>1</v>
          </cell>
          <cell r="AC319">
            <v>1</v>
          </cell>
          <cell r="AD319">
            <v>1</v>
          </cell>
          <cell r="AP319">
            <v>3</v>
          </cell>
          <cell r="AQ319">
            <v>1</v>
          </cell>
          <cell r="AR319">
            <v>2</v>
          </cell>
          <cell r="AZ319">
            <v>1</v>
          </cell>
          <cell r="BA319">
            <v>1</v>
          </cell>
          <cell r="BB319">
            <v>1</v>
          </cell>
          <cell r="BC319">
            <v>1</v>
          </cell>
          <cell r="BD319">
            <v>1</v>
          </cell>
          <cell r="BE319">
            <v>1</v>
          </cell>
          <cell r="BF319">
            <v>1</v>
          </cell>
          <cell r="BG319">
            <v>1</v>
          </cell>
          <cell r="BH319">
            <v>1</v>
          </cell>
          <cell r="BI319">
            <v>1</v>
          </cell>
          <cell r="BJ319">
            <v>1</v>
          </cell>
          <cell r="BK319">
            <v>1</v>
          </cell>
          <cell r="BL319">
            <v>1</v>
          </cell>
          <cell r="BM319">
            <v>1</v>
          </cell>
          <cell r="BN319">
            <v>1</v>
          </cell>
          <cell r="BO319">
            <v>1</v>
          </cell>
          <cell r="BP319">
            <v>1</v>
          </cell>
          <cell r="BQ319">
            <v>1</v>
          </cell>
          <cell r="BR319">
            <v>1</v>
          </cell>
          <cell r="BS319">
            <v>1</v>
          </cell>
        </row>
        <row r="320">
          <cell r="K320">
            <v>1</v>
          </cell>
          <cell r="L320">
            <v>1</v>
          </cell>
          <cell r="M320">
            <v>1</v>
          </cell>
          <cell r="N320">
            <v>1</v>
          </cell>
          <cell r="O320">
            <v>1</v>
          </cell>
          <cell r="P320">
            <v>1</v>
          </cell>
          <cell r="Q320">
            <v>1</v>
          </cell>
          <cell r="R320">
            <v>1</v>
          </cell>
          <cell r="S320">
            <v>1</v>
          </cell>
          <cell r="T320">
            <v>1</v>
          </cell>
          <cell r="U320">
            <v>1</v>
          </cell>
          <cell r="V320">
            <v>1</v>
          </cell>
          <cell r="W320">
            <v>1</v>
          </cell>
          <cell r="X320">
            <v>1</v>
          </cell>
          <cell r="Y320">
            <v>1</v>
          </cell>
          <cell r="Z320">
            <v>1</v>
          </cell>
          <cell r="AA320">
            <v>1</v>
          </cell>
          <cell r="AB320">
            <v>1</v>
          </cell>
          <cell r="AC320">
            <v>1</v>
          </cell>
          <cell r="AD320">
            <v>1</v>
          </cell>
          <cell r="AP320">
            <v>3</v>
          </cell>
          <cell r="AQ320">
            <v>1</v>
          </cell>
          <cell r="AR320">
            <v>3</v>
          </cell>
          <cell r="AZ320">
            <v>1</v>
          </cell>
          <cell r="BA320">
            <v>1</v>
          </cell>
          <cell r="BB320">
            <v>1</v>
          </cell>
          <cell r="BC320">
            <v>1</v>
          </cell>
          <cell r="BD320">
            <v>1</v>
          </cell>
          <cell r="BE320">
            <v>1</v>
          </cell>
          <cell r="BF320">
            <v>1</v>
          </cell>
          <cell r="BG320">
            <v>1</v>
          </cell>
          <cell r="BH320">
            <v>1</v>
          </cell>
          <cell r="BI320">
            <v>1</v>
          </cell>
          <cell r="BJ320">
            <v>1</v>
          </cell>
          <cell r="BK320">
            <v>1</v>
          </cell>
          <cell r="BL320">
            <v>1</v>
          </cell>
          <cell r="BM320">
            <v>1</v>
          </cell>
          <cell r="BN320">
            <v>1</v>
          </cell>
          <cell r="BO320">
            <v>1</v>
          </cell>
          <cell r="BP320">
            <v>1</v>
          </cell>
          <cell r="BQ320">
            <v>1</v>
          </cell>
          <cell r="BR320">
            <v>1</v>
          </cell>
          <cell r="BS320">
            <v>1</v>
          </cell>
        </row>
        <row r="321">
          <cell r="K321">
            <v>1</v>
          </cell>
          <cell r="L321">
            <v>1</v>
          </cell>
          <cell r="M321">
            <v>1</v>
          </cell>
          <cell r="N321">
            <v>1</v>
          </cell>
          <cell r="O321">
            <v>1</v>
          </cell>
          <cell r="P321">
            <v>1</v>
          </cell>
          <cell r="Q321">
            <v>1</v>
          </cell>
          <cell r="R321">
            <v>1</v>
          </cell>
          <cell r="S321">
            <v>1</v>
          </cell>
          <cell r="T321">
            <v>1</v>
          </cell>
          <cell r="U321">
            <v>1</v>
          </cell>
          <cell r="V321">
            <v>1</v>
          </cell>
          <cell r="W321">
            <v>1</v>
          </cell>
          <cell r="X321">
            <v>1</v>
          </cell>
          <cell r="Y321">
            <v>1</v>
          </cell>
          <cell r="Z321">
            <v>1</v>
          </cell>
          <cell r="AA321">
            <v>1</v>
          </cell>
          <cell r="AB321">
            <v>1</v>
          </cell>
          <cell r="AC321">
            <v>1</v>
          </cell>
          <cell r="AD321">
            <v>1</v>
          </cell>
          <cell r="AP321">
            <v>3</v>
          </cell>
          <cell r="AQ321">
            <v>1</v>
          </cell>
          <cell r="AR321">
            <v>4</v>
          </cell>
          <cell r="AZ321">
            <v>1</v>
          </cell>
          <cell r="BA321">
            <v>1</v>
          </cell>
          <cell r="BB321">
            <v>1</v>
          </cell>
          <cell r="BC321">
            <v>1</v>
          </cell>
          <cell r="BD321">
            <v>1</v>
          </cell>
          <cell r="BE321">
            <v>1</v>
          </cell>
          <cell r="BF321">
            <v>1</v>
          </cell>
          <cell r="BG321">
            <v>1</v>
          </cell>
          <cell r="BH321">
            <v>1</v>
          </cell>
          <cell r="BI321">
            <v>1</v>
          </cell>
          <cell r="BJ321">
            <v>1</v>
          </cell>
          <cell r="BK321">
            <v>1</v>
          </cell>
          <cell r="BL321">
            <v>1</v>
          </cell>
          <cell r="BM321">
            <v>1</v>
          </cell>
          <cell r="BN321">
            <v>1</v>
          </cell>
          <cell r="BO321">
            <v>1</v>
          </cell>
          <cell r="BP321">
            <v>1</v>
          </cell>
          <cell r="BQ321">
            <v>1</v>
          </cell>
          <cell r="BR321">
            <v>1</v>
          </cell>
          <cell r="BS321">
            <v>1</v>
          </cell>
        </row>
        <row r="322">
          <cell r="K322">
            <v>1</v>
          </cell>
          <cell r="L322">
            <v>1</v>
          </cell>
          <cell r="M322">
            <v>1</v>
          </cell>
          <cell r="N322">
            <v>1</v>
          </cell>
          <cell r="O322">
            <v>1</v>
          </cell>
          <cell r="P322">
            <v>1</v>
          </cell>
          <cell r="Q322">
            <v>1</v>
          </cell>
          <cell r="R322">
            <v>1</v>
          </cell>
          <cell r="S322">
            <v>1</v>
          </cell>
          <cell r="T322">
            <v>1</v>
          </cell>
          <cell r="U322">
            <v>1</v>
          </cell>
          <cell r="V322">
            <v>1</v>
          </cell>
          <cell r="W322">
            <v>1</v>
          </cell>
          <cell r="X322">
            <v>1</v>
          </cell>
          <cell r="Y322">
            <v>1</v>
          </cell>
          <cell r="Z322">
            <v>1</v>
          </cell>
          <cell r="AA322">
            <v>1</v>
          </cell>
          <cell r="AB322">
            <v>1</v>
          </cell>
          <cell r="AC322">
            <v>1</v>
          </cell>
          <cell r="AD322">
            <v>1</v>
          </cell>
          <cell r="AP322">
            <v>3</v>
          </cell>
          <cell r="AQ322">
            <v>1</v>
          </cell>
          <cell r="AR322">
            <v>5</v>
          </cell>
          <cell r="AZ322">
            <v>1</v>
          </cell>
          <cell r="BA322">
            <v>1</v>
          </cell>
          <cell r="BB322">
            <v>1</v>
          </cell>
          <cell r="BC322">
            <v>1</v>
          </cell>
          <cell r="BD322">
            <v>1</v>
          </cell>
          <cell r="BE322">
            <v>1</v>
          </cell>
          <cell r="BF322">
            <v>1</v>
          </cell>
          <cell r="BG322">
            <v>1</v>
          </cell>
          <cell r="BH322">
            <v>1</v>
          </cell>
          <cell r="BI322">
            <v>1</v>
          </cell>
          <cell r="BJ322">
            <v>1</v>
          </cell>
          <cell r="BK322">
            <v>1</v>
          </cell>
          <cell r="BL322">
            <v>1</v>
          </cell>
          <cell r="BM322">
            <v>1</v>
          </cell>
          <cell r="BN322">
            <v>1</v>
          </cell>
          <cell r="BO322">
            <v>1</v>
          </cell>
          <cell r="BP322">
            <v>1</v>
          </cell>
          <cell r="BQ322">
            <v>1</v>
          </cell>
          <cell r="BR322">
            <v>1</v>
          </cell>
          <cell r="BS322">
            <v>1</v>
          </cell>
        </row>
        <row r="323">
          <cell r="K323">
            <v>1</v>
          </cell>
          <cell r="L323">
            <v>1</v>
          </cell>
          <cell r="M323">
            <v>1</v>
          </cell>
          <cell r="N323">
            <v>1</v>
          </cell>
          <cell r="O323">
            <v>1</v>
          </cell>
          <cell r="P323">
            <v>1</v>
          </cell>
          <cell r="Q323">
            <v>1</v>
          </cell>
          <cell r="R323">
            <v>1</v>
          </cell>
          <cell r="S323">
            <v>1</v>
          </cell>
          <cell r="T323">
            <v>1</v>
          </cell>
          <cell r="U323">
            <v>1</v>
          </cell>
          <cell r="V323">
            <v>1</v>
          </cell>
          <cell r="W323">
            <v>1</v>
          </cell>
          <cell r="X323">
            <v>1</v>
          </cell>
          <cell r="Y323">
            <v>1</v>
          </cell>
          <cell r="Z323">
            <v>1</v>
          </cell>
          <cell r="AA323">
            <v>1</v>
          </cell>
          <cell r="AB323">
            <v>1</v>
          </cell>
          <cell r="AC323">
            <v>1</v>
          </cell>
          <cell r="AD323">
            <v>1</v>
          </cell>
          <cell r="AP323">
            <v>3</v>
          </cell>
          <cell r="AQ323">
            <v>1</v>
          </cell>
          <cell r="AR323">
            <v>6</v>
          </cell>
          <cell r="AZ323">
            <v>1</v>
          </cell>
          <cell r="BA323">
            <v>1</v>
          </cell>
          <cell r="BB323">
            <v>1</v>
          </cell>
          <cell r="BC323">
            <v>1</v>
          </cell>
          <cell r="BD323">
            <v>1</v>
          </cell>
          <cell r="BE323">
            <v>1</v>
          </cell>
          <cell r="BF323">
            <v>1</v>
          </cell>
          <cell r="BG323">
            <v>1</v>
          </cell>
          <cell r="BH323">
            <v>1</v>
          </cell>
          <cell r="BI323">
            <v>1</v>
          </cell>
          <cell r="BJ323">
            <v>1</v>
          </cell>
          <cell r="BK323">
            <v>1</v>
          </cell>
          <cell r="BL323">
            <v>1</v>
          </cell>
          <cell r="BM323">
            <v>1</v>
          </cell>
          <cell r="BN323">
            <v>1</v>
          </cell>
          <cell r="BO323">
            <v>1</v>
          </cell>
          <cell r="BP323">
            <v>1</v>
          </cell>
          <cell r="BQ323">
            <v>1</v>
          </cell>
          <cell r="BR323">
            <v>1</v>
          </cell>
          <cell r="BS323">
            <v>1</v>
          </cell>
        </row>
        <row r="324">
          <cell r="K324">
            <v>1</v>
          </cell>
          <cell r="L324">
            <v>1</v>
          </cell>
          <cell r="M324">
            <v>1</v>
          </cell>
          <cell r="N324">
            <v>1</v>
          </cell>
          <cell r="O324">
            <v>1</v>
          </cell>
          <cell r="P324">
            <v>1</v>
          </cell>
          <cell r="Q324">
            <v>1</v>
          </cell>
          <cell r="R324">
            <v>1</v>
          </cell>
          <cell r="S324">
            <v>1</v>
          </cell>
          <cell r="T324">
            <v>1</v>
          </cell>
          <cell r="U324">
            <v>1</v>
          </cell>
          <cell r="V324">
            <v>1</v>
          </cell>
          <cell r="W324">
            <v>1</v>
          </cell>
          <cell r="X324">
            <v>1</v>
          </cell>
          <cell r="Y324">
            <v>1</v>
          </cell>
          <cell r="Z324">
            <v>1</v>
          </cell>
          <cell r="AA324">
            <v>1</v>
          </cell>
          <cell r="AB324">
            <v>1</v>
          </cell>
          <cell r="AC324">
            <v>1</v>
          </cell>
          <cell r="AD324">
            <v>1</v>
          </cell>
          <cell r="AP324">
            <v>3</v>
          </cell>
          <cell r="AQ324">
            <v>1</v>
          </cell>
          <cell r="AR324">
            <v>7</v>
          </cell>
          <cell r="AZ324">
            <v>1</v>
          </cell>
          <cell r="BA324">
            <v>1</v>
          </cell>
          <cell r="BB324">
            <v>1</v>
          </cell>
          <cell r="BC324">
            <v>1</v>
          </cell>
          <cell r="BD324">
            <v>1</v>
          </cell>
          <cell r="BE324">
            <v>1</v>
          </cell>
          <cell r="BF324">
            <v>1</v>
          </cell>
          <cell r="BG324">
            <v>1</v>
          </cell>
          <cell r="BH324">
            <v>1</v>
          </cell>
          <cell r="BI324">
            <v>1</v>
          </cell>
          <cell r="BJ324">
            <v>1</v>
          </cell>
          <cell r="BK324">
            <v>1</v>
          </cell>
          <cell r="BL324">
            <v>1</v>
          </cell>
          <cell r="BM324">
            <v>1</v>
          </cell>
          <cell r="BN324">
            <v>1</v>
          </cell>
          <cell r="BO324">
            <v>1</v>
          </cell>
          <cell r="BP324">
            <v>1</v>
          </cell>
          <cell r="BQ324">
            <v>1</v>
          </cell>
          <cell r="BR324">
            <v>1</v>
          </cell>
          <cell r="BS324">
            <v>1</v>
          </cell>
        </row>
        <row r="325">
          <cell r="K325">
            <v>1</v>
          </cell>
          <cell r="L325">
            <v>1</v>
          </cell>
          <cell r="M325">
            <v>1</v>
          </cell>
          <cell r="N325">
            <v>1</v>
          </cell>
          <cell r="O325">
            <v>1</v>
          </cell>
          <cell r="P325">
            <v>1</v>
          </cell>
          <cell r="Q325">
            <v>1</v>
          </cell>
          <cell r="R325">
            <v>1</v>
          </cell>
          <cell r="S325">
            <v>1</v>
          </cell>
          <cell r="T325">
            <v>1</v>
          </cell>
          <cell r="U325">
            <v>1</v>
          </cell>
          <cell r="V325">
            <v>1</v>
          </cell>
          <cell r="W325">
            <v>1</v>
          </cell>
          <cell r="X325">
            <v>1</v>
          </cell>
          <cell r="Y325">
            <v>1</v>
          </cell>
          <cell r="Z325">
            <v>1</v>
          </cell>
          <cell r="AA325">
            <v>1</v>
          </cell>
          <cell r="AB325">
            <v>1</v>
          </cell>
          <cell r="AC325">
            <v>1</v>
          </cell>
          <cell r="AD325">
            <v>1</v>
          </cell>
          <cell r="AP325">
            <v>3</v>
          </cell>
          <cell r="AQ325">
            <v>1</v>
          </cell>
          <cell r="AR325">
            <v>8</v>
          </cell>
          <cell r="AZ325">
            <v>1</v>
          </cell>
          <cell r="BA325">
            <v>1</v>
          </cell>
          <cell r="BB325">
            <v>1</v>
          </cell>
          <cell r="BC325">
            <v>1</v>
          </cell>
          <cell r="BD325">
            <v>1</v>
          </cell>
          <cell r="BE325">
            <v>1</v>
          </cell>
          <cell r="BF325">
            <v>1</v>
          </cell>
          <cell r="BG325">
            <v>1</v>
          </cell>
          <cell r="BH325">
            <v>1</v>
          </cell>
          <cell r="BI325">
            <v>1</v>
          </cell>
          <cell r="BJ325">
            <v>1</v>
          </cell>
          <cell r="BK325">
            <v>1</v>
          </cell>
          <cell r="BL325">
            <v>1</v>
          </cell>
          <cell r="BM325">
            <v>1</v>
          </cell>
          <cell r="BN325">
            <v>1</v>
          </cell>
          <cell r="BO325">
            <v>1</v>
          </cell>
          <cell r="BP325">
            <v>1</v>
          </cell>
          <cell r="BQ325">
            <v>1</v>
          </cell>
          <cell r="BR325">
            <v>1</v>
          </cell>
          <cell r="BS325">
            <v>1</v>
          </cell>
        </row>
        <row r="326">
          <cell r="K326">
            <v>1</v>
          </cell>
          <cell r="L326">
            <v>1</v>
          </cell>
          <cell r="M326">
            <v>1</v>
          </cell>
          <cell r="N326">
            <v>1</v>
          </cell>
          <cell r="O326">
            <v>1</v>
          </cell>
          <cell r="P326">
            <v>1</v>
          </cell>
          <cell r="Q326">
            <v>1</v>
          </cell>
          <cell r="R326">
            <v>1</v>
          </cell>
          <cell r="S326">
            <v>1</v>
          </cell>
          <cell r="T326">
            <v>1</v>
          </cell>
          <cell r="U326">
            <v>1</v>
          </cell>
          <cell r="V326">
            <v>1</v>
          </cell>
          <cell r="W326">
            <v>1</v>
          </cell>
          <cell r="X326">
            <v>1</v>
          </cell>
          <cell r="Y326">
            <v>1</v>
          </cell>
          <cell r="Z326">
            <v>1</v>
          </cell>
          <cell r="AA326">
            <v>1</v>
          </cell>
          <cell r="AB326">
            <v>1</v>
          </cell>
          <cell r="AC326">
            <v>1</v>
          </cell>
          <cell r="AD326">
            <v>1</v>
          </cell>
          <cell r="AP326">
            <v>3</v>
          </cell>
          <cell r="AQ326">
            <v>1</v>
          </cell>
          <cell r="AR326">
            <v>9</v>
          </cell>
          <cell r="AZ326">
            <v>1</v>
          </cell>
          <cell r="BA326">
            <v>1</v>
          </cell>
          <cell r="BB326">
            <v>1</v>
          </cell>
          <cell r="BC326">
            <v>1</v>
          </cell>
          <cell r="BD326">
            <v>1</v>
          </cell>
          <cell r="BE326">
            <v>1</v>
          </cell>
          <cell r="BF326">
            <v>1</v>
          </cell>
          <cell r="BG326">
            <v>1</v>
          </cell>
          <cell r="BH326">
            <v>1</v>
          </cell>
          <cell r="BI326">
            <v>1</v>
          </cell>
          <cell r="BJ326">
            <v>1</v>
          </cell>
          <cell r="BK326">
            <v>1</v>
          </cell>
          <cell r="BL326">
            <v>1</v>
          </cell>
          <cell r="BM326">
            <v>1</v>
          </cell>
          <cell r="BN326">
            <v>1</v>
          </cell>
          <cell r="BO326">
            <v>1</v>
          </cell>
          <cell r="BP326">
            <v>1</v>
          </cell>
          <cell r="BQ326">
            <v>1</v>
          </cell>
          <cell r="BR326">
            <v>1</v>
          </cell>
          <cell r="BS326">
            <v>1</v>
          </cell>
        </row>
        <row r="327">
          <cell r="K327">
            <v>1</v>
          </cell>
          <cell r="L327">
            <v>1</v>
          </cell>
          <cell r="M327">
            <v>1</v>
          </cell>
          <cell r="N327">
            <v>1</v>
          </cell>
          <cell r="O327">
            <v>1</v>
          </cell>
          <cell r="P327">
            <v>1</v>
          </cell>
          <cell r="Q327">
            <v>1</v>
          </cell>
          <cell r="R327">
            <v>1</v>
          </cell>
          <cell r="S327">
            <v>1</v>
          </cell>
          <cell r="T327">
            <v>1</v>
          </cell>
          <cell r="U327">
            <v>1</v>
          </cell>
          <cell r="V327">
            <v>1</v>
          </cell>
          <cell r="W327">
            <v>1</v>
          </cell>
          <cell r="X327">
            <v>1</v>
          </cell>
          <cell r="Y327">
            <v>1</v>
          </cell>
          <cell r="Z327">
            <v>1</v>
          </cell>
          <cell r="AA327">
            <v>1</v>
          </cell>
          <cell r="AB327">
            <v>1</v>
          </cell>
          <cell r="AC327">
            <v>1</v>
          </cell>
          <cell r="AD327">
            <v>1</v>
          </cell>
          <cell r="AP327">
            <v>3</v>
          </cell>
          <cell r="AQ327">
            <v>1</v>
          </cell>
          <cell r="AR327">
            <v>10</v>
          </cell>
          <cell r="AZ327">
            <v>1</v>
          </cell>
          <cell r="BA327">
            <v>1</v>
          </cell>
          <cell r="BB327">
            <v>1</v>
          </cell>
          <cell r="BC327">
            <v>1</v>
          </cell>
          <cell r="BD327">
            <v>1</v>
          </cell>
          <cell r="BE327">
            <v>1</v>
          </cell>
          <cell r="BF327">
            <v>1</v>
          </cell>
          <cell r="BG327">
            <v>1</v>
          </cell>
          <cell r="BH327">
            <v>1</v>
          </cell>
          <cell r="BI327">
            <v>1</v>
          </cell>
          <cell r="BJ327">
            <v>1</v>
          </cell>
          <cell r="BK327">
            <v>1</v>
          </cell>
          <cell r="BL327">
            <v>1</v>
          </cell>
          <cell r="BM327">
            <v>1</v>
          </cell>
          <cell r="BN327">
            <v>1</v>
          </cell>
          <cell r="BO327">
            <v>1</v>
          </cell>
          <cell r="BP327">
            <v>1</v>
          </cell>
          <cell r="BQ327">
            <v>1</v>
          </cell>
          <cell r="BR327">
            <v>1</v>
          </cell>
          <cell r="BS327">
            <v>1</v>
          </cell>
        </row>
        <row r="328">
          <cell r="K328">
            <v>1</v>
          </cell>
          <cell r="L328">
            <v>1</v>
          </cell>
          <cell r="M328">
            <v>1</v>
          </cell>
          <cell r="N328">
            <v>1</v>
          </cell>
          <cell r="O328">
            <v>1</v>
          </cell>
          <cell r="P328">
            <v>1</v>
          </cell>
          <cell r="Q328">
            <v>1</v>
          </cell>
          <cell r="R328">
            <v>1</v>
          </cell>
          <cell r="S328">
            <v>1</v>
          </cell>
          <cell r="T328">
            <v>1</v>
          </cell>
          <cell r="U328">
            <v>1</v>
          </cell>
          <cell r="V328">
            <v>1</v>
          </cell>
          <cell r="W328">
            <v>1</v>
          </cell>
          <cell r="X328">
            <v>1</v>
          </cell>
          <cell r="Y328">
            <v>1</v>
          </cell>
          <cell r="Z328">
            <v>1</v>
          </cell>
          <cell r="AA328">
            <v>1</v>
          </cell>
          <cell r="AB328">
            <v>1</v>
          </cell>
          <cell r="AC328">
            <v>1</v>
          </cell>
          <cell r="AD328">
            <v>1</v>
          </cell>
          <cell r="AP328">
            <v>3</v>
          </cell>
          <cell r="AQ328">
            <v>2</v>
          </cell>
          <cell r="AR328">
            <v>1</v>
          </cell>
          <cell r="AZ328">
            <v>1</v>
          </cell>
          <cell r="BA328">
            <v>1</v>
          </cell>
          <cell r="BB328">
            <v>1</v>
          </cell>
          <cell r="BC328">
            <v>1</v>
          </cell>
          <cell r="BD328">
            <v>1</v>
          </cell>
          <cell r="BE328">
            <v>1</v>
          </cell>
          <cell r="BF328">
            <v>1</v>
          </cell>
          <cell r="BG328">
            <v>1</v>
          </cell>
          <cell r="BH328">
            <v>1</v>
          </cell>
          <cell r="BI328">
            <v>1</v>
          </cell>
          <cell r="BJ328">
            <v>1</v>
          </cell>
          <cell r="BK328">
            <v>1</v>
          </cell>
          <cell r="BL328">
            <v>1</v>
          </cell>
          <cell r="BM328">
            <v>1</v>
          </cell>
          <cell r="BN328">
            <v>1</v>
          </cell>
          <cell r="BO328">
            <v>1</v>
          </cell>
          <cell r="BP328">
            <v>1</v>
          </cell>
          <cell r="BQ328">
            <v>1</v>
          </cell>
          <cell r="BR328">
            <v>1</v>
          </cell>
          <cell r="BS328">
            <v>1</v>
          </cell>
        </row>
        <row r="329">
          <cell r="K329">
            <v>1</v>
          </cell>
          <cell r="L329">
            <v>1</v>
          </cell>
          <cell r="M329">
            <v>1</v>
          </cell>
          <cell r="N329">
            <v>1</v>
          </cell>
          <cell r="O329">
            <v>1</v>
          </cell>
          <cell r="P329">
            <v>1</v>
          </cell>
          <cell r="Q329">
            <v>1</v>
          </cell>
          <cell r="R329">
            <v>1</v>
          </cell>
          <cell r="S329">
            <v>1</v>
          </cell>
          <cell r="T329">
            <v>1</v>
          </cell>
          <cell r="U329">
            <v>1</v>
          </cell>
          <cell r="V329">
            <v>1</v>
          </cell>
          <cell r="W329">
            <v>1</v>
          </cell>
          <cell r="X329">
            <v>1</v>
          </cell>
          <cell r="Y329">
            <v>1</v>
          </cell>
          <cell r="Z329">
            <v>1</v>
          </cell>
          <cell r="AA329">
            <v>1</v>
          </cell>
          <cell r="AB329">
            <v>1</v>
          </cell>
          <cell r="AC329">
            <v>1</v>
          </cell>
          <cell r="AD329">
            <v>1</v>
          </cell>
          <cell r="AP329">
            <v>3</v>
          </cell>
          <cell r="AQ329">
            <v>2</v>
          </cell>
          <cell r="AR329">
            <v>2</v>
          </cell>
          <cell r="AZ329">
            <v>1</v>
          </cell>
          <cell r="BA329">
            <v>1</v>
          </cell>
          <cell r="BB329">
            <v>1</v>
          </cell>
          <cell r="BC329">
            <v>1</v>
          </cell>
          <cell r="BD329">
            <v>1</v>
          </cell>
          <cell r="BE329">
            <v>1</v>
          </cell>
          <cell r="BF329">
            <v>1</v>
          </cell>
          <cell r="BG329">
            <v>1</v>
          </cell>
          <cell r="BH329">
            <v>1</v>
          </cell>
          <cell r="BI329">
            <v>1</v>
          </cell>
          <cell r="BJ329">
            <v>1</v>
          </cell>
          <cell r="BK329">
            <v>1</v>
          </cell>
          <cell r="BL329">
            <v>1</v>
          </cell>
          <cell r="BM329">
            <v>1</v>
          </cell>
          <cell r="BN329">
            <v>1</v>
          </cell>
          <cell r="BO329">
            <v>1</v>
          </cell>
          <cell r="BP329">
            <v>1</v>
          </cell>
          <cell r="BQ329">
            <v>1</v>
          </cell>
          <cell r="BR329">
            <v>1</v>
          </cell>
          <cell r="BS329">
            <v>1</v>
          </cell>
        </row>
        <row r="330">
          <cell r="K330">
            <v>1</v>
          </cell>
          <cell r="L330">
            <v>1</v>
          </cell>
          <cell r="M330">
            <v>1</v>
          </cell>
          <cell r="N330">
            <v>1</v>
          </cell>
          <cell r="O330">
            <v>1</v>
          </cell>
          <cell r="P330">
            <v>1</v>
          </cell>
          <cell r="Q330">
            <v>1</v>
          </cell>
          <cell r="R330">
            <v>1</v>
          </cell>
          <cell r="S330">
            <v>1</v>
          </cell>
          <cell r="T330">
            <v>1</v>
          </cell>
          <cell r="U330">
            <v>1</v>
          </cell>
          <cell r="V330">
            <v>1</v>
          </cell>
          <cell r="W330">
            <v>1</v>
          </cell>
          <cell r="X330">
            <v>1</v>
          </cell>
          <cell r="Y330">
            <v>1</v>
          </cell>
          <cell r="Z330">
            <v>1</v>
          </cell>
          <cell r="AA330">
            <v>1</v>
          </cell>
          <cell r="AB330">
            <v>1</v>
          </cell>
          <cell r="AC330">
            <v>1</v>
          </cell>
          <cell r="AD330">
            <v>1</v>
          </cell>
          <cell r="AP330">
            <v>3</v>
          </cell>
          <cell r="AQ330">
            <v>2</v>
          </cell>
          <cell r="AR330">
            <v>3</v>
          </cell>
          <cell r="AZ330">
            <v>1</v>
          </cell>
          <cell r="BA330">
            <v>1</v>
          </cell>
          <cell r="BB330">
            <v>1</v>
          </cell>
          <cell r="BC330">
            <v>1</v>
          </cell>
          <cell r="BD330">
            <v>1</v>
          </cell>
          <cell r="BE330">
            <v>1</v>
          </cell>
          <cell r="BF330">
            <v>1</v>
          </cell>
          <cell r="BG330">
            <v>1</v>
          </cell>
          <cell r="BH330">
            <v>1</v>
          </cell>
          <cell r="BI330">
            <v>1</v>
          </cell>
          <cell r="BJ330">
            <v>1</v>
          </cell>
          <cell r="BK330">
            <v>1</v>
          </cell>
          <cell r="BL330">
            <v>1</v>
          </cell>
          <cell r="BM330">
            <v>1</v>
          </cell>
          <cell r="BN330">
            <v>1</v>
          </cell>
          <cell r="BO330">
            <v>1</v>
          </cell>
          <cell r="BP330">
            <v>1</v>
          </cell>
          <cell r="BQ330">
            <v>1</v>
          </cell>
          <cell r="BR330">
            <v>1</v>
          </cell>
          <cell r="BS330">
            <v>1</v>
          </cell>
        </row>
        <row r="331">
          <cell r="K331">
            <v>1</v>
          </cell>
          <cell r="L331">
            <v>1</v>
          </cell>
          <cell r="M331">
            <v>1</v>
          </cell>
          <cell r="N331">
            <v>1</v>
          </cell>
          <cell r="O331">
            <v>1</v>
          </cell>
          <cell r="P331">
            <v>1</v>
          </cell>
          <cell r="Q331">
            <v>1</v>
          </cell>
          <cell r="R331">
            <v>1</v>
          </cell>
          <cell r="S331">
            <v>1</v>
          </cell>
          <cell r="T331">
            <v>1</v>
          </cell>
          <cell r="U331">
            <v>1</v>
          </cell>
          <cell r="V331">
            <v>1</v>
          </cell>
          <cell r="W331">
            <v>1</v>
          </cell>
          <cell r="X331">
            <v>1</v>
          </cell>
          <cell r="Y331">
            <v>1</v>
          </cell>
          <cell r="Z331">
            <v>1</v>
          </cell>
          <cell r="AA331">
            <v>1</v>
          </cell>
          <cell r="AB331">
            <v>1</v>
          </cell>
          <cell r="AC331">
            <v>1</v>
          </cell>
          <cell r="AD331">
            <v>1</v>
          </cell>
          <cell r="AP331">
            <v>3</v>
          </cell>
          <cell r="AQ331">
            <v>2</v>
          </cell>
          <cell r="AR331">
            <v>4</v>
          </cell>
          <cell r="AZ331">
            <v>1</v>
          </cell>
          <cell r="BA331">
            <v>1</v>
          </cell>
          <cell r="BB331">
            <v>1</v>
          </cell>
          <cell r="BC331">
            <v>1</v>
          </cell>
          <cell r="BD331">
            <v>1</v>
          </cell>
          <cell r="BE331">
            <v>1</v>
          </cell>
          <cell r="BF331">
            <v>1</v>
          </cell>
          <cell r="BG331">
            <v>1</v>
          </cell>
          <cell r="BH331">
            <v>1</v>
          </cell>
          <cell r="BI331">
            <v>1</v>
          </cell>
          <cell r="BJ331">
            <v>1</v>
          </cell>
          <cell r="BK331">
            <v>1</v>
          </cell>
          <cell r="BL331">
            <v>1</v>
          </cell>
          <cell r="BM331">
            <v>1</v>
          </cell>
          <cell r="BN331">
            <v>1</v>
          </cell>
          <cell r="BO331">
            <v>1</v>
          </cell>
          <cell r="BP331">
            <v>1</v>
          </cell>
          <cell r="BQ331">
            <v>1</v>
          </cell>
          <cell r="BR331">
            <v>1</v>
          </cell>
          <cell r="BS331">
            <v>1</v>
          </cell>
        </row>
        <row r="332">
          <cell r="K332">
            <v>1</v>
          </cell>
          <cell r="L332">
            <v>1</v>
          </cell>
          <cell r="M332">
            <v>1</v>
          </cell>
          <cell r="N332">
            <v>1</v>
          </cell>
          <cell r="O332">
            <v>1</v>
          </cell>
          <cell r="P332">
            <v>1</v>
          </cell>
          <cell r="Q332">
            <v>1</v>
          </cell>
          <cell r="R332">
            <v>1</v>
          </cell>
          <cell r="S332">
            <v>1</v>
          </cell>
          <cell r="T332">
            <v>1</v>
          </cell>
          <cell r="U332">
            <v>1</v>
          </cell>
          <cell r="V332">
            <v>1</v>
          </cell>
          <cell r="W332">
            <v>1</v>
          </cell>
          <cell r="X332">
            <v>1</v>
          </cell>
          <cell r="Y332">
            <v>1</v>
          </cell>
          <cell r="Z332">
            <v>1</v>
          </cell>
          <cell r="AA332">
            <v>1</v>
          </cell>
          <cell r="AB332">
            <v>1</v>
          </cell>
          <cell r="AC332">
            <v>1</v>
          </cell>
          <cell r="AD332">
            <v>1</v>
          </cell>
          <cell r="AP332">
            <v>3</v>
          </cell>
          <cell r="AQ332">
            <v>2</v>
          </cell>
          <cell r="AR332">
            <v>5</v>
          </cell>
          <cell r="AZ332">
            <v>1</v>
          </cell>
          <cell r="BA332">
            <v>1</v>
          </cell>
          <cell r="BB332">
            <v>1</v>
          </cell>
          <cell r="BC332">
            <v>1</v>
          </cell>
          <cell r="BD332">
            <v>1</v>
          </cell>
          <cell r="BE332">
            <v>1</v>
          </cell>
          <cell r="BF332">
            <v>1</v>
          </cell>
          <cell r="BG332">
            <v>1</v>
          </cell>
          <cell r="BH332">
            <v>1</v>
          </cell>
          <cell r="BI332">
            <v>1</v>
          </cell>
          <cell r="BJ332">
            <v>1</v>
          </cell>
          <cell r="BK332">
            <v>1</v>
          </cell>
          <cell r="BL332">
            <v>1</v>
          </cell>
          <cell r="BM332">
            <v>1</v>
          </cell>
          <cell r="BN332">
            <v>1</v>
          </cell>
          <cell r="BO332">
            <v>1</v>
          </cell>
          <cell r="BP332">
            <v>1</v>
          </cell>
          <cell r="BQ332">
            <v>1</v>
          </cell>
          <cell r="BR332">
            <v>1</v>
          </cell>
          <cell r="BS332">
            <v>1</v>
          </cell>
        </row>
        <row r="333">
          <cell r="K333">
            <v>1</v>
          </cell>
          <cell r="L333">
            <v>1</v>
          </cell>
          <cell r="M333">
            <v>1</v>
          </cell>
          <cell r="N333">
            <v>1</v>
          </cell>
          <cell r="O333">
            <v>1</v>
          </cell>
          <cell r="P333">
            <v>1</v>
          </cell>
          <cell r="Q333">
            <v>1</v>
          </cell>
          <cell r="R333">
            <v>1</v>
          </cell>
          <cell r="S333">
            <v>1</v>
          </cell>
          <cell r="T333">
            <v>1</v>
          </cell>
          <cell r="U333">
            <v>1</v>
          </cell>
          <cell r="V333">
            <v>1</v>
          </cell>
          <cell r="W333">
            <v>1</v>
          </cell>
          <cell r="X333">
            <v>1</v>
          </cell>
          <cell r="Y333">
            <v>1</v>
          </cell>
          <cell r="Z333">
            <v>1</v>
          </cell>
          <cell r="AA333">
            <v>1</v>
          </cell>
          <cell r="AB333">
            <v>1</v>
          </cell>
          <cell r="AC333">
            <v>1</v>
          </cell>
          <cell r="AD333">
            <v>1</v>
          </cell>
          <cell r="AP333">
            <v>3</v>
          </cell>
          <cell r="AQ333">
            <v>2</v>
          </cell>
          <cell r="AR333">
            <v>6</v>
          </cell>
          <cell r="AZ333">
            <v>1</v>
          </cell>
          <cell r="BA333">
            <v>1</v>
          </cell>
          <cell r="BB333">
            <v>1</v>
          </cell>
          <cell r="BC333">
            <v>1</v>
          </cell>
          <cell r="BD333">
            <v>1</v>
          </cell>
          <cell r="BE333">
            <v>1</v>
          </cell>
          <cell r="BF333">
            <v>1</v>
          </cell>
          <cell r="BG333">
            <v>1</v>
          </cell>
          <cell r="BH333">
            <v>1</v>
          </cell>
          <cell r="BI333">
            <v>1</v>
          </cell>
          <cell r="BJ333">
            <v>1</v>
          </cell>
          <cell r="BK333">
            <v>1</v>
          </cell>
          <cell r="BL333">
            <v>1</v>
          </cell>
          <cell r="BM333">
            <v>1</v>
          </cell>
          <cell r="BN333">
            <v>1</v>
          </cell>
          <cell r="BO333">
            <v>1</v>
          </cell>
          <cell r="BP333">
            <v>1</v>
          </cell>
          <cell r="BQ333">
            <v>1</v>
          </cell>
          <cell r="BR333">
            <v>1</v>
          </cell>
          <cell r="BS333">
            <v>1</v>
          </cell>
        </row>
        <row r="334">
          <cell r="K334">
            <v>1</v>
          </cell>
          <cell r="L334">
            <v>1</v>
          </cell>
          <cell r="M334">
            <v>1</v>
          </cell>
          <cell r="N334">
            <v>1</v>
          </cell>
          <cell r="O334">
            <v>1</v>
          </cell>
          <cell r="P334">
            <v>1</v>
          </cell>
          <cell r="Q334">
            <v>1</v>
          </cell>
          <cell r="R334">
            <v>1</v>
          </cell>
          <cell r="S334">
            <v>1</v>
          </cell>
          <cell r="T334">
            <v>1</v>
          </cell>
          <cell r="U334">
            <v>1</v>
          </cell>
          <cell r="V334">
            <v>1</v>
          </cell>
          <cell r="W334">
            <v>1</v>
          </cell>
          <cell r="X334">
            <v>1</v>
          </cell>
          <cell r="Y334">
            <v>1</v>
          </cell>
          <cell r="Z334">
            <v>1</v>
          </cell>
          <cell r="AA334">
            <v>1</v>
          </cell>
          <cell r="AB334">
            <v>1</v>
          </cell>
          <cell r="AC334">
            <v>1</v>
          </cell>
          <cell r="AD334">
            <v>1</v>
          </cell>
          <cell r="AP334">
            <v>3</v>
          </cell>
          <cell r="AQ334">
            <v>2</v>
          </cell>
          <cell r="AR334">
            <v>7</v>
          </cell>
          <cell r="AZ334">
            <v>1</v>
          </cell>
          <cell r="BA334">
            <v>1</v>
          </cell>
          <cell r="BB334">
            <v>1</v>
          </cell>
          <cell r="BC334">
            <v>1</v>
          </cell>
          <cell r="BD334">
            <v>1</v>
          </cell>
          <cell r="BE334">
            <v>1</v>
          </cell>
          <cell r="BF334">
            <v>1</v>
          </cell>
          <cell r="BG334">
            <v>1</v>
          </cell>
          <cell r="BH334">
            <v>1</v>
          </cell>
          <cell r="BI334">
            <v>1</v>
          </cell>
          <cell r="BJ334">
            <v>1</v>
          </cell>
          <cell r="BK334">
            <v>1</v>
          </cell>
          <cell r="BL334">
            <v>1</v>
          </cell>
          <cell r="BM334">
            <v>1</v>
          </cell>
          <cell r="BN334">
            <v>1</v>
          </cell>
          <cell r="BO334">
            <v>1</v>
          </cell>
          <cell r="BP334">
            <v>1</v>
          </cell>
          <cell r="BQ334">
            <v>1</v>
          </cell>
          <cell r="BR334">
            <v>1</v>
          </cell>
          <cell r="BS334">
            <v>1</v>
          </cell>
        </row>
        <row r="335">
          <cell r="K335">
            <v>1</v>
          </cell>
          <cell r="L335">
            <v>1</v>
          </cell>
          <cell r="M335">
            <v>1</v>
          </cell>
          <cell r="N335">
            <v>1</v>
          </cell>
          <cell r="O335">
            <v>1</v>
          </cell>
          <cell r="P335">
            <v>1</v>
          </cell>
          <cell r="Q335">
            <v>1</v>
          </cell>
          <cell r="R335">
            <v>1</v>
          </cell>
          <cell r="S335">
            <v>1</v>
          </cell>
          <cell r="T335">
            <v>1</v>
          </cell>
          <cell r="U335">
            <v>1</v>
          </cell>
          <cell r="V335">
            <v>1</v>
          </cell>
          <cell r="W335">
            <v>1</v>
          </cell>
          <cell r="X335">
            <v>1</v>
          </cell>
          <cell r="Y335">
            <v>1</v>
          </cell>
          <cell r="Z335">
            <v>1</v>
          </cell>
          <cell r="AA335">
            <v>1</v>
          </cell>
          <cell r="AB335">
            <v>1</v>
          </cell>
          <cell r="AC335">
            <v>1</v>
          </cell>
          <cell r="AD335">
            <v>1</v>
          </cell>
          <cell r="AP335">
            <v>3</v>
          </cell>
          <cell r="AQ335">
            <v>2</v>
          </cell>
          <cell r="AR335">
            <v>8</v>
          </cell>
          <cell r="AZ335">
            <v>1</v>
          </cell>
          <cell r="BA335">
            <v>1</v>
          </cell>
          <cell r="BB335">
            <v>1</v>
          </cell>
          <cell r="BC335">
            <v>1</v>
          </cell>
          <cell r="BD335">
            <v>1</v>
          </cell>
          <cell r="BE335">
            <v>1</v>
          </cell>
          <cell r="BF335">
            <v>1</v>
          </cell>
          <cell r="BG335">
            <v>1</v>
          </cell>
          <cell r="BH335">
            <v>1</v>
          </cell>
          <cell r="BI335">
            <v>1</v>
          </cell>
          <cell r="BJ335">
            <v>1</v>
          </cell>
          <cell r="BK335">
            <v>1</v>
          </cell>
          <cell r="BL335">
            <v>1</v>
          </cell>
          <cell r="BM335">
            <v>1</v>
          </cell>
          <cell r="BN335">
            <v>1</v>
          </cell>
          <cell r="BO335">
            <v>1</v>
          </cell>
          <cell r="BP335">
            <v>1</v>
          </cell>
          <cell r="BQ335">
            <v>1</v>
          </cell>
          <cell r="BR335">
            <v>1</v>
          </cell>
          <cell r="BS335">
            <v>1</v>
          </cell>
        </row>
        <row r="336">
          <cell r="K336">
            <v>1</v>
          </cell>
          <cell r="L336">
            <v>1</v>
          </cell>
          <cell r="M336">
            <v>1</v>
          </cell>
          <cell r="N336">
            <v>1</v>
          </cell>
          <cell r="O336">
            <v>1</v>
          </cell>
          <cell r="P336">
            <v>1</v>
          </cell>
          <cell r="Q336">
            <v>1</v>
          </cell>
          <cell r="R336">
            <v>1</v>
          </cell>
          <cell r="S336">
            <v>1</v>
          </cell>
          <cell r="T336">
            <v>1</v>
          </cell>
          <cell r="U336">
            <v>1</v>
          </cell>
          <cell r="V336">
            <v>1</v>
          </cell>
          <cell r="W336">
            <v>1</v>
          </cell>
          <cell r="X336">
            <v>1</v>
          </cell>
          <cell r="Y336">
            <v>1</v>
          </cell>
          <cell r="Z336">
            <v>1</v>
          </cell>
          <cell r="AA336">
            <v>1</v>
          </cell>
          <cell r="AB336">
            <v>1</v>
          </cell>
          <cell r="AC336">
            <v>1</v>
          </cell>
          <cell r="AD336">
            <v>1</v>
          </cell>
          <cell r="AP336">
            <v>3</v>
          </cell>
          <cell r="AQ336">
            <v>2</v>
          </cell>
          <cell r="AR336">
            <v>9</v>
          </cell>
          <cell r="AZ336">
            <v>1</v>
          </cell>
          <cell r="BA336">
            <v>1</v>
          </cell>
          <cell r="BB336">
            <v>1</v>
          </cell>
          <cell r="BC336">
            <v>1</v>
          </cell>
          <cell r="BD336">
            <v>1</v>
          </cell>
          <cell r="BE336">
            <v>1</v>
          </cell>
          <cell r="BF336">
            <v>1</v>
          </cell>
          <cell r="BG336">
            <v>1</v>
          </cell>
          <cell r="BH336">
            <v>1</v>
          </cell>
          <cell r="BI336">
            <v>1</v>
          </cell>
          <cell r="BJ336">
            <v>1</v>
          </cell>
          <cell r="BK336">
            <v>1</v>
          </cell>
          <cell r="BL336">
            <v>1</v>
          </cell>
          <cell r="BM336">
            <v>1</v>
          </cell>
          <cell r="BN336">
            <v>1</v>
          </cell>
          <cell r="BO336">
            <v>1</v>
          </cell>
          <cell r="BP336">
            <v>1</v>
          </cell>
          <cell r="BQ336">
            <v>1</v>
          </cell>
          <cell r="BR336">
            <v>1</v>
          </cell>
          <cell r="BS336">
            <v>1</v>
          </cell>
        </row>
        <row r="337">
          <cell r="K337">
            <v>1</v>
          </cell>
          <cell r="L337">
            <v>1</v>
          </cell>
          <cell r="M337">
            <v>1</v>
          </cell>
          <cell r="N337">
            <v>1</v>
          </cell>
          <cell r="O337">
            <v>1</v>
          </cell>
          <cell r="P337">
            <v>1</v>
          </cell>
          <cell r="Q337">
            <v>1</v>
          </cell>
          <cell r="R337">
            <v>1</v>
          </cell>
          <cell r="S337">
            <v>1</v>
          </cell>
          <cell r="T337">
            <v>1</v>
          </cell>
          <cell r="U337">
            <v>1</v>
          </cell>
          <cell r="V337">
            <v>1</v>
          </cell>
          <cell r="W337">
            <v>1</v>
          </cell>
          <cell r="X337">
            <v>1</v>
          </cell>
          <cell r="Y337">
            <v>1</v>
          </cell>
          <cell r="Z337">
            <v>1</v>
          </cell>
          <cell r="AA337">
            <v>1</v>
          </cell>
          <cell r="AB337">
            <v>1</v>
          </cell>
          <cell r="AC337">
            <v>1</v>
          </cell>
          <cell r="AD337">
            <v>1</v>
          </cell>
          <cell r="AP337">
            <v>3</v>
          </cell>
          <cell r="AQ337">
            <v>2</v>
          </cell>
          <cell r="AR337">
            <v>10</v>
          </cell>
          <cell r="AZ337">
            <v>1</v>
          </cell>
          <cell r="BA337">
            <v>1</v>
          </cell>
          <cell r="BB337">
            <v>1</v>
          </cell>
          <cell r="BC337">
            <v>1</v>
          </cell>
          <cell r="BD337">
            <v>1</v>
          </cell>
          <cell r="BE337">
            <v>1</v>
          </cell>
          <cell r="BF337">
            <v>1</v>
          </cell>
          <cell r="BG337">
            <v>1</v>
          </cell>
          <cell r="BH337">
            <v>1</v>
          </cell>
          <cell r="BI337">
            <v>1</v>
          </cell>
          <cell r="BJ337">
            <v>1</v>
          </cell>
          <cell r="BK337">
            <v>1</v>
          </cell>
          <cell r="BL337">
            <v>1</v>
          </cell>
          <cell r="BM337">
            <v>1</v>
          </cell>
          <cell r="BN337">
            <v>1</v>
          </cell>
          <cell r="BO337">
            <v>1</v>
          </cell>
          <cell r="BP337">
            <v>1</v>
          </cell>
          <cell r="BQ337">
            <v>1</v>
          </cell>
          <cell r="BR337">
            <v>1</v>
          </cell>
          <cell r="BS337">
            <v>1</v>
          </cell>
        </row>
        <row r="338">
          <cell r="K338">
            <v>1</v>
          </cell>
          <cell r="L338">
            <v>1</v>
          </cell>
          <cell r="M338">
            <v>1</v>
          </cell>
          <cell r="N338">
            <v>1</v>
          </cell>
          <cell r="O338">
            <v>1</v>
          </cell>
          <cell r="P338">
            <v>1</v>
          </cell>
          <cell r="Q338">
            <v>1</v>
          </cell>
          <cell r="R338">
            <v>1</v>
          </cell>
          <cell r="S338">
            <v>1</v>
          </cell>
          <cell r="T338">
            <v>1</v>
          </cell>
          <cell r="U338">
            <v>1</v>
          </cell>
          <cell r="V338">
            <v>1</v>
          </cell>
          <cell r="W338">
            <v>1</v>
          </cell>
          <cell r="X338">
            <v>1</v>
          </cell>
          <cell r="Y338">
            <v>1</v>
          </cell>
          <cell r="Z338">
            <v>1</v>
          </cell>
          <cell r="AA338">
            <v>1</v>
          </cell>
          <cell r="AB338">
            <v>1</v>
          </cell>
          <cell r="AC338">
            <v>1</v>
          </cell>
          <cell r="AD338">
            <v>1</v>
          </cell>
          <cell r="AP338">
            <v>3</v>
          </cell>
          <cell r="AQ338">
            <v>3</v>
          </cell>
          <cell r="AR338">
            <v>1</v>
          </cell>
          <cell r="AZ338">
            <v>1</v>
          </cell>
          <cell r="BA338">
            <v>1</v>
          </cell>
          <cell r="BB338">
            <v>1</v>
          </cell>
          <cell r="BC338">
            <v>1</v>
          </cell>
          <cell r="BD338">
            <v>1</v>
          </cell>
          <cell r="BE338">
            <v>1</v>
          </cell>
          <cell r="BF338">
            <v>1</v>
          </cell>
          <cell r="BG338">
            <v>1</v>
          </cell>
          <cell r="BH338">
            <v>1</v>
          </cell>
          <cell r="BI338">
            <v>1</v>
          </cell>
          <cell r="BJ338">
            <v>1</v>
          </cell>
          <cell r="BK338">
            <v>1</v>
          </cell>
          <cell r="BL338">
            <v>1</v>
          </cell>
          <cell r="BM338">
            <v>1</v>
          </cell>
          <cell r="BN338">
            <v>1</v>
          </cell>
          <cell r="BO338">
            <v>1</v>
          </cell>
          <cell r="BP338">
            <v>1</v>
          </cell>
          <cell r="BQ338">
            <v>1</v>
          </cell>
          <cell r="BR338">
            <v>1</v>
          </cell>
          <cell r="BS338">
            <v>1</v>
          </cell>
        </row>
        <row r="339">
          <cell r="K339">
            <v>1</v>
          </cell>
          <cell r="L339">
            <v>1</v>
          </cell>
          <cell r="M339">
            <v>1</v>
          </cell>
          <cell r="N339">
            <v>1</v>
          </cell>
          <cell r="O339">
            <v>1</v>
          </cell>
          <cell r="P339">
            <v>1</v>
          </cell>
          <cell r="Q339">
            <v>1</v>
          </cell>
          <cell r="R339">
            <v>1</v>
          </cell>
          <cell r="S339">
            <v>1</v>
          </cell>
          <cell r="T339">
            <v>1</v>
          </cell>
          <cell r="U339">
            <v>1</v>
          </cell>
          <cell r="V339">
            <v>1</v>
          </cell>
          <cell r="W339">
            <v>1</v>
          </cell>
          <cell r="X339">
            <v>1</v>
          </cell>
          <cell r="Y339">
            <v>1</v>
          </cell>
          <cell r="Z339">
            <v>1</v>
          </cell>
          <cell r="AA339">
            <v>1</v>
          </cell>
          <cell r="AB339">
            <v>1</v>
          </cell>
          <cell r="AC339">
            <v>1</v>
          </cell>
          <cell r="AD339">
            <v>1</v>
          </cell>
          <cell r="AP339">
            <v>3</v>
          </cell>
          <cell r="AQ339">
            <v>3</v>
          </cell>
          <cell r="AR339">
            <v>2</v>
          </cell>
          <cell r="AZ339">
            <v>1</v>
          </cell>
          <cell r="BA339">
            <v>1</v>
          </cell>
          <cell r="BB339">
            <v>1</v>
          </cell>
          <cell r="BC339">
            <v>1</v>
          </cell>
          <cell r="BD339">
            <v>1</v>
          </cell>
          <cell r="BE339">
            <v>1</v>
          </cell>
          <cell r="BF339">
            <v>1</v>
          </cell>
          <cell r="BG339">
            <v>1</v>
          </cell>
          <cell r="BH339">
            <v>1</v>
          </cell>
          <cell r="BI339">
            <v>1</v>
          </cell>
          <cell r="BJ339">
            <v>1</v>
          </cell>
          <cell r="BK339">
            <v>1</v>
          </cell>
          <cell r="BL339">
            <v>1</v>
          </cell>
          <cell r="BM339">
            <v>1</v>
          </cell>
          <cell r="BN339">
            <v>1</v>
          </cell>
          <cell r="BO339">
            <v>1</v>
          </cell>
          <cell r="BP339">
            <v>1</v>
          </cell>
          <cell r="BQ339">
            <v>1</v>
          </cell>
          <cell r="BR339">
            <v>1</v>
          </cell>
          <cell r="BS339">
            <v>1</v>
          </cell>
        </row>
        <row r="340">
          <cell r="K340">
            <v>1</v>
          </cell>
          <cell r="L340">
            <v>1</v>
          </cell>
          <cell r="M340">
            <v>1</v>
          </cell>
          <cell r="N340">
            <v>1</v>
          </cell>
          <cell r="O340">
            <v>1</v>
          </cell>
          <cell r="P340">
            <v>1</v>
          </cell>
          <cell r="Q340">
            <v>1</v>
          </cell>
          <cell r="R340">
            <v>1</v>
          </cell>
          <cell r="S340">
            <v>1</v>
          </cell>
          <cell r="T340">
            <v>1</v>
          </cell>
          <cell r="U340">
            <v>1</v>
          </cell>
          <cell r="V340">
            <v>1</v>
          </cell>
          <cell r="W340">
            <v>1</v>
          </cell>
          <cell r="X340">
            <v>1</v>
          </cell>
          <cell r="Y340">
            <v>1</v>
          </cell>
          <cell r="Z340">
            <v>1</v>
          </cell>
          <cell r="AA340">
            <v>1</v>
          </cell>
          <cell r="AB340">
            <v>1</v>
          </cell>
          <cell r="AC340">
            <v>1</v>
          </cell>
          <cell r="AD340">
            <v>1</v>
          </cell>
          <cell r="AP340">
            <v>3</v>
          </cell>
          <cell r="AQ340">
            <v>3</v>
          </cell>
          <cell r="AR340">
            <v>3</v>
          </cell>
          <cell r="AZ340">
            <v>1</v>
          </cell>
          <cell r="BA340">
            <v>1</v>
          </cell>
          <cell r="BB340">
            <v>1</v>
          </cell>
          <cell r="BC340">
            <v>1</v>
          </cell>
          <cell r="BD340">
            <v>1</v>
          </cell>
          <cell r="BE340">
            <v>1</v>
          </cell>
          <cell r="BF340">
            <v>1</v>
          </cell>
          <cell r="BG340">
            <v>1</v>
          </cell>
          <cell r="BH340">
            <v>1</v>
          </cell>
          <cell r="BI340">
            <v>1</v>
          </cell>
          <cell r="BJ340">
            <v>1</v>
          </cell>
          <cell r="BK340">
            <v>1</v>
          </cell>
          <cell r="BL340">
            <v>1</v>
          </cell>
          <cell r="BM340">
            <v>1</v>
          </cell>
          <cell r="BN340">
            <v>1</v>
          </cell>
          <cell r="BO340">
            <v>1</v>
          </cell>
          <cell r="BP340">
            <v>1</v>
          </cell>
          <cell r="BQ340">
            <v>1</v>
          </cell>
          <cell r="BR340">
            <v>1</v>
          </cell>
          <cell r="BS340">
            <v>1</v>
          </cell>
        </row>
        <row r="341">
          <cell r="K341">
            <v>1</v>
          </cell>
          <cell r="L341">
            <v>1</v>
          </cell>
          <cell r="M341">
            <v>1</v>
          </cell>
          <cell r="N341">
            <v>1</v>
          </cell>
          <cell r="O341">
            <v>1</v>
          </cell>
          <cell r="P341">
            <v>1</v>
          </cell>
          <cell r="Q341">
            <v>1</v>
          </cell>
          <cell r="R341">
            <v>1</v>
          </cell>
          <cell r="S341">
            <v>1</v>
          </cell>
          <cell r="T341">
            <v>1</v>
          </cell>
          <cell r="U341">
            <v>1</v>
          </cell>
          <cell r="V341">
            <v>1</v>
          </cell>
          <cell r="W341">
            <v>1</v>
          </cell>
          <cell r="X341">
            <v>1</v>
          </cell>
          <cell r="Y341">
            <v>1</v>
          </cell>
          <cell r="Z341">
            <v>1</v>
          </cell>
          <cell r="AA341">
            <v>1</v>
          </cell>
          <cell r="AB341">
            <v>1</v>
          </cell>
          <cell r="AC341">
            <v>1</v>
          </cell>
          <cell r="AD341">
            <v>1</v>
          </cell>
          <cell r="AP341">
            <v>3</v>
          </cell>
          <cell r="AQ341">
            <v>3</v>
          </cell>
          <cell r="AR341">
            <v>4</v>
          </cell>
          <cell r="AZ341">
            <v>1</v>
          </cell>
          <cell r="BA341">
            <v>1</v>
          </cell>
          <cell r="BB341">
            <v>1</v>
          </cell>
          <cell r="BC341">
            <v>1</v>
          </cell>
          <cell r="BD341">
            <v>1</v>
          </cell>
          <cell r="BE341">
            <v>1</v>
          </cell>
          <cell r="BF341">
            <v>1</v>
          </cell>
          <cell r="BG341">
            <v>1</v>
          </cell>
          <cell r="BH341">
            <v>1</v>
          </cell>
          <cell r="BI341">
            <v>1</v>
          </cell>
          <cell r="BJ341">
            <v>1</v>
          </cell>
          <cell r="BK341">
            <v>1</v>
          </cell>
          <cell r="BL341">
            <v>1</v>
          </cell>
          <cell r="BM341">
            <v>1</v>
          </cell>
          <cell r="BN341">
            <v>1</v>
          </cell>
          <cell r="BO341">
            <v>1</v>
          </cell>
          <cell r="BP341">
            <v>1</v>
          </cell>
          <cell r="BQ341">
            <v>1</v>
          </cell>
          <cell r="BR341">
            <v>1</v>
          </cell>
          <cell r="BS341">
            <v>1</v>
          </cell>
        </row>
        <row r="342">
          <cell r="K342">
            <v>1</v>
          </cell>
          <cell r="L342">
            <v>1</v>
          </cell>
          <cell r="M342">
            <v>1</v>
          </cell>
          <cell r="N342">
            <v>1</v>
          </cell>
          <cell r="O342">
            <v>1</v>
          </cell>
          <cell r="P342">
            <v>1</v>
          </cell>
          <cell r="Q342">
            <v>1</v>
          </cell>
          <cell r="R342">
            <v>1</v>
          </cell>
          <cell r="S342">
            <v>1</v>
          </cell>
          <cell r="T342">
            <v>1</v>
          </cell>
          <cell r="U342">
            <v>1</v>
          </cell>
          <cell r="V342">
            <v>1</v>
          </cell>
          <cell r="W342">
            <v>1</v>
          </cell>
          <cell r="X342">
            <v>1</v>
          </cell>
          <cell r="Y342">
            <v>1</v>
          </cell>
          <cell r="Z342">
            <v>1</v>
          </cell>
          <cell r="AA342">
            <v>1</v>
          </cell>
          <cell r="AB342">
            <v>1</v>
          </cell>
          <cell r="AC342">
            <v>1</v>
          </cell>
          <cell r="AD342">
            <v>1</v>
          </cell>
          <cell r="AP342">
            <v>3</v>
          </cell>
          <cell r="AQ342">
            <v>3</v>
          </cell>
          <cell r="AR342">
            <v>5</v>
          </cell>
          <cell r="AZ342">
            <v>1</v>
          </cell>
          <cell r="BA342">
            <v>1</v>
          </cell>
          <cell r="BB342">
            <v>1</v>
          </cell>
          <cell r="BC342">
            <v>1</v>
          </cell>
          <cell r="BD342">
            <v>1</v>
          </cell>
          <cell r="BE342">
            <v>1</v>
          </cell>
          <cell r="BF342">
            <v>1</v>
          </cell>
          <cell r="BG342">
            <v>1</v>
          </cell>
          <cell r="BH342">
            <v>1</v>
          </cell>
          <cell r="BI342">
            <v>1</v>
          </cell>
          <cell r="BJ342">
            <v>1</v>
          </cell>
          <cell r="BK342">
            <v>1</v>
          </cell>
          <cell r="BL342">
            <v>1</v>
          </cell>
          <cell r="BM342">
            <v>1</v>
          </cell>
          <cell r="BN342">
            <v>1</v>
          </cell>
          <cell r="BO342">
            <v>1</v>
          </cell>
          <cell r="BP342">
            <v>1</v>
          </cell>
          <cell r="BQ342">
            <v>1</v>
          </cell>
          <cell r="BR342">
            <v>1</v>
          </cell>
          <cell r="BS342">
            <v>1</v>
          </cell>
        </row>
        <row r="343">
          <cell r="K343">
            <v>1</v>
          </cell>
          <cell r="L343">
            <v>1</v>
          </cell>
          <cell r="M343">
            <v>1</v>
          </cell>
          <cell r="N343">
            <v>1</v>
          </cell>
          <cell r="O343">
            <v>1</v>
          </cell>
          <cell r="P343">
            <v>1</v>
          </cell>
          <cell r="Q343">
            <v>1</v>
          </cell>
          <cell r="R343">
            <v>1</v>
          </cell>
          <cell r="S343">
            <v>1</v>
          </cell>
          <cell r="T343">
            <v>1</v>
          </cell>
          <cell r="U343">
            <v>1</v>
          </cell>
          <cell r="V343">
            <v>1</v>
          </cell>
          <cell r="W343">
            <v>1</v>
          </cell>
          <cell r="X343">
            <v>1</v>
          </cell>
          <cell r="Y343">
            <v>1</v>
          </cell>
          <cell r="Z343">
            <v>1</v>
          </cell>
          <cell r="AA343">
            <v>1</v>
          </cell>
          <cell r="AB343">
            <v>1</v>
          </cell>
          <cell r="AC343">
            <v>1</v>
          </cell>
          <cell r="AD343">
            <v>1</v>
          </cell>
          <cell r="AP343">
            <v>3</v>
          </cell>
          <cell r="AQ343">
            <v>3</v>
          </cell>
          <cell r="AR343">
            <v>6</v>
          </cell>
          <cell r="AZ343">
            <v>1</v>
          </cell>
          <cell r="BA343">
            <v>1</v>
          </cell>
          <cell r="BB343">
            <v>1</v>
          </cell>
          <cell r="BC343">
            <v>1</v>
          </cell>
          <cell r="BD343">
            <v>1</v>
          </cell>
          <cell r="BE343">
            <v>1</v>
          </cell>
          <cell r="BF343">
            <v>1</v>
          </cell>
          <cell r="BG343">
            <v>1</v>
          </cell>
          <cell r="BH343">
            <v>1</v>
          </cell>
          <cell r="BI343">
            <v>1</v>
          </cell>
          <cell r="BJ343">
            <v>1</v>
          </cell>
          <cell r="BK343">
            <v>1</v>
          </cell>
          <cell r="BL343">
            <v>1</v>
          </cell>
          <cell r="BM343">
            <v>1</v>
          </cell>
          <cell r="BN343">
            <v>1</v>
          </cell>
          <cell r="BO343">
            <v>1</v>
          </cell>
          <cell r="BP343">
            <v>1</v>
          </cell>
          <cell r="BQ343">
            <v>1</v>
          </cell>
          <cell r="BR343">
            <v>1</v>
          </cell>
          <cell r="BS343">
            <v>1</v>
          </cell>
        </row>
        <row r="344">
          <cell r="K344">
            <v>1</v>
          </cell>
          <cell r="L344">
            <v>1</v>
          </cell>
          <cell r="M344">
            <v>1</v>
          </cell>
          <cell r="N344">
            <v>1</v>
          </cell>
          <cell r="O344">
            <v>1</v>
          </cell>
          <cell r="P344">
            <v>1</v>
          </cell>
          <cell r="Q344">
            <v>1</v>
          </cell>
          <cell r="R344">
            <v>1</v>
          </cell>
          <cell r="S344">
            <v>1</v>
          </cell>
          <cell r="T344">
            <v>1</v>
          </cell>
          <cell r="U344">
            <v>1</v>
          </cell>
          <cell r="V344">
            <v>1</v>
          </cell>
          <cell r="W344">
            <v>1</v>
          </cell>
          <cell r="X344">
            <v>1</v>
          </cell>
          <cell r="Y344">
            <v>1</v>
          </cell>
          <cell r="Z344">
            <v>1</v>
          </cell>
          <cell r="AA344">
            <v>1</v>
          </cell>
          <cell r="AB344">
            <v>1</v>
          </cell>
          <cell r="AC344">
            <v>1</v>
          </cell>
          <cell r="AD344">
            <v>1</v>
          </cell>
          <cell r="AP344">
            <v>3</v>
          </cell>
          <cell r="AQ344">
            <v>3</v>
          </cell>
          <cell r="AR344">
            <v>7</v>
          </cell>
          <cell r="AZ344">
            <v>1</v>
          </cell>
          <cell r="BA344">
            <v>1</v>
          </cell>
          <cell r="BB344">
            <v>1</v>
          </cell>
          <cell r="BC344">
            <v>1</v>
          </cell>
          <cell r="BD344">
            <v>1</v>
          </cell>
          <cell r="BE344">
            <v>1</v>
          </cell>
          <cell r="BF344">
            <v>1</v>
          </cell>
          <cell r="BG344">
            <v>1</v>
          </cell>
          <cell r="BH344">
            <v>1</v>
          </cell>
          <cell r="BI344">
            <v>1</v>
          </cell>
          <cell r="BJ344">
            <v>1</v>
          </cell>
          <cell r="BK344">
            <v>1</v>
          </cell>
          <cell r="BL344">
            <v>1</v>
          </cell>
          <cell r="BM344">
            <v>1</v>
          </cell>
          <cell r="BN344">
            <v>1</v>
          </cell>
          <cell r="BO344">
            <v>1</v>
          </cell>
          <cell r="BP344">
            <v>1</v>
          </cell>
          <cell r="BQ344">
            <v>1</v>
          </cell>
          <cell r="BR344">
            <v>1</v>
          </cell>
          <cell r="BS344">
            <v>1</v>
          </cell>
        </row>
        <row r="345">
          <cell r="K345">
            <v>1</v>
          </cell>
          <cell r="L345">
            <v>1</v>
          </cell>
          <cell r="M345">
            <v>1</v>
          </cell>
          <cell r="N345">
            <v>1</v>
          </cell>
          <cell r="O345">
            <v>1</v>
          </cell>
          <cell r="P345">
            <v>1</v>
          </cell>
          <cell r="Q345">
            <v>1</v>
          </cell>
          <cell r="R345">
            <v>1</v>
          </cell>
          <cell r="S345">
            <v>1</v>
          </cell>
          <cell r="T345">
            <v>1</v>
          </cell>
          <cell r="U345">
            <v>1</v>
          </cell>
          <cell r="V345">
            <v>1</v>
          </cell>
          <cell r="W345">
            <v>1</v>
          </cell>
          <cell r="X345">
            <v>1</v>
          </cell>
          <cell r="Y345">
            <v>1</v>
          </cell>
          <cell r="Z345">
            <v>1</v>
          </cell>
          <cell r="AA345">
            <v>1</v>
          </cell>
          <cell r="AB345">
            <v>1</v>
          </cell>
          <cell r="AC345">
            <v>1</v>
          </cell>
          <cell r="AD345">
            <v>1</v>
          </cell>
          <cell r="AP345">
            <v>3</v>
          </cell>
          <cell r="AQ345">
            <v>3</v>
          </cell>
          <cell r="AR345">
            <v>8</v>
          </cell>
          <cell r="AZ345">
            <v>1</v>
          </cell>
          <cell r="BA345">
            <v>1</v>
          </cell>
          <cell r="BB345">
            <v>1</v>
          </cell>
          <cell r="BC345">
            <v>1</v>
          </cell>
          <cell r="BD345">
            <v>1</v>
          </cell>
          <cell r="BE345">
            <v>1</v>
          </cell>
          <cell r="BF345">
            <v>1</v>
          </cell>
          <cell r="BG345">
            <v>1</v>
          </cell>
          <cell r="BH345">
            <v>1</v>
          </cell>
          <cell r="BI345">
            <v>1</v>
          </cell>
          <cell r="BJ345">
            <v>1</v>
          </cell>
          <cell r="BK345">
            <v>1</v>
          </cell>
          <cell r="BL345">
            <v>1</v>
          </cell>
          <cell r="BM345">
            <v>1</v>
          </cell>
          <cell r="BN345">
            <v>1</v>
          </cell>
          <cell r="BO345">
            <v>1</v>
          </cell>
          <cell r="BP345">
            <v>1</v>
          </cell>
          <cell r="BQ345">
            <v>1</v>
          </cell>
          <cell r="BR345">
            <v>1</v>
          </cell>
          <cell r="BS345">
            <v>1</v>
          </cell>
        </row>
        <row r="346">
          <cell r="K346">
            <v>1</v>
          </cell>
          <cell r="L346">
            <v>1</v>
          </cell>
          <cell r="M346">
            <v>1</v>
          </cell>
          <cell r="N346">
            <v>1</v>
          </cell>
          <cell r="O346">
            <v>1</v>
          </cell>
          <cell r="P346">
            <v>1</v>
          </cell>
          <cell r="Q346">
            <v>1</v>
          </cell>
          <cell r="R346">
            <v>1</v>
          </cell>
          <cell r="S346">
            <v>1</v>
          </cell>
          <cell r="T346">
            <v>1</v>
          </cell>
          <cell r="U346">
            <v>1</v>
          </cell>
          <cell r="V346">
            <v>1</v>
          </cell>
          <cell r="W346">
            <v>1</v>
          </cell>
          <cell r="X346">
            <v>1</v>
          </cell>
          <cell r="Y346">
            <v>1</v>
          </cell>
          <cell r="Z346">
            <v>1</v>
          </cell>
          <cell r="AA346">
            <v>1</v>
          </cell>
          <cell r="AB346">
            <v>1</v>
          </cell>
          <cell r="AC346">
            <v>1</v>
          </cell>
          <cell r="AD346">
            <v>1</v>
          </cell>
          <cell r="AP346">
            <v>3</v>
          </cell>
          <cell r="AQ346">
            <v>3</v>
          </cell>
          <cell r="AR346">
            <v>9</v>
          </cell>
          <cell r="AZ346">
            <v>1</v>
          </cell>
          <cell r="BA346">
            <v>1</v>
          </cell>
          <cell r="BB346">
            <v>1</v>
          </cell>
          <cell r="BC346">
            <v>1</v>
          </cell>
          <cell r="BD346">
            <v>1</v>
          </cell>
          <cell r="BE346">
            <v>1</v>
          </cell>
          <cell r="BF346">
            <v>1</v>
          </cell>
          <cell r="BG346">
            <v>1</v>
          </cell>
          <cell r="BH346">
            <v>1</v>
          </cell>
          <cell r="BI346">
            <v>1</v>
          </cell>
          <cell r="BJ346">
            <v>1</v>
          </cell>
          <cell r="BK346">
            <v>1</v>
          </cell>
          <cell r="BL346">
            <v>1</v>
          </cell>
          <cell r="BM346">
            <v>1</v>
          </cell>
          <cell r="BN346">
            <v>1</v>
          </cell>
          <cell r="BO346">
            <v>1</v>
          </cell>
          <cell r="BP346">
            <v>1</v>
          </cell>
          <cell r="BQ346">
            <v>1</v>
          </cell>
          <cell r="BR346">
            <v>1</v>
          </cell>
          <cell r="BS346">
            <v>1</v>
          </cell>
        </row>
        <row r="347">
          <cell r="K347">
            <v>1</v>
          </cell>
          <cell r="L347">
            <v>1</v>
          </cell>
          <cell r="M347">
            <v>1</v>
          </cell>
          <cell r="N347">
            <v>1</v>
          </cell>
          <cell r="O347">
            <v>1</v>
          </cell>
          <cell r="P347">
            <v>1</v>
          </cell>
          <cell r="Q347">
            <v>1</v>
          </cell>
          <cell r="R347">
            <v>1</v>
          </cell>
          <cell r="S347">
            <v>1</v>
          </cell>
          <cell r="T347">
            <v>1</v>
          </cell>
          <cell r="U347">
            <v>1</v>
          </cell>
          <cell r="V347">
            <v>1</v>
          </cell>
          <cell r="W347">
            <v>1</v>
          </cell>
          <cell r="X347">
            <v>1</v>
          </cell>
          <cell r="Y347">
            <v>1</v>
          </cell>
          <cell r="Z347">
            <v>1</v>
          </cell>
          <cell r="AA347">
            <v>1</v>
          </cell>
          <cell r="AB347">
            <v>1</v>
          </cell>
          <cell r="AC347">
            <v>1</v>
          </cell>
          <cell r="AD347">
            <v>1</v>
          </cell>
          <cell r="AP347">
            <v>3</v>
          </cell>
          <cell r="AQ347">
            <v>3</v>
          </cell>
          <cell r="AR347">
            <v>10</v>
          </cell>
          <cell r="AZ347">
            <v>1</v>
          </cell>
          <cell r="BA347">
            <v>1</v>
          </cell>
          <cell r="BB347">
            <v>1</v>
          </cell>
          <cell r="BC347">
            <v>1</v>
          </cell>
          <cell r="BD347">
            <v>1</v>
          </cell>
          <cell r="BE347">
            <v>1</v>
          </cell>
          <cell r="BF347">
            <v>1</v>
          </cell>
          <cell r="BG347">
            <v>1</v>
          </cell>
          <cell r="BH347">
            <v>1</v>
          </cell>
          <cell r="BI347">
            <v>1</v>
          </cell>
          <cell r="BJ347">
            <v>1</v>
          </cell>
          <cell r="BK347">
            <v>1</v>
          </cell>
          <cell r="BL347">
            <v>1</v>
          </cell>
          <cell r="BM347">
            <v>1</v>
          </cell>
          <cell r="BN347">
            <v>1</v>
          </cell>
          <cell r="BO347">
            <v>1</v>
          </cell>
          <cell r="BP347">
            <v>1</v>
          </cell>
          <cell r="BQ347">
            <v>1</v>
          </cell>
          <cell r="BR347">
            <v>1</v>
          </cell>
          <cell r="BS347">
            <v>1</v>
          </cell>
        </row>
        <row r="348">
          <cell r="K348">
            <v>1</v>
          </cell>
          <cell r="L348">
            <v>1</v>
          </cell>
          <cell r="M348">
            <v>1</v>
          </cell>
          <cell r="N348">
            <v>1</v>
          </cell>
          <cell r="O348">
            <v>1</v>
          </cell>
          <cell r="P348">
            <v>1</v>
          </cell>
          <cell r="Q348">
            <v>1</v>
          </cell>
          <cell r="R348">
            <v>1</v>
          </cell>
          <cell r="S348">
            <v>1</v>
          </cell>
          <cell r="T348">
            <v>1</v>
          </cell>
          <cell r="U348">
            <v>1</v>
          </cell>
          <cell r="V348">
            <v>1</v>
          </cell>
          <cell r="W348">
            <v>1</v>
          </cell>
          <cell r="X348">
            <v>1</v>
          </cell>
          <cell r="Y348">
            <v>1</v>
          </cell>
          <cell r="Z348">
            <v>1</v>
          </cell>
          <cell r="AA348">
            <v>1</v>
          </cell>
          <cell r="AB348">
            <v>1</v>
          </cell>
          <cell r="AC348">
            <v>1</v>
          </cell>
          <cell r="AD348">
            <v>1</v>
          </cell>
          <cell r="AP348">
            <v>3</v>
          </cell>
          <cell r="AQ348">
            <v>4</v>
          </cell>
          <cell r="AR348">
            <v>1</v>
          </cell>
          <cell r="AZ348">
            <v>1</v>
          </cell>
          <cell r="BA348">
            <v>1</v>
          </cell>
          <cell r="BB348">
            <v>1</v>
          </cell>
          <cell r="BC348">
            <v>1</v>
          </cell>
          <cell r="BD348">
            <v>1</v>
          </cell>
          <cell r="BE348">
            <v>1</v>
          </cell>
          <cell r="BF348">
            <v>1</v>
          </cell>
          <cell r="BG348">
            <v>1</v>
          </cell>
          <cell r="BH348">
            <v>1</v>
          </cell>
          <cell r="BI348">
            <v>1</v>
          </cell>
          <cell r="BJ348">
            <v>1</v>
          </cell>
          <cell r="BK348">
            <v>1</v>
          </cell>
          <cell r="BL348">
            <v>1</v>
          </cell>
          <cell r="BM348">
            <v>1</v>
          </cell>
          <cell r="BN348">
            <v>1</v>
          </cell>
          <cell r="BO348">
            <v>1</v>
          </cell>
          <cell r="BP348">
            <v>1</v>
          </cell>
          <cell r="BQ348">
            <v>1</v>
          </cell>
          <cell r="BR348">
            <v>1</v>
          </cell>
          <cell r="BS348">
            <v>1</v>
          </cell>
        </row>
        <row r="349">
          <cell r="K349">
            <v>1</v>
          </cell>
          <cell r="L349">
            <v>1</v>
          </cell>
          <cell r="M349">
            <v>1</v>
          </cell>
          <cell r="N349">
            <v>1</v>
          </cell>
          <cell r="O349">
            <v>1</v>
          </cell>
          <cell r="P349">
            <v>1</v>
          </cell>
          <cell r="Q349">
            <v>1</v>
          </cell>
          <cell r="R349">
            <v>1</v>
          </cell>
          <cell r="S349">
            <v>1</v>
          </cell>
          <cell r="T349">
            <v>1</v>
          </cell>
          <cell r="U349">
            <v>1</v>
          </cell>
          <cell r="V349">
            <v>1</v>
          </cell>
          <cell r="W349">
            <v>1</v>
          </cell>
          <cell r="X349">
            <v>1</v>
          </cell>
          <cell r="Y349">
            <v>1</v>
          </cell>
          <cell r="Z349">
            <v>1</v>
          </cell>
          <cell r="AA349">
            <v>1</v>
          </cell>
          <cell r="AB349">
            <v>1</v>
          </cell>
          <cell r="AC349">
            <v>1</v>
          </cell>
          <cell r="AD349">
            <v>1</v>
          </cell>
          <cell r="AP349">
            <v>3</v>
          </cell>
          <cell r="AQ349">
            <v>4</v>
          </cell>
          <cell r="AR349">
            <v>2</v>
          </cell>
          <cell r="AZ349">
            <v>1</v>
          </cell>
          <cell r="BA349">
            <v>1</v>
          </cell>
          <cell r="BB349">
            <v>1</v>
          </cell>
          <cell r="BC349">
            <v>1</v>
          </cell>
          <cell r="BD349">
            <v>1</v>
          </cell>
          <cell r="BE349">
            <v>1</v>
          </cell>
          <cell r="BF349">
            <v>1</v>
          </cell>
          <cell r="BG349">
            <v>1</v>
          </cell>
          <cell r="BH349">
            <v>1</v>
          </cell>
          <cell r="BI349">
            <v>1</v>
          </cell>
          <cell r="BJ349">
            <v>1</v>
          </cell>
          <cell r="BK349">
            <v>1</v>
          </cell>
          <cell r="BL349">
            <v>1</v>
          </cell>
          <cell r="BM349">
            <v>1</v>
          </cell>
          <cell r="BN349">
            <v>1</v>
          </cell>
          <cell r="BO349">
            <v>1</v>
          </cell>
          <cell r="BP349">
            <v>1</v>
          </cell>
          <cell r="BQ349">
            <v>1</v>
          </cell>
          <cell r="BR349">
            <v>1</v>
          </cell>
          <cell r="BS349">
            <v>1</v>
          </cell>
        </row>
        <row r="350">
          <cell r="K350">
            <v>1</v>
          </cell>
          <cell r="L350">
            <v>1</v>
          </cell>
          <cell r="M350">
            <v>1</v>
          </cell>
          <cell r="N350">
            <v>1</v>
          </cell>
          <cell r="O350">
            <v>1</v>
          </cell>
          <cell r="P350">
            <v>1</v>
          </cell>
          <cell r="Q350">
            <v>1</v>
          </cell>
          <cell r="R350">
            <v>1</v>
          </cell>
          <cell r="S350">
            <v>1</v>
          </cell>
          <cell r="T350">
            <v>1</v>
          </cell>
          <cell r="U350">
            <v>1</v>
          </cell>
          <cell r="V350">
            <v>1</v>
          </cell>
          <cell r="W350">
            <v>1</v>
          </cell>
          <cell r="X350">
            <v>1</v>
          </cell>
          <cell r="Y350">
            <v>1</v>
          </cell>
          <cell r="Z350">
            <v>1</v>
          </cell>
          <cell r="AA350">
            <v>1</v>
          </cell>
          <cell r="AB350">
            <v>1</v>
          </cell>
          <cell r="AC350">
            <v>1</v>
          </cell>
          <cell r="AD350">
            <v>1</v>
          </cell>
          <cell r="AP350">
            <v>3</v>
          </cell>
          <cell r="AQ350">
            <v>4</v>
          </cell>
          <cell r="AR350">
            <v>3</v>
          </cell>
          <cell r="AZ350">
            <v>1</v>
          </cell>
          <cell r="BA350">
            <v>1</v>
          </cell>
          <cell r="BB350">
            <v>1</v>
          </cell>
          <cell r="BC350">
            <v>1</v>
          </cell>
          <cell r="BD350">
            <v>1</v>
          </cell>
          <cell r="BE350">
            <v>1</v>
          </cell>
          <cell r="BF350">
            <v>1</v>
          </cell>
          <cell r="BG350">
            <v>1</v>
          </cell>
          <cell r="BH350">
            <v>1</v>
          </cell>
          <cell r="BI350">
            <v>1</v>
          </cell>
          <cell r="BJ350">
            <v>1</v>
          </cell>
          <cell r="BK350">
            <v>1</v>
          </cell>
          <cell r="BL350">
            <v>1</v>
          </cell>
          <cell r="BM350">
            <v>1</v>
          </cell>
          <cell r="BN350">
            <v>1</v>
          </cell>
          <cell r="BO350">
            <v>1</v>
          </cell>
          <cell r="BP350">
            <v>1</v>
          </cell>
          <cell r="BQ350">
            <v>1</v>
          </cell>
          <cell r="BR350">
            <v>1</v>
          </cell>
          <cell r="BS350">
            <v>1</v>
          </cell>
        </row>
        <row r="351">
          <cell r="K351">
            <v>1</v>
          </cell>
          <cell r="L351">
            <v>1</v>
          </cell>
          <cell r="M351">
            <v>1</v>
          </cell>
          <cell r="N351">
            <v>1</v>
          </cell>
          <cell r="O351">
            <v>1</v>
          </cell>
          <cell r="P351">
            <v>1</v>
          </cell>
          <cell r="Q351">
            <v>1</v>
          </cell>
          <cell r="R351">
            <v>1</v>
          </cell>
          <cell r="S351">
            <v>1</v>
          </cell>
          <cell r="T351">
            <v>1</v>
          </cell>
          <cell r="U351">
            <v>1</v>
          </cell>
          <cell r="V351">
            <v>1</v>
          </cell>
          <cell r="W351">
            <v>1</v>
          </cell>
          <cell r="X351">
            <v>1</v>
          </cell>
          <cell r="Y351">
            <v>1</v>
          </cell>
          <cell r="Z351">
            <v>1</v>
          </cell>
          <cell r="AA351">
            <v>1</v>
          </cell>
          <cell r="AB351">
            <v>1</v>
          </cell>
          <cell r="AC351">
            <v>1</v>
          </cell>
          <cell r="AD351">
            <v>1</v>
          </cell>
          <cell r="AP351">
            <v>3</v>
          </cell>
          <cell r="AQ351">
            <v>4</v>
          </cell>
          <cell r="AR351">
            <v>4</v>
          </cell>
          <cell r="AZ351">
            <v>1</v>
          </cell>
          <cell r="BA351">
            <v>1</v>
          </cell>
          <cell r="BB351">
            <v>1</v>
          </cell>
          <cell r="BC351">
            <v>1</v>
          </cell>
          <cell r="BD351">
            <v>1</v>
          </cell>
          <cell r="BE351">
            <v>1</v>
          </cell>
          <cell r="BF351">
            <v>1</v>
          </cell>
          <cell r="BG351">
            <v>1</v>
          </cell>
          <cell r="BH351">
            <v>1</v>
          </cell>
          <cell r="BI351">
            <v>1</v>
          </cell>
          <cell r="BJ351">
            <v>1</v>
          </cell>
          <cell r="BK351">
            <v>1</v>
          </cell>
          <cell r="BL351">
            <v>1</v>
          </cell>
          <cell r="BM351">
            <v>1</v>
          </cell>
          <cell r="BN351">
            <v>1</v>
          </cell>
          <cell r="BO351">
            <v>1</v>
          </cell>
          <cell r="BP351">
            <v>1</v>
          </cell>
          <cell r="BQ351">
            <v>1</v>
          </cell>
          <cell r="BR351">
            <v>1</v>
          </cell>
          <cell r="BS351">
            <v>1</v>
          </cell>
        </row>
        <row r="352">
          <cell r="K352">
            <v>1</v>
          </cell>
          <cell r="L352">
            <v>1</v>
          </cell>
          <cell r="M352">
            <v>1</v>
          </cell>
          <cell r="N352">
            <v>1</v>
          </cell>
          <cell r="O352">
            <v>1</v>
          </cell>
          <cell r="P352">
            <v>1</v>
          </cell>
          <cell r="Q352">
            <v>1</v>
          </cell>
          <cell r="R352">
            <v>1</v>
          </cell>
          <cell r="S352">
            <v>1</v>
          </cell>
          <cell r="T352">
            <v>1</v>
          </cell>
          <cell r="U352">
            <v>1</v>
          </cell>
          <cell r="V352">
            <v>1</v>
          </cell>
          <cell r="W352">
            <v>1</v>
          </cell>
          <cell r="X352">
            <v>1</v>
          </cell>
          <cell r="Y352">
            <v>1</v>
          </cell>
          <cell r="Z352">
            <v>1</v>
          </cell>
          <cell r="AA352">
            <v>1</v>
          </cell>
          <cell r="AB352">
            <v>1</v>
          </cell>
          <cell r="AC352">
            <v>1</v>
          </cell>
          <cell r="AD352">
            <v>1</v>
          </cell>
          <cell r="AP352">
            <v>3</v>
          </cell>
          <cell r="AQ352">
            <v>4</v>
          </cell>
          <cell r="AR352">
            <v>5</v>
          </cell>
          <cell r="AZ352">
            <v>1</v>
          </cell>
          <cell r="BA352">
            <v>1</v>
          </cell>
          <cell r="BB352">
            <v>1</v>
          </cell>
          <cell r="BC352">
            <v>1</v>
          </cell>
          <cell r="BD352">
            <v>1</v>
          </cell>
          <cell r="BE352">
            <v>1</v>
          </cell>
          <cell r="BF352">
            <v>1</v>
          </cell>
          <cell r="BG352">
            <v>1</v>
          </cell>
          <cell r="BH352">
            <v>1</v>
          </cell>
          <cell r="BI352">
            <v>1</v>
          </cell>
          <cell r="BJ352">
            <v>1</v>
          </cell>
          <cell r="BK352">
            <v>1</v>
          </cell>
          <cell r="BL352">
            <v>1</v>
          </cell>
          <cell r="BM352">
            <v>1</v>
          </cell>
          <cell r="BN352">
            <v>1</v>
          </cell>
          <cell r="BO352">
            <v>1</v>
          </cell>
          <cell r="BP352">
            <v>1</v>
          </cell>
          <cell r="BQ352">
            <v>1</v>
          </cell>
          <cell r="BR352">
            <v>1</v>
          </cell>
          <cell r="BS352">
            <v>1</v>
          </cell>
        </row>
        <row r="353">
          <cell r="K353">
            <v>1</v>
          </cell>
          <cell r="L353">
            <v>1</v>
          </cell>
          <cell r="M353">
            <v>1</v>
          </cell>
          <cell r="N353">
            <v>1</v>
          </cell>
          <cell r="O353">
            <v>1</v>
          </cell>
          <cell r="P353">
            <v>1</v>
          </cell>
          <cell r="Q353">
            <v>1</v>
          </cell>
          <cell r="R353">
            <v>1</v>
          </cell>
          <cell r="S353">
            <v>1</v>
          </cell>
          <cell r="T353">
            <v>1</v>
          </cell>
          <cell r="U353">
            <v>1</v>
          </cell>
          <cell r="V353">
            <v>1</v>
          </cell>
          <cell r="W353">
            <v>1</v>
          </cell>
          <cell r="X353">
            <v>1</v>
          </cell>
          <cell r="Y353">
            <v>1</v>
          </cell>
          <cell r="Z353">
            <v>1</v>
          </cell>
          <cell r="AA353">
            <v>1</v>
          </cell>
          <cell r="AB353">
            <v>1</v>
          </cell>
          <cell r="AC353">
            <v>1</v>
          </cell>
          <cell r="AD353">
            <v>1</v>
          </cell>
          <cell r="AP353">
            <v>3</v>
          </cell>
          <cell r="AQ353">
            <v>4</v>
          </cell>
          <cell r="AR353">
            <v>6</v>
          </cell>
          <cell r="AZ353">
            <v>1</v>
          </cell>
          <cell r="BA353">
            <v>1</v>
          </cell>
          <cell r="BB353">
            <v>1</v>
          </cell>
          <cell r="BC353">
            <v>1</v>
          </cell>
          <cell r="BD353">
            <v>1</v>
          </cell>
          <cell r="BE353">
            <v>1</v>
          </cell>
          <cell r="BF353">
            <v>1</v>
          </cell>
          <cell r="BG353">
            <v>1</v>
          </cell>
          <cell r="BH353">
            <v>1</v>
          </cell>
          <cell r="BI353">
            <v>1</v>
          </cell>
          <cell r="BJ353">
            <v>1</v>
          </cell>
          <cell r="BK353">
            <v>1</v>
          </cell>
          <cell r="BL353">
            <v>1</v>
          </cell>
          <cell r="BM353">
            <v>1</v>
          </cell>
          <cell r="BN353">
            <v>1</v>
          </cell>
          <cell r="BO353">
            <v>1</v>
          </cell>
          <cell r="BP353">
            <v>1</v>
          </cell>
          <cell r="BQ353">
            <v>1</v>
          </cell>
          <cell r="BR353">
            <v>1</v>
          </cell>
          <cell r="BS353">
            <v>1</v>
          </cell>
        </row>
        <row r="354">
          <cell r="K354">
            <v>1</v>
          </cell>
          <cell r="L354">
            <v>1</v>
          </cell>
          <cell r="M354">
            <v>1</v>
          </cell>
          <cell r="N354">
            <v>1</v>
          </cell>
          <cell r="O354">
            <v>1</v>
          </cell>
          <cell r="P354">
            <v>1</v>
          </cell>
          <cell r="Q354">
            <v>1</v>
          </cell>
          <cell r="R354">
            <v>1</v>
          </cell>
          <cell r="S354">
            <v>1</v>
          </cell>
          <cell r="T354">
            <v>1</v>
          </cell>
          <cell r="U354">
            <v>1</v>
          </cell>
          <cell r="V354">
            <v>1</v>
          </cell>
          <cell r="W354">
            <v>1</v>
          </cell>
          <cell r="X354">
            <v>1</v>
          </cell>
          <cell r="Y354">
            <v>1</v>
          </cell>
          <cell r="Z354">
            <v>1</v>
          </cell>
          <cell r="AA354">
            <v>1</v>
          </cell>
          <cell r="AB354">
            <v>1</v>
          </cell>
          <cell r="AC354">
            <v>1</v>
          </cell>
          <cell r="AD354">
            <v>1</v>
          </cell>
          <cell r="AP354">
            <v>3</v>
          </cell>
          <cell r="AQ354">
            <v>4</v>
          </cell>
          <cell r="AR354">
            <v>7</v>
          </cell>
          <cell r="AZ354">
            <v>1</v>
          </cell>
          <cell r="BA354">
            <v>1</v>
          </cell>
          <cell r="BB354">
            <v>1</v>
          </cell>
          <cell r="BC354">
            <v>1</v>
          </cell>
          <cell r="BD354">
            <v>1</v>
          </cell>
          <cell r="BE354">
            <v>1</v>
          </cell>
          <cell r="BF354">
            <v>1</v>
          </cell>
          <cell r="BG354">
            <v>1</v>
          </cell>
          <cell r="BH354">
            <v>1</v>
          </cell>
          <cell r="BI354">
            <v>1</v>
          </cell>
          <cell r="BJ354">
            <v>1</v>
          </cell>
          <cell r="BK354">
            <v>1</v>
          </cell>
          <cell r="BL354">
            <v>1</v>
          </cell>
          <cell r="BM354">
            <v>1</v>
          </cell>
          <cell r="BN354">
            <v>1</v>
          </cell>
          <cell r="BO354">
            <v>1</v>
          </cell>
          <cell r="BP354">
            <v>1</v>
          </cell>
          <cell r="BQ354">
            <v>1</v>
          </cell>
          <cell r="BR354">
            <v>1</v>
          </cell>
          <cell r="BS354">
            <v>1</v>
          </cell>
        </row>
        <row r="355">
          <cell r="K355">
            <v>1</v>
          </cell>
          <cell r="L355">
            <v>1</v>
          </cell>
          <cell r="M355">
            <v>1</v>
          </cell>
          <cell r="N355">
            <v>1</v>
          </cell>
          <cell r="O355">
            <v>1</v>
          </cell>
          <cell r="P355">
            <v>1</v>
          </cell>
          <cell r="Q355">
            <v>1</v>
          </cell>
          <cell r="R355">
            <v>1</v>
          </cell>
          <cell r="S355">
            <v>1</v>
          </cell>
          <cell r="T355">
            <v>1</v>
          </cell>
          <cell r="U355">
            <v>1</v>
          </cell>
          <cell r="V355">
            <v>1</v>
          </cell>
          <cell r="W355">
            <v>1</v>
          </cell>
          <cell r="X355">
            <v>1</v>
          </cell>
          <cell r="Y355">
            <v>1</v>
          </cell>
          <cell r="Z355">
            <v>1</v>
          </cell>
          <cell r="AA355">
            <v>1</v>
          </cell>
          <cell r="AB355">
            <v>1</v>
          </cell>
          <cell r="AC355">
            <v>1</v>
          </cell>
          <cell r="AD355">
            <v>1</v>
          </cell>
          <cell r="AP355">
            <v>3</v>
          </cell>
          <cell r="AQ355">
            <v>4</v>
          </cell>
          <cell r="AR355">
            <v>8</v>
          </cell>
          <cell r="AZ355">
            <v>1</v>
          </cell>
          <cell r="BA355">
            <v>1</v>
          </cell>
          <cell r="BB355">
            <v>1</v>
          </cell>
          <cell r="BC355">
            <v>1</v>
          </cell>
          <cell r="BD355">
            <v>1</v>
          </cell>
          <cell r="BE355">
            <v>1</v>
          </cell>
          <cell r="BF355">
            <v>1</v>
          </cell>
          <cell r="BG355">
            <v>1</v>
          </cell>
          <cell r="BH355">
            <v>1</v>
          </cell>
          <cell r="BI355">
            <v>1</v>
          </cell>
          <cell r="BJ355">
            <v>1</v>
          </cell>
          <cell r="BK355">
            <v>1</v>
          </cell>
          <cell r="BL355">
            <v>1</v>
          </cell>
          <cell r="BM355">
            <v>1</v>
          </cell>
          <cell r="BN355">
            <v>1</v>
          </cell>
          <cell r="BO355">
            <v>1</v>
          </cell>
          <cell r="BP355">
            <v>1</v>
          </cell>
          <cell r="BQ355">
            <v>1</v>
          </cell>
          <cell r="BR355">
            <v>1</v>
          </cell>
          <cell r="BS355">
            <v>1</v>
          </cell>
        </row>
        <row r="356">
          <cell r="K356">
            <v>1</v>
          </cell>
          <cell r="L356">
            <v>1</v>
          </cell>
          <cell r="M356">
            <v>1</v>
          </cell>
          <cell r="N356">
            <v>1</v>
          </cell>
          <cell r="O356">
            <v>1</v>
          </cell>
          <cell r="P356">
            <v>1</v>
          </cell>
          <cell r="Q356">
            <v>1</v>
          </cell>
          <cell r="R356">
            <v>1</v>
          </cell>
          <cell r="S356">
            <v>1</v>
          </cell>
          <cell r="T356">
            <v>1</v>
          </cell>
          <cell r="U356">
            <v>1</v>
          </cell>
          <cell r="V356">
            <v>1</v>
          </cell>
          <cell r="W356">
            <v>1</v>
          </cell>
          <cell r="X356">
            <v>1</v>
          </cell>
          <cell r="Y356">
            <v>1</v>
          </cell>
          <cell r="Z356">
            <v>1</v>
          </cell>
          <cell r="AA356">
            <v>1</v>
          </cell>
          <cell r="AB356">
            <v>1</v>
          </cell>
          <cell r="AC356">
            <v>1</v>
          </cell>
          <cell r="AD356">
            <v>1</v>
          </cell>
          <cell r="AP356">
            <v>3</v>
          </cell>
          <cell r="AQ356">
            <v>4</v>
          </cell>
          <cell r="AR356">
            <v>9</v>
          </cell>
          <cell r="AZ356">
            <v>1</v>
          </cell>
          <cell r="BA356">
            <v>1</v>
          </cell>
          <cell r="BB356">
            <v>1</v>
          </cell>
          <cell r="BC356">
            <v>1</v>
          </cell>
          <cell r="BD356">
            <v>1</v>
          </cell>
          <cell r="BE356">
            <v>1</v>
          </cell>
          <cell r="BF356">
            <v>1</v>
          </cell>
          <cell r="BG356">
            <v>1</v>
          </cell>
          <cell r="BH356">
            <v>1</v>
          </cell>
          <cell r="BI356">
            <v>1</v>
          </cell>
          <cell r="BJ356">
            <v>1</v>
          </cell>
          <cell r="BK356">
            <v>1</v>
          </cell>
          <cell r="BL356">
            <v>1</v>
          </cell>
          <cell r="BM356">
            <v>1</v>
          </cell>
          <cell r="BN356">
            <v>1</v>
          </cell>
          <cell r="BO356">
            <v>1</v>
          </cell>
          <cell r="BP356">
            <v>1</v>
          </cell>
          <cell r="BQ356">
            <v>1</v>
          </cell>
          <cell r="BR356">
            <v>1</v>
          </cell>
          <cell r="BS356">
            <v>1</v>
          </cell>
        </row>
        <row r="357">
          <cell r="K357">
            <v>1</v>
          </cell>
          <cell r="L357">
            <v>1</v>
          </cell>
          <cell r="M357">
            <v>1</v>
          </cell>
          <cell r="N357">
            <v>1</v>
          </cell>
          <cell r="O357">
            <v>1</v>
          </cell>
          <cell r="P357">
            <v>1</v>
          </cell>
          <cell r="Q357">
            <v>1</v>
          </cell>
          <cell r="R357">
            <v>1</v>
          </cell>
          <cell r="S357">
            <v>1</v>
          </cell>
          <cell r="T357">
            <v>1</v>
          </cell>
          <cell r="U357">
            <v>1</v>
          </cell>
          <cell r="V357">
            <v>1</v>
          </cell>
          <cell r="W357">
            <v>1</v>
          </cell>
          <cell r="X357">
            <v>1</v>
          </cell>
          <cell r="Y357">
            <v>1</v>
          </cell>
          <cell r="Z357">
            <v>1</v>
          </cell>
          <cell r="AA357">
            <v>1</v>
          </cell>
          <cell r="AB357">
            <v>1</v>
          </cell>
          <cell r="AC357">
            <v>1</v>
          </cell>
          <cell r="AD357">
            <v>1</v>
          </cell>
          <cell r="AP357">
            <v>3</v>
          </cell>
          <cell r="AQ357">
            <v>4</v>
          </cell>
          <cell r="AR357">
            <v>10</v>
          </cell>
          <cell r="AZ357">
            <v>1</v>
          </cell>
          <cell r="BA357">
            <v>1</v>
          </cell>
          <cell r="BB357">
            <v>1</v>
          </cell>
          <cell r="BC357">
            <v>1</v>
          </cell>
          <cell r="BD357">
            <v>1</v>
          </cell>
          <cell r="BE357">
            <v>1</v>
          </cell>
          <cell r="BF357">
            <v>1</v>
          </cell>
          <cell r="BG357">
            <v>1</v>
          </cell>
          <cell r="BH357">
            <v>1</v>
          </cell>
          <cell r="BI357">
            <v>1</v>
          </cell>
          <cell r="BJ357">
            <v>1</v>
          </cell>
          <cell r="BK357">
            <v>1</v>
          </cell>
          <cell r="BL357">
            <v>1</v>
          </cell>
          <cell r="BM357">
            <v>1</v>
          </cell>
          <cell r="BN357">
            <v>1</v>
          </cell>
          <cell r="BO357">
            <v>1</v>
          </cell>
          <cell r="BP357">
            <v>1</v>
          </cell>
          <cell r="BQ357">
            <v>1</v>
          </cell>
          <cell r="BR357">
            <v>1</v>
          </cell>
          <cell r="BS357">
            <v>1</v>
          </cell>
        </row>
        <row r="358">
          <cell r="K358">
            <v>1</v>
          </cell>
          <cell r="L358">
            <v>1</v>
          </cell>
          <cell r="M358">
            <v>1</v>
          </cell>
          <cell r="N358">
            <v>1</v>
          </cell>
          <cell r="O358">
            <v>1</v>
          </cell>
          <cell r="P358">
            <v>1</v>
          </cell>
          <cell r="Q358">
            <v>1</v>
          </cell>
          <cell r="R358">
            <v>1</v>
          </cell>
          <cell r="S358">
            <v>1</v>
          </cell>
          <cell r="T358">
            <v>1</v>
          </cell>
          <cell r="U358">
            <v>1</v>
          </cell>
          <cell r="V358">
            <v>1</v>
          </cell>
          <cell r="W358">
            <v>1</v>
          </cell>
          <cell r="X358">
            <v>1</v>
          </cell>
          <cell r="Y358">
            <v>1</v>
          </cell>
          <cell r="Z358">
            <v>1</v>
          </cell>
          <cell r="AA358">
            <v>1</v>
          </cell>
          <cell r="AB358">
            <v>1</v>
          </cell>
          <cell r="AC358">
            <v>1</v>
          </cell>
          <cell r="AD358">
            <v>1</v>
          </cell>
          <cell r="AP358">
            <v>3</v>
          </cell>
          <cell r="AQ358">
            <v>5</v>
          </cell>
          <cell r="AR358">
            <v>1</v>
          </cell>
          <cell r="AZ358">
            <v>1</v>
          </cell>
          <cell r="BA358">
            <v>1</v>
          </cell>
          <cell r="BB358">
            <v>1</v>
          </cell>
          <cell r="BC358">
            <v>1</v>
          </cell>
          <cell r="BD358">
            <v>1</v>
          </cell>
          <cell r="BE358">
            <v>1</v>
          </cell>
          <cell r="BF358">
            <v>1</v>
          </cell>
          <cell r="BG358">
            <v>1</v>
          </cell>
          <cell r="BH358">
            <v>1</v>
          </cell>
          <cell r="BI358">
            <v>1</v>
          </cell>
          <cell r="BJ358">
            <v>1</v>
          </cell>
          <cell r="BK358">
            <v>1</v>
          </cell>
          <cell r="BL358">
            <v>1</v>
          </cell>
          <cell r="BM358">
            <v>1</v>
          </cell>
          <cell r="BN358">
            <v>1</v>
          </cell>
          <cell r="BO358">
            <v>1</v>
          </cell>
          <cell r="BP358">
            <v>1</v>
          </cell>
          <cell r="BQ358">
            <v>1</v>
          </cell>
          <cell r="BR358">
            <v>1</v>
          </cell>
          <cell r="BS358">
            <v>1</v>
          </cell>
        </row>
        <row r="359">
          <cell r="K359">
            <v>1</v>
          </cell>
          <cell r="L359">
            <v>1</v>
          </cell>
          <cell r="M359">
            <v>1</v>
          </cell>
          <cell r="N359">
            <v>1</v>
          </cell>
          <cell r="O359">
            <v>1</v>
          </cell>
          <cell r="P359">
            <v>1</v>
          </cell>
          <cell r="Q359">
            <v>1</v>
          </cell>
          <cell r="R359">
            <v>1</v>
          </cell>
          <cell r="S359">
            <v>1</v>
          </cell>
          <cell r="T359">
            <v>1</v>
          </cell>
          <cell r="U359">
            <v>1</v>
          </cell>
          <cell r="V359">
            <v>1</v>
          </cell>
          <cell r="W359">
            <v>1</v>
          </cell>
          <cell r="X359">
            <v>1</v>
          </cell>
          <cell r="Y359">
            <v>1</v>
          </cell>
          <cell r="Z359">
            <v>1</v>
          </cell>
          <cell r="AA359">
            <v>1</v>
          </cell>
          <cell r="AB359">
            <v>1</v>
          </cell>
          <cell r="AC359">
            <v>1</v>
          </cell>
          <cell r="AD359">
            <v>1</v>
          </cell>
          <cell r="AP359">
            <v>3</v>
          </cell>
          <cell r="AQ359">
            <v>5</v>
          </cell>
          <cell r="AR359">
            <v>2</v>
          </cell>
          <cell r="AZ359">
            <v>1</v>
          </cell>
          <cell r="BA359">
            <v>1</v>
          </cell>
          <cell r="BB359">
            <v>1</v>
          </cell>
          <cell r="BC359">
            <v>1</v>
          </cell>
          <cell r="BD359">
            <v>1</v>
          </cell>
          <cell r="BE359">
            <v>1</v>
          </cell>
          <cell r="BF359">
            <v>1</v>
          </cell>
          <cell r="BG359">
            <v>1</v>
          </cell>
          <cell r="BH359">
            <v>1</v>
          </cell>
          <cell r="BI359">
            <v>1</v>
          </cell>
          <cell r="BJ359">
            <v>1</v>
          </cell>
          <cell r="BK359">
            <v>1</v>
          </cell>
          <cell r="BL359">
            <v>1</v>
          </cell>
          <cell r="BM359">
            <v>1</v>
          </cell>
          <cell r="BN359">
            <v>1</v>
          </cell>
          <cell r="BO359">
            <v>1</v>
          </cell>
          <cell r="BP359">
            <v>1</v>
          </cell>
          <cell r="BQ359">
            <v>1</v>
          </cell>
          <cell r="BR359">
            <v>1</v>
          </cell>
          <cell r="BS359">
            <v>1</v>
          </cell>
        </row>
        <row r="360">
          <cell r="K360">
            <v>1</v>
          </cell>
          <cell r="L360">
            <v>1</v>
          </cell>
          <cell r="M360">
            <v>1</v>
          </cell>
          <cell r="N360">
            <v>1</v>
          </cell>
          <cell r="O360">
            <v>1</v>
          </cell>
          <cell r="P360">
            <v>1</v>
          </cell>
          <cell r="Q360">
            <v>1</v>
          </cell>
          <cell r="R360">
            <v>1</v>
          </cell>
          <cell r="S360">
            <v>1</v>
          </cell>
          <cell r="T360">
            <v>1</v>
          </cell>
          <cell r="U360">
            <v>1</v>
          </cell>
          <cell r="V360">
            <v>1</v>
          </cell>
          <cell r="W360">
            <v>1</v>
          </cell>
          <cell r="X360">
            <v>1</v>
          </cell>
          <cell r="Y360">
            <v>1</v>
          </cell>
          <cell r="Z360">
            <v>1</v>
          </cell>
          <cell r="AA360">
            <v>1</v>
          </cell>
          <cell r="AB360">
            <v>1</v>
          </cell>
          <cell r="AC360">
            <v>1</v>
          </cell>
          <cell r="AD360">
            <v>1</v>
          </cell>
          <cell r="AP360">
            <v>3</v>
          </cell>
          <cell r="AQ360">
            <v>5</v>
          </cell>
          <cell r="AR360">
            <v>3</v>
          </cell>
          <cell r="AZ360">
            <v>1</v>
          </cell>
          <cell r="BA360">
            <v>1</v>
          </cell>
          <cell r="BB360">
            <v>1</v>
          </cell>
          <cell r="BC360">
            <v>1</v>
          </cell>
          <cell r="BD360">
            <v>1</v>
          </cell>
          <cell r="BE360">
            <v>1</v>
          </cell>
          <cell r="BF360">
            <v>1</v>
          </cell>
          <cell r="BG360">
            <v>1</v>
          </cell>
          <cell r="BH360">
            <v>1</v>
          </cell>
          <cell r="BI360">
            <v>1</v>
          </cell>
          <cell r="BJ360">
            <v>1</v>
          </cell>
          <cell r="BK360">
            <v>1</v>
          </cell>
          <cell r="BL360">
            <v>1</v>
          </cell>
          <cell r="BM360">
            <v>1</v>
          </cell>
          <cell r="BN360">
            <v>1</v>
          </cell>
          <cell r="BO360">
            <v>1</v>
          </cell>
          <cell r="BP360">
            <v>1</v>
          </cell>
          <cell r="BQ360">
            <v>1</v>
          </cell>
          <cell r="BR360">
            <v>1</v>
          </cell>
          <cell r="BS360">
            <v>1</v>
          </cell>
        </row>
        <row r="361">
          <cell r="K361">
            <v>1</v>
          </cell>
          <cell r="L361">
            <v>1</v>
          </cell>
          <cell r="M361">
            <v>1</v>
          </cell>
          <cell r="N361">
            <v>1</v>
          </cell>
          <cell r="O361">
            <v>1</v>
          </cell>
          <cell r="P361">
            <v>1</v>
          </cell>
          <cell r="Q361">
            <v>1</v>
          </cell>
          <cell r="R361">
            <v>1</v>
          </cell>
          <cell r="S361">
            <v>1</v>
          </cell>
          <cell r="T361">
            <v>1</v>
          </cell>
          <cell r="U361">
            <v>1</v>
          </cell>
          <cell r="V361">
            <v>1</v>
          </cell>
          <cell r="W361">
            <v>1</v>
          </cell>
          <cell r="X361">
            <v>1</v>
          </cell>
          <cell r="Y361">
            <v>1</v>
          </cell>
          <cell r="Z361">
            <v>1</v>
          </cell>
          <cell r="AA361">
            <v>1</v>
          </cell>
          <cell r="AB361">
            <v>1</v>
          </cell>
          <cell r="AC361">
            <v>1</v>
          </cell>
          <cell r="AD361">
            <v>1</v>
          </cell>
          <cell r="AP361">
            <v>3</v>
          </cell>
          <cell r="AQ361">
            <v>5</v>
          </cell>
          <cell r="AR361">
            <v>4</v>
          </cell>
          <cell r="AZ361">
            <v>1</v>
          </cell>
          <cell r="BA361">
            <v>1</v>
          </cell>
          <cell r="BB361">
            <v>1</v>
          </cell>
          <cell r="BC361">
            <v>1</v>
          </cell>
          <cell r="BD361">
            <v>1</v>
          </cell>
          <cell r="BE361">
            <v>1</v>
          </cell>
          <cell r="BF361">
            <v>1</v>
          </cell>
          <cell r="BG361">
            <v>1</v>
          </cell>
          <cell r="BH361">
            <v>1</v>
          </cell>
          <cell r="BI361">
            <v>1</v>
          </cell>
          <cell r="BJ361">
            <v>1</v>
          </cell>
          <cell r="BK361">
            <v>1</v>
          </cell>
          <cell r="BL361">
            <v>1</v>
          </cell>
          <cell r="BM361">
            <v>1</v>
          </cell>
          <cell r="BN361">
            <v>1</v>
          </cell>
          <cell r="BO361">
            <v>1</v>
          </cell>
          <cell r="BP361">
            <v>1</v>
          </cell>
          <cell r="BQ361">
            <v>1</v>
          </cell>
          <cell r="BR361">
            <v>1</v>
          </cell>
          <cell r="BS361">
            <v>1</v>
          </cell>
        </row>
        <row r="362">
          <cell r="K362">
            <v>1</v>
          </cell>
          <cell r="L362">
            <v>1</v>
          </cell>
          <cell r="M362">
            <v>1</v>
          </cell>
          <cell r="N362">
            <v>1</v>
          </cell>
          <cell r="O362">
            <v>1</v>
          </cell>
          <cell r="P362">
            <v>1</v>
          </cell>
          <cell r="Q362">
            <v>1</v>
          </cell>
          <cell r="R362">
            <v>1</v>
          </cell>
          <cell r="S362">
            <v>1</v>
          </cell>
          <cell r="T362">
            <v>1</v>
          </cell>
          <cell r="U362">
            <v>1</v>
          </cell>
          <cell r="V362">
            <v>1</v>
          </cell>
          <cell r="W362">
            <v>1</v>
          </cell>
          <cell r="X362">
            <v>1</v>
          </cell>
          <cell r="Y362">
            <v>1</v>
          </cell>
          <cell r="Z362">
            <v>1</v>
          </cell>
          <cell r="AA362">
            <v>1</v>
          </cell>
          <cell r="AB362">
            <v>1</v>
          </cell>
          <cell r="AC362">
            <v>1</v>
          </cell>
          <cell r="AD362">
            <v>1</v>
          </cell>
          <cell r="AP362">
            <v>3</v>
          </cell>
          <cell r="AQ362">
            <v>5</v>
          </cell>
          <cell r="AR362">
            <v>5</v>
          </cell>
          <cell r="AZ362">
            <v>1</v>
          </cell>
          <cell r="BA362">
            <v>1</v>
          </cell>
          <cell r="BB362">
            <v>1</v>
          </cell>
          <cell r="BC362">
            <v>1</v>
          </cell>
          <cell r="BD362">
            <v>1</v>
          </cell>
          <cell r="BE362">
            <v>1</v>
          </cell>
          <cell r="BF362">
            <v>1</v>
          </cell>
          <cell r="BG362">
            <v>1</v>
          </cell>
          <cell r="BH362">
            <v>1</v>
          </cell>
          <cell r="BI362">
            <v>1</v>
          </cell>
          <cell r="BJ362">
            <v>1</v>
          </cell>
          <cell r="BK362">
            <v>1</v>
          </cell>
          <cell r="BL362">
            <v>1</v>
          </cell>
          <cell r="BM362">
            <v>1</v>
          </cell>
          <cell r="BN362">
            <v>1</v>
          </cell>
          <cell r="BO362">
            <v>1</v>
          </cell>
          <cell r="BP362">
            <v>1</v>
          </cell>
          <cell r="BQ362">
            <v>1</v>
          </cell>
          <cell r="BR362">
            <v>1</v>
          </cell>
          <cell r="BS362">
            <v>1</v>
          </cell>
        </row>
        <row r="363">
          <cell r="K363">
            <v>1</v>
          </cell>
          <cell r="L363">
            <v>1</v>
          </cell>
          <cell r="M363">
            <v>1</v>
          </cell>
          <cell r="N363">
            <v>1</v>
          </cell>
          <cell r="O363">
            <v>1</v>
          </cell>
          <cell r="P363">
            <v>1</v>
          </cell>
          <cell r="Q363">
            <v>1</v>
          </cell>
          <cell r="R363">
            <v>1</v>
          </cell>
          <cell r="S363">
            <v>1</v>
          </cell>
          <cell r="T363">
            <v>1</v>
          </cell>
          <cell r="U363">
            <v>1</v>
          </cell>
          <cell r="V363">
            <v>1</v>
          </cell>
          <cell r="W363">
            <v>1</v>
          </cell>
          <cell r="X363">
            <v>1</v>
          </cell>
          <cell r="Y363">
            <v>1</v>
          </cell>
          <cell r="Z363">
            <v>1</v>
          </cell>
          <cell r="AA363">
            <v>1</v>
          </cell>
          <cell r="AB363">
            <v>1</v>
          </cell>
          <cell r="AC363">
            <v>1</v>
          </cell>
          <cell r="AD363">
            <v>1</v>
          </cell>
          <cell r="AP363">
            <v>3</v>
          </cell>
          <cell r="AQ363">
            <v>5</v>
          </cell>
          <cell r="AR363">
            <v>6</v>
          </cell>
          <cell r="AZ363">
            <v>1</v>
          </cell>
          <cell r="BA363">
            <v>1</v>
          </cell>
          <cell r="BB363">
            <v>1</v>
          </cell>
          <cell r="BC363">
            <v>1</v>
          </cell>
          <cell r="BD363">
            <v>1</v>
          </cell>
          <cell r="BE363">
            <v>1</v>
          </cell>
          <cell r="BF363">
            <v>1</v>
          </cell>
          <cell r="BG363">
            <v>1</v>
          </cell>
          <cell r="BH363">
            <v>1</v>
          </cell>
          <cell r="BI363">
            <v>1</v>
          </cell>
          <cell r="BJ363">
            <v>1</v>
          </cell>
          <cell r="BK363">
            <v>1</v>
          </cell>
          <cell r="BL363">
            <v>1</v>
          </cell>
          <cell r="BM363">
            <v>1</v>
          </cell>
          <cell r="BN363">
            <v>1</v>
          </cell>
          <cell r="BO363">
            <v>1</v>
          </cell>
          <cell r="BP363">
            <v>1</v>
          </cell>
          <cell r="BQ363">
            <v>1</v>
          </cell>
          <cell r="BR363">
            <v>1</v>
          </cell>
          <cell r="BS363">
            <v>1</v>
          </cell>
        </row>
        <row r="364">
          <cell r="K364">
            <v>1</v>
          </cell>
          <cell r="L364">
            <v>1</v>
          </cell>
          <cell r="M364">
            <v>1</v>
          </cell>
          <cell r="N364">
            <v>1</v>
          </cell>
          <cell r="O364">
            <v>1</v>
          </cell>
          <cell r="P364">
            <v>1</v>
          </cell>
          <cell r="Q364">
            <v>1</v>
          </cell>
          <cell r="R364">
            <v>1</v>
          </cell>
          <cell r="S364">
            <v>1</v>
          </cell>
          <cell r="T364">
            <v>1</v>
          </cell>
          <cell r="U364">
            <v>1</v>
          </cell>
          <cell r="V364">
            <v>1</v>
          </cell>
          <cell r="W364">
            <v>1</v>
          </cell>
          <cell r="X364">
            <v>1</v>
          </cell>
          <cell r="Y364">
            <v>1</v>
          </cell>
          <cell r="Z364">
            <v>1</v>
          </cell>
          <cell r="AA364">
            <v>1</v>
          </cell>
          <cell r="AB364">
            <v>1</v>
          </cell>
          <cell r="AC364">
            <v>1</v>
          </cell>
          <cell r="AD364">
            <v>1</v>
          </cell>
          <cell r="AP364">
            <v>3</v>
          </cell>
          <cell r="AQ364">
            <v>5</v>
          </cell>
          <cell r="AR364">
            <v>7</v>
          </cell>
          <cell r="AZ364">
            <v>1</v>
          </cell>
          <cell r="BA364">
            <v>1</v>
          </cell>
          <cell r="BB364">
            <v>1</v>
          </cell>
          <cell r="BC364">
            <v>1</v>
          </cell>
          <cell r="BD364">
            <v>1</v>
          </cell>
          <cell r="BE364">
            <v>1</v>
          </cell>
          <cell r="BF364">
            <v>1</v>
          </cell>
          <cell r="BG364">
            <v>1</v>
          </cell>
          <cell r="BH364">
            <v>1</v>
          </cell>
          <cell r="BI364">
            <v>1</v>
          </cell>
          <cell r="BJ364">
            <v>1</v>
          </cell>
          <cell r="BK364">
            <v>1</v>
          </cell>
          <cell r="BL364">
            <v>1</v>
          </cell>
          <cell r="BM364">
            <v>1</v>
          </cell>
          <cell r="BN364">
            <v>1</v>
          </cell>
          <cell r="BO364">
            <v>1</v>
          </cell>
          <cell r="BP364">
            <v>1</v>
          </cell>
          <cell r="BQ364">
            <v>1</v>
          </cell>
          <cell r="BR364">
            <v>1</v>
          </cell>
          <cell r="BS364">
            <v>1</v>
          </cell>
        </row>
        <row r="365">
          <cell r="K365">
            <v>1</v>
          </cell>
          <cell r="L365">
            <v>1</v>
          </cell>
          <cell r="M365">
            <v>1</v>
          </cell>
          <cell r="N365">
            <v>1</v>
          </cell>
          <cell r="O365">
            <v>1</v>
          </cell>
          <cell r="P365">
            <v>1</v>
          </cell>
          <cell r="Q365">
            <v>1</v>
          </cell>
          <cell r="R365">
            <v>1</v>
          </cell>
          <cell r="S365">
            <v>1</v>
          </cell>
          <cell r="T365">
            <v>1</v>
          </cell>
          <cell r="U365">
            <v>1</v>
          </cell>
          <cell r="V365">
            <v>1</v>
          </cell>
          <cell r="W365">
            <v>1</v>
          </cell>
          <cell r="X365">
            <v>1</v>
          </cell>
          <cell r="Y365">
            <v>1</v>
          </cell>
          <cell r="Z365">
            <v>1</v>
          </cell>
          <cell r="AA365">
            <v>1</v>
          </cell>
          <cell r="AB365">
            <v>1</v>
          </cell>
          <cell r="AC365">
            <v>1</v>
          </cell>
          <cell r="AD365">
            <v>1</v>
          </cell>
          <cell r="AP365">
            <v>3</v>
          </cell>
          <cell r="AQ365">
            <v>5</v>
          </cell>
          <cell r="AR365">
            <v>8</v>
          </cell>
          <cell r="AZ365">
            <v>1</v>
          </cell>
          <cell r="BA365">
            <v>1</v>
          </cell>
          <cell r="BB365">
            <v>1</v>
          </cell>
          <cell r="BC365">
            <v>1</v>
          </cell>
          <cell r="BD365">
            <v>1</v>
          </cell>
          <cell r="BE365">
            <v>1</v>
          </cell>
          <cell r="BF365">
            <v>1</v>
          </cell>
          <cell r="BG365">
            <v>1</v>
          </cell>
          <cell r="BH365">
            <v>1</v>
          </cell>
          <cell r="BI365">
            <v>1</v>
          </cell>
          <cell r="BJ365">
            <v>1</v>
          </cell>
          <cell r="BK365">
            <v>1</v>
          </cell>
          <cell r="BL365">
            <v>1</v>
          </cell>
          <cell r="BM365">
            <v>1</v>
          </cell>
          <cell r="BN365">
            <v>1</v>
          </cell>
          <cell r="BO365">
            <v>1</v>
          </cell>
          <cell r="BP365">
            <v>1</v>
          </cell>
          <cell r="BQ365">
            <v>1</v>
          </cell>
          <cell r="BR365">
            <v>1</v>
          </cell>
          <cell r="BS365">
            <v>1</v>
          </cell>
        </row>
        <row r="366">
          <cell r="K366">
            <v>1</v>
          </cell>
          <cell r="L366">
            <v>1</v>
          </cell>
          <cell r="M366">
            <v>1</v>
          </cell>
          <cell r="N366">
            <v>1</v>
          </cell>
          <cell r="O366">
            <v>1</v>
          </cell>
          <cell r="P366">
            <v>1</v>
          </cell>
          <cell r="Q366">
            <v>1</v>
          </cell>
          <cell r="R366">
            <v>1</v>
          </cell>
          <cell r="S366">
            <v>1</v>
          </cell>
          <cell r="T366">
            <v>1</v>
          </cell>
          <cell r="U366">
            <v>1</v>
          </cell>
          <cell r="V366">
            <v>1</v>
          </cell>
          <cell r="W366">
            <v>1</v>
          </cell>
          <cell r="X366">
            <v>1</v>
          </cell>
          <cell r="Y366">
            <v>1</v>
          </cell>
          <cell r="Z366">
            <v>1</v>
          </cell>
          <cell r="AA366">
            <v>1</v>
          </cell>
          <cell r="AB366">
            <v>1</v>
          </cell>
          <cell r="AC366">
            <v>1</v>
          </cell>
          <cell r="AD366">
            <v>1</v>
          </cell>
          <cell r="AP366">
            <v>3</v>
          </cell>
          <cell r="AQ366">
            <v>5</v>
          </cell>
          <cell r="AR366">
            <v>9</v>
          </cell>
          <cell r="AZ366">
            <v>1</v>
          </cell>
          <cell r="BA366">
            <v>1</v>
          </cell>
          <cell r="BB366">
            <v>1</v>
          </cell>
          <cell r="BC366">
            <v>1</v>
          </cell>
          <cell r="BD366">
            <v>1</v>
          </cell>
          <cell r="BE366">
            <v>1</v>
          </cell>
          <cell r="BF366">
            <v>1</v>
          </cell>
          <cell r="BG366">
            <v>1</v>
          </cell>
          <cell r="BH366">
            <v>1</v>
          </cell>
          <cell r="BI366">
            <v>1</v>
          </cell>
          <cell r="BJ366">
            <v>1</v>
          </cell>
          <cell r="BK366">
            <v>1</v>
          </cell>
          <cell r="BL366">
            <v>1</v>
          </cell>
          <cell r="BM366">
            <v>1</v>
          </cell>
          <cell r="BN366">
            <v>1</v>
          </cell>
          <cell r="BO366">
            <v>1</v>
          </cell>
          <cell r="BP366">
            <v>1</v>
          </cell>
          <cell r="BQ366">
            <v>1</v>
          </cell>
          <cell r="BR366">
            <v>1</v>
          </cell>
          <cell r="BS366">
            <v>1</v>
          </cell>
        </row>
        <row r="367">
          <cell r="K367">
            <v>1</v>
          </cell>
          <cell r="L367">
            <v>1</v>
          </cell>
          <cell r="M367">
            <v>1</v>
          </cell>
          <cell r="N367">
            <v>1</v>
          </cell>
          <cell r="O367">
            <v>1</v>
          </cell>
          <cell r="P367">
            <v>1</v>
          </cell>
          <cell r="Q367">
            <v>1</v>
          </cell>
          <cell r="R367">
            <v>1</v>
          </cell>
          <cell r="S367">
            <v>1</v>
          </cell>
          <cell r="T367">
            <v>1</v>
          </cell>
          <cell r="U367">
            <v>1</v>
          </cell>
          <cell r="V367">
            <v>1</v>
          </cell>
          <cell r="W367">
            <v>1</v>
          </cell>
          <cell r="X367">
            <v>1</v>
          </cell>
          <cell r="Y367">
            <v>1</v>
          </cell>
          <cell r="Z367">
            <v>1</v>
          </cell>
          <cell r="AA367">
            <v>1</v>
          </cell>
          <cell r="AB367">
            <v>1</v>
          </cell>
          <cell r="AC367">
            <v>1</v>
          </cell>
          <cell r="AD367">
            <v>1</v>
          </cell>
          <cell r="AP367">
            <v>3</v>
          </cell>
          <cell r="AQ367">
            <v>5</v>
          </cell>
          <cell r="AR367">
            <v>10</v>
          </cell>
          <cell r="AZ367">
            <v>1</v>
          </cell>
          <cell r="BA367">
            <v>1</v>
          </cell>
          <cell r="BB367">
            <v>1</v>
          </cell>
          <cell r="BC367">
            <v>1</v>
          </cell>
          <cell r="BD367">
            <v>1</v>
          </cell>
          <cell r="BE367">
            <v>1</v>
          </cell>
          <cell r="BF367">
            <v>1</v>
          </cell>
          <cell r="BG367">
            <v>1</v>
          </cell>
          <cell r="BH367">
            <v>1</v>
          </cell>
          <cell r="BI367">
            <v>1</v>
          </cell>
          <cell r="BJ367">
            <v>1</v>
          </cell>
          <cell r="BK367">
            <v>1</v>
          </cell>
          <cell r="BL367">
            <v>1</v>
          </cell>
          <cell r="BM367">
            <v>1</v>
          </cell>
          <cell r="BN367">
            <v>1</v>
          </cell>
          <cell r="BO367">
            <v>1</v>
          </cell>
          <cell r="BP367">
            <v>1</v>
          </cell>
          <cell r="BQ367">
            <v>1</v>
          </cell>
          <cell r="BR367">
            <v>1</v>
          </cell>
          <cell r="BS367">
            <v>1</v>
          </cell>
        </row>
        <row r="368">
          <cell r="K368">
            <v>1</v>
          </cell>
          <cell r="L368">
            <v>1</v>
          </cell>
          <cell r="M368">
            <v>1</v>
          </cell>
          <cell r="N368">
            <v>1</v>
          </cell>
          <cell r="O368">
            <v>1</v>
          </cell>
          <cell r="P368">
            <v>1</v>
          </cell>
          <cell r="Q368">
            <v>1</v>
          </cell>
          <cell r="R368">
            <v>1</v>
          </cell>
          <cell r="S368">
            <v>1</v>
          </cell>
          <cell r="T368">
            <v>1</v>
          </cell>
          <cell r="U368">
            <v>1</v>
          </cell>
          <cell r="V368">
            <v>1</v>
          </cell>
          <cell r="W368">
            <v>1</v>
          </cell>
          <cell r="X368">
            <v>1</v>
          </cell>
          <cell r="Y368">
            <v>1</v>
          </cell>
          <cell r="Z368">
            <v>1</v>
          </cell>
          <cell r="AA368">
            <v>1</v>
          </cell>
          <cell r="AB368">
            <v>1</v>
          </cell>
          <cell r="AC368">
            <v>1</v>
          </cell>
          <cell r="AD368">
            <v>1</v>
          </cell>
          <cell r="AP368">
            <v>3</v>
          </cell>
          <cell r="AQ368">
            <v>6</v>
          </cell>
          <cell r="AR368">
            <v>1</v>
          </cell>
          <cell r="AZ368">
            <v>1</v>
          </cell>
          <cell r="BA368">
            <v>1</v>
          </cell>
          <cell r="BB368">
            <v>1</v>
          </cell>
          <cell r="BC368">
            <v>1</v>
          </cell>
          <cell r="BD368">
            <v>1</v>
          </cell>
          <cell r="BE368">
            <v>1</v>
          </cell>
          <cell r="BF368">
            <v>1</v>
          </cell>
          <cell r="BG368">
            <v>1</v>
          </cell>
          <cell r="BH368">
            <v>1</v>
          </cell>
          <cell r="BI368">
            <v>1</v>
          </cell>
          <cell r="BJ368">
            <v>1</v>
          </cell>
          <cell r="BK368">
            <v>1</v>
          </cell>
          <cell r="BL368">
            <v>1</v>
          </cell>
          <cell r="BM368">
            <v>1</v>
          </cell>
          <cell r="BN368">
            <v>1</v>
          </cell>
          <cell r="BO368">
            <v>1</v>
          </cell>
          <cell r="BP368">
            <v>1</v>
          </cell>
          <cell r="BQ368">
            <v>1</v>
          </cell>
          <cell r="BR368">
            <v>1</v>
          </cell>
          <cell r="BS368">
            <v>1</v>
          </cell>
        </row>
        <row r="369">
          <cell r="K369">
            <v>1</v>
          </cell>
          <cell r="L369">
            <v>1</v>
          </cell>
          <cell r="M369">
            <v>1</v>
          </cell>
          <cell r="N369">
            <v>1</v>
          </cell>
          <cell r="O369">
            <v>1</v>
          </cell>
          <cell r="P369">
            <v>1</v>
          </cell>
          <cell r="Q369">
            <v>1</v>
          </cell>
          <cell r="R369">
            <v>1</v>
          </cell>
          <cell r="S369">
            <v>1</v>
          </cell>
          <cell r="T369">
            <v>1</v>
          </cell>
          <cell r="U369">
            <v>1</v>
          </cell>
          <cell r="V369">
            <v>1</v>
          </cell>
          <cell r="W369">
            <v>1</v>
          </cell>
          <cell r="X369">
            <v>1</v>
          </cell>
          <cell r="Y369">
            <v>1</v>
          </cell>
          <cell r="Z369">
            <v>1</v>
          </cell>
          <cell r="AA369">
            <v>1</v>
          </cell>
          <cell r="AB369">
            <v>1</v>
          </cell>
          <cell r="AC369">
            <v>1</v>
          </cell>
          <cell r="AD369">
            <v>1</v>
          </cell>
          <cell r="AP369">
            <v>3</v>
          </cell>
          <cell r="AQ369">
            <v>6</v>
          </cell>
          <cell r="AR369">
            <v>2</v>
          </cell>
          <cell r="AZ369">
            <v>1</v>
          </cell>
          <cell r="BA369">
            <v>1</v>
          </cell>
          <cell r="BB369">
            <v>1</v>
          </cell>
          <cell r="BC369">
            <v>1</v>
          </cell>
          <cell r="BD369">
            <v>1</v>
          </cell>
          <cell r="BE369">
            <v>1</v>
          </cell>
          <cell r="BF369">
            <v>1</v>
          </cell>
          <cell r="BG369">
            <v>1</v>
          </cell>
          <cell r="BH369">
            <v>1</v>
          </cell>
          <cell r="BI369">
            <v>1</v>
          </cell>
          <cell r="BJ369">
            <v>1</v>
          </cell>
          <cell r="BK369">
            <v>1</v>
          </cell>
          <cell r="BL369">
            <v>1</v>
          </cell>
          <cell r="BM369">
            <v>1</v>
          </cell>
          <cell r="BN369">
            <v>1</v>
          </cell>
          <cell r="BO369">
            <v>1</v>
          </cell>
          <cell r="BP369">
            <v>1</v>
          </cell>
          <cell r="BQ369">
            <v>1</v>
          </cell>
          <cell r="BR369">
            <v>1</v>
          </cell>
          <cell r="BS369">
            <v>1</v>
          </cell>
        </row>
        <row r="370">
          <cell r="K370">
            <v>1</v>
          </cell>
          <cell r="L370">
            <v>1</v>
          </cell>
          <cell r="M370">
            <v>1</v>
          </cell>
          <cell r="N370">
            <v>1</v>
          </cell>
          <cell r="O370">
            <v>1</v>
          </cell>
          <cell r="P370">
            <v>1</v>
          </cell>
          <cell r="Q370">
            <v>1</v>
          </cell>
          <cell r="R370">
            <v>1</v>
          </cell>
          <cell r="S370">
            <v>1</v>
          </cell>
          <cell r="T370">
            <v>1</v>
          </cell>
          <cell r="U370">
            <v>1</v>
          </cell>
          <cell r="V370">
            <v>1</v>
          </cell>
          <cell r="W370">
            <v>1</v>
          </cell>
          <cell r="X370">
            <v>1</v>
          </cell>
          <cell r="Y370">
            <v>1</v>
          </cell>
          <cell r="Z370">
            <v>1</v>
          </cell>
          <cell r="AA370">
            <v>1</v>
          </cell>
          <cell r="AB370">
            <v>1</v>
          </cell>
          <cell r="AC370">
            <v>1</v>
          </cell>
          <cell r="AD370">
            <v>1</v>
          </cell>
          <cell r="AP370">
            <v>3</v>
          </cell>
          <cell r="AQ370">
            <v>6</v>
          </cell>
          <cell r="AR370">
            <v>3</v>
          </cell>
          <cell r="AZ370">
            <v>1</v>
          </cell>
          <cell r="BA370">
            <v>1</v>
          </cell>
          <cell r="BB370">
            <v>1</v>
          </cell>
          <cell r="BC370">
            <v>1</v>
          </cell>
          <cell r="BD370">
            <v>1</v>
          </cell>
          <cell r="BE370">
            <v>1</v>
          </cell>
          <cell r="BF370">
            <v>1</v>
          </cell>
          <cell r="BG370">
            <v>1</v>
          </cell>
          <cell r="BH370">
            <v>1</v>
          </cell>
          <cell r="BI370">
            <v>1</v>
          </cell>
          <cell r="BJ370">
            <v>1</v>
          </cell>
          <cell r="BK370">
            <v>1</v>
          </cell>
          <cell r="BL370">
            <v>1</v>
          </cell>
          <cell r="BM370">
            <v>1</v>
          </cell>
          <cell r="BN370">
            <v>1</v>
          </cell>
          <cell r="BO370">
            <v>1</v>
          </cell>
          <cell r="BP370">
            <v>1</v>
          </cell>
          <cell r="BQ370">
            <v>1</v>
          </cell>
          <cell r="BR370">
            <v>1</v>
          </cell>
          <cell r="BS370">
            <v>1</v>
          </cell>
        </row>
        <row r="371">
          <cell r="K371">
            <v>1</v>
          </cell>
          <cell r="L371">
            <v>1</v>
          </cell>
          <cell r="M371">
            <v>1</v>
          </cell>
          <cell r="N371">
            <v>1</v>
          </cell>
          <cell r="O371">
            <v>1</v>
          </cell>
          <cell r="P371">
            <v>1</v>
          </cell>
          <cell r="Q371">
            <v>1</v>
          </cell>
          <cell r="R371">
            <v>1</v>
          </cell>
          <cell r="S371">
            <v>1</v>
          </cell>
          <cell r="T371">
            <v>1</v>
          </cell>
          <cell r="U371">
            <v>1</v>
          </cell>
          <cell r="V371">
            <v>1</v>
          </cell>
          <cell r="W371">
            <v>1</v>
          </cell>
          <cell r="X371">
            <v>1</v>
          </cell>
          <cell r="Y371">
            <v>1</v>
          </cell>
          <cell r="Z371">
            <v>1</v>
          </cell>
          <cell r="AA371">
            <v>1</v>
          </cell>
          <cell r="AB371">
            <v>1</v>
          </cell>
          <cell r="AC371">
            <v>1</v>
          </cell>
          <cell r="AD371">
            <v>1</v>
          </cell>
          <cell r="AP371">
            <v>3</v>
          </cell>
          <cell r="AQ371">
            <v>6</v>
          </cell>
          <cell r="AR371">
            <v>4</v>
          </cell>
          <cell r="AZ371">
            <v>1</v>
          </cell>
          <cell r="BA371">
            <v>1</v>
          </cell>
          <cell r="BB371">
            <v>1</v>
          </cell>
          <cell r="BC371">
            <v>1</v>
          </cell>
          <cell r="BD371">
            <v>1</v>
          </cell>
          <cell r="BE371">
            <v>1</v>
          </cell>
          <cell r="BF371">
            <v>1</v>
          </cell>
          <cell r="BG371">
            <v>1</v>
          </cell>
          <cell r="BH371">
            <v>1</v>
          </cell>
          <cell r="BI371">
            <v>1</v>
          </cell>
          <cell r="BJ371">
            <v>1</v>
          </cell>
          <cell r="BK371">
            <v>1</v>
          </cell>
          <cell r="BL371">
            <v>1</v>
          </cell>
          <cell r="BM371">
            <v>1</v>
          </cell>
          <cell r="BN371">
            <v>1</v>
          </cell>
          <cell r="BO371">
            <v>1</v>
          </cell>
          <cell r="BP371">
            <v>1</v>
          </cell>
          <cell r="BQ371">
            <v>1</v>
          </cell>
          <cell r="BR371">
            <v>1</v>
          </cell>
          <cell r="BS371">
            <v>1</v>
          </cell>
        </row>
        <row r="372">
          <cell r="K372">
            <v>1</v>
          </cell>
          <cell r="L372">
            <v>1</v>
          </cell>
          <cell r="M372">
            <v>1</v>
          </cell>
          <cell r="N372">
            <v>1</v>
          </cell>
          <cell r="O372">
            <v>1</v>
          </cell>
          <cell r="P372">
            <v>1</v>
          </cell>
          <cell r="Q372">
            <v>1</v>
          </cell>
          <cell r="R372">
            <v>1</v>
          </cell>
          <cell r="S372">
            <v>1</v>
          </cell>
          <cell r="T372">
            <v>1</v>
          </cell>
          <cell r="U372">
            <v>1</v>
          </cell>
          <cell r="V372">
            <v>1</v>
          </cell>
          <cell r="W372">
            <v>1</v>
          </cell>
          <cell r="X372">
            <v>1</v>
          </cell>
          <cell r="Y372">
            <v>1</v>
          </cell>
          <cell r="Z372">
            <v>1</v>
          </cell>
          <cell r="AA372">
            <v>1</v>
          </cell>
          <cell r="AB372">
            <v>1</v>
          </cell>
          <cell r="AC372">
            <v>1</v>
          </cell>
          <cell r="AD372">
            <v>1</v>
          </cell>
          <cell r="AP372">
            <v>3</v>
          </cell>
          <cell r="AQ372">
            <v>6</v>
          </cell>
          <cell r="AR372">
            <v>5</v>
          </cell>
          <cell r="AZ372">
            <v>1</v>
          </cell>
          <cell r="BA372">
            <v>1</v>
          </cell>
          <cell r="BB372">
            <v>1</v>
          </cell>
          <cell r="BC372">
            <v>1</v>
          </cell>
          <cell r="BD372">
            <v>1</v>
          </cell>
          <cell r="BE372">
            <v>1</v>
          </cell>
          <cell r="BF372">
            <v>1</v>
          </cell>
          <cell r="BG372">
            <v>1</v>
          </cell>
          <cell r="BH372">
            <v>1</v>
          </cell>
          <cell r="BI372">
            <v>1</v>
          </cell>
          <cell r="BJ372">
            <v>1</v>
          </cell>
          <cell r="BK372">
            <v>1</v>
          </cell>
          <cell r="BL372">
            <v>1</v>
          </cell>
          <cell r="BM372">
            <v>1</v>
          </cell>
          <cell r="BN372">
            <v>1</v>
          </cell>
          <cell r="BO372">
            <v>1</v>
          </cell>
          <cell r="BP372">
            <v>1</v>
          </cell>
          <cell r="BQ372">
            <v>1</v>
          </cell>
          <cell r="BR372">
            <v>1</v>
          </cell>
          <cell r="BS372">
            <v>1</v>
          </cell>
        </row>
        <row r="373">
          <cell r="K373">
            <v>1</v>
          </cell>
          <cell r="L373">
            <v>1</v>
          </cell>
          <cell r="M373">
            <v>1</v>
          </cell>
          <cell r="N373">
            <v>1</v>
          </cell>
          <cell r="O373">
            <v>1</v>
          </cell>
          <cell r="P373">
            <v>1</v>
          </cell>
          <cell r="Q373">
            <v>1</v>
          </cell>
          <cell r="R373">
            <v>1</v>
          </cell>
          <cell r="S373">
            <v>1</v>
          </cell>
          <cell r="T373">
            <v>1</v>
          </cell>
          <cell r="U373">
            <v>1</v>
          </cell>
          <cell r="V373">
            <v>1</v>
          </cell>
          <cell r="W373">
            <v>1</v>
          </cell>
          <cell r="X373">
            <v>1</v>
          </cell>
          <cell r="Y373">
            <v>1</v>
          </cell>
          <cell r="Z373">
            <v>1</v>
          </cell>
          <cell r="AA373">
            <v>1</v>
          </cell>
          <cell r="AB373">
            <v>1</v>
          </cell>
          <cell r="AC373">
            <v>1</v>
          </cell>
          <cell r="AD373">
            <v>1</v>
          </cell>
          <cell r="AP373">
            <v>3</v>
          </cell>
          <cell r="AQ373">
            <v>6</v>
          </cell>
          <cell r="AR373">
            <v>6</v>
          </cell>
          <cell r="AZ373">
            <v>1</v>
          </cell>
          <cell r="BA373">
            <v>1</v>
          </cell>
          <cell r="BB373">
            <v>1</v>
          </cell>
          <cell r="BC373">
            <v>1</v>
          </cell>
          <cell r="BD373">
            <v>1</v>
          </cell>
          <cell r="BE373">
            <v>1</v>
          </cell>
          <cell r="BF373">
            <v>1</v>
          </cell>
          <cell r="BG373">
            <v>1</v>
          </cell>
          <cell r="BH373">
            <v>1</v>
          </cell>
          <cell r="BI373">
            <v>1</v>
          </cell>
          <cell r="BJ373">
            <v>1</v>
          </cell>
          <cell r="BK373">
            <v>1</v>
          </cell>
          <cell r="BL373">
            <v>1</v>
          </cell>
          <cell r="BM373">
            <v>1</v>
          </cell>
          <cell r="BN373">
            <v>1</v>
          </cell>
          <cell r="BO373">
            <v>1</v>
          </cell>
          <cell r="BP373">
            <v>1</v>
          </cell>
          <cell r="BQ373">
            <v>1</v>
          </cell>
          <cell r="BR373">
            <v>1</v>
          </cell>
          <cell r="BS373">
            <v>1</v>
          </cell>
        </row>
        <row r="374">
          <cell r="K374">
            <v>1</v>
          </cell>
          <cell r="L374">
            <v>1</v>
          </cell>
          <cell r="M374">
            <v>1</v>
          </cell>
          <cell r="N374">
            <v>1</v>
          </cell>
          <cell r="O374">
            <v>1</v>
          </cell>
          <cell r="P374">
            <v>1</v>
          </cell>
          <cell r="Q374">
            <v>1</v>
          </cell>
          <cell r="R374">
            <v>1</v>
          </cell>
          <cell r="S374">
            <v>1</v>
          </cell>
          <cell r="T374">
            <v>1</v>
          </cell>
          <cell r="U374">
            <v>1</v>
          </cell>
          <cell r="V374">
            <v>1</v>
          </cell>
          <cell r="W374">
            <v>1</v>
          </cell>
          <cell r="X374">
            <v>1</v>
          </cell>
          <cell r="Y374">
            <v>1</v>
          </cell>
          <cell r="Z374">
            <v>1</v>
          </cell>
          <cell r="AA374">
            <v>1</v>
          </cell>
          <cell r="AB374">
            <v>1</v>
          </cell>
          <cell r="AC374">
            <v>1</v>
          </cell>
          <cell r="AD374">
            <v>1</v>
          </cell>
          <cell r="AP374">
            <v>3</v>
          </cell>
          <cell r="AQ374">
            <v>6</v>
          </cell>
          <cell r="AR374">
            <v>7</v>
          </cell>
          <cell r="AZ374">
            <v>1</v>
          </cell>
          <cell r="BA374">
            <v>1</v>
          </cell>
          <cell r="BB374">
            <v>1</v>
          </cell>
          <cell r="BC374">
            <v>1</v>
          </cell>
          <cell r="BD374">
            <v>1</v>
          </cell>
          <cell r="BE374">
            <v>1</v>
          </cell>
          <cell r="BF374">
            <v>1</v>
          </cell>
          <cell r="BG374">
            <v>1</v>
          </cell>
          <cell r="BH374">
            <v>1</v>
          </cell>
          <cell r="BI374">
            <v>1</v>
          </cell>
          <cell r="BJ374">
            <v>1</v>
          </cell>
          <cell r="BK374">
            <v>1</v>
          </cell>
          <cell r="BL374">
            <v>1</v>
          </cell>
          <cell r="BM374">
            <v>1</v>
          </cell>
          <cell r="BN374">
            <v>1</v>
          </cell>
          <cell r="BO374">
            <v>1</v>
          </cell>
          <cell r="BP374">
            <v>1</v>
          </cell>
          <cell r="BQ374">
            <v>1</v>
          </cell>
          <cell r="BR374">
            <v>1</v>
          </cell>
          <cell r="BS374">
            <v>1</v>
          </cell>
        </row>
        <row r="375">
          <cell r="K375">
            <v>1</v>
          </cell>
          <cell r="L375">
            <v>1</v>
          </cell>
          <cell r="M375">
            <v>1</v>
          </cell>
          <cell r="N375">
            <v>1</v>
          </cell>
          <cell r="O375">
            <v>1</v>
          </cell>
          <cell r="P375">
            <v>1</v>
          </cell>
          <cell r="Q375">
            <v>1</v>
          </cell>
          <cell r="R375">
            <v>1</v>
          </cell>
          <cell r="S375">
            <v>1</v>
          </cell>
          <cell r="T375">
            <v>1</v>
          </cell>
          <cell r="U375">
            <v>1</v>
          </cell>
          <cell r="V375">
            <v>1</v>
          </cell>
          <cell r="W375">
            <v>1</v>
          </cell>
          <cell r="X375">
            <v>1</v>
          </cell>
          <cell r="Y375">
            <v>1</v>
          </cell>
          <cell r="Z375">
            <v>1</v>
          </cell>
          <cell r="AA375">
            <v>1</v>
          </cell>
          <cell r="AB375">
            <v>1</v>
          </cell>
          <cell r="AC375">
            <v>1</v>
          </cell>
          <cell r="AD375">
            <v>1</v>
          </cell>
          <cell r="AP375">
            <v>3</v>
          </cell>
          <cell r="AQ375">
            <v>6</v>
          </cell>
          <cell r="AR375">
            <v>8</v>
          </cell>
          <cell r="AZ375">
            <v>1</v>
          </cell>
          <cell r="BA375">
            <v>1</v>
          </cell>
          <cell r="BB375">
            <v>1</v>
          </cell>
          <cell r="BC375">
            <v>1</v>
          </cell>
          <cell r="BD375">
            <v>1</v>
          </cell>
          <cell r="BE375">
            <v>1</v>
          </cell>
          <cell r="BF375">
            <v>1</v>
          </cell>
          <cell r="BG375">
            <v>1</v>
          </cell>
          <cell r="BH375">
            <v>1</v>
          </cell>
          <cell r="BI375">
            <v>1</v>
          </cell>
          <cell r="BJ375">
            <v>1</v>
          </cell>
          <cell r="BK375">
            <v>1</v>
          </cell>
          <cell r="BL375">
            <v>1</v>
          </cell>
          <cell r="BM375">
            <v>1</v>
          </cell>
          <cell r="BN375">
            <v>1</v>
          </cell>
          <cell r="BO375">
            <v>1</v>
          </cell>
          <cell r="BP375">
            <v>1</v>
          </cell>
          <cell r="BQ375">
            <v>1</v>
          </cell>
          <cell r="BR375">
            <v>1</v>
          </cell>
          <cell r="BS375">
            <v>1</v>
          </cell>
        </row>
        <row r="376">
          <cell r="K376">
            <v>1</v>
          </cell>
          <cell r="L376">
            <v>1</v>
          </cell>
          <cell r="M376">
            <v>1</v>
          </cell>
          <cell r="N376">
            <v>1</v>
          </cell>
          <cell r="O376">
            <v>1</v>
          </cell>
          <cell r="P376">
            <v>1</v>
          </cell>
          <cell r="Q376">
            <v>1</v>
          </cell>
          <cell r="R376">
            <v>1</v>
          </cell>
          <cell r="S376">
            <v>1</v>
          </cell>
          <cell r="T376">
            <v>1</v>
          </cell>
          <cell r="U376">
            <v>1</v>
          </cell>
          <cell r="V376">
            <v>1</v>
          </cell>
          <cell r="W376">
            <v>1</v>
          </cell>
          <cell r="X376">
            <v>1</v>
          </cell>
          <cell r="Y376">
            <v>1</v>
          </cell>
          <cell r="Z376">
            <v>1</v>
          </cell>
          <cell r="AA376">
            <v>1</v>
          </cell>
          <cell r="AB376">
            <v>1</v>
          </cell>
          <cell r="AC376">
            <v>1</v>
          </cell>
          <cell r="AD376">
            <v>1</v>
          </cell>
          <cell r="AP376">
            <v>3</v>
          </cell>
          <cell r="AQ376">
            <v>6</v>
          </cell>
          <cell r="AR376">
            <v>9</v>
          </cell>
          <cell r="AZ376">
            <v>1</v>
          </cell>
          <cell r="BA376">
            <v>1</v>
          </cell>
          <cell r="BB376">
            <v>1</v>
          </cell>
          <cell r="BC376">
            <v>1</v>
          </cell>
          <cell r="BD376">
            <v>1</v>
          </cell>
          <cell r="BE376">
            <v>1</v>
          </cell>
          <cell r="BF376">
            <v>1</v>
          </cell>
          <cell r="BG376">
            <v>1</v>
          </cell>
          <cell r="BH376">
            <v>1</v>
          </cell>
          <cell r="BI376">
            <v>1</v>
          </cell>
          <cell r="BJ376">
            <v>1</v>
          </cell>
          <cell r="BK376">
            <v>1</v>
          </cell>
          <cell r="BL376">
            <v>1</v>
          </cell>
          <cell r="BM376">
            <v>1</v>
          </cell>
          <cell r="BN376">
            <v>1</v>
          </cell>
          <cell r="BO376">
            <v>1</v>
          </cell>
          <cell r="BP376">
            <v>1</v>
          </cell>
          <cell r="BQ376">
            <v>1</v>
          </cell>
          <cell r="BR376">
            <v>1</v>
          </cell>
          <cell r="BS376">
            <v>1</v>
          </cell>
        </row>
        <row r="377">
          <cell r="K377">
            <v>1</v>
          </cell>
          <cell r="L377">
            <v>1</v>
          </cell>
          <cell r="M377">
            <v>1</v>
          </cell>
          <cell r="N377">
            <v>1</v>
          </cell>
          <cell r="O377">
            <v>1</v>
          </cell>
          <cell r="P377">
            <v>1</v>
          </cell>
          <cell r="Q377">
            <v>1</v>
          </cell>
          <cell r="R377">
            <v>1</v>
          </cell>
          <cell r="S377">
            <v>1</v>
          </cell>
          <cell r="T377">
            <v>1</v>
          </cell>
          <cell r="U377">
            <v>1</v>
          </cell>
          <cell r="V377">
            <v>1</v>
          </cell>
          <cell r="W377">
            <v>1</v>
          </cell>
          <cell r="X377">
            <v>1</v>
          </cell>
          <cell r="Y377">
            <v>1</v>
          </cell>
          <cell r="Z377">
            <v>1</v>
          </cell>
          <cell r="AA377">
            <v>1</v>
          </cell>
          <cell r="AB377">
            <v>1</v>
          </cell>
          <cell r="AC377">
            <v>1</v>
          </cell>
          <cell r="AD377">
            <v>1</v>
          </cell>
          <cell r="AP377">
            <v>3</v>
          </cell>
          <cell r="AQ377">
            <v>6</v>
          </cell>
          <cell r="AR377">
            <v>10</v>
          </cell>
          <cell r="AZ377">
            <v>1</v>
          </cell>
          <cell r="BA377">
            <v>1</v>
          </cell>
          <cell r="BB377">
            <v>1</v>
          </cell>
          <cell r="BC377">
            <v>1</v>
          </cell>
          <cell r="BD377">
            <v>1</v>
          </cell>
          <cell r="BE377">
            <v>1</v>
          </cell>
          <cell r="BF377">
            <v>1</v>
          </cell>
          <cell r="BG377">
            <v>1</v>
          </cell>
          <cell r="BH377">
            <v>1</v>
          </cell>
          <cell r="BI377">
            <v>1</v>
          </cell>
          <cell r="BJ377">
            <v>1</v>
          </cell>
          <cell r="BK377">
            <v>1</v>
          </cell>
          <cell r="BL377">
            <v>1</v>
          </cell>
          <cell r="BM377">
            <v>1</v>
          </cell>
          <cell r="BN377">
            <v>1</v>
          </cell>
          <cell r="BO377">
            <v>1</v>
          </cell>
          <cell r="BP377">
            <v>1</v>
          </cell>
          <cell r="BQ377">
            <v>1</v>
          </cell>
          <cell r="BR377">
            <v>1</v>
          </cell>
          <cell r="BS377">
            <v>1</v>
          </cell>
        </row>
        <row r="378">
          <cell r="K378">
            <v>1</v>
          </cell>
          <cell r="L378">
            <v>1</v>
          </cell>
          <cell r="M378">
            <v>1</v>
          </cell>
          <cell r="N378">
            <v>1</v>
          </cell>
          <cell r="O378">
            <v>1</v>
          </cell>
          <cell r="P378">
            <v>1</v>
          </cell>
          <cell r="Q378">
            <v>1</v>
          </cell>
          <cell r="R378">
            <v>1</v>
          </cell>
          <cell r="S378">
            <v>1</v>
          </cell>
          <cell r="T378">
            <v>1</v>
          </cell>
          <cell r="U378">
            <v>1</v>
          </cell>
          <cell r="V378">
            <v>1</v>
          </cell>
          <cell r="W378">
            <v>1</v>
          </cell>
          <cell r="X378">
            <v>1</v>
          </cell>
          <cell r="Y378">
            <v>1</v>
          </cell>
          <cell r="Z378">
            <v>1</v>
          </cell>
          <cell r="AA378">
            <v>1</v>
          </cell>
          <cell r="AB378">
            <v>1</v>
          </cell>
          <cell r="AC378">
            <v>1</v>
          </cell>
          <cell r="AD378">
            <v>1</v>
          </cell>
          <cell r="AP378">
            <v>3</v>
          </cell>
          <cell r="AQ378">
            <v>7</v>
          </cell>
          <cell r="AR378">
            <v>1</v>
          </cell>
          <cell r="AZ378">
            <v>1</v>
          </cell>
          <cell r="BA378">
            <v>1</v>
          </cell>
          <cell r="BB378">
            <v>1</v>
          </cell>
          <cell r="BC378">
            <v>1</v>
          </cell>
          <cell r="BD378">
            <v>1</v>
          </cell>
          <cell r="BE378">
            <v>1</v>
          </cell>
          <cell r="BF378">
            <v>1</v>
          </cell>
          <cell r="BG378">
            <v>1</v>
          </cell>
          <cell r="BH378">
            <v>1</v>
          </cell>
          <cell r="BI378">
            <v>1</v>
          </cell>
          <cell r="BJ378">
            <v>1</v>
          </cell>
          <cell r="BK378">
            <v>1</v>
          </cell>
          <cell r="BL378">
            <v>1</v>
          </cell>
          <cell r="BM378">
            <v>1</v>
          </cell>
          <cell r="BN378">
            <v>1</v>
          </cell>
          <cell r="BO378">
            <v>1</v>
          </cell>
          <cell r="BP378">
            <v>1</v>
          </cell>
          <cell r="BQ378">
            <v>1</v>
          </cell>
          <cell r="BR378">
            <v>1</v>
          </cell>
          <cell r="BS378">
            <v>1</v>
          </cell>
        </row>
        <row r="379">
          <cell r="K379">
            <v>1</v>
          </cell>
          <cell r="L379">
            <v>1</v>
          </cell>
          <cell r="M379">
            <v>1</v>
          </cell>
          <cell r="N379">
            <v>1</v>
          </cell>
          <cell r="O379">
            <v>1</v>
          </cell>
          <cell r="P379">
            <v>1</v>
          </cell>
          <cell r="Q379">
            <v>1</v>
          </cell>
          <cell r="R379">
            <v>1</v>
          </cell>
          <cell r="S379">
            <v>1</v>
          </cell>
          <cell r="T379">
            <v>1</v>
          </cell>
          <cell r="U379">
            <v>1</v>
          </cell>
          <cell r="V379">
            <v>1</v>
          </cell>
          <cell r="W379">
            <v>1</v>
          </cell>
          <cell r="X379">
            <v>1</v>
          </cell>
          <cell r="Y379">
            <v>1</v>
          </cell>
          <cell r="Z379">
            <v>1</v>
          </cell>
          <cell r="AA379">
            <v>1</v>
          </cell>
          <cell r="AB379">
            <v>1</v>
          </cell>
          <cell r="AC379">
            <v>1</v>
          </cell>
          <cell r="AD379">
            <v>1</v>
          </cell>
          <cell r="AP379">
            <v>3</v>
          </cell>
          <cell r="AQ379">
            <v>7</v>
          </cell>
          <cell r="AR379">
            <v>2</v>
          </cell>
          <cell r="AZ379">
            <v>1</v>
          </cell>
          <cell r="BA379">
            <v>1</v>
          </cell>
          <cell r="BB379">
            <v>1</v>
          </cell>
          <cell r="BC379">
            <v>1</v>
          </cell>
          <cell r="BD379">
            <v>1</v>
          </cell>
          <cell r="BE379">
            <v>1</v>
          </cell>
          <cell r="BF379">
            <v>1</v>
          </cell>
          <cell r="BG379">
            <v>1</v>
          </cell>
          <cell r="BH379">
            <v>1</v>
          </cell>
          <cell r="BI379">
            <v>1</v>
          </cell>
          <cell r="BJ379">
            <v>1</v>
          </cell>
          <cell r="BK379">
            <v>1</v>
          </cell>
          <cell r="BL379">
            <v>1</v>
          </cell>
          <cell r="BM379">
            <v>1</v>
          </cell>
          <cell r="BN379">
            <v>1</v>
          </cell>
          <cell r="BO379">
            <v>1</v>
          </cell>
          <cell r="BP379">
            <v>1</v>
          </cell>
          <cell r="BQ379">
            <v>1</v>
          </cell>
          <cell r="BR379">
            <v>1</v>
          </cell>
          <cell r="BS379">
            <v>1</v>
          </cell>
        </row>
        <row r="380">
          <cell r="K380">
            <v>1</v>
          </cell>
          <cell r="L380">
            <v>1</v>
          </cell>
          <cell r="M380">
            <v>1</v>
          </cell>
          <cell r="N380">
            <v>1</v>
          </cell>
          <cell r="O380">
            <v>1</v>
          </cell>
          <cell r="P380">
            <v>1</v>
          </cell>
          <cell r="Q380">
            <v>1</v>
          </cell>
          <cell r="R380">
            <v>1</v>
          </cell>
          <cell r="S380">
            <v>1</v>
          </cell>
          <cell r="T380">
            <v>1</v>
          </cell>
          <cell r="U380">
            <v>1</v>
          </cell>
          <cell r="V380">
            <v>1</v>
          </cell>
          <cell r="W380">
            <v>1</v>
          </cell>
          <cell r="X380">
            <v>1</v>
          </cell>
          <cell r="Y380">
            <v>1</v>
          </cell>
          <cell r="Z380">
            <v>1</v>
          </cell>
          <cell r="AA380">
            <v>1</v>
          </cell>
          <cell r="AB380">
            <v>1</v>
          </cell>
          <cell r="AC380">
            <v>1</v>
          </cell>
          <cell r="AD380">
            <v>1</v>
          </cell>
          <cell r="AP380">
            <v>3</v>
          </cell>
          <cell r="AQ380">
            <v>7</v>
          </cell>
          <cell r="AR380">
            <v>3</v>
          </cell>
          <cell r="AZ380">
            <v>1</v>
          </cell>
          <cell r="BA380">
            <v>1</v>
          </cell>
          <cell r="BB380">
            <v>1</v>
          </cell>
          <cell r="BC380">
            <v>1</v>
          </cell>
          <cell r="BD380">
            <v>1</v>
          </cell>
          <cell r="BE380">
            <v>1</v>
          </cell>
          <cell r="BF380">
            <v>1</v>
          </cell>
          <cell r="BG380">
            <v>1</v>
          </cell>
          <cell r="BH380">
            <v>1</v>
          </cell>
          <cell r="BI380">
            <v>1</v>
          </cell>
          <cell r="BJ380">
            <v>1</v>
          </cell>
          <cell r="BK380">
            <v>1</v>
          </cell>
          <cell r="BL380">
            <v>1</v>
          </cell>
          <cell r="BM380">
            <v>1</v>
          </cell>
          <cell r="BN380">
            <v>1</v>
          </cell>
          <cell r="BO380">
            <v>1</v>
          </cell>
          <cell r="BP380">
            <v>1</v>
          </cell>
          <cell r="BQ380">
            <v>1</v>
          </cell>
          <cell r="BR380">
            <v>1</v>
          </cell>
          <cell r="BS380">
            <v>1</v>
          </cell>
        </row>
        <row r="381">
          <cell r="K381">
            <v>1</v>
          </cell>
          <cell r="L381">
            <v>1</v>
          </cell>
          <cell r="M381">
            <v>1</v>
          </cell>
          <cell r="N381">
            <v>1</v>
          </cell>
          <cell r="O381">
            <v>1</v>
          </cell>
          <cell r="P381">
            <v>1</v>
          </cell>
          <cell r="Q381">
            <v>1</v>
          </cell>
          <cell r="R381">
            <v>1</v>
          </cell>
          <cell r="S381">
            <v>1</v>
          </cell>
          <cell r="T381">
            <v>1</v>
          </cell>
          <cell r="U381">
            <v>1</v>
          </cell>
          <cell r="V381">
            <v>1</v>
          </cell>
          <cell r="W381">
            <v>1</v>
          </cell>
          <cell r="X381">
            <v>1</v>
          </cell>
          <cell r="Y381">
            <v>1</v>
          </cell>
          <cell r="Z381">
            <v>1</v>
          </cell>
          <cell r="AA381">
            <v>1</v>
          </cell>
          <cell r="AB381">
            <v>1</v>
          </cell>
          <cell r="AC381">
            <v>1</v>
          </cell>
          <cell r="AD381">
            <v>1</v>
          </cell>
          <cell r="AP381">
            <v>3</v>
          </cell>
          <cell r="AQ381">
            <v>7</v>
          </cell>
          <cell r="AR381">
            <v>4</v>
          </cell>
          <cell r="AZ381">
            <v>1</v>
          </cell>
          <cell r="BA381">
            <v>1</v>
          </cell>
          <cell r="BB381">
            <v>1</v>
          </cell>
          <cell r="BC381">
            <v>1</v>
          </cell>
          <cell r="BD381">
            <v>1</v>
          </cell>
          <cell r="BE381">
            <v>1</v>
          </cell>
          <cell r="BF381">
            <v>1</v>
          </cell>
          <cell r="BG381">
            <v>1</v>
          </cell>
          <cell r="BH381">
            <v>1</v>
          </cell>
          <cell r="BI381">
            <v>1</v>
          </cell>
          <cell r="BJ381">
            <v>1</v>
          </cell>
          <cell r="BK381">
            <v>1</v>
          </cell>
          <cell r="BL381">
            <v>1</v>
          </cell>
          <cell r="BM381">
            <v>1</v>
          </cell>
          <cell r="BN381">
            <v>1</v>
          </cell>
          <cell r="BO381">
            <v>1</v>
          </cell>
          <cell r="BP381">
            <v>1</v>
          </cell>
          <cell r="BQ381">
            <v>1</v>
          </cell>
          <cell r="BR381">
            <v>1</v>
          </cell>
          <cell r="BS381">
            <v>1</v>
          </cell>
        </row>
        <row r="382">
          <cell r="K382">
            <v>1</v>
          </cell>
          <cell r="L382">
            <v>1</v>
          </cell>
          <cell r="M382">
            <v>1</v>
          </cell>
          <cell r="N382">
            <v>1</v>
          </cell>
          <cell r="O382">
            <v>1</v>
          </cell>
          <cell r="P382">
            <v>1</v>
          </cell>
          <cell r="Q382">
            <v>1</v>
          </cell>
          <cell r="R382">
            <v>1</v>
          </cell>
          <cell r="S382">
            <v>1</v>
          </cell>
          <cell r="T382">
            <v>1</v>
          </cell>
          <cell r="U382">
            <v>1</v>
          </cell>
          <cell r="V382">
            <v>1</v>
          </cell>
          <cell r="W382">
            <v>1</v>
          </cell>
          <cell r="X382">
            <v>1</v>
          </cell>
          <cell r="Y382">
            <v>1</v>
          </cell>
          <cell r="Z382">
            <v>1</v>
          </cell>
          <cell r="AA382">
            <v>1</v>
          </cell>
          <cell r="AB382">
            <v>1</v>
          </cell>
          <cell r="AC382">
            <v>1</v>
          </cell>
          <cell r="AD382">
            <v>1</v>
          </cell>
          <cell r="AP382">
            <v>3</v>
          </cell>
          <cell r="AQ382">
            <v>7</v>
          </cell>
          <cell r="AR382">
            <v>5</v>
          </cell>
          <cell r="AZ382">
            <v>1</v>
          </cell>
          <cell r="BA382">
            <v>1</v>
          </cell>
          <cell r="BB382">
            <v>1</v>
          </cell>
          <cell r="BC382">
            <v>1</v>
          </cell>
          <cell r="BD382">
            <v>1</v>
          </cell>
          <cell r="BE382">
            <v>1</v>
          </cell>
          <cell r="BF382">
            <v>1</v>
          </cell>
          <cell r="BG382">
            <v>1</v>
          </cell>
          <cell r="BH382">
            <v>1</v>
          </cell>
          <cell r="BI382">
            <v>1</v>
          </cell>
          <cell r="BJ382">
            <v>1</v>
          </cell>
          <cell r="BK382">
            <v>1</v>
          </cell>
          <cell r="BL382">
            <v>1</v>
          </cell>
          <cell r="BM382">
            <v>1</v>
          </cell>
          <cell r="BN382">
            <v>1</v>
          </cell>
          <cell r="BO382">
            <v>1</v>
          </cell>
          <cell r="BP382">
            <v>1</v>
          </cell>
          <cell r="BQ382">
            <v>1</v>
          </cell>
          <cell r="BR382">
            <v>1</v>
          </cell>
          <cell r="BS382">
            <v>1</v>
          </cell>
        </row>
        <row r="383">
          <cell r="K383">
            <v>1</v>
          </cell>
          <cell r="L383">
            <v>1</v>
          </cell>
          <cell r="M383">
            <v>1</v>
          </cell>
          <cell r="N383">
            <v>1</v>
          </cell>
          <cell r="O383">
            <v>1</v>
          </cell>
          <cell r="P383">
            <v>1</v>
          </cell>
          <cell r="Q383">
            <v>1</v>
          </cell>
          <cell r="R383">
            <v>1</v>
          </cell>
          <cell r="S383">
            <v>1</v>
          </cell>
          <cell r="T383">
            <v>1</v>
          </cell>
          <cell r="U383">
            <v>1</v>
          </cell>
          <cell r="V383">
            <v>1</v>
          </cell>
          <cell r="W383">
            <v>1</v>
          </cell>
          <cell r="X383">
            <v>1</v>
          </cell>
          <cell r="Y383">
            <v>1</v>
          </cell>
          <cell r="Z383">
            <v>1</v>
          </cell>
          <cell r="AA383">
            <v>1</v>
          </cell>
          <cell r="AB383">
            <v>1</v>
          </cell>
          <cell r="AC383">
            <v>1</v>
          </cell>
          <cell r="AD383">
            <v>1</v>
          </cell>
          <cell r="AP383">
            <v>3</v>
          </cell>
          <cell r="AQ383">
            <v>7</v>
          </cell>
          <cell r="AR383">
            <v>6</v>
          </cell>
          <cell r="AZ383">
            <v>1</v>
          </cell>
          <cell r="BA383">
            <v>1</v>
          </cell>
          <cell r="BB383">
            <v>1</v>
          </cell>
          <cell r="BC383">
            <v>1</v>
          </cell>
          <cell r="BD383">
            <v>1</v>
          </cell>
          <cell r="BE383">
            <v>1</v>
          </cell>
          <cell r="BF383">
            <v>1</v>
          </cell>
          <cell r="BG383">
            <v>1</v>
          </cell>
          <cell r="BH383">
            <v>1</v>
          </cell>
          <cell r="BI383">
            <v>1</v>
          </cell>
          <cell r="BJ383">
            <v>1</v>
          </cell>
          <cell r="BK383">
            <v>1</v>
          </cell>
          <cell r="BL383">
            <v>1</v>
          </cell>
          <cell r="BM383">
            <v>1</v>
          </cell>
          <cell r="BN383">
            <v>1</v>
          </cell>
          <cell r="BO383">
            <v>1</v>
          </cell>
          <cell r="BP383">
            <v>1</v>
          </cell>
          <cell r="BQ383">
            <v>1</v>
          </cell>
          <cell r="BR383">
            <v>1</v>
          </cell>
          <cell r="BS383">
            <v>1</v>
          </cell>
        </row>
        <row r="384">
          <cell r="K384">
            <v>1</v>
          </cell>
          <cell r="L384">
            <v>1</v>
          </cell>
          <cell r="M384">
            <v>1</v>
          </cell>
          <cell r="N384">
            <v>1</v>
          </cell>
          <cell r="O384">
            <v>1</v>
          </cell>
          <cell r="P384">
            <v>1</v>
          </cell>
          <cell r="Q384">
            <v>1</v>
          </cell>
          <cell r="R384">
            <v>1</v>
          </cell>
          <cell r="S384">
            <v>1</v>
          </cell>
          <cell r="T384">
            <v>1</v>
          </cell>
          <cell r="U384">
            <v>1</v>
          </cell>
          <cell r="V384">
            <v>1</v>
          </cell>
          <cell r="W384">
            <v>1</v>
          </cell>
          <cell r="X384">
            <v>1</v>
          </cell>
          <cell r="Y384">
            <v>1</v>
          </cell>
          <cell r="Z384">
            <v>1</v>
          </cell>
          <cell r="AA384">
            <v>1</v>
          </cell>
          <cell r="AB384">
            <v>1</v>
          </cell>
          <cell r="AC384">
            <v>1</v>
          </cell>
          <cell r="AD384">
            <v>1</v>
          </cell>
          <cell r="AP384">
            <v>3</v>
          </cell>
          <cell r="AQ384">
            <v>7</v>
          </cell>
          <cell r="AR384">
            <v>7</v>
          </cell>
          <cell r="AZ384">
            <v>1</v>
          </cell>
          <cell r="BA384">
            <v>1</v>
          </cell>
          <cell r="BB384">
            <v>1</v>
          </cell>
          <cell r="BC384">
            <v>1</v>
          </cell>
          <cell r="BD384">
            <v>1</v>
          </cell>
          <cell r="BE384">
            <v>1</v>
          </cell>
          <cell r="BF384">
            <v>1</v>
          </cell>
          <cell r="BG384">
            <v>1</v>
          </cell>
          <cell r="BH384">
            <v>1</v>
          </cell>
          <cell r="BI384">
            <v>1</v>
          </cell>
          <cell r="BJ384">
            <v>1</v>
          </cell>
          <cell r="BK384">
            <v>1</v>
          </cell>
          <cell r="BL384">
            <v>1</v>
          </cell>
          <cell r="BM384">
            <v>1</v>
          </cell>
          <cell r="BN384">
            <v>1</v>
          </cell>
          <cell r="BO384">
            <v>1</v>
          </cell>
          <cell r="BP384">
            <v>1</v>
          </cell>
          <cell r="BQ384">
            <v>1</v>
          </cell>
          <cell r="BR384">
            <v>1</v>
          </cell>
          <cell r="BS384">
            <v>1</v>
          </cell>
        </row>
        <row r="385">
          <cell r="K385">
            <v>1</v>
          </cell>
          <cell r="L385">
            <v>1</v>
          </cell>
          <cell r="M385">
            <v>1</v>
          </cell>
          <cell r="N385">
            <v>1</v>
          </cell>
          <cell r="O385">
            <v>1</v>
          </cell>
          <cell r="P385">
            <v>1</v>
          </cell>
          <cell r="Q385">
            <v>1</v>
          </cell>
          <cell r="R385">
            <v>1</v>
          </cell>
          <cell r="S385">
            <v>1</v>
          </cell>
          <cell r="T385">
            <v>1</v>
          </cell>
          <cell r="U385">
            <v>1</v>
          </cell>
          <cell r="V385">
            <v>1</v>
          </cell>
          <cell r="W385">
            <v>1</v>
          </cell>
          <cell r="X385">
            <v>1</v>
          </cell>
          <cell r="Y385">
            <v>1</v>
          </cell>
          <cell r="Z385">
            <v>1</v>
          </cell>
          <cell r="AA385">
            <v>1</v>
          </cell>
          <cell r="AB385">
            <v>1</v>
          </cell>
          <cell r="AC385">
            <v>1</v>
          </cell>
          <cell r="AD385">
            <v>1</v>
          </cell>
          <cell r="AP385">
            <v>3</v>
          </cell>
          <cell r="AQ385">
            <v>7</v>
          </cell>
          <cell r="AR385">
            <v>8</v>
          </cell>
          <cell r="AZ385">
            <v>1</v>
          </cell>
          <cell r="BA385">
            <v>1</v>
          </cell>
          <cell r="BB385">
            <v>1</v>
          </cell>
          <cell r="BC385">
            <v>1</v>
          </cell>
          <cell r="BD385">
            <v>1</v>
          </cell>
          <cell r="BE385">
            <v>1</v>
          </cell>
          <cell r="BF385">
            <v>1</v>
          </cell>
          <cell r="BG385">
            <v>1</v>
          </cell>
          <cell r="BH385">
            <v>1</v>
          </cell>
          <cell r="BI385">
            <v>1</v>
          </cell>
          <cell r="BJ385">
            <v>1</v>
          </cell>
          <cell r="BK385">
            <v>1</v>
          </cell>
          <cell r="BL385">
            <v>1</v>
          </cell>
          <cell r="BM385">
            <v>1</v>
          </cell>
          <cell r="BN385">
            <v>1</v>
          </cell>
          <cell r="BO385">
            <v>1</v>
          </cell>
          <cell r="BP385">
            <v>1</v>
          </cell>
          <cell r="BQ385">
            <v>1</v>
          </cell>
          <cell r="BR385">
            <v>1</v>
          </cell>
          <cell r="BS385">
            <v>1</v>
          </cell>
        </row>
        <row r="386">
          <cell r="K386">
            <v>1</v>
          </cell>
          <cell r="L386">
            <v>1</v>
          </cell>
          <cell r="M386">
            <v>1</v>
          </cell>
          <cell r="N386">
            <v>1</v>
          </cell>
          <cell r="O386">
            <v>1</v>
          </cell>
          <cell r="P386">
            <v>1</v>
          </cell>
          <cell r="Q386">
            <v>1</v>
          </cell>
          <cell r="R386">
            <v>1</v>
          </cell>
          <cell r="S386">
            <v>1</v>
          </cell>
          <cell r="T386">
            <v>1</v>
          </cell>
          <cell r="U386">
            <v>1</v>
          </cell>
          <cell r="V386">
            <v>1</v>
          </cell>
          <cell r="W386">
            <v>1</v>
          </cell>
          <cell r="X386">
            <v>1</v>
          </cell>
          <cell r="Y386">
            <v>1</v>
          </cell>
          <cell r="Z386">
            <v>1</v>
          </cell>
          <cell r="AA386">
            <v>1</v>
          </cell>
          <cell r="AB386">
            <v>1</v>
          </cell>
          <cell r="AC386">
            <v>1</v>
          </cell>
          <cell r="AD386">
            <v>1</v>
          </cell>
          <cell r="AP386">
            <v>3</v>
          </cell>
          <cell r="AQ386">
            <v>7</v>
          </cell>
          <cell r="AR386">
            <v>9</v>
          </cell>
          <cell r="AZ386">
            <v>1</v>
          </cell>
          <cell r="BA386">
            <v>1</v>
          </cell>
          <cell r="BB386">
            <v>1</v>
          </cell>
          <cell r="BC386">
            <v>1</v>
          </cell>
          <cell r="BD386">
            <v>1</v>
          </cell>
          <cell r="BE386">
            <v>1</v>
          </cell>
          <cell r="BF386">
            <v>1</v>
          </cell>
          <cell r="BG386">
            <v>1</v>
          </cell>
          <cell r="BH386">
            <v>1</v>
          </cell>
          <cell r="BI386">
            <v>1</v>
          </cell>
          <cell r="BJ386">
            <v>1</v>
          </cell>
          <cell r="BK386">
            <v>1</v>
          </cell>
          <cell r="BL386">
            <v>1</v>
          </cell>
          <cell r="BM386">
            <v>1</v>
          </cell>
          <cell r="BN386">
            <v>1</v>
          </cell>
          <cell r="BO386">
            <v>1</v>
          </cell>
          <cell r="BP386">
            <v>1</v>
          </cell>
          <cell r="BQ386">
            <v>1</v>
          </cell>
          <cell r="BR386">
            <v>1</v>
          </cell>
          <cell r="BS386">
            <v>1</v>
          </cell>
        </row>
        <row r="387">
          <cell r="K387">
            <v>1</v>
          </cell>
          <cell r="L387">
            <v>1</v>
          </cell>
          <cell r="M387">
            <v>1</v>
          </cell>
          <cell r="N387">
            <v>1</v>
          </cell>
          <cell r="O387">
            <v>1</v>
          </cell>
          <cell r="P387">
            <v>1</v>
          </cell>
          <cell r="Q387">
            <v>1</v>
          </cell>
          <cell r="R387">
            <v>1</v>
          </cell>
          <cell r="S387">
            <v>1</v>
          </cell>
          <cell r="T387">
            <v>1</v>
          </cell>
          <cell r="U387">
            <v>1</v>
          </cell>
          <cell r="V387">
            <v>1</v>
          </cell>
          <cell r="W387">
            <v>1</v>
          </cell>
          <cell r="X387">
            <v>1</v>
          </cell>
          <cell r="Y387">
            <v>1</v>
          </cell>
          <cell r="Z387">
            <v>1</v>
          </cell>
          <cell r="AA387">
            <v>1</v>
          </cell>
          <cell r="AB387">
            <v>1</v>
          </cell>
          <cell r="AC387">
            <v>1</v>
          </cell>
          <cell r="AD387">
            <v>1</v>
          </cell>
          <cell r="AP387">
            <v>3</v>
          </cell>
          <cell r="AQ387">
            <v>7</v>
          </cell>
          <cell r="AR387">
            <v>10</v>
          </cell>
          <cell r="AZ387">
            <v>1</v>
          </cell>
          <cell r="BA387">
            <v>1</v>
          </cell>
          <cell r="BB387">
            <v>1</v>
          </cell>
          <cell r="BC387">
            <v>1</v>
          </cell>
          <cell r="BD387">
            <v>1</v>
          </cell>
          <cell r="BE387">
            <v>1</v>
          </cell>
          <cell r="BF387">
            <v>1</v>
          </cell>
          <cell r="BG387">
            <v>1</v>
          </cell>
          <cell r="BH387">
            <v>1</v>
          </cell>
          <cell r="BI387">
            <v>1</v>
          </cell>
          <cell r="BJ387">
            <v>1</v>
          </cell>
          <cell r="BK387">
            <v>1</v>
          </cell>
          <cell r="BL387">
            <v>1</v>
          </cell>
          <cell r="BM387">
            <v>1</v>
          </cell>
          <cell r="BN387">
            <v>1</v>
          </cell>
          <cell r="BO387">
            <v>1</v>
          </cell>
          <cell r="BP387">
            <v>1</v>
          </cell>
          <cell r="BQ387">
            <v>1</v>
          </cell>
          <cell r="BR387">
            <v>1</v>
          </cell>
          <cell r="BS387">
            <v>1</v>
          </cell>
        </row>
        <row r="388">
          <cell r="K388">
            <v>1</v>
          </cell>
          <cell r="L388">
            <v>1</v>
          </cell>
          <cell r="M388">
            <v>1</v>
          </cell>
          <cell r="N388">
            <v>1</v>
          </cell>
          <cell r="O388">
            <v>1</v>
          </cell>
          <cell r="P388">
            <v>1</v>
          </cell>
          <cell r="Q388">
            <v>1</v>
          </cell>
          <cell r="R388">
            <v>1</v>
          </cell>
          <cell r="S388">
            <v>1</v>
          </cell>
          <cell r="T388">
            <v>1</v>
          </cell>
          <cell r="U388">
            <v>1</v>
          </cell>
          <cell r="V388">
            <v>1</v>
          </cell>
          <cell r="W388">
            <v>1</v>
          </cell>
          <cell r="X388">
            <v>1</v>
          </cell>
          <cell r="Y388">
            <v>1</v>
          </cell>
          <cell r="Z388">
            <v>1</v>
          </cell>
          <cell r="AA388">
            <v>1</v>
          </cell>
          <cell r="AB388">
            <v>1</v>
          </cell>
          <cell r="AC388">
            <v>1</v>
          </cell>
          <cell r="AD388">
            <v>1</v>
          </cell>
          <cell r="AP388">
            <v>3</v>
          </cell>
          <cell r="AQ388">
            <v>8</v>
          </cell>
          <cell r="AR388">
            <v>1</v>
          </cell>
          <cell r="AZ388">
            <v>1</v>
          </cell>
          <cell r="BA388">
            <v>1</v>
          </cell>
          <cell r="BB388">
            <v>1</v>
          </cell>
          <cell r="BC388">
            <v>1</v>
          </cell>
          <cell r="BD388">
            <v>1</v>
          </cell>
          <cell r="BE388">
            <v>1</v>
          </cell>
          <cell r="BF388">
            <v>1</v>
          </cell>
          <cell r="BG388">
            <v>1</v>
          </cell>
          <cell r="BH388">
            <v>1</v>
          </cell>
          <cell r="BI388">
            <v>1</v>
          </cell>
          <cell r="BJ388">
            <v>1</v>
          </cell>
          <cell r="BK388">
            <v>1</v>
          </cell>
          <cell r="BL388">
            <v>1</v>
          </cell>
          <cell r="BM388">
            <v>1</v>
          </cell>
          <cell r="BN388">
            <v>1</v>
          </cell>
          <cell r="BO388">
            <v>1</v>
          </cell>
          <cell r="BP388">
            <v>1</v>
          </cell>
          <cell r="BQ388">
            <v>1</v>
          </cell>
          <cell r="BR388">
            <v>1</v>
          </cell>
          <cell r="BS388">
            <v>1</v>
          </cell>
        </row>
        <row r="389">
          <cell r="K389">
            <v>1</v>
          </cell>
          <cell r="L389">
            <v>1</v>
          </cell>
          <cell r="M389">
            <v>1</v>
          </cell>
          <cell r="N389">
            <v>1</v>
          </cell>
          <cell r="O389">
            <v>1</v>
          </cell>
          <cell r="P389">
            <v>1</v>
          </cell>
          <cell r="Q389">
            <v>1</v>
          </cell>
          <cell r="R389">
            <v>1</v>
          </cell>
          <cell r="S389">
            <v>1</v>
          </cell>
          <cell r="T389">
            <v>1</v>
          </cell>
          <cell r="U389">
            <v>1</v>
          </cell>
          <cell r="V389">
            <v>1</v>
          </cell>
          <cell r="W389">
            <v>1</v>
          </cell>
          <cell r="X389">
            <v>1</v>
          </cell>
          <cell r="Y389">
            <v>1</v>
          </cell>
          <cell r="Z389">
            <v>1</v>
          </cell>
          <cell r="AA389">
            <v>1</v>
          </cell>
          <cell r="AB389">
            <v>1</v>
          </cell>
          <cell r="AC389">
            <v>1</v>
          </cell>
          <cell r="AD389">
            <v>1</v>
          </cell>
          <cell r="AP389">
            <v>3</v>
          </cell>
          <cell r="AQ389">
            <v>8</v>
          </cell>
          <cell r="AR389">
            <v>2</v>
          </cell>
          <cell r="AZ389">
            <v>1</v>
          </cell>
          <cell r="BA389">
            <v>1</v>
          </cell>
          <cell r="BB389">
            <v>1</v>
          </cell>
          <cell r="BC389">
            <v>1</v>
          </cell>
          <cell r="BD389">
            <v>1</v>
          </cell>
          <cell r="BE389">
            <v>1</v>
          </cell>
          <cell r="BF389">
            <v>1</v>
          </cell>
          <cell r="BG389">
            <v>1</v>
          </cell>
          <cell r="BH389">
            <v>1</v>
          </cell>
          <cell r="BI389">
            <v>1</v>
          </cell>
          <cell r="BJ389">
            <v>1</v>
          </cell>
          <cell r="BK389">
            <v>1</v>
          </cell>
          <cell r="BL389">
            <v>1</v>
          </cell>
          <cell r="BM389">
            <v>1</v>
          </cell>
          <cell r="BN389">
            <v>1</v>
          </cell>
          <cell r="BO389">
            <v>1</v>
          </cell>
          <cell r="BP389">
            <v>1</v>
          </cell>
          <cell r="BQ389">
            <v>1</v>
          </cell>
          <cell r="BR389">
            <v>1</v>
          </cell>
          <cell r="BS389">
            <v>1</v>
          </cell>
        </row>
        <row r="390">
          <cell r="K390">
            <v>1</v>
          </cell>
          <cell r="L390">
            <v>1</v>
          </cell>
          <cell r="M390">
            <v>1</v>
          </cell>
          <cell r="N390">
            <v>1</v>
          </cell>
          <cell r="O390">
            <v>1</v>
          </cell>
          <cell r="P390">
            <v>1</v>
          </cell>
          <cell r="Q390">
            <v>1</v>
          </cell>
          <cell r="R390">
            <v>1</v>
          </cell>
          <cell r="S390">
            <v>1</v>
          </cell>
          <cell r="T390">
            <v>1</v>
          </cell>
          <cell r="U390">
            <v>1</v>
          </cell>
          <cell r="V390">
            <v>1</v>
          </cell>
          <cell r="W390">
            <v>1</v>
          </cell>
          <cell r="X390">
            <v>1</v>
          </cell>
          <cell r="Y390">
            <v>1</v>
          </cell>
          <cell r="Z390">
            <v>1</v>
          </cell>
          <cell r="AA390">
            <v>1</v>
          </cell>
          <cell r="AB390">
            <v>1</v>
          </cell>
          <cell r="AC390">
            <v>1</v>
          </cell>
          <cell r="AD390">
            <v>1</v>
          </cell>
          <cell r="AP390">
            <v>3</v>
          </cell>
          <cell r="AQ390">
            <v>8</v>
          </cell>
          <cell r="AR390">
            <v>3</v>
          </cell>
          <cell r="AZ390">
            <v>1</v>
          </cell>
          <cell r="BA390">
            <v>1</v>
          </cell>
          <cell r="BB390">
            <v>1</v>
          </cell>
          <cell r="BC390">
            <v>1</v>
          </cell>
          <cell r="BD390">
            <v>1</v>
          </cell>
          <cell r="BE390">
            <v>1</v>
          </cell>
          <cell r="BF390">
            <v>1</v>
          </cell>
          <cell r="BG390">
            <v>1</v>
          </cell>
          <cell r="BH390">
            <v>1</v>
          </cell>
          <cell r="BI390">
            <v>1</v>
          </cell>
          <cell r="BJ390">
            <v>1</v>
          </cell>
          <cell r="BK390">
            <v>1</v>
          </cell>
          <cell r="BL390">
            <v>1</v>
          </cell>
          <cell r="BM390">
            <v>1</v>
          </cell>
          <cell r="BN390">
            <v>1</v>
          </cell>
          <cell r="BO390">
            <v>1</v>
          </cell>
          <cell r="BP390">
            <v>1</v>
          </cell>
          <cell r="BQ390">
            <v>1</v>
          </cell>
          <cell r="BR390">
            <v>1</v>
          </cell>
          <cell r="BS390">
            <v>1</v>
          </cell>
        </row>
        <row r="391">
          <cell r="K391">
            <v>1</v>
          </cell>
          <cell r="L391">
            <v>1</v>
          </cell>
          <cell r="M391">
            <v>1</v>
          </cell>
          <cell r="N391">
            <v>1</v>
          </cell>
          <cell r="O391">
            <v>1</v>
          </cell>
          <cell r="P391">
            <v>1</v>
          </cell>
          <cell r="Q391">
            <v>1</v>
          </cell>
          <cell r="R391">
            <v>1</v>
          </cell>
          <cell r="S391">
            <v>1</v>
          </cell>
          <cell r="T391">
            <v>1</v>
          </cell>
          <cell r="U391">
            <v>1</v>
          </cell>
          <cell r="V391">
            <v>1</v>
          </cell>
          <cell r="W391">
            <v>1</v>
          </cell>
          <cell r="X391">
            <v>1</v>
          </cell>
          <cell r="Y391">
            <v>1</v>
          </cell>
          <cell r="Z391">
            <v>1</v>
          </cell>
          <cell r="AA391">
            <v>1</v>
          </cell>
          <cell r="AB391">
            <v>1</v>
          </cell>
          <cell r="AC391">
            <v>1</v>
          </cell>
          <cell r="AD391">
            <v>1</v>
          </cell>
          <cell r="AP391">
            <v>3</v>
          </cell>
          <cell r="AQ391">
            <v>8</v>
          </cell>
          <cell r="AR391">
            <v>4</v>
          </cell>
          <cell r="AZ391">
            <v>1</v>
          </cell>
          <cell r="BA391">
            <v>1</v>
          </cell>
          <cell r="BB391">
            <v>1</v>
          </cell>
          <cell r="BC391">
            <v>1</v>
          </cell>
          <cell r="BD391">
            <v>1</v>
          </cell>
          <cell r="BE391">
            <v>1</v>
          </cell>
          <cell r="BF391">
            <v>1</v>
          </cell>
          <cell r="BG391">
            <v>1</v>
          </cell>
          <cell r="BH391">
            <v>1</v>
          </cell>
          <cell r="BI391">
            <v>1</v>
          </cell>
          <cell r="BJ391">
            <v>1</v>
          </cell>
          <cell r="BK391">
            <v>1</v>
          </cell>
          <cell r="BL391">
            <v>1</v>
          </cell>
          <cell r="BM391">
            <v>1</v>
          </cell>
          <cell r="BN391">
            <v>1</v>
          </cell>
          <cell r="BO391">
            <v>1</v>
          </cell>
          <cell r="BP391">
            <v>1</v>
          </cell>
          <cell r="BQ391">
            <v>1</v>
          </cell>
          <cell r="BR391">
            <v>1</v>
          </cell>
          <cell r="BS391">
            <v>1</v>
          </cell>
        </row>
        <row r="392">
          <cell r="K392">
            <v>1</v>
          </cell>
          <cell r="L392">
            <v>1</v>
          </cell>
          <cell r="M392">
            <v>1</v>
          </cell>
          <cell r="N392">
            <v>1</v>
          </cell>
          <cell r="O392">
            <v>1</v>
          </cell>
          <cell r="P392">
            <v>1</v>
          </cell>
          <cell r="Q392">
            <v>1</v>
          </cell>
          <cell r="R392">
            <v>1</v>
          </cell>
          <cell r="S392">
            <v>1</v>
          </cell>
          <cell r="T392">
            <v>1</v>
          </cell>
          <cell r="U392">
            <v>1</v>
          </cell>
          <cell r="V392">
            <v>1</v>
          </cell>
          <cell r="W392">
            <v>1</v>
          </cell>
          <cell r="X392">
            <v>1</v>
          </cell>
          <cell r="Y392">
            <v>1</v>
          </cell>
          <cell r="Z392">
            <v>1</v>
          </cell>
          <cell r="AA392">
            <v>1</v>
          </cell>
          <cell r="AB392">
            <v>1</v>
          </cell>
          <cell r="AC392">
            <v>1</v>
          </cell>
          <cell r="AD392">
            <v>1</v>
          </cell>
          <cell r="AP392">
            <v>3</v>
          </cell>
          <cell r="AQ392">
            <v>8</v>
          </cell>
          <cell r="AR392">
            <v>5</v>
          </cell>
          <cell r="AZ392">
            <v>1</v>
          </cell>
          <cell r="BA392">
            <v>1</v>
          </cell>
          <cell r="BB392">
            <v>1</v>
          </cell>
          <cell r="BC392">
            <v>1</v>
          </cell>
          <cell r="BD392">
            <v>1</v>
          </cell>
          <cell r="BE392">
            <v>1</v>
          </cell>
          <cell r="BF392">
            <v>1</v>
          </cell>
          <cell r="BG392">
            <v>1</v>
          </cell>
          <cell r="BH392">
            <v>1</v>
          </cell>
          <cell r="BI392">
            <v>1</v>
          </cell>
          <cell r="BJ392">
            <v>1</v>
          </cell>
          <cell r="BK392">
            <v>1</v>
          </cell>
          <cell r="BL392">
            <v>1</v>
          </cell>
          <cell r="BM392">
            <v>1</v>
          </cell>
          <cell r="BN392">
            <v>1</v>
          </cell>
          <cell r="BO392">
            <v>1</v>
          </cell>
          <cell r="BP392">
            <v>1</v>
          </cell>
          <cell r="BQ392">
            <v>1</v>
          </cell>
          <cell r="BR392">
            <v>1</v>
          </cell>
          <cell r="BS392">
            <v>1</v>
          </cell>
        </row>
        <row r="393">
          <cell r="K393">
            <v>1</v>
          </cell>
          <cell r="L393">
            <v>1</v>
          </cell>
          <cell r="M393">
            <v>1</v>
          </cell>
          <cell r="N393">
            <v>1</v>
          </cell>
          <cell r="O393">
            <v>1</v>
          </cell>
          <cell r="P393">
            <v>1</v>
          </cell>
          <cell r="Q393">
            <v>1</v>
          </cell>
          <cell r="R393">
            <v>1</v>
          </cell>
          <cell r="S393">
            <v>1</v>
          </cell>
          <cell r="T393">
            <v>1</v>
          </cell>
          <cell r="U393">
            <v>1</v>
          </cell>
          <cell r="V393">
            <v>1</v>
          </cell>
          <cell r="W393">
            <v>1</v>
          </cell>
          <cell r="X393">
            <v>1</v>
          </cell>
          <cell r="Y393">
            <v>1</v>
          </cell>
          <cell r="Z393">
            <v>1</v>
          </cell>
          <cell r="AA393">
            <v>1</v>
          </cell>
          <cell r="AB393">
            <v>1</v>
          </cell>
          <cell r="AC393">
            <v>1</v>
          </cell>
          <cell r="AD393">
            <v>1</v>
          </cell>
          <cell r="AP393">
            <v>3</v>
          </cell>
          <cell r="AQ393">
            <v>8</v>
          </cell>
          <cell r="AR393">
            <v>6</v>
          </cell>
          <cell r="AZ393">
            <v>1</v>
          </cell>
          <cell r="BA393">
            <v>1</v>
          </cell>
          <cell r="BB393">
            <v>1</v>
          </cell>
          <cell r="BC393">
            <v>1</v>
          </cell>
          <cell r="BD393">
            <v>1</v>
          </cell>
          <cell r="BE393">
            <v>1</v>
          </cell>
          <cell r="BF393">
            <v>1</v>
          </cell>
          <cell r="BG393">
            <v>1</v>
          </cell>
          <cell r="BH393">
            <v>1</v>
          </cell>
          <cell r="BI393">
            <v>1</v>
          </cell>
          <cell r="BJ393">
            <v>1</v>
          </cell>
          <cell r="BK393">
            <v>1</v>
          </cell>
          <cell r="BL393">
            <v>1</v>
          </cell>
          <cell r="BM393">
            <v>1</v>
          </cell>
          <cell r="BN393">
            <v>1</v>
          </cell>
          <cell r="BO393">
            <v>1</v>
          </cell>
          <cell r="BP393">
            <v>1</v>
          </cell>
          <cell r="BQ393">
            <v>1</v>
          </cell>
          <cell r="BR393">
            <v>1</v>
          </cell>
          <cell r="BS393">
            <v>1</v>
          </cell>
        </row>
        <row r="394">
          <cell r="K394">
            <v>1</v>
          </cell>
          <cell r="L394">
            <v>1</v>
          </cell>
          <cell r="M394">
            <v>1</v>
          </cell>
          <cell r="N394">
            <v>1</v>
          </cell>
          <cell r="O394">
            <v>1</v>
          </cell>
          <cell r="P394">
            <v>1</v>
          </cell>
          <cell r="Q394">
            <v>1</v>
          </cell>
          <cell r="R394">
            <v>1</v>
          </cell>
          <cell r="S394">
            <v>1</v>
          </cell>
          <cell r="T394">
            <v>1</v>
          </cell>
          <cell r="U394">
            <v>1</v>
          </cell>
          <cell r="V394">
            <v>1</v>
          </cell>
          <cell r="W394">
            <v>1</v>
          </cell>
          <cell r="X394">
            <v>1</v>
          </cell>
          <cell r="Y394">
            <v>1</v>
          </cell>
          <cell r="Z394">
            <v>1</v>
          </cell>
          <cell r="AA394">
            <v>1</v>
          </cell>
          <cell r="AB394">
            <v>1</v>
          </cell>
          <cell r="AC394">
            <v>1</v>
          </cell>
          <cell r="AD394">
            <v>1</v>
          </cell>
          <cell r="AP394">
            <v>3</v>
          </cell>
          <cell r="AQ394">
            <v>8</v>
          </cell>
          <cell r="AR394">
            <v>7</v>
          </cell>
          <cell r="AZ394">
            <v>1</v>
          </cell>
          <cell r="BA394">
            <v>1</v>
          </cell>
          <cell r="BB394">
            <v>1</v>
          </cell>
          <cell r="BC394">
            <v>1</v>
          </cell>
          <cell r="BD394">
            <v>1</v>
          </cell>
          <cell r="BE394">
            <v>1</v>
          </cell>
          <cell r="BF394">
            <v>1</v>
          </cell>
          <cell r="BG394">
            <v>1</v>
          </cell>
          <cell r="BH394">
            <v>1</v>
          </cell>
          <cell r="BI394">
            <v>1</v>
          </cell>
          <cell r="BJ394">
            <v>1</v>
          </cell>
          <cell r="BK394">
            <v>1</v>
          </cell>
          <cell r="BL394">
            <v>1</v>
          </cell>
          <cell r="BM394">
            <v>1</v>
          </cell>
          <cell r="BN394">
            <v>1</v>
          </cell>
          <cell r="BO394">
            <v>1</v>
          </cell>
          <cell r="BP394">
            <v>1</v>
          </cell>
          <cell r="BQ394">
            <v>1</v>
          </cell>
          <cell r="BR394">
            <v>1</v>
          </cell>
          <cell r="BS394">
            <v>1</v>
          </cell>
        </row>
        <row r="395">
          <cell r="K395">
            <v>1</v>
          </cell>
          <cell r="L395">
            <v>1</v>
          </cell>
          <cell r="M395">
            <v>1</v>
          </cell>
          <cell r="N395">
            <v>1</v>
          </cell>
          <cell r="O395">
            <v>1</v>
          </cell>
          <cell r="P395">
            <v>1</v>
          </cell>
          <cell r="Q395">
            <v>1</v>
          </cell>
          <cell r="R395">
            <v>1</v>
          </cell>
          <cell r="S395">
            <v>1</v>
          </cell>
          <cell r="T395">
            <v>1</v>
          </cell>
          <cell r="U395">
            <v>1</v>
          </cell>
          <cell r="V395">
            <v>1</v>
          </cell>
          <cell r="W395">
            <v>1</v>
          </cell>
          <cell r="X395">
            <v>1</v>
          </cell>
          <cell r="Y395">
            <v>1</v>
          </cell>
          <cell r="Z395">
            <v>1</v>
          </cell>
          <cell r="AA395">
            <v>1</v>
          </cell>
          <cell r="AB395">
            <v>1</v>
          </cell>
          <cell r="AC395">
            <v>1</v>
          </cell>
          <cell r="AD395">
            <v>1</v>
          </cell>
          <cell r="AP395">
            <v>3</v>
          </cell>
          <cell r="AQ395">
            <v>8</v>
          </cell>
          <cell r="AR395">
            <v>8</v>
          </cell>
          <cell r="AZ395">
            <v>1</v>
          </cell>
          <cell r="BA395">
            <v>1</v>
          </cell>
          <cell r="BB395">
            <v>1</v>
          </cell>
          <cell r="BC395">
            <v>1</v>
          </cell>
          <cell r="BD395">
            <v>1</v>
          </cell>
          <cell r="BE395">
            <v>1</v>
          </cell>
          <cell r="BF395">
            <v>1</v>
          </cell>
          <cell r="BG395">
            <v>1</v>
          </cell>
          <cell r="BH395">
            <v>1</v>
          </cell>
          <cell r="BI395">
            <v>1</v>
          </cell>
          <cell r="BJ395">
            <v>1</v>
          </cell>
          <cell r="BK395">
            <v>1</v>
          </cell>
          <cell r="BL395">
            <v>1</v>
          </cell>
          <cell r="BM395">
            <v>1</v>
          </cell>
          <cell r="BN395">
            <v>1</v>
          </cell>
          <cell r="BO395">
            <v>1</v>
          </cell>
          <cell r="BP395">
            <v>1</v>
          </cell>
          <cell r="BQ395">
            <v>1</v>
          </cell>
          <cell r="BR395">
            <v>1</v>
          </cell>
          <cell r="BS395">
            <v>1</v>
          </cell>
        </row>
        <row r="396">
          <cell r="K396">
            <v>1</v>
          </cell>
          <cell r="L396">
            <v>1</v>
          </cell>
          <cell r="M396">
            <v>1</v>
          </cell>
          <cell r="N396">
            <v>1</v>
          </cell>
          <cell r="O396">
            <v>1</v>
          </cell>
          <cell r="P396">
            <v>1</v>
          </cell>
          <cell r="Q396">
            <v>1</v>
          </cell>
          <cell r="R396">
            <v>1</v>
          </cell>
          <cell r="S396">
            <v>1</v>
          </cell>
          <cell r="T396">
            <v>1</v>
          </cell>
          <cell r="U396">
            <v>1</v>
          </cell>
          <cell r="V396">
            <v>1</v>
          </cell>
          <cell r="W396">
            <v>1</v>
          </cell>
          <cell r="X396">
            <v>1</v>
          </cell>
          <cell r="Y396">
            <v>1</v>
          </cell>
          <cell r="Z396">
            <v>1</v>
          </cell>
          <cell r="AA396">
            <v>1</v>
          </cell>
          <cell r="AB396">
            <v>1</v>
          </cell>
          <cell r="AC396">
            <v>1</v>
          </cell>
          <cell r="AD396">
            <v>1</v>
          </cell>
          <cell r="AP396">
            <v>3</v>
          </cell>
          <cell r="AQ396">
            <v>8</v>
          </cell>
          <cell r="AR396">
            <v>9</v>
          </cell>
          <cell r="AZ396">
            <v>1</v>
          </cell>
          <cell r="BA396">
            <v>1</v>
          </cell>
          <cell r="BB396">
            <v>1</v>
          </cell>
          <cell r="BC396">
            <v>1</v>
          </cell>
          <cell r="BD396">
            <v>1</v>
          </cell>
          <cell r="BE396">
            <v>1</v>
          </cell>
          <cell r="BF396">
            <v>1</v>
          </cell>
          <cell r="BG396">
            <v>1</v>
          </cell>
          <cell r="BH396">
            <v>1</v>
          </cell>
          <cell r="BI396">
            <v>1</v>
          </cell>
          <cell r="BJ396">
            <v>1</v>
          </cell>
          <cell r="BK396">
            <v>1</v>
          </cell>
          <cell r="BL396">
            <v>1</v>
          </cell>
          <cell r="BM396">
            <v>1</v>
          </cell>
          <cell r="BN396">
            <v>1</v>
          </cell>
          <cell r="BO396">
            <v>1</v>
          </cell>
          <cell r="BP396">
            <v>1</v>
          </cell>
          <cell r="BQ396">
            <v>1</v>
          </cell>
          <cell r="BR396">
            <v>1</v>
          </cell>
          <cell r="BS396">
            <v>1</v>
          </cell>
        </row>
        <row r="397">
          <cell r="K397">
            <v>1</v>
          </cell>
          <cell r="L397">
            <v>1</v>
          </cell>
          <cell r="M397">
            <v>1</v>
          </cell>
          <cell r="N397">
            <v>1</v>
          </cell>
          <cell r="O397">
            <v>1</v>
          </cell>
          <cell r="P397">
            <v>1</v>
          </cell>
          <cell r="Q397">
            <v>1</v>
          </cell>
          <cell r="R397">
            <v>1</v>
          </cell>
          <cell r="S397">
            <v>1</v>
          </cell>
          <cell r="T397">
            <v>1</v>
          </cell>
          <cell r="U397">
            <v>1</v>
          </cell>
          <cell r="V397">
            <v>1</v>
          </cell>
          <cell r="W397">
            <v>1</v>
          </cell>
          <cell r="X397">
            <v>1</v>
          </cell>
          <cell r="Y397">
            <v>1</v>
          </cell>
          <cell r="Z397">
            <v>1</v>
          </cell>
          <cell r="AA397">
            <v>1</v>
          </cell>
          <cell r="AB397">
            <v>1</v>
          </cell>
          <cell r="AC397">
            <v>1</v>
          </cell>
          <cell r="AD397">
            <v>1</v>
          </cell>
          <cell r="AP397">
            <v>3</v>
          </cell>
          <cell r="AQ397">
            <v>8</v>
          </cell>
          <cell r="AR397">
            <v>10</v>
          </cell>
          <cell r="AZ397">
            <v>1</v>
          </cell>
          <cell r="BA397">
            <v>1</v>
          </cell>
          <cell r="BB397">
            <v>1</v>
          </cell>
          <cell r="BC397">
            <v>1</v>
          </cell>
          <cell r="BD397">
            <v>1</v>
          </cell>
          <cell r="BE397">
            <v>1</v>
          </cell>
          <cell r="BF397">
            <v>1</v>
          </cell>
          <cell r="BG397">
            <v>1</v>
          </cell>
          <cell r="BH397">
            <v>1</v>
          </cell>
          <cell r="BI397">
            <v>1</v>
          </cell>
          <cell r="BJ397">
            <v>1</v>
          </cell>
          <cell r="BK397">
            <v>1</v>
          </cell>
          <cell r="BL397">
            <v>1</v>
          </cell>
          <cell r="BM397">
            <v>1</v>
          </cell>
          <cell r="BN397">
            <v>1</v>
          </cell>
          <cell r="BO397">
            <v>1</v>
          </cell>
          <cell r="BP397">
            <v>1</v>
          </cell>
          <cell r="BQ397">
            <v>1</v>
          </cell>
          <cell r="BR397">
            <v>1</v>
          </cell>
          <cell r="BS397">
            <v>1</v>
          </cell>
        </row>
        <row r="398">
          <cell r="K398">
            <v>1</v>
          </cell>
          <cell r="L398">
            <v>1</v>
          </cell>
          <cell r="M398">
            <v>1</v>
          </cell>
          <cell r="N398">
            <v>1</v>
          </cell>
          <cell r="O398">
            <v>1</v>
          </cell>
          <cell r="P398">
            <v>1</v>
          </cell>
          <cell r="Q398">
            <v>1</v>
          </cell>
          <cell r="R398">
            <v>1</v>
          </cell>
          <cell r="S398">
            <v>1</v>
          </cell>
          <cell r="T398">
            <v>1</v>
          </cell>
          <cell r="U398">
            <v>1</v>
          </cell>
          <cell r="V398">
            <v>1</v>
          </cell>
          <cell r="W398">
            <v>1</v>
          </cell>
          <cell r="X398">
            <v>1</v>
          </cell>
          <cell r="Y398">
            <v>1</v>
          </cell>
          <cell r="Z398">
            <v>1</v>
          </cell>
          <cell r="AA398">
            <v>1</v>
          </cell>
          <cell r="AB398">
            <v>1</v>
          </cell>
          <cell r="AC398">
            <v>1</v>
          </cell>
          <cell r="AD398">
            <v>1</v>
          </cell>
          <cell r="AP398">
            <v>3</v>
          </cell>
          <cell r="AQ398">
            <v>9</v>
          </cell>
          <cell r="AR398">
            <v>1</v>
          </cell>
          <cell r="AZ398">
            <v>1</v>
          </cell>
          <cell r="BA398">
            <v>1</v>
          </cell>
          <cell r="BB398">
            <v>1</v>
          </cell>
          <cell r="BC398">
            <v>1</v>
          </cell>
          <cell r="BD398">
            <v>1</v>
          </cell>
          <cell r="BE398">
            <v>1</v>
          </cell>
          <cell r="BF398">
            <v>1</v>
          </cell>
          <cell r="BG398">
            <v>1</v>
          </cell>
          <cell r="BH398">
            <v>1</v>
          </cell>
          <cell r="BI398">
            <v>1</v>
          </cell>
          <cell r="BJ398">
            <v>1</v>
          </cell>
          <cell r="BK398">
            <v>1</v>
          </cell>
          <cell r="BL398">
            <v>1</v>
          </cell>
          <cell r="BM398">
            <v>1</v>
          </cell>
          <cell r="BN398">
            <v>1</v>
          </cell>
          <cell r="BO398">
            <v>1</v>
          </cell>
          <cell r="BP398">
            <v>1</v>
          </cell>
          <cell r="BQ398">
            <v>1</v>
          </cell>
          <cell r="BR398">
            <v>1</v>
          </cell>
          <cell r="BS398">
            <v>1</v>
          </cell>
        </row>
        <row r="399">
          <cell r="K399">
            <v>1</v>
          </cell>
          <cell r="L399">
            <v>1</v>
          </cell>
          <cell r="M399">
            <v>1</v>
          </cell>
          <cell r="N399">
            <v>1</v>
          </cell>
          <cell r="O399">
            <v>1</v>
          </cell>
          <cell r="P399">
            <v>1</v>
          </cell>
          <cell r="Q399">
            <v>1</v>
          </cell>
          <cell r="R399">
            <v>1</v>
          </cell>
          <cell r="S399">
            <v>1</v>
          </cell>
          <cell r="T399">
            <v>1</v>
          </cell>
          <cell r="U399">
            <v>1</v>
          </cell>
          <cell r="V399">
            <v>1</v>
          </cell>
          <cell r="W399">
            <v>1</v>
          </cell>
          <cell r="X399">
            <v>1</v>
          </cell>
          <cell r="Y399">
            <v>1</v>
          </cell>
          <cell r="Z399">
            <v>1</v>
          </cell>
          <cell r="AA399">
            <v>1</v>
          </cell>
          <cell r="AB399">
            <v>1</v>
          </cell>
          <cell r="AC399">
            <v>1</v>
          </cell>
          <cell r="AD399">
            <v>1</v>
          </cell>
          <cell r="AP399">
            <v>3</v>
          </cell>
          <cell r="AQ399">
            <v>9</v>
          </cell>
          <cell r="AR399">
            <v>2</v>
          </cell>
          <cell r="AZ399">
            <v>1</v>
          </cell>
          <cell r="BA399">
            <v>1</v>
          </cell>
          <cell r="BB399">
            <v>1</v>
          </cell>
          <cell r="BC399">
            <v>1</v>
          </cell>
          <cell r="BD399">
            <v>1</v>
          </cell>
          <cell r="BE399">
            <v>1</v>
          </cell>
          <cell r="BF399">
            <v>1</v>
          </cell>
          <cell r="BG399">
            <v>1</v>
          </cell>
          <cell r="BH399">
            <v>1</v>
          </cell>
          <cell r="BI399">
            <v>1</v>
          </cell>
          <cell r="BJ399">
            <v>1</v>
          </cell>
          <cell r="BK399">
            <v>1</v>
          </cell>
          <cell r="BL399">
            <v>1</v>
          </cell>
          <cell r="BM399">
            <v>1</v>
          </cell>
          <cell r="BN399">
            <v>1</v>
          </cell>
          <cell r="BO399">
            <v>1</v>
          </cell>
          <cell r="BP399">
            <v>1</v>
          </cell>
          <cell r="BQ399">
            <v>1</v>
          </cell>
          <cell r="BR399">
            <v>1</v>
          </cell>
          <cell r="BS399">
            <v>1</v>
          </cell>
        </row>
        <row r="400">
          <cell r="K400">
            <v>1</v>
          </cell>
          <cell r="L400">
            <v>1</v>
          </cell>
          <cell r="M400">
            <v>1</v>
          </cell>
          <cell r="N400">
            <v>1</v>
          </cell>
          <cell r="O400">
            <v>1</v>
          </cell>
          <cell r="P400">
            <v>1</v>
          </cell>
          <cell r="Q400">
            <v>1</v>
          </cell>
          <cell r="R400">
            <v>1</v>
          </cell>
          <cell r="S400">
            <v>1</v>
          </cell>
          <cell r="T400">
            <v>1</v>
          </cell>
          <cell r="U400">
            <v>1</v>
          </cell>
          <cell r="V400">
            <v>1</v>
          </cell>
          <cell r="W400">
            <v>1</v>
          </cell>
          <cell r="X400">
            <v>1</v>
          </cell>
          <cell r="Y400">
            <v>1</v>
          </cell>
          <cell r="Z400">
            <v>1</v>
          </cell>
          <cell r="AA400">
            <v>1</v>
          </cell>
          <cell r="AB400">
            <v>1</v>
          </cell>
          <cell r="AC400">
            <v>1</v>
          </cell>
          <cell r="AD400">
            <v>1</v>
          </cell>
          <cell r="AP400">
            <v>3</v>
          </cell>
          <cell r="AQ400">
            <v>9</v>
          </cell>
          <cell r="AR400">
            <v>3</v>
          </cell>
          <cell r="AZ400">
            <v>1</v>
          </cell>
          <cell r="BA400">
            <v>1</v>
          </cell>
          <cell r="BB400">
            <v>1</v>
          </cell>
          <cell r="BC400">
            <v>1</v>
          </cell>
          <cell r="BD400">
            <v>1</v>
          </cell>
          <cell r="BE400">
            <v>1</v>
          </cell>
          <cell r="BF400">
            <v>1</v>
          </cell>
          <cell r="BG400">
            <v>1</v>
          </cell>
          <cell r="BH400">
            <v>1</v>
          </cell>
          <cell r="BI400">
            <v>1</v>
          </cell>
          <cell r="BJ400">
            <v>1</v>
          </cell>
          <cell r="BK400">
            <v>1</v>
          </cell>
          <cell r="BL400">
            <v>1</v>
          </cell>
          <cell r="BM400">
            <v>1</v>
          </cell>
          <cell r="BN400">
            <v>1</v>
          </cell>
          <cell r="BO400">
            <v>1</v>
          </cell>
          <cell r="BP400">
            <v>1</v>
          </cell>
          <cell r="BQ400">
            <v>1</v>
          </cell>
          <cell r="BR400">
            <v>1</v>
          </cell>
          <cell r="BS400">
            <v>1</v>
          </cell>
        </row>
        <row r="401">
          <cell r="K401">
            <v>1</v>
          </cell>
          <cell r="L401">
            <v>1</v>
          </cell>
          <cell r="M401">
            <v>1</v>
          </cell>
          <cell r="N401">
            <v>1</v>
          </cell>
          <cell r="O401">
            <v>1</v>
          </cell>
          <cell r="P401">
            <v>1</v>
          </cell>
          <cell r="Q401">
            <v>1</v>
          </cell>
          <cell r="R401">
            <v>1</v>
          </cell>
          <cell r="S401">
            <v>1</v>
          </cell>
          <cell r="T401">
            <v>1</v>
          </cell>
          <cell r="U401">
            <v>1</v>
          </cell>
          <cell r="V401">
            <v>1</v>
          </cell>
          <cell r="W401">
            <v>1</v>
          </cell>
          <cell r="X401">
            <v>1</v>
          </cell>
          <cell r="Y401">
            <v>1</v>
          </cell>
          <cell r="Z401">
            <v>1</v>
          </cell>
          <cell r="AA401">
            <v>1</v>
          </cell>
          <cell r="AB401">
            <v>1</v>
          </cell>
          <cell r="AC401">
            <v>1</v>
          </cell>
          <cell r="AD401">
            <v>1</v>
          </cell>
          <cell r="AP401">
            <v>3</v>
          </cell>
          <cell r="AQ401">
            <v>9</v>
          </cell>
          <cell r="AR401">
            <v>4</v>
          </cell>
          <cell r="AZ401">
            <v>1</v>
          </cell>
          <cell r="BA401">
            <v>1</v>
          </cell>
          <cell r="BB401">
            <v>1</v>
          </cell>
          <cell r="BC401">
            <v>1</v>
          </cell>
          <cell r="BD401">
            <v>1</v>
          </cell>
          <cell r="BE401">
            <v>1</v>
          </cell>
          <cell r="BF401">
            <v>1</v>
          </cell>
          <cell r="BG401">
            <v>1</v>
          </cell>
          <cell r="BH401">
            <v>1</v>
          </cell>
          <cell r="BI401">
            <v>1</v>
          </cell>
          <cell r="BJ401">
            <v>1</v>
          </cell>
          <cell r="BK401">
            <v>1</v>
          </cell>
          <cell r="BL401">
            <v>1</v>
          </cell>
          <cell r="BM401">
            <v>1</v>
          </cell>
          <cell r="BN401">
            <v>1</v>
          </cell>
          <cell r="BO401">
            <v>1</v>
          </cell>
          <cell r="BP401">
            <v>1</v>
          </cell>
          <cell r="BQ401">
            <v>1</v>
          </cell>
          <cell r="BR401">
            <v>1</v>
          </cell>
          <cell r="BS401">
            <v>1</v>
          </cell>
        </row>
        <row r="402">
          <cell r="K402">
            <v>1</v>
          </cell>
          <cell r="L402">
            <v>1</v>
          </cell>
          <cell r="M402">
            <v>1</v>
          </cell>
          <cell r="N402">
            <v>1</v>
          </cell>
          <cell r="O402">
            <v>1</v>
          </cell>
          <cell r="P402">
            <v>1</v>
          </cell>
          <cell r="Q402">
            <v>1</v>
          </cell>
          <cell r="R402">
            <v>1</v>
          </cell>
          <cell r="S402">
            <v>1</v>
          </cell>
          <cell r="T402">
            <v>1</v>
          </cell>
          <cell r="U402">
            <v>1</v>
          </cell>
          <cell r="V402">
            <v>1</v>
          </cell>
          <cell r="W402">
            <v>1</v>
          </cell>
          <cell r="X402">
            <v>1</v>
          </cell>
          <cell r="Y402">
            <v>1</v>
          </cell>
          <cell r="Z402">
            <v>1</v>
          </cell>
          <cell r="AA402">
            <v>1</v>
          </cell>
          <cell r="AB402">
            <v>1</v>
          </cell>
          <cell r="AC402">
            <v>1</v>
          </cell>
          <cell r="AD402">
            <v>1</v>
          </cell>
          <cell r="AP402">
            <v>3</v>
          </cell>
          <cell r="AQ402">
            <v>9</v>
          </cell>
          <cell r="AR402">
            <v>5</v>
          </cell>
          <cell r="AZ402">
            <v>1</v>
          </cell>
          <cell r="BA402">
            <v>1</v>
          </cell>
          <cell r="BB402">
            <v>1</v>
          </cell>
          <cell r="BC402">
            <v>1</v>
          </cell>
          <cell r="BD402">
            <v>1</v>
          </cell>
          <cell r="BE402">
            <v>1</v>
          </cell>
          <cell r="BF402">
            <v>1</v>
          </cell>
          <cell r="BG402">
            <v>1</v>
          </cell>
          <cell r="BH402">
            <v>1</v>
          </cell>
          <cell r="BI402">
            <v>1</v>
          </cell>
          <cell r="BJ402">
            <v>1</v>
          </cell>
          <cell r="BK402">
            <v>1</v>
          </cell>
          <cell r="BL402">
            <v>1</v>
          </cell>
          <cell r="BM402">
            <v>1</v>
          </cell>
          <cell r="BN402">
            <v>1</v>
          </cell>
          <cell r="BO402">
            <v>1</v>
          </cell>
          <cell r="BP402">
            <v>1</v>
          </cell>
          <cell r="BQ402">
            <v>1</v>
          </cell>
          <cell r="BR402">
            <v>1</v>
          </cell>
          <cell r="BS402">
            <v>1</v>
          </cell>
        </row>
        <row r="403">
          <cell r="K403">
            <v>1</v>
          </cell>
          <cell r="L403">
            <v>1</v>
          </cell>
          <cell r="M403">
            <v>1</v>
          </cell>
          <cell r="N403">
            <v>1</v>
          </cell>
          <cell r="O403">
            <v>1</v>
          </cell>
          <cell r="P403">
            <v>1</v>
          </cell>
          <cell r="Q403">
            <v>1</v>
          </cell>
          <cell r="R403">
            <v>1</v>
          </cell>
          <cell r="S403">
            <v>1</v>
          </cell>
          <cell r="T403">
            <v>1</v>
          </cell>
          <cell r="U403">
            <v>1</v>
          </cell>
          <cell r="V403">
            <v>1</v>
          </cell>
          <cell r="W403">
            <v>1</v>
          </cell>
          <cell r="X403">
            <v>1</v>
          </cell>
          <cell r="Y403">
            <v>1</v>
          </cell>
          <cell r="Z403">
            <v>1</v>
          </cell>
          <cell r="AA403">
            <v>1</v>
          </cell>
          <cell r="AB403">
            <v>1</v>
          </cell>
          <cell r="AC403">
            <v>1</v>
          </cell>
          <cell r="AD403">
            <v>1</v>
          </cell>
          <cell r="AP403">
            <v>3</v>
          </cell>
          <cell r="AQ403">
            <v>9</v>
          </cell>
          <cell r="AR403">
            <v>6</v>
          </cell>
          <cell r="AZ403">
            <v>1</v>
          </cell>
          <cell r="BA403">
            <v>1</v>
          </cell>
          <cell r="BB403">
            <v>1</v>
          </cell>
          <cell r="BC403">
            <v>1</v>
          </cell>
          <cell r="BD403">
            <v>1</v>
          </cell>
          <cell r="BE403">
            <v>1</v>
          </cell>
          <cell r="BF403">
            <v>1</v>
          </cell>
          <cell r="BG403">
            <v>1</v>
          </cell>
          <cell r="BH403">
            <v>1</v>
          </cell>
          <cell r="BI403">
            <v>1</v>
          </cell>
          <cell r="BJ403">
            <v>1</v>
          </cell>
          <cell r="BK403">
            <v>1</v>
          </cell>
          <cell r="BL403">
            <v>1</v>
          </cell>
          <cell r="BM403">
            <v>1</v>
          </cell>
          <cell r="BN403">
            <v>1</v>
          </cell>
          <cell r="BO403">
            <v>1</v>
          </cell>
          <cell r="BP403">
            <v>1</v>
          </cell>
          <cell r="BQ403">
            <v>1</v>
          </cell>
          <cell r="BR403">
            <v>1</v>
          </cell>
          <cell r="BS403">
            <v>1</v>
          </cell>
        </row>
        <row r="404">
          <cell r="K404">
            <v>1</v>
          </cell>
          <cell r="L404">
            <v>1</v>
          </cell>
          <cell r="M404">
            <v>1</v>
          </cell>
          <cell r="N404">
            <v>1</v>
          </cell>
          <cell r="O404">
            <v>1</v>
          </cell>
          <cell r="P404">
            <v>1</v>
          </cell>
          <cell r="Q404">
            <v>1</v>
          </cell>
          <cell r="R404">
            <v>1</v>
          </cell>
          <cell r="S404">
            <v>1</v>
          </cell>
          <cell r="T404">
            <v>1</v>
          </cell>
          <cell r="U404">
            <v>1</v>
          </cell>
          <cell r="V404">
            <v>1</v>
          </cell>
          <cell r="W404">
            <v>1</v>
          </cell>
          <cell r="X404">
            <v>1</v>
          </cell>
          <cell r="Y404">
            <v>1</v>
          </cell>
          <cell r="Z404">
            <v>1</v>
          </cell>
          <cell r="AA404">
            <v>1</v>
          </cell>
          <cell r="AB404">
            <v>1</v>
          </cell>
          <cell r="AC404">
            <v>1</v>
          </cell>
          <cell r="AD404">
            <v>1</v>
          </cell>
          <cell r="AP404">
            <v>3</v>
          </cell>
          <cell r="AQ404">
            <v>9</v>
          </cell>
          <cell r="AR404">
            <v>7</v>
          </cell>
          <cell r="AZ404">
            <v>1</v>
          </cell>
          <cell r="BA404">
            <v>1</v>
          </cell>
          <cell r="BB404">
            <v>1</v>
          </cell>
          <cell r="BC404">
            <v>1</v>
          </cell>
          <cell r="BD404">
            <v>1</v>
          </cell>
          <cell r="BE404">
            <v>1</v>
          </cell>
          <cell r="BF404">
            <v>1</v>
          </cell>
          <cell r="BG404">
            <v>1</v>
          </cell>
          <cell r="BH404">
            <v>1</v>
          </cell>
          <cell r="BI404">
            <v>1</v>
          </cell>
          <cell r="BJ404">
            <v>1</v>
          </cell>
          <cell r="BK404">
            <v>1</v>
          </cell>
          <cell r="BL404">
            <v>1</v>
          </cell>
          <cell r="BM404">
            <v>1</v>
          </cell>
          <cell r="BN404">
            <v>1</v>
          </cell>
          <cell r="BO404">
            <v>1</v>
          </cell>
          <cell r="BP404">
            <v>1</v>
          </cell>
          <cell r="BQ404">
            <v>1</v>
          </cell>
          <cell r="BR404">
            <v>1</v>
          </cell>
          <cell r="BS404">
            <v>1</v>
          </cell>
        </row>
        <row r="405">
          <cell r="K405">
            <v>1</v>
          </cell>
          <cell r="L405">
            <v>1</v>
          </cell>
          <cell r="M405">
            <v>1</v>
          </cell>
          <cell r="N405">
            <v>1</v>
          </cell>
          <cell r="O405">
            <v>1</v>
          </cell>
          <cell r="P405">
            <v>1</v>
          </cell>
          <cell r="Q405">
            <v>1</v>
          </cell>
          <cell r="R405">
            <v>1</v>
          </cell>
          <cell r="S405">
            <v>1</v>
          </cell>
          <cell r="T405">
            <v>1</v>
          </cell>
          <cell r="U405">
            <v>1</v>
          </cell>
          <cell r="V405">
            <v>1</v>
          </cell>
          <cell r="W405">
            <v>1</v>
          </cell>
          <cell r="X405">
            <v>1</v>
          </cell>
          <cell r="Y405">
            <v>1</v>
          </cell>
          <cell r="Z405">
            <v>1</v>
          </cell>
          <cell r="AA405">
            <v>1</v>
          </cell>
          <cell r="AB405">
            <v>1</v>
          </cell>
          <cell r="AC405">
            <v>1</v>
          </cell>
          <cell r="AD405">
            <v>1</v>
          </cell>
          <cell r="AP405">
            <v>3</v>
          </cell>
          <cell r="AQ405">
            <v>9</v>
          </cell>
          <cell r="AR405">
            <v>8</v>
          </cell>
          <cell r="AZ405">
            <v>1</v>
          </cell>
          <cell r="BA405">
            <v>1</v>
          </cell>
          <cell r="BB405">
            <v>1</v>
          </cell>
          <cell r="BC405">
            <v>1</v>
          </cell>
          <cell r="BD405">
            <v>1</v>
          </cell>
          <cell r="BE405">
            <v>1</v>
          </cell>
          <cell r="BF405">
            <v>1</v>
          </cell>
          <cell r="BG405">
            <v>1</v>
          </cell>
          <cell r="BH405">
            <v>1</v>
          </cell>
          <cell r="BI405">
            <v>1</v>
          </cell>
          <cell r="BJ405">
            <v>1</v>
          </cell>
          <cell r="BK405">
            <v>1</v>
          </cell>
          <cell r="BL405">
            <v>1</v>
          </cell>
          <cell r="BM405">
            <v>1</v>
          </cell>
          <cell r="BN405">
            <v>1</v>
          </cell>
          <cell r="BO405">
            <v>1</v>
          </cell>
          <cell r="BP405">
            <v>1</v>
          </cell>
          <cell r="BQ405">
            <v>1</v>
          </cell>
          <cell r="BR405">
            <v>1</v>
          </cell>
          <cell r="BS405">
            <v>1</v>
          </cell>
        </row>
        <row r="406">
          <cell r="K406">
            <v>1</v>
          </cell>
          <cell r="L406">
            <v>1</v>
          </cell>
          <cell r="M406">
            <v>1</v>
          </cell>
          <cell r="N406">
            <v>1</v>
          </cell>
          <cell r="O406">
            <v>1</v>
          </cell>
          <cell r="P406">
            <v>1</v>
          </cell>
          <cell r="Q406">
            <v>1</v>
          </cell>
          <cell r="R406">
            <v>1</v>
          </cell>
          <cell r="S406">
            <v>1</v>
          </cell>
          <cell r="T406">
            <v>1</v>
          </cell>
          <cell r="U406">
            <v>1</v>
          </cell>
          <cell r="V406">
            <v>1</v>
          </cell>
          <cell r="W406">
            <v>1</v>
          </cell>
          <cell r="X406">
            <v>1</v>
          </cell>
          <cell r="Y406">
            <v>1</v>
          </cell>
          <cell r="Z406">
            <v>1</v>
          </cell>
          <cell r="AA406">
            <v>1</v>
          </cell>
          <cell r="AB406">
            <v>1</v>
          </cell>
          <cell r="AC406">
            <v>1</v>
          </cell>
          <cell r="AD406">
            <v>1</v>
          </cell>
          <cell r="AP406">
            <v>3</v>
          </cell>
          <cell r="AQ406">
            <v>9</v>
          </cell>
          <cell r="AR406">
            <v>9</v>
          </cell>
          <cell r="AZ406">
            <v>1</v>
          </cell>
          <cell r="BA406">
            <v>1</v>
          </cell>
          <cell r="BB406">
            <v>1</v>
          </cell>
          <cell r="BC406">
            <v>1</v>
          </cell>
          <cell r="BD406">
            <v>1</v>
          </cell>
          <cell r="BE406">
            <v>1</v>
          </cell>
          <cell r="BF406">
            <v>1</v>
          </cell>
          <cell r="BG406">
            <v>1</v>
          </cell>
          <cell r="BH406">
            <v>1</v>
          </cell>
          <cell r="BI406">
            <v>1</v>
          </cell>
          <cell r="BJ406">
            <v>1</v>
          </cell>
          <cell r="BK406">
            <v>1</v>
          </cell>
          <cell r="BL406">
            <v>1</v>
          </cell>
          <cell r="BM406">
            <v>1</v>
          </cell>
          <cell r="BN406">
            <v>1</v>
          </cell>
          <cell r="BO406">
            <v>1</v>
          </cell>
          <cell r="BP406">
            <v>1</v>
          </cell>
          <cell r="BQ406">
            <v>1</v>
          </cell>
          <cell r="BR406">
            <v>1</v>
          </cell>
          <cell r="BS406">
            <v>1</v>
          </cell>
        </row>
        <row r="407">
          <cell r="K407">
            <v>1</v>
          </cell>
          <cell r="L407">
            <v>1</v>
          </cell>
          <cell r="M407">
            <v>1</v>
          </cell>
          <cell r="N407">
            <v>1</v>
          </cell>
          <cell r="O407">
            <v>1</v>
          </cell>
          <cell r="P407">
            <v>1</v>
          </cell>
          <cell r="Q407">
            <v>1</v>
          </cell>
          <cell r="R407">
            <v>1</v>
          </cell>
          <cell r="S407">
            <v>1</v>
          </cell>
          <cell r="T407">
            <v>1</v>
          </cell>
          <cell r="U407">
            <v>1</v>
          </cell>
          <cell r="V407">
            <v>1</v>
          </cell>
          <cell r="W407">
            <v>1</v>
          </cell>
          <cell r="X407">
            <v>1</v>
          </cell>
          <cell r="Y407">
            <v>1</v>
          </cell>
          <cell r="Z407">
            <v>1</v>
          </cell>
          <cell r="AA407">
            <v>1</v>
          </cell>
          <cell r="AB407">
            <v>1</v>
          </cell>
          <cell r="AC407">
            <v>1</v>
          </cell>
          <cell r="AD407">
            <v>1</v>
          </cell>
          <cell r="AP407">
            <v>3</v>
          </cell>
          <cell r="AQ407">
            <v>9</v>
          </cell>
          <cell r="AR407">
            <v>10</v>
          </cell>
          <cell r="AZ407">
            <v>1</v>
          </cell>
          <cell r="BA407">
            <v>1</v>
          </cell>
          <cell r="BB407">
            <v>1</v>
          </cell>
          <cell r="BC407">
            <v>1</v>
          </cell>
          <cell r="BD407">
            <v>1</v>
          </cell>
          <cell r="BE407">
            <v>1</v>
          </cell>
          <cell r="BF407">
            <v>1</v>
          </cell>
          <cell r="BG407">
            <v>1</v>
          </cell>
          <cell r="BH407">
            <v>1</v>
          </cell>
          <cell r="BI407">
            <v>1</v>
          </cell>
          <cell r="BJ407">
            <v>1</v>
          </cell>
          <cell r="BK407">
            <v>1</v>
          </cell>
          <cell r="BL407">
            <v>1</v>
          </cell>
          <cell r="BM407">
            <v>1</v>
          </cell>
          <cell r="BN407">
            <v>1</v>
          </cell>
          <cell r="BO407">
            <v>1</v>
          </cell>
          <cell r="BP407">
            <v>1</v>
          </cell>
          <cell r="BQ407">
            <v>1</v>
          </cell>
          <cell r="BR407">
            <v>1</v>
          </cell>
          <cell r="BS407">
            <v>1</v>
          </cell>
        </row>
        <row r="408">
          <cell r="K408">
            <v>1</v>
          </cell>
          <cell r="L408">
            <v>1</v>
          </cell>
          <cell r="M408">
            <v>1</v>
          </cell>
          <cell r="N408">
            <v>1</v>
          </cell>
          <cell r="O408">
            <v>1</v>
          </cell>
          <cell r="P408">
            <v>1</v>
          </cell>
          <cell r="Q408">
            <v>1</v>
          </cell>
          <cell r="R408">
            <v>1</v>
          </cell>
          <cell r="S408">
            <v>1</v>
          </cell>
          <cell r="T408">
            <v>1</v>
          </cell>
          <cell r="U408">
            <v>1</v>
          </cell>
          <cell r="V408">
            <v>1</v>
          </cell>
          <cell r="W408">
            <v>1</v>
          </cell>
          <cell r="X408">
            <v>1</v>
          </cell>
          <cell r="Y408">
            <v>1</v>
          </cell>
          <cell r="Z408">
            <v>1</v>
          </cell>
          <cell r="AA408">
            <v>1</v>
          </cell>
          <cell r="AB408">
            <v>1</v>
          </cell>
          <cell r="AC408">
            <v>1</v>
          </cell>
          <cell r="AD408">
            <v>1</v>
          </cell>
          <cell r="AP408">
            <v>3</v>
          </cell>
          <cell r="AQ408">
            <v>10</v>
          </cell>
          <cell r="AR408">
            <v>1</v>
          </cell>
          <cell r="AZ408">
            <v>1</v>
          </cell>
          <cell r="BA408">
            <v>1</v>
          </cell>
          <cell r="BB408">
            <v>1</v>
          </cell>
          <cell r="BC408">
            <v>1</v>
          </cell>
          <cell r="BD408">
            <v>1</v>
          </cell>
          <cell r="BE408">
            <v>1</v>
          </cell>
          <cell r="BF408">
            <v>1</v>
          </cell>
          <cell r="BG408">
            <v>1</v>
          </cell>
          <cell r="BH408">
            <v>1</v>
          </cell>
          <cell r="BI408">
            <v>1</v>
          </cell>
          <cell r="BJ408">
            <v>1</v>
          </cell>
          <cell r="BK408">
            <v>1</v>
          </cell>
          <cell r="BL408">
            <v>1</v>
          </cell>
          <cell r="BM408">
            <v>1</v>
          </cell>
          <cell r="BN408">
            <v>1</v>
          </cell>
          <cell r="BO408">
            <v>1</v>
          </cell>
          <cell r="BP408">
            <v>1</v>
          </cell>
          <cell r="BQ408">
            <v>1</v>
          </cell>
          <cell r="BR408">
            <v>1</v>
          </cell>
          <cell r="BS408">
            <v>1</v>
          </cell>
        </row>
        <row r="409">
          <cell r="K409">
            <v>1</v>
          </cell>
          <cell r="L409">
            <v>1</v>
          </cell>
          <cell r="M409">
            <v>1</v>
          </cell>
          <cell r="N409">
            <v>1</v>
          </cell>
          <cell r="O409">
            <v>1</v>
          </cell>
          <cell r="P409">
            <v>1</v>
          </cell>
          <cell r="Q409">
            <v>1</v>
          </cell>
          <cell r="R409">
            <v>1</v>
          </cell>
          <cell r="S409">
            <v>1</v>
          </cell>
          <cell r="T409">
            <v>1</v>
          </cell>
          <cell r="U409">
            <v>1</v>
          </cell>
          <cell r="V409">
            <v>1</v>
          </cell>
          <cell r="W409">
            <v>1</v>
          </cell>
          <cell r="X409">
            <v>1</v>
          </cell>
          <cell r="Y409">
            <v>1</v>
          </cell>
          <cell r="Z409">
            <v>1</v>
          </cell>
          <cell r="AA409">
            <v>1</v>
          </cell>
          <cell r="AB409">
            <v>1</v>
          </cell>
          <cell r="AC409">
            <v>1</v>
          </cell>
          <cell r="AD409">
            <v>1</v>
          </cell>
          <cell r="AP409">
            <v>3</v>
          </cell>
          <cell r="AQ409">
            <v>10</v>
          </cell>
          <cell r="AR409">
            <v>2</v>
          </cell>
          <cell r="AZ409">
            <v>1</v>
          </cell>
          <cell r="BA409">
            <v>1</v>
          </cell>
          <cell r="BB409">
            <v>1</v>
          </cell>
          <cell r="BC409">
            <v>1</v>
          </cell>
          <cell r="BD409">
            <v>1</v>
          </cell>
          <cell r="BE409">
            <v>1</v>
          </cell>
          <cell r="BF409">
            <v>1</v>
          </cell>
          <cell r="BG409">
            <v>1</v>
          </cell>
          <cell r="BH409">
            <v>1</v>
          </cell>
          <cell r="BI409">
            <v>1</v>
          </cell>
          <cell r="BJ409">
            <v>1</v>
          </cell>
          <cell r="BK409">
            <v>1</v>
          </cell>
          <cell r="BL409">
            <v>1</v>
          </cell>
          <cell r="BM409">
            <v>1</v>
          </cell>
          <cell r="BN409">
            <v>1</v>
          </cell>
          <cell r="BO409">
            <v>1</v>
          </cell>
          <cell r="BP409">
            <v>1</v>
          </cell>
          <cell r="BQ409">
            <v>1</v>
          </cell>
          <cell r="BR409">
            <v>1</v>
          </cell>
          <cell r="BS409">
            <v>1</v>
          </cell>
        </row>
        <row r="410">
          <cell r="K410">
            <v>1</v>
          </cell>
          <cell r="L410">
            <v>1</v>
          </cell>
          <cell r="M410">
            <v>1</v>
          </cell>
          <cell r="N410">
            <v>1</v>
          </cell>
          <cell r="O410">
            <v>1</v>
          </cell>
          <cell r="P410">
            <v>1</v>
          </cell>
          <cell r="Q410">
            <v>1</v>
          </cell>
          <cell r="R410">
            <v>1</v>
          </cell>
          <cell r="S410">
            <v>1</v>
          </cell>
          <cell r="T410">
            <v>1</v>
          </cell>
          <cell r="U410">
            <v>1</v>
          </cell>
          <cell r="V410">
            <v>1</v>
          </cell>
          <cell r="W410">
            <v>1</v>
          </cell>
          <cell r="X410">
            <v>1</v>
          </cell>
          <cell r="Y410">
            <v>1</v>
          </cell>
          <cell r="Z410">
            <v>1</v>
          </cell>
          <cell r="AA410">
            <v>1</v>
          </cell>
          <cell r="AB410">
            <v>1</v>
          </cell>
          <cell r="AC410">
            <v>1</v>
          </cell>
          <cell r="AD410">
            <v>1</v>
          </cell>
          <cell r="AP410">
            <v>3</v>
          </cell>
          <cell r="AQ410">
            <v>10</v>
          </cell>
          <cell r="AR410">
            <v>3</v>
          </cell>
          <cell r="AZ410">
            <v>1</v>
          </cell>
          <cell r="BA410">
            <v>1</v>
          </cell>
          <cell r="BB410">
            <v>1</v>
          </cell>
          <cell r="BC410">
            <v>1</v>
          </cell>
          <cell r="BD410">
            <v>1</v>
          </cell>
          <cell r="BE410">
            <v>1</v>
          </cell>
          <cell r="BF410">
            <v>1</v>
          </cell>
          <cell r="BG410">
            <v>1</v>
          </cell>
          <cell r="BH410">
            <v>1</v>
          </cell>
          <cell r="BI410">
            <v>1</v>
          </cell>
          <cell r="BJ410">
            <v>1</v>
          </cell>
          <cell r="BK410">
            <v>1</v>
          </cell>
          <cell r="BL410">
            <v>1</v>
          </cell>
          <cell r="BM410">
            <v>1</v>
          </cell>
          <cell r="BN410">
            <v>1</v>
          </cell>
          <cell r="BO410">
            <v>1</v>
          </cell>
          <cell r="BP410">
            <v>1</v>
          </cell>
          <cell r="BQ410">
            <v>1</v>
          </cell>
          <cell r="BR410">
            <v>1</v>
          </cell>
          <cell r="BS410">
            <v>1</v>
          </cell>
        </row>
        <row r="411">
          <cell r="K411">
            <v>1</v>
          </cell>
          <cell r="L411">
            <v>1</v>
          </cell>
          <cell r="M411">
            <v>1</v>
          </cell>
          <cell r="N411">
            <v>1</v>
          </cell>
          <cell r="O411">
            <v>1</v>
          </cell>
          <cell r="P411">
            <v>1</v>
          </cell>
          <cell r="Q411">
            <v>1</v>
          </cell>
          <cell r="R411">
            <v>1</v>
          </cell>
          <cell r="S411">
            <v>1</v>
          </cell>
          <cell r="T411">
            <v>1</v>
          </cell>
          <cell r="U411">
            <v>1</v>
          </cell>
          <cell r="V411">
            <v>1</v>
          </cell>
          <cell r="W411">
            <v>1</v>
          </cell>
          <cell r="X411">
            <v>1</v>
          </cell>
          <cell r="Y411">
            <v>1</v>
          </cell>
          <cell r="Z411">
            <v>1</v>
          </cell>
          <cell r="AA411">
            <v>1</v>
          </cell>
          <cell r="AB411">
            <v>1</v>
          </cell>
          <cell r="AC411">
            <v>1</v>
          </cell>
          <cell r="AD411">
            <v>1</v>
          </cell>
          <cell r="AP411">
            <v>3</v>
          </cell>
          <cell r="AQ411">
            <v>10</v>
          </cell>
          <cell r="AR411">
            <v>4</v>
          </cell>
          <cell r="AZ411">
            <v>1</v>
          </cell>
          <cell r="BA411">
            <v>1</v>
          </cell>
          <cell r="BB411">
            <v>1</v>
          </cell>
          <cell r="BC411">
            <v>1</v>
          </cell>
          <cell r="BD411">
            <v>1</v>
          </cell>
          <cell r="BE411">
            <v>1</v>
          </cell>
          <cell r="BF411">
            <v>1</v>
          </cell>
          <cell r="BG411">
            <v>1</v>
          </cell>
          <cell r="BH411">
            <v>1</v>
          </cell>
          <cell r="BI411">
            <v>1</v>
          </cell>
          <cell r="BJ411">
            <v>1</v>
          </cell>
          <cell r="BK411">
            <v>1</v>
          </cell>
          <cell r="BL411">
            <v>1</v>
          </cell>
          <cell r="BM411">
            <v>1</v>
          </cell>
          <cell r="BN411">
            <v>1</v>
          </cell>
          <cell r="BO411">
            <v>1</v>
          </cell>
          <cell r="BP411">
            <v>1</v>
          </cell>
          <cell r="BQ411">
            <v>1</v>
          </cell>
          <cell r="BR411">
            <v>1</v>
          </cell>
          <cell r="BS411">
            <v>1</v>
          </cell>
        </row>
        <row r="412">
          <cell r="K412">
            <v>1</v>
          </cell>
          <cell r="L412">
            <v>1</v>
          </cell>
          <cell r="M412">
            <v>1</v>
          </cell>
          <cell r="N412">
            <v>1</v>
          </cell>
          <cell r="O412">
            <v>1</v>
          </cell>
          <cell r="P412">
            <v>1</v>
          </cell>
          <cell r="Q412">
            <v>1</v>
          </cell>
          <cell r="R412">
            <v>1</v>
          </cell>
          <cell r="S412">
            <v>1</v>
          </cell>
          <cell r="T412">
            <v>1</v>
          </cell>
          <cell r="U412">
            <v>1</v>
          </cell>
          <cell r="V412">
            <v>1</v>
          </cell>
          <cell r="W412">
            <v>1</v>
          </cell>
          <cell r="X412">
            <v>1</v>
          </cell>
          <cell r="Y412">
            <v>1</v>
          </cell>
          <cell r="Z412">
            <v>1</v>
          </cell>
          <cell r="AA412">
            <v>1</v>
          </cell>
          <cell r="AB412">
            <v>1</v>
          </cell>
          <cell r="AC412">
            <v>1</v>
          </cell>
          <cell r="AD412">
            <v>1</v>
          </cell>
          <cell r="AP412">
            <v>3</v>
          </cell>
          <cell r="AQ412">
            <v>10</v>
          </cell>
          <cell r="AR412">
            <v>5</v>
          </cell>
          <cell r="AZ412">
            <v>1</v>
          </cell>
          <cell r="BA412">
            <v>1</v>
          </cell>
          <cell r="BB412">
            <v>1</v>
          </cell>
          <cell r="BC412">
            <v>1</v>
          </cell>
          <cell r="BD412">
            <v>1</v>
          </cell>
          <cell r="BE412">
            <v>1</v>
          </cell>
          <cell r="BF412">
            <v>1</v>
          </cell>
          <cell r="BG412">
            <v>1</v>
          </cell>
          <cell r="BH412">
            <v>1</v>
          </cell>
          <cell r="BI412">
            <v>1</v>
          </cell>
          <cell r="BJ412">
            <v>1</v>
          </cell>
          <cell r="BK412">
            <v>1</v>
          </cell>
          <cell r="BL412">
            <v>1</v>
          </cell>
          <cell r="BM412">
            <v>1</v>
          </cell>
          <cell r="BN412">
            <v>1</v>
          </cell>
          <cell r="BO412">
            <v>1</v>
          </cell>
          <cell r="BP412">
            <v>1</v>
          </cell>
          <cell r="BQ412">
            <v>1</v>
          </cell>
          <cell r="BR412">
            <v>1</v>
          </cell>
          <cell r="BS412">
            <v>1</v>
          </cell>
        </row>
        <row r="413">
          <cell r="K413">
            <v>1</v>
          </cell>
          <cell r="L413">
            <v>1</v>
          </cell>
          <cell r="M413">
            <v>1</v>
          </cell>
          <cell r="N413">
            <v>1</v>
          </cell>
          <cell r="O413">
            <v>1</v>
          </cell>
          <cell r="P413">
            <v>1</v>
          </cell>
          <cell r="Q413">
            <v>1</v>
          </cell>
          <cell r="R413">
            <v>1</v>
          </cell>
          <cell r="S413">
            <v>1</v>
          </cell>
          <cell r="T413">
            <v>1</v>
          </cell>
          <cell r="U413">
            <v>1</v>
          </cell>
          <cell r="V413">
            <v>1</v>
          </cell>
          <cell r="W413">
            <v>1</v>
          </cell>
          <cell r="X413">
            <v>1</v>
          </cell>
          <cell r="Y413">
            <v>1</v>
          </cell>
          <cell r="Z413">
            <v>1</v>
          </cell>
          <cell r="AA413">
            <v>1</v>
          </cell>
          <cell r="AB413">
            <v>1</v>
          </cell>
          <cell r="AC413">
            <v>1</v>
          </cell>
          <cell r="AD413">
            <v>1</v>
          </cell>
          <cell r="AP413">
            <v>3</v>
          </cell>
          <cell r="AQ413">
            <v>10</v>
          </cell>
          <cell r="AR413">
            <v>6</v>
          </cell>
          <cell r="AZ413">
            <v>1</v>
          </cell>
          <cell r="BA413">
            <v>1</v>
          </cell>
          <cell r="BB413">
            <v>1</v>
          </cell>
          <cell r="BC413">
            <v>1</v>
          </cell>
          <cell r="BD413">
            <v>1</v>
          </cell>
          <cell r="BE413">
            <v>1</v>
          </cell>
          <cell r="BF413">
            <v>1</v>
          </cell>
          <cell r="BG413">
            <v>1</v>
          </cell>
          <cell r="BH413">
            <v>1</v>
          </cell>
          <cell r="BI413">
            <v>1</v>
          </cell>
          <cell r="BJ413">
            <v>1</v>
          </cell>
          <cell r="BK413">
            <v>1</v>
          </cell>
          <cell r="BL413">
            <v>1</v>
          </cell>
          <cell r="BM413">
            <v>1</v>
          </cell>
          <cell r="BN413">
            <v>1</v>
          </cell>
          <cell r="BO413">
            <v>1</v>
          </cell>
          <cell r="BP413">
            <v>1</v>
          </cell>
          <cell r="BQ413">
            <v>1</v>
          </cell>
          <cell r="BR413">
            <v>1</v>
          </cell>
          <cell r="BS413">
            <v>1</v>
          </cell>
        </row>
        <row r="414">
          <cell r="K414">
            <v>1</v>
          </cell>
          <cell r="L414">
            <v>1</v>
          </cell>
          <cell r="M414">
            <v>1</v>
          </cell>
          <cell r="N414">
            <v>1</v>
          </cell>
          <cell r="O414">
            <v>1</v>
          </cell>
          <cell r="P414">
            <v>1</v>
          </cell>
          <cell r="Q414">
            <v>1</v>
          </cell>
          <cell r="R414">
            <v>1</v>
          </cell>
          <cell r="S414">
            <v>1</v>
          </cell>
          <cell r="T414">
            <v>1</v>
          </cell>
          <cell r="U414">
            <v>1</v>
          </cell>
          <cell r="V414">
            <v>1</v>
          </cell>
          <cell r="W414">
            <v>1</v>
          </cell>
          <cell r="X414">
            <v>1</v>
          </cell>
          <cell r="Y414">
            <v>1</v>
          </cell>
          <cell r="Z414">
            <v>1</v>
          </cell>
          <cell r="AA414">
            <v>1</v>
          </cell>
          <cell r="AB414">
            <v>1</v>
          </cell>
          <cell r="AC414">
            <v>1</v>
          </cell>
          <cell r="AD414">
            <v>1</v>
          </cell>
          <cell r="AP414">
            <v>3</v>
          </cell>
          <cell r="AQ414">
            <v>10</v>
          </cell>
          <cell r="AR414">
            <v>7</v>
          </cell>
          <cell r="AZ414">
            <v>1</v>
          </cell>
          <cell r="BA414">
            <v>1</v>
          </cell>
          <cell r="BB414">
            <v>1</v>
          </cell>
          <cell r="BC414">
            <v>1</v>
          </cell>
          <cell r="BD414">
            <v>1</v>
          </cell>
          <cell r="BE414">
            <v>1</v>
          </cell>
          <cell r="BF414">
            <v>1</v>
          </cell>
          <cell r="BG414">
            <v>1</v>
          </cell>
          <cell r="BH414">
            <v>1</v>
          </cell>
          <cell r="BI414">
            <v>1</v>
          </cell>
          <cell r="BJ414">
            <v>1</v>
          </cell>
          <cell r="BK414">
            <v>1</v>
          </cell>
          <cell r="BL414">
            <v>1</v>
          </cell>
          <cell r="BM414">
            <v>1</v>
          </cell>
          <cell r="BN414">
            <v>1</v>
          </cell>
          <cell r="BO414">
            <v>1</v>
          </cell>
          <cell r="BP414">
            <v>1</v>
          </cell>
          <cell r="BQ414">
            <v>1</v>
          </cell>
          <cell r="BR414">
            <v>1</v>
          </cell>
          <cell r="BS414">
            <v>1</v>
          </cell>
        </row>
        <row r="415">
          <cell r="K415">
            <v>1</v>
          </cell>
          <cell r="L415">
            <v>1</v>
          </cell>
          <cell r="M415">
            <v>1</v>
          </cell>
          <cell r="N415">
            <v>1</v>
          </cell>
          <cell r="O415">
            <v>1</v>
          </cell>
          <cell r="P415">
            <v>1</v>
          </cell>
          <cell r="Q415">
            <v>1</v>
          </cell>
          <cell r="R415">
            <v>1</v>
          </cell>
          <cell r="S415">
            <v>1</v>
          </cell>
          <cell r="T415">
            <v>1</v>
          </cell>
          <cell r="U415">
            <v>1</v>
          </cell>
          <cell r="V415">
            <v>1</v>
          </cell>
          <cell r="W415">
            <v>1</v>
          </cell>
          <cell r="X415">
            <v>1</v>
          </cell>
          <cell r="Y415">
            <v>1</v>
          </cell>
          <cell r="Z415">
            <v>1</v>
          </cell>
          <cell r="AA415">
            <v>1</v>
          </cell>
          <cell r="AB415">
            <v>1</v>
          </cell>
          <cell r="AC415">
            <v>1</v>
          </cell>
          <cell r="AD415">
            <v>1</v>
          </cell>
          <cell r="AP415">
            <v>3</v>
          </cell>
          <cell r="AQ415">
            <v>10</v>
          </cell>
          <cell r="AR415">
            <v>8</v>
          </cell>
          <cell r="AZ415">
            <v>1</v>
          </cell>
          <cell r="BA415">
            <v>1</v>
          </cell>
          <cell r="BB415">
            <v>1</v>
          </cell>
          <cell r="BC415">
            <v>1</v>
          </cell>
          <cell r="BD415">
            <v>1</v>
          </cell>
          <cell r="BE415">
            <v>1</v>
          </cell>
          <cell r="BF415">
            <v>1</v>
          </cell>
          <cell r="BG415">
            <v>1</v>
          </cell>
          <cell r="BH415">
            <v>1</v>
          </cell>
          <cell r="BI415">
            <v>1</v>
          </cell>
          <cell r="BJ415">
            <v>1</v>
          </cell>
          <cell r="BK415">
            <v>1</v>
          </cell>
          <cell r="BL415">
            <v>1</v>
          </cell>
          <cell r="BM415">
            <v>1</v>
          </cell>
          <cell r="BN415">
            <v>1</v>
          </cell>
          <cell r="BO415">
            <v>1</v>
          </cell>
          <cell r="BP415">
            <v>1</v>
          </cell>
          <cell r="BQ415">
            <v>1</v>
          </cell>
          <cell r="BR415">
            <v>1</v>
          </cell>
          <cell r="BS415">
            <v>1</v>
          </cell>
        </row>
        <row r="416">
          <cell r="K416">
            <v>1</v>
          </cell>
          <cell r="L416">
            <v>1</v>
          </cell>
          <cell r="M416">
            <v>1</v>
          </cell>
          <cell r="N416">
            <v>1</v>
          </cell>
          <cell r="O416">
            <v>1</v>
          </cell>
          <cell r="P416">
            <v>1</v>
          </cell>
          <cell r="Q416">
            <v>1</v>
          </cell>
          <cell r="R416">
            <v>1</v>
          </cell>
          <cell r="S416">
            <v>1</v>
          </cell>
          <cell r="T416">
            <v>1</v>
          </cell>
          <cell r="U416">
            <v>1</v>
          </cell>
          <cell r="V416">
            <v>1</v>
          </cell>
          <cell r="W416">
            <v>1</v>
          </cell>
          <cell r="X416">
            <v>1</v>
          </cell>
          <cell r="Y416">
            <v>1</v>
          </cell>
          <cell r="Z416">
            <v>1</v>
          </cell>
          <cell r="AA416">
            <v>1</v>
          </cell>
          <cell r="AB416">
            <v>1</v>
          </cell>
          <cell r="AC416">
            <v>1</v>
          </cell>
          <cell r="AD416">
            <v>1</v>
          </cell>
          <cell r="AP416">
            <v>3</v>
          </cell>
          <cell r="AQ416">
            <v>10</v>
          </cell>
          <cell r="AR416">
            <v>9</v>
          </cell>
          <cell r="AZ416">
            <v>1</v>
          </cell>
          <cell r="BA416">
            <v>1</v>
          </cell>
          <cell r="BB416">
            <v>1</v>
          </cell>
          <cell r="BC416">
            <v>1</v>
          </cell>
          <cell r="BD416">
            <v>1</v>
          </cell>
          <cell r="BE416">
            <v>1</v>
          </cell>
          <cell r="BF416">
            <v>1</v>
          </cell>
          <cell r="BG416">
            <v>1</v>
          </cell>
          <cell r="BH416">
            <v>1</v>
          </cell>
          <cell r="BI416">
            <v>1</v>
          </cell>
          <cell r="BJ416">
            <v>1</v>
          </cell>
          <cell r="BK416">
            <v>1</v>
          </cell>
          <cell r="BL416">
            <v>1</v>
          </cell>
          <cell r="BM416">
            <v>1</v>
          </cell>
          <cell r="BN416">
            <v>1</v>
          </cell>
          <cell r="BO416">
            <v>1</v>
          </cell>
          <cell r="BP416">
            <v>1</v>
          </cell>
          <cell r="BQ416">
            <v>1</v>
          </cell>
          <cell r="BR416">
            <v>1</v>
          </cell>
          <cell r="BS416">
            <v>1</v>
          </cell>
        </row>
        <row r="417">
          <cell r="K417">
            <v>1</v>
          </cell>
          <cell r="L417">
            <v>1</v>
          </cell>
          <cell r="M417">
            <v>1</v>
          </cell>
          <cell r="N417">
            <v>1</v>
          </cell>
          <cell r="O417">
            <v>1</v>
          </cell>
          <cell r="P417">
            <v>1</v>
          </cell>
          <cell r="Q417">
            <v>1</v>
          </cell>
          <cell r="R417">
            <v>1</v>
          </cell>
          <cell r="S417">
            <v>1</v>
          </cell>
          <cell r="T417">
            <v>1</v>
          </cell>
          <cell r="U417">
            <v>1</v>
          </cell>
          <cell r="V417">
            <v>1</v>
          </cell>
          <cell r="W417">
            <v>1</v>
          </cell>
          <cell r="X417">
            <v>1</v>
          </cell>
          <cell r="Y417">
            <v>1</v>
          </cell>
          <cell r="Z417">
            <v>1</v>
          </cell>
          <cell r="AA417">
            <v>1</v>
          </cell>
          <cell r="AB417">
            <v>1</v>
          </cell>
          <cell r="AC417">
            <v>1</v>
          </cell>
          <cell r="AD417">
            <v>1</v>
          </cell>
          <cell r="AP417">
            <v>3</v>
          </cell>
          <cell r="AQ417">
            <v>10</v>
          </cell>
          <cell r="AR417">
            <v>10</v>
          </cell>
          <cell r="AZ417">
            <v>1</v>
          </cell>
          <cell r="BA417">
            <v>1</v>
          </cell>
          <cell r="BB417">
            <v>1</v>
          </cell>
          <cell r="BC417">
            <v>1</v>
          </cell>
          <cell r="BD417">
            <v>1</v>
          </cell>
          <cell r="BE417">
            <v>1</v>
          </cell>
          <cell r="BF417">
            <v>1</v>
          </cell>
          <cell r="BG417">
            <v>1</v>
          </cell>
          <cell r="BH417">
            <v>1</v>
          </cell>
          <cell r="BI417">
            <v>1</v>
          </cell>
          <cell r="BJ417">
            <v>1</v>
          </cell>
          <cell r="BK417">
            <v>1</v>
          </cell>
          <cell r="BL417">
            <v>1</v>
          </cell>
          <cell r="BM417">
            <v>1</v>
          </cell>
          <cell r="BN417">
            <v>1</v>
          </cell>
          <cell r="BO417">
            <v>1</v>
          </cell>
          <cell r="BP417">
            <v>1</v>
          </cell>
          <cell r="BQ417">
            <v>1</v>
          </cell>
          <cell r="BR417">
            <v>1</v>
          </cell>
          <cell r="BS417">
            <v>1</v>
          </cell>
        </row>
        <row r="418">
          <cell r="K418">
            <v>1</v>
          </cell>
          <cell r="L418">
            <v>1</v>
          </cell>
          <cell r="M418">
            <v>1</v>
          </cell>
          <cell r="N418">
            <v>1</v>
          </cell>
          <cell r="O418">
            <v>1</v>
          </cell>
          <cell r="P418">
            <v>1</v>
          </cell>
          <cell r="Q418">
            <v>1</v>
          </cell>
          <cell r="R418">
            <v>1</v>
          </cell>
          <cell r="S418">
            <v>1</v>
          </cell>
          <cell r="T418">
            <v>1</v>
          </cell>
          <cell r="U418">
            <v>1</v>
          </cell>
          <cell r="V418">
            <v>1</v>
          </cell>
          <cell r="W418">
            <v>1</v>
          </cell>
          <cell r="X418">
            <v>1</v>
          </cell>
          <cell r="Y418">
            <v>1</v>
          </cell>
          <cell r="Z418">
            <v>1</v>
          </cell>
          <cell r="AA418">
            <v>1</v>
          </cell>
          <cell r="AB418">
            <v>1</v>
          </cell>
          <cell r="AC418">
            <v>1</v>
          </cell>
          <cell r="AD418">
            <v>1</v>
          </cell>
          <cell r="AP418">
            <v>3</v>
          </cell>
          <cell r="AQ418">
            <v>11</v>
          </cell>
          <cell r="AR418">
            <v>1</v>
          </cell>
          <cell r="AZ418">
            <v>1</v>
          </cell>
          <cell r="BA418">
            <v>1</v>
          </cell>
          <cell r="BB418">
            <v>1</v>
          </cell>
          <cell r="BC418">
            <v>1</v>
          </cell>
          <cell r="BD418">
            <v>1</v>
          </cell>
          <cell r="BE418">
            <v>1</v>
          </cell>
          <cell r="BF418">
            <v>1</v>
          </cell>
          <cell r="BG418">
            <v>1</v>
          </cell>
          <cell r="BH418">
            <v>1</v>
          </cell>
          <cell r="BI418">
            <v>1</v>
          </cell>
          <cell r="BJ418">
            <v>1</v>
          </cell>
          <cell r="BK418">
            <v>1</v>
          </cell>
          <cell r="BL418">
            <v>1</v>
          </cell>
          <cell r="BM418">
            <v>1</v>
          </cell>
          <cell r="BN418">
            <v>1</v>
          </cell>
          <cell r="BO418">
            <v>1</v>
          </cell>
          <cell r="BP418">
            <v>1</v>
          </cell>
          <cell r="BQ418">
            <v>1</v>
          </cell>
          <cell r="BR418">
            <v>1</v>
          </cell>
          <cell r="BS418">
            <v>1</v>
          </cell>
        </row>
        <row r="419">
          <cell r="K419">
            <v>1</v>
          </cell>
          <cell r="L419">
            <v>1</v>
          </cell>
          <cell r="M419">
            <v>1</v>
          </cell>
          <cell r="N419">
            <v>1</v>
          </cell>
          <cell r="O419">
            <v>1</v>
          </cell>
          <cell r="P419">
            <v>1</v>
          </cell>
          <cell r="Q419">
            <v>1</v>
          </cell>
          <cell r="R419">
            <v>1</v>
          </cell>
          <cell r="S419">
            <v>1</v>
          </cell>
          <cell r="T419">
            <v>1</v>
          </cell>
          <cell r="U419">
            <v>1</v>
          </cell>
          <cell r="V419">
            <v>1</v>
          </cell>
          <cell r="W419">
            <v>1</v>
          </cell>
          <cell r="X419">
            <v>1</v>
          </cell>
          <cell r="Y419">
            <v>1</v>
          </cell>
          <cell r="Z419">
            <v>1</v>
          </cell>
          <cell r="AA419">
            <v>1</v>
          </cell>
          <cell r="AB419">
            <v>1</v>
          </cell>
          <cell r="AC419">
            <v>1</v>
          </cell>
          <cell r="AD419">
            <v>1</v>
          </cell>
          <cell r="AP419">
            <v>3</v>
          </cell>
          <cell r="AQ419">
            <v>11</v>
          </cell>
          <cell r="AR419">
            <v>2</v>
          </cell>
          <cell r="AZ419">
            <v>1</v>
          </cell>
          <cell r="BA419">
            <v>1</v>
          </cell>
          <cell r="BB419">
            <v>1</v>
          </cell>
          <cell r="BC419">
            <v>1</v>
          </cell>
          <cell r="BD419">
            <v>1</v>
          </cell>
          <cell r="BE419">
            <v>1</v>
          </cell>
          <cell r="BF419">
            <v>1</v>
          </cell>
          <cell r="BG419">
            <v>1</v>
          </cell>
          <cell r="BH419">
            <v>1</v>
          </cell>
          <cell r="BI419">
            <v>1</v>
          </cell>
          <cell r="BJ419">
            <v>1</v>
          </cell>
          <cell r="BK419">
            <v>1</v>
          </cell>
          <cell r="BL419">
            <v>1</v>
          </cell>
          <cell r="BM419">
            <v>1</v>
          </cell>
          <cell r="BN419">
            <v>1</v>
          </cell>
          <cell r="BO419">
            <v>1</v>
          </cell>
          <cell r="BP419">
            <v>1</v>
          </cell>
          <cell r="BQ419">
            <v>1</v>
          </cell>
          <cell r="BR419">
            <v>1</v>
          </cell>
          <cell r="BS419">
            <v>1</v>
          </cell>
        </row>
        <row r="420">
          <cell r="K420">
            <v>1</v>
          </cell>
          <cell r="L420">
            <v>1</v>
          </cell>
          <cell r="M420">
            <v>1</v>
          </cell>
          <cell r="N420">
            <v>1</v>
          </cell>
          <cell r="O420">
            <v>1</v>
          </cell>
          <cell r="P420">
            <v>1</v>
          </cell>
          <cell r="Q420">
            <v>1</v>
          </cell>
          <cell r="R420">
            <v>1</v>
          </cell>
          <cell r="S420">
            <v>1</v>
          </cell>
          <cell r="T420">
            <v>1</v>
          </cell>
          <cell r="U420">
            <v>1</v>
          </cell>
          <cell r="V420">
            <v>1</v>
          </cell>
          <cell r="W420">
            <v>1</v>
          </cell>
          <cell r="X420">
            <v>1</v>
          </cell>
          <cell r="Y420">
            <v>1</v>
          </cell>
          <cell r="Z420">
            <v>1</v>
          </cell>
          <cell r="AA420">
            <v>1</v>
          </cell>
          <cell r="AB420">
            <v>1</v>
          </cell>
          <cell r="AC420">
            <v>1</v>
          </cell>
          <cell r="AD420">
            <v>1</v>
          </cell>
          <cell r="AP420">
            <v>3</v>
          </cell>
          <cell r="AQ420">
            <v>11</v>
          </cell>
          <cell r="AR420">
            <v>3</v>
          </cell>
          <cell r="AZ420">
            <v>1</v>
          </cell>
          <cell r="BA420">
            <v>1</v>
          </cell>
          <cell r="BB420">
            <v>1</v>
          </cell>
          <cell r="BC420">
            <v>1</v>
          </cell>
          <cell r="BD420">
            <v>1</v>
          </cell>
          <cell r="BE420">
            <v>1</v>
          </cell>
          <cell r="BF420">
            <v>1</v>
          </cell>
          <cell r="BG420">
            <v>1</v>
          </cell>
          <cell r="BH420">
            <v>1</v>
          </cell>
          <cell r="BI420">
            <v>1</v>
          </cell>
          <cell r="BJ420">
            <v>1</v>
          </cell>
          <cell r="BK420">
            <v>1</v>
          </cell>
          <cell r="BL420">
            <v>1</v>
          </cell>
          <cell r="BM420">
            <v>1</v>
          </cell>
          <cell r="BN420">
            <v>1</v>
          </cell>
          <cell r="BO420">
            <v>1</v>
          </cell>
          <cell r="BP420">
            <v>1</v>
          </cell>
          <cell r="BQ420">
            <v>1</v>
          </cell>
          <cell r="BR420">
            <v>1</v>
          </cell>
          <cell r="BS420">
            <v>1</v>
          </cell>
        </row>
        <row r="421">
          <cell r="K421">
            <v>1</v>
          </cell>
          <cell r="L421">
            <v>1</v>
          </cell>
          <cell r="M421">
            <v>1</v>
          </cell>
          <cell r="N421">
            <v>1</v>
          </cell>
          <cell r="O421">
            <v>1</v>
          </cell>
          <cell r="P421">
            <v>1</v>
          </cell>
          <cell r="Q421">
            <v>1</v>
          </cell>
          <cell r="R421">
            <v>1</v>
          </cell>
          <cell r="S421">
            <v>1</v>
          </cell>
          <cell r="T421">
            <v>1</v>
          </cell>
          <cell r="U421">
            <v>1</v>
          </cell>
          <cell r="V421">
            <v>1</v>
          </cell>
          <cell r="W421">
            <v>1</v>
          </cell>
          <cell r="X421">
            <v>1</v>
          </cell>
          <cell r="Y421">
            <v>1</v>
          </cell>
          <cell r="Z421">
            <v>1</v>
          </cell>
          <cell r="AA421">
            <v>1</v>
          </cell>
          <cell r="AB421">
            <v>1</v>
          </cell>
          <cell r="AC421">
            <v>1</v>
          </cell>
          <cell r="AD421">
            <v>1</v>
          </cell>
          <cell r="AP421">
            <v>3</v>
          </cell>
          <cell r="AQ421">
            <v>11</v>
          </cell>
          <cell r="AR421">
            <v>4</v>
          </cell>
          <cell r="AZ421">
            <v>1</v>
          </cell>
          <cell r="BA421">
            <v>1</v>
          </cell>
          <cell r="BB421">
            <v>1</v>
          </cell>
          <cell r="BC421">
            <v>1</v>
          </cell>
          <cell r="BD421">
            <v>1</v>
          </cell>
          <cell r="BE421">
            <v>1</v>
          </cell>
          <cell r="BF421">
            <v>1</v>
          </cell>
          <cell r="BG421">
            <v>1</v>
          </cell>
          <cell r="BH421">
            <v>1</v>
          </cell>
          <cell r="BI421">
            <v>1</v>
          </cell>
          <cell r="BJ421">
            <v>1</v>
          </cell>
          <cell r="BK421">
            <v>1</v>
          </cell>
          <cell r="BL421">
            <v>1</v>
          </cell>
          <cell r="BM421">
            <v>1</v>
          </cell>
          <cell r="BN421">
            <v>1</v>
          </cell>
          <cell r="BO421">
            <v>1</v>
          </cell>
          <cell r="BP421">
            <v>1</v>
          </cell>
          <cell r="BQ421">
            <v>1</v>
          </cell>
          <cell r="BR421">
            <v>1</v>
          </cell>
          <cell r="BS421">
            <v>1</v>
          </cell>
        </row>
        <row r="422">
          <cell r="K422">
            <v>1</v>
          </cell>
          <cell r="L422">
            <v>1</v>
          </cell>
          <cell r="M422">
            <v>1</v>
          </cell>
          <cell r="N422">
            <v>1</v>
          </cell>
          <cell r="O422">
            <v>1</v>
          </cell>
          <cell r="P422">
            <v>1</v>
          </cell>
          <cell r="Q422">
            <v>1</v>
          </cell>
          <cell r="R422">
            <v>1</v>
          </cell>
          <cell r="S422">
            <v>1</v>
          </cell>
          <cell r="T422">
            <v>1</v>
          </cell>
          <cell r="U422">
            <v>1</v>
          </cell>
          <cell r="V422">
            <v>1</v>
          </cell>
          <cell r="W422">
            <v>1</v>
          </cell>
          <cell r="X422">
            <v>1</v>
          </cell>
          <cell r="Y422">
            <v>1</v>
          </cell>
          <cell r="Z422">
            <v>1</v>
          </cell>
          <cell r="AA422">
            <v>1</v>
          </cell>
          <cell r="AB422">
            <v>1</v>
          </cell>
          <cell r="AC422">
            <v>1</v>
          </cell>
          <cell r="AD422">
            <v>1</v>
          </cell>
          <cell r="AP422">
            <v>3</v>
          </cell>
          <cell r="AQ422">
            <v>11</v>
          </cell>
          <cell r="AR422">
            <v>5</v>
          </cell>
          <cell r="AZ422">
            <v>1</v>
          </cell>
          <cell r="BA422">
            <v>1</v>
          </cell>
          <cell r="BB422">
            <v>1</v>
          </cell>
          <cell r="BC422">
            <v>1</v>
          </cell>
          <cell r="BD422">
            <v>1</v>
          </cell>
          <cell r="BE422">
            <v>1</v>
          </cell>
          <cell r="BF422">
            <v>1</v>
          </cell>
          <cell r="BG422">
            <v>1</v>
          </cell>
          <cell r="BH422">
            <v>1</v>
          </cell>
          <cell r="BI422">
            <v>1</v>
          </cell>
          <cell r="BJ422">
            <v>1</v>
          </cell>
          <cell r="BK422">
            <v>1</v>
          </cell>
          <cell r="BL422">
            <v>1</v>
          </cell>
          <cell r="BM422">
            <v>1</v>
          </cell>
          <cell r="BN422">
            <v>1</v>
          </cell>
          <cell r="BO422">
            <v>1</v>
          </cell>
          <cell r="BP422">
            <v>1</v>
          </cell>
          <cell r="BQ422">
            <v>1</v>
          </cell>
          <cell r="BR422">
            <v>1</v>
          </cell>
          <cell r="BS422">
            <v>1</v>
          </cell>
        </row>
        <row r="423">
          <cell r="K423">
            <v>1</v>
          </cell>
          <cell r="L423">
            <v>1</v>
          </cell>
          <cell r="M423">
            <v>1</v>
          </cell>
          <cell r="N423">
            <v>1</v>
          </cell>
          <cell r="O423">
            <v>1</v>
          </cell>
          <cell r="P423">
            <v>1</v>
          </cell>
          <cell r="Q423">
            <v>1</v>
          </cell>
          <cell r="R423">
            <v>1</v>
          </cell>
          <cell r="S423">
            <v>1</v>
          </cell>
          <cell r="T423">
            <v>1</v>
          </cell>
          <cell r="U423">
            <v>1</v>
          </cell>
          <cell r="V423">
            <v>1</v>
          </cell>
          <cell r="W423">
            <v>1</v>
          </cell>
          <cell r="X423">
            <v>1</v>
          </cell>
          <cell r="Y423">
            <v>1</v>
          </cell>
          <cell r="Z423">
            <v>0.9</v>
          </cell>
          <cell r="AA423">
            <v>0.7</v>
          </cell>
          <cell r="AB423">
            <v>0.7</v>
          </cell>
          <cell r="AC423">
            <v>0.7</v>
          </cell>
          <cell r="AD423">
            <v>0.7</v>
          </cell>
          <cell r="AP423">
            <v>3</v>
          </cell>
          <cell r="AQ423">
            <v>11</v>
          </cell>
          <cell r="AR423">
            <v>6</v>
          </cell>
          <cell r="AZ423">
            <v>1</v>
          </cell>
          <cell r="BA423">
            <v>1</v>
          </cell>
          <cell r="BB423">
            <v>1</v>
          </cell>
          <cell r="BC423">
            <v>1</v>
          </cell>
          <cell r="BD423">
            <v>1</v>
          </cell>
          <cell r="BE423">
            <v>1</v>
          </cell>
          <cell r="BF423">
            <v>1</v>
          </cell>
          <cell r="BG423">
            <v>1</v>
          </cell>
          <cell r="BH423">
            <v>1</v>
          </cell>
          <cell r="BI423">
            <v>1</v>
          </cell>
          <cell r="BJ423">
            <v>1</v>
          </cell>
          <cell r="BK423">
            <v>1</v>
          </cell>
          <cell r="BL423">
            <v>1</v>
          </cell>
          <cell r="BM423">
            <v>1</v>
          </cell>
          <cell r="BN423">
            <v>1</v>
          </cell>
          <cell r="BO423">
            <v>1</v>
          </cell>
          <cell r="BP423">
            <v>1</v>
          </cell>
          <cell r="BQ423">
            <v>1</v>
          </cell>
          <cell r="BR423">
            <v>1</v>
          </cell>
          <cell r="BS423">
            <v>1</v>
          </cell>
        </row>
        <row r="424">
          <cell r="K424">
            <v>1</v>
          </cell>
          <cell r="L424">
            <v>1</v>
          </cell>
          <cell r="M424">
            <v>1</v>
          </cell>
          <cell r="N424">
            <v>1</v>
          </cell>
          <cell r="O424">
            <v>1</v>
          </cell>
          <cell r="P424">
            <v>1</v>
          </cell>
          <cell r="Q424">
            <v>1</v>
          </cell>
          <cell r="R424">
            <v>1</v>
          </cell>
          <cell r="S424">
            <v>1</v>
          </cell>
          <cell r="T424">
            <v>1</v>
          </cell>
          <cell r="U424">
            <v>1</v>
          </cell>
          <cell r="V424">
            <v>1</v>
          </cell>
          <cell r="W424">
            <v>1</v>
          </cell>
          <cell r="X424">
            <v>1</v>
          </cell>
          <cell r="Y424">
            <v>1</v>
          </cell>
          <cell r="Z424">
            <v>0.9</v>
          </cell>
          <cell r="AA424">
            <v>0.7</v>
          </cell>
          <cell r="AB424">
            <v>0.7</v>
          </cell>
          <cell r="AC424">
            <v>0.7</v>
          </cell>
          <cell r="AD424">
            <v>0.7</v>
          </cell>
          <cell r="AP424">
            <v>3</v>
          </cell>
          <cell r="AQ424">
            <v>11</v>
          </cell>
          <cell r="AR424">
            <v>7</v>
          </cell>
          <cell r="AZ424">
            <v>1</v>
          </cell>
          <cell r="BA424">
            <v>1</v>
          </cell>
          <cell r="BB424">
            <v>1</v>
          </cell>
          <cell r="BC424">
            <v>1</v>
          </cell>
          <cell r="BD424">
            <v>1</v>
          </cell>
          <cell r="BE424">
            <v>1</v>
          </cell>
          <cell r="BF424">
            <v>1</v>
          </cell>
          <cell r="BG424">
            <v>1</v>
          </cell>
          <cell r="BH424">
            <v>1</v>
          </cell>
          <cell r="BI424">
            <v>1</v>
          </cell>
          <cell r="BJ424">
            <v>1</v>
          </cell>
          <cell r="BK424">
            <v>1</v>
          </cell>
          <cell r="BL424">
            <v>1</v>
          </cell>
          <cell r="BM424">
            <v>1</v>
          </cell>
          <cell r="BN424">
            <v>1</v>
          </cell>
          <cell r="BO424">
            <v>1</v>
          </cell>
          <cell r="BP424">
            <v>1</v>
          </cell>
          <cell r="BQ424">
            <v>1</v>
          </cell>
          <cell r="BR424">
            <v>1</v>
          </cell>
          <cell r="BS424">
            <v>1</v>
          </cell>
        </row>
        <row r="425">
          <cell r="K425">
            <v>1</v>
          </cell>
          <cell r="L425">
            <v>1</v>
          </cell>
          <cell r="M425">
            <v>1</v>
          </cell>
          <cell r="N425">
            <v>1</v>
          </cell>
          <cell r="O425">
            <v>1</v>
          </cell>
          <cell r="P425">
            <v>1</v>
          </cell>
          <cell r="Q425">
            <v>1</v>
          </cell>
          <cell r="R425">
            <v>1</v>
          </cell>
          <cell r="S425">
            <v>1</v>
          </cell>
          <cell r="T425">
            <v>1</v>
          </cell>
          <cell r="U425">
            <v>1</v>
          </cell>
          <cell r="V425">
            <v>1</v>
          </cell>
          <cell r="W425">
            <v>1</v>
          </cell>
          <cell r="X425">
            <v>1</v>
          </cell>
          <cell r="Y425">
            <v>1</v>
          </cell>
          <cell r="Z425">
            <v>0.9</v>
          </cell>
          <cell r="AA425">
            <v>0.7</v>
          </cell>
          <cell r="AB425">
            <v>0.7</v>
          </cell>
          <cell r="AC425">
            <v>0.7</v>
          </cell>
          <cell r="AD425">
            <v>0.7</v>
          </cell>
          <cell r="AP425">
            <v>3</v>
          </cell>
          <cell r="AQ425">
            <v>11</v>
          </cell>
          <cell r="AR425">
            <v>8</v>
          </cell>
          <cell r="AZ425">
            <v>1</v>
          </cell>
          <cell r="BA425">
            <v>1</v>
          </cell>
          <cell r="BB425">
            <v>1</v>
          </cell>
          <cell r="BC425">
            <v>1</v>
          </cell>
          <cell r="BD425">
            <v>1</v>
          </cell>
          <cell r="BE425">
            <v>1</v>
          </cell>
          <cell r="BF425">
            <v>1</v>
          </cell>
          <cell r="BG425">
            <v>1</v>
          </cell>
          <cell r="BH425">
            <v>1</v>
          </cell>
          <cell r="BI425">
            <v>1</v>
          </cell>
          <cell r="BJ425">
            <v>1</v>
          </cell>
          <cell r="BK425">
            <v>1</v>
          </cell>
          <cell r="BL425">
            <v>1</v>
          </cell>
          <cell r="BM425">
            <v>1</v>
          </cell>
          <cell r="BN425">
            <v>1</v>
          </cell>
          <cell r="BO425">
            <v>1</v>
          </cell>
          <cell r="BP425">
            <v>1</v>
          </cell>
          <cell r="BQ425">
            <v>1</v>
          </cell>
          <cell r="BR425">
            <v>1</v>
          </cell>
          <cell r="BS425">
            <v>1</v>
          </cell>
        </row>
        <row r="426">
          <cell r="K426">
            <v>1</v>
          </cell>
          <cell r="L426">
            <v>1</v>
          </cell>
          <cell r="M426">
            <v>1</v>
          </cell>
          <cell r="N426">
            <v>1</v>
          </cell>
          <cell r="O426">
            <v>1</v>
          </cell>
          <cell r="P426">
            <v>1</v>
          </cell>
          <cell r="Q426">
            <v>1</v>
          </cell>
          <cell r="R426">
            <v>1</v>
          </cell>
          <cell r="S426">
            <v>1</v>
          </cell>
          <cell r="T426">
            <v>1</v>
          </cell>
          <cell r="U426">
            <v>1</v>
          </cell>
          <cell r="V426">
            <v>1</v>
          </cell>
          <cell r="W426">
            <v>1</v>
          </cell>
          <cell r="X426">
            <v>1</v>
          </cell>
          <cell r="Y426">
            <v>1</v>
          </cell>
          <cell r="Z426">
            <v>0.9</v>
          </cell>
          <cell r="AA426">
            <v>0.7</v>
          </cell>
          <cell r="AB426">
            <v>0.7</v>
          </cell>
          <cell r="AC426">
            <v>0.7</v>
          </cell>
          <cell r="AD426">
            <v>0.7</v>
          </cell>
          <cell r="AP426">
            <v>3</v>
          </cell>
          <cell r="AQ426">
            <v>11</v>
          </cell>
          <cell r="AR426">
            <v>9</v>
          </cell>
          <cell r="AZ426">
            <v>1</v>
          </cell>
          <cell r="BA426">
            <v>1</v>
          </cell>
          <cell r="BB426">
            <v>1</v>
          </cell>
          <cell r="BC426">
            <v>1</v>
          </cell>
          <cell r="BD426">
            <v>1</v>
          </cell>
          <cell r="BE426">
            <v>1</v>
          </cell>
          <cell r="BF426">
            <v>1</v>
          </cell>
          <cell r="BG426">
            <v>1</v>
          </cell>
          <cell r="BH426">
            <v>1</v>
          </cell>
          <cell r="BI426">
            <v>1</v>
          </cell>
          <cell r="BJ426">
            <v>1</v>
          </cell>
          <cell r="BK426">
            <v>1</v>
          </cell>
          <cell r="BL426">
            <v>1</v>
          </cell>
          <cell r="BM426">
            <v>1</v>
          </cell>
          <cell r="BN426">
            <v>1</v>
          </cell>
          <cell r="BO426">
            <v>1</v>
          </cell>
          <cell r="BP426">
            <v>1</v>
          </cell>
          <cell r="BQ426">
            <v>1</v>
          </cell>
          <cell r="BR426">
            <v>1</v>
          </cell>
          <cell r="BS426">
            <v>1</v>
          </cell>
        </row>
        <row r="427">
          <cell r="K427">
            <v>1</v>
          </cell>
          <cell r="L427">
            <v>1</v>
          </cell>
          <cell r="M427">
            <v>1</v>
          </cell>
          <cell r="N427">
            <v>1</v>
          </cell>
          <cell r="O427">
            <v>1</v>
          </cell>
          <cell r="P427">
            <v>1</v>
          </cell>
          <cell r="Q427">
            <v>1</v>
          </cell>
          <cell r="R427">
            <v>1</v>
          </cell>
          <cell r="S427">
            <v>1</v>
          </cell>
          <cell r="T427">
            <v>1</v>
          </cell>
          <cell r="U427">
            <v>1</v>
          </cell>
          <cell r="V427">
            <v>1</v>
          </cell>
          <cell r="W427">
            <v>1</v>
          </cell>
          <cell r="X427">
            <v>1</v>
          </cell>
          <cell r="Y427">
            <v>1</v>
          </cell>
          <cell r="Z427">
            <v>0.9</v>
          </cell>
          <cell r="AA427">
            <v>0.7</v>
          </cell>
          <cell r="AB427">
            <v>0.7</v>
          </cell>
          <cell r="AC427">
            <v>0.7</v>
          </cell>
          <cell r="AD427">
            <v>0.7</v>
          </cell>
          <cell r="AP427">
            <v>3</v>
          </cell>
          <cell r="AQ427">
            <v>11</v>
          </cell>
          <cell r="AR427">
            <v>10</v>
          </cell>
          <cell r="AZ427">
            <v>1</v>
          </cell>
          <cell r="BA427">
            <v>1</v>
          </cell>
          <cell r="BB427">
            <v>1</v>
          </cell>
          <cell r="BC427">
            <v>1</v>
          </cell>
          <cell r="BD427">
            <v>1</v>
          </cell>
          <cell r="BE427">
            <v>1</v>
          </cell>
          <cell r="BF427">
            <v>1</v>
          </cell>
          <cell r="BG427">
            <v>1</v>
          </cell>
          <cell r="BH427">
            <v>1</v>
          </cell>
          <cell r="BI427">
            <v>1</v>
          </cell>
          <cell r="BJ427">
            <v>1</v>
          </cell>
          <cell r="BK427">
            <v>1</v>
          </cell>
          <cell r="BL427">
            <v>1</v>
          </cell>
          <cell r="BM427">
            <v>1</v>
          </cell>
          <cell r="BN427">
            <v>1</v>
          </cell>
          <cell r="BO427">
            <v>1</v>
          </cell>
          <cell r="BP427">
            <v>1</v>
          </cell>
          <cell r="BQ427">
            <v>1</v>
          </cell>
          <cell r="BR427">
            <v>1</v>
          </cell>
          <cell r="BS427">
            <v>1</v>
          </cell>
        </row>
        <row r="428">
          <cell r="K428">
            <v>1</v>
          </cell>
          <cell r="L428">
            <v>1</v>
          </cell>
          <cell r="M428">
            <v>1</v>
          </cell>
          <cell r="N428">
            <v>1</v>
          </cell>
          <cell r="O428">
            <v>1</v>
          </cell>
          <cell r="P428">
            <v>1</v>
          </cell>
          <cell r="Q428">
            <v>1</v>
          </cell>
          <cell r="R428">
            <v>1</v>
          </cell>
          <cell r="S428">
            <v>1</v>
          </cell>
          <cell r="T428">
            <v>1</v>
          </cell>
          <cell r="U428">
            <v>1</v>
          </cell>
          <cell r="V428">
            <v>1</v>
          </cell>
          <cell r="W428">
            <v>1</v>
          </cell>
          <cell r="X428">
            <v>1</v>
          </cell>
          <cell r="Y428">
            <v>1</v>
          </cell>
          <cell r="Z428">
            <v>0.9</v>
          </cell>
          <cell r="AA428">
            <v>0.7</v>
          </cell>
          <cell r="AB428">
            <v>0.7</v>
          </cell>
          <cell r="AC428">
            <v>0.7</v>
          </cell>
          <cell r="AD428">
            <v>0.7</v>
          </cell>
          <cell r="AP428">
            <v>3</v>
          </cell>
          <cell r="AQ428">
            <v>12</v>
          </cell>
          <cell r="AR428">
            <v>1</v>
          </cell>
          <cell r="AZ428">
            <v>1</v>
          </cell>
          <cell r="BA428">
            <v>1</v>
          </cell>
          <cell r="BB428">
            <v>1</v>
          </cell>
          <cell r="BC428">
            <v>1</v>
          </cell>
          <cell r="BD428">
            <v>1</v>
          </cell>
          <cell r="BE428">
            <v>1</v>
          </cell>
          <cell r="BF428">
            <v>1</v>
          </cell>
          <cell r="BG428">
            <v>1</v>
          </cell>
          <cell r="BH428">
            <v>1</v>
          </cell>
          <cell r="BI428">
            <v>1</v>
          </cell>
          <cell r="BJ428">
            <v>1</v>
          </cell>
          <cell r="BK428">
            <v>1</v>
          </cell>
          <cell r="BL428">
            <v>1</v>
          </cell>
          <cell r="BM428">
            <v>1</v>
          </cell>
          <cell r="BN428">
            <v>1</v>
          </cell>
          <cell r="BO428">
            <v>1</v>
          </cell>
          <cell r="BP428">
            <v>1</v>
          </cell>
          <cell r="BQ428">
            <v>1</v>
          </cell>
          <cell r="BR428">
            <v>1</v>
          </cell>
          <cell r="BS428">
            <v>1</v>
          </cell>
        </row>
        <row r="429">
          <cell r="K429">
            <v>1</v>
          </cell>
          <cell r="L429">
            <v>1</v>
          </cell>
          <cell r="M429">
            <v>1</v>
          </cell>
          <cell r="N429">
            <v>1</v>
          </cell>
          <cell r="O429">
            <v>1</v>
          </cell>
          <cell r="P429">
            <v>1</v>
          </cell>
          <cell r="Q429">
            <v>1</v>
          </cell>
          <cell r="R429">
            <v>1</v>
          </cell>
          <cell r="S429">
            <v>1</v>
          </cell>
          <cell r="T429">
            <v>1</v>
          </cell>
          <cell r="U429">
            <v>1</v>
          </cell>
          <cell r="V429">
            <v>1</v>
          </cell>
          <cell r="W429">
            <v>1</v>
          </cell>
          <cell r="X429">
            <v>1</v>
          </cell>
          <cell r="Y429">
            <v>1</v>
          </cell>
          <cell r="Z429">
            <v>0.9</v>
          </cell>
          <cell r="AA429">
            <v>0.7</v>
          </cell>
          <cell r="AB429">
            <v>0.7</v>
          </cell>
          <cell r="AC429">
            <v>0.7</v>
          </cell>
          <cell r="AD429">
            <v>0.7</v>
          </cell>
          <cell r="AP429">
            <v>3</v>
          </cell>
          <cell r="AQ429">
            <v>12</v>
          </cell>
          <cell r="AR429">
            <v>2</v>
          </cell>
          <cell r="AZ429">
            <v>1</v>
          </cell>
          <cell r="BA429">
            <v>1</v>
          </cell>
          <cell r="BB429">
            <v>1</v>
          </cell>
          <cell r="BC429">
            <v>1</v>
          </cell>
          <cell r="BD429">
            <v>1</v>
          </cell>
          <cell r="BE429">
            <v>1</v>
          </cell>
          <cell r="BF429">
            <v>1</v>
          </cell>
          <cell r="BG429">
            <v>1</v>
          </cell>
          <cell r="BH429">
            <v>1</v>
          </cell>
          <cell r="BI429">
            <v>1</v>
          </cell>
          <cell r="BJ429">
            <v>1</v>
          </cell>
          <cell r="BK429">
            <v>1</v>
          </cell>
          <cell r="BL429">
            <v>1</v>
          </cell>
          <cell r="BM429">
            <v>1</v>
          </cell>
          <cell r="BN429">
            <v>1</v>
          </cell>
          <cell r="BO429">
            <v>1</v>
          </cell>
          <cell r="BP429">
            <v>1</v>
          </cell>
          <cell r="BQ429">
            <v>1</v>
          </cell>
          <cell r="BR429">
            <v>1</v>
          </cell>
          <cell r="BS429">
            <v>1</v>
          </cell>
        </row>
        <row r="430">
          <cell r="K430">
            <v>1</v>
          </cell>
          <cell r="L430">
            <v>1</v>
          </cell>
          <cell r="M430">
            <v>1</v>
          </cell>
          <cell r="N430">
            <v>1</v>
          </cell>
          <cell r="O430">
            <v>1</v>
          </cell>
          <cell r="P430">
            <v>1</v>
          </cell>
          <cell r="Q430">
            <v>1</v>
          </cell>
          <cell r="R430">
            <v>1</v>
          </cell>
          <cell r="S430">
            <v>1</v>
          </cell>
          <cell r="T430">
            <v>1</v>
          </cell>
          <cell r="U430">
            <v>1</v>
          </cell>
          <cell r="V430">
            <v>1</v>
          </cell>
          <cell r="W430">
            <v>1</v>
          </cell>
          <cell r="X430">
            <v>1</v>
          </cell>
          <cell r="Y430">
            <v>1</v>
          </cell>
          <cell r="Z430">
            <v>0.9</v>
          </cell>
          <cell r="AA430">
            <v>0.7</v>
          </cell>
          <cell r="AB430">
            <v>0.7</v>
          </cell>
          <cell r="AC430">
            <v>0.7</v>
          </cell>
          <cell r="AD430">
            <v>0.7</v>
          </cell>
          <cell r="AP430">
            <v>3</v>
          </cell>
          <cell r="AQ430">
            <v>12</v>
          </cell>
          <cell r="AR430">
            <v>3</v>
          </cell>
          <cell r="AZ430">
            <v>1</v>
          </cell>
          <cell r="BA430">
            <v>1</v>
          </cell>
          <cell r="BB430">
            <v>1</v>
          </cell>
          <cell r="BC430">
            <v>1</v>
          </cell>
          <cell r="BD430">
            <v>1</v>
          </cell>
          <cell r="BE430">
            <v>1</v>
          </cell>
          <cell r="BF430">
            <v>1</v>
          </cell>
          <cell r="BG430">
            <v>1</v>
          </cell>
          <cell r="BH430">
            <v>1</v>
          </cell>
          <cell r="BI430">
            <v>1</v>
          </cell>
          <cell r="BJ430">
            <v>1</v>
          </cell>
          <cell r="BK430">
            <v>1</v>
          </cell>
          <cell r="BL430">
            <v>1</v>
          </cell>
          <cell r="BM430">
            <v>1</v>
          </cell>
          <cell r="BN430">
            <v>1</v>
          </cell>
          <cell r="BO430">
            <v>1</v>
          </cell>
          <cell r="BP430">
            <v>1</v>
          </cell>
          <cell r="BQ430">
            <v>1</v>
          </cell>
          <cell r="BR430">
            <v>1</v>
          </cell>
          <cell r="BS430">
            <v>1</v>
          </cell>
        </row>
        <row r="431">
          <cell r="K431">
            <v>1</v>
          </cell>
          <cell r="L431">
            <v>1</v>
          </cell>
          <cell r="M431">
            <v>1</v>
          </cell>
          <cell r="N431">
            <v>1</v>
          </cell>
          <cell r="O431">
            <v>1</v>
          </cell>
          <cell r="P431">
            <v>1</v>
          </cell>
          <cell r="Q431">
            <v>1</v>
          </cell>
          <cell r="R431">
            <v>1</v>
          </cell>
          <cell r="S431">
            <v>1</v>
          </cell>
          <cell r="T431">
            <v>1</v>
          </cell>
          <cell r="U431">
            <v>1</v>
          </cell>
          <cell r="V431">
            <v>1</v>
          </cell>
          <cell r="W431">
            <v>1</v>
          </cell>
          <cell r="X431">
            <v>1</v>
          </cell>
          <cell r="Y431">
            <v>1</v>
          </cell>
          <cell r="Z431">
            <v>0.9</v>
          </cell>
          <cell r="AA431">
            <v>0.7</v>
          </cell>
          <cell r="AB431">
            <v>0.7</v>
          </cell>
          <cell r="AC431">
            <v>0.7</v>
          </cell>
          <cell r="AD431">
            <v>0.7</v>
          </cell>
          <cell r="AP431">
            <v>3</v>
          </cell>
          <cell r="AQ431">
            <v>12</v>
          </cell>
          <cell r="AR431">
            <v>4</v>
          </cell>
          <cell r="AZ431">
            <v>1</v>
          </cell>
          <cell r="BA431">
            <v>1</v>
          </cell>
          <cell r="BB431">
            <v>1</v>
          </cell>
          <cell r="BC431">
            <v>1</v>
          </cell>
          <cell r="BD431">
            <v>1</v>
          </cell>
          <cell r="BE431">
            <v>1</v>
          </cell>
          <cell r="BF431">
            <v>1</v>
          </cell>
          <cell r="BG431">
            <v>1</v>
          </cell>
          <cell r="BH431">
            <v>1</v>
          </cell>
          <cell r="BI431">
            <v>1</v>
          </cell>
          <cell r="BJ431">
            <v>1</v>
          </cell>
          <cell r="BK431">
            <v>1</v>
          </cell>
          <cell r="BL431">
            <v>1</v>
          </cell>
          <cell r="BM431">
            <v>1</v>
          </cell>
          <cell r="BN431">
            <v>1</v>
          </cell>
          <cell r="BO431">
            <v>1</v>
          </cell>
          <cell r="BP431">
            <v>1</v>
          </cell>
          <cell r="BQ431">
            <v>1</v>
          </cell>
          <cell r="BR431">
            <v>1</v>
          </cell>
          <cell r="BS431">
            <v>1</v>
          </cell>
        </row>
        <row r="432">
          <cell r="K432">
            <v>1</v>
          </cell>
          <cell r="L432">
            <v>1</v>
          </cell>
          <cell r="M432">
            <v>1</v>
          </cell>
          <cell r="N432">
            <v>1</v>
          </cell>
          <cell r="O432">
            <v>1</v>
          </cell>
          <cell r="P432">
            <v>1</v>
          </cell>
          <cell r="Q432">
            <v>1</v>
          </cell>
          <cell r="R432">
            <v>1</v>
          </cell>
          <cell r="S432">
            <v>1</v>
          </cell>
          <cell r="T432">
            <v>1</v>
          </cell>
          <cell r="U432">
            <v>1</v>
          </cell>
          <cell r="V432">
            <v>1</v>
          </cell>
          <cell r="W432">
            <v>1</v>
          </cell>
          <cell r="X432">
            <v>1</v>
          </cell>
          <cell r="Y432">
            <v>1</v>
          </cell>
          <cell r="Z432">
            <v>1</v>
          </cell>
          <cell r="AA432">
            <v>1</v>
          </cell>
          <cell r="AB432">
            <v>1</v>
          </cell>
          <cell r="AC432">
            <v>1</v>
          </cell>
          <cell r="AD432">
            <v>1</v>
          </cell>
          <cell r="AP432">
            <v>3</v>
          </cell>
          <cell r="AQ432">
            <v>12</v>
          </cell>
          <cell r="AR432">
            <v>5</v>
          </cell>
          <cell r="AZ432">
            <v>1</v>
          </cell>
          <cell r="BA432">
            <v>1</v>
          </cell>
          <cell r="BB432">
            <v>1</v>
          </cell>
          <cell r="BC432">
            <v>1</v>
          </cell>
          <cell r="BD432">
            <v>1</v>
          </cell>
          <cell r="BE432">
            <v>1</v>
          </cell>
          <cell r="BF432">
            <v>1</v>
          </cell>
          <cell r="BG432">
            <v>1</v>
          </cell>
          <cell r="BH432">
            <v>1</v>
          </cell>
          <cell r="BI432">
            <v>1</v>
          </cell>
          <cell r="BJ432">
            <v>1</v>
          </cell>
          <cell r="BK432">
            <v>1</v>
          </cell>
          <cell r="BL432">
            <v>1</v>
          </cell>
          <cell r="BM432">
            <v>1</v>
          </cell>
          <cell r="BN432">
            <v>1</v>
          </cell>
          <cell r="BO432">
            <v>1</v>
          </cell>
          <cell r="BP432">
            <v>1</v>
          </cell>
          <cell r="BQ432">
            <v>1</v>
          </cell>
          <cell r="BR432">
            <v>1</v>
          </cell>
          <cell r="BS432">
            <v>1</v>
          </cell>
        </row>
        <row r="433">
          <cell r="K433">
            <v>1</v>
          </cell>
          <cell r="L433">
            <v>1</v>
          </cell>
          <cell r="M433">
            <v>1</v>
          </cell>
          <cell r="N433">
            <v>1</v>
          </cell>
          <cell r="O433">
            <v>1</v>
          </cell>
          <cell r="P433">
            <v>1</v>
          </cell>
          <cell r="Q433">
            <v>1</v>
          </cell>
          <cell r="R433">
            <v>1</v>
          </cell>
          <cell r="S433">
            <v>1</v>
          </cell>
          <cell r="T433">
            <v>1</v>
          </cell>
          <cell r="U433">
            <v>1</v>
          </cell>
          <cell r="V433">
            <v>1</v>
          </cell>
          <cell r="W433">
            <v>1</v>
          </cell>
          <cell r="X433">
            <v>1</v>
          </cell>
          <cell r="Y433">
            <v>1</v>
          </cell>
          <cell r="Z433">
            <v>1</v>
          </cell>
          <cell r="AA433">
            <v>1</v>
          </cell>
          <cell r="AB433">
            <v>1</v>
          </cell>
          <cell r="AC433">
            <v>1</v>
          </cell>
          <cell r="AD433">
            <v>1</v>
          </cell>
          <cell r="AP433">
            <v>3</v>
          </cell>
          <cell r="AQ433">
            <v>12</v>
          </cell>
          <cell r="AR433">
            <v>6</v>
          </cell>
          <cell r="AZ433">
            <v>1</v>
          </cell>
          <cell r="BA433">
            <v>1</v>
          </cell>
          <cell r="BB433">
            <v>1</v>
          </cell>
          <cell r="BC433">
            <v>1</v>
          </cell>
          <cell r="BD433">
            <v>1</v>
          </cell>
          <cell r="BE433">
            <v>1</v>
          </cell>
          <cell r="BF433">
            <v>1</v>
          </cell>
          <cell r="BG433">
            <v>1</v>
          </cell>
          <cell r="BH433">
            <v>1</v>
          </cell>
          <cell r="BI433">
            <v>1</v>
          </cell>
          <cell r="BJ433">
            <v>1</v>
          </cell>
          <cell r="BK433">
            <v>1</v>
          </cell>
          <cell r="BL433">
            <v>1</v>
          </cell>
          <cell r="BM433">
            <v>1</v>
          </cell>
          <cell r="BN433">
            <v>1</v>
          </cell>
          <cell r="BO433">
            <v>1</v>
          </cell>
          <cell r="BP433">
            <v>1</v>
          </cell>
          <cell r="BQ433">
            <v>1</v>
          </cell>
          <cell r="BR433">
            <v>1</v>
          </cell>
          <cell r="BS433">
            <v>1</v>
          </cell>
        </row>
        <row r="434">
          <cell r="K434">
            <v>1</v>
          </cell>
          <cell r="L434">
            <v>1</v>
          </cell>
          <cell r="M434">
            <v>1</v>
          </cell>
          <cell r="N434">
            <v>1</v>
          </cell>
          <cell r="O434">
            <v>1</v>
          </cell>
          <cell r="P434">
            <v>1</v>
          </cell>
          <cell r="Q434">
            <v>1</v>
          </cell>
          <cell r="R434">
            <v>1</v>
          </cell>
          <cell r="S434">
            <v>1</v>
          </cell>
          <cell r="T434">
            <v>1</v>
          </cell>
          <cell r="U434">
            <v>1</v>
          </cell>
          <cell r="V434">
            <v>1</v>
          </cell>
          <cell r="W434">
            <v>1</v>
          </cell>
          <cell r="X434">
            <v>1</v>
          </cell>
          <cell r="Y434">
            <v>1</v>
          </cell>
          <cell r="Z434">
            <v>1</v>
          </cell>
          <cell r="AA434">
            <v>1</v>
          </cell>
          <cell r="AB434">
            <v>1</v>
          </cell>
          <cell r="AC434">
            <v>1</v>
          </cell>
          <cell r="AD434">
            <v>1</v>
          </cell>
          <cell r="AP434">
            <v>3</v>
          </cell>
          <cell r="AQ434">
            <v>12</v>
          </cell>
          <cell r="AR434">
            <v>7</v>
          </cell>
          <cell r="AZ434">
            <v>1</v>
          </cell>
          <cell r="BA434">
            <v>1</v>
          </cell>
          <cell r="BB434">
            <v>1</v>
          </cell>
          <cell r="BC434">
            <v>1</v>
          </cell>
          <cell r="BD434">
            <v>1</v>
          </cell>
          <cell r="BE434">
            <v>1</v>
          </cell>
          <cell r="BF434">
            <v>1</v>
          </cell>
          <cell r="BG434">
            <v>1</v>
          </cell>
          <cell r="BH434">
            <v>1</v>
          </cell>
          <cell r="BI434">
            <v>1</v>
          </cell>
          <cell r="BJ434">
            <v>1</v>
          </cell>
          <cell r="BK434">
            <v>1</v>
          </cell>
          <cell r="BL434">
            <v>1</v>
          </cell>
          <cell r="BM434">
            <v>1</v>
          </cell>
          <cell r="BN434">
            <v>1</v>
          </cell>
          <cell r="BO434">
            <v>1</v>
          </cell>
          <cell r="BP434">
            <v>1</v>
          </cell>
          <cell r="BQ434">
            <v>1</v>
          </cell>
          <cell r="BR434">
            <v>1</v>
          </cell>
          <cell r="BS434">
            <v>1</v>
          </cell>
        </row>
        <row r="435">
          <cell r="K435">
            <v>1</v>
          </cell>
          <cell r="L435">
            <v>1</v>
          </cell>
          <cell r="M435">
            <v>1</v>
          </cell>
          <cell r="N435">
            <v>1</v>
          </cell>
          <cell r="O435">
            <v>1</v>
          </cell>
          <cell r="P435">
            <v>1</v>
          </cell>
          <cell r="Q435">
            <v>1</v>
          </cell>
          <cell r="R435">
            <v>1</v>
          </cell>
          <cell r="S435">
            <v>1</v>
          </cell>
          <cell r="T435">
            <v>1</v>
          </cell>
          <cell r="U435">
            <v>1</v>
          </cell>
          <cell r="V435">
            <v>1</v>
          </cell>
          <cell r="W435">
            <v>1</v>
          </cell>
          <cell r="X435">
            <v>1</v>
          </cell>
          <cell r="Y435">
            <v>1</v>
          </cell>
          <cell r="Z435">
            <v>1</v>
          </cell>
          <cell r="AA435">
            <v>1</v>
          </cell>
          <cell r="AB435">
            <v>1</v>
          </cell>
          <cell r="AC435">
            <v>1</v>
          </cell>
          <cell r="AD435">
            <v>1</v>
          </cell>
          <cell r="AP435">
            <v>3</v>
          </cell>
          <cell r="AQ435">
            <v>12</v>
          </cell>
          <cell r="AR435">
            <v>8</v>
          </cell>
          <cell r="AZ435">
            <v>1</v>
          </cell>
          <cell r="BA435">
            <v>1</v>
          </cell>
          <cell r="BB435">
            <v>1</v>
          </cell>
          <cell r="BC435">
            <v>1</v>
          </cell>
          <cell r="BD435">
            <v>1</v>
          </cell>
          <cell r="BE435">
            <v>1</v>
          </cell>
          <cell r="BF435">
            <v>1</v>
          </cell>
          <cell r="BG435">
            <v>1</v>
          </cell>
          <cell r="BH435">
            <v>1</v>
          </cell>
          <cell r="BI435">
            <v>1</v>
          </cell>
          <cell r="BJ435">
            <v>1</v>
          </cell>
          <cell r="BK435">
            <v>1</v>
          </cell>
          <cell r="BL435">
            <v>1</v>
          </cell>
          <cell r="BM435">
            <v>1</v>
          </cell>
          <cell r="BN435">
            <v>1</v>
          </cell>
          <cell r="BO435">
            <v>1</v>
          </cell>
          <cell r="BP435">
            <v>1</v>
          </cell>
          <cell r="BQ435">
            <v>1</v>
          </cell>
          <cell r="BR435">
            <v>1</v>
          </cell>
          <cell r="BS435">
            <v>1</v>
          </cell>
        </row>
        <row r="436">
          <cell r="K436">
            <v>1</v>
          </cell>
          <cell r="L436">
            <v>1</v>
          </cell>
          <cell r="M436">
            <v>1</v>
          </cell>
          <cell r="N436">
            <v>1</v>
          </cell>
          <cell r="O436">
            <v>1</v>
          </cell>
          <cell r="P436">
            <v>1</v>
          </cell>
          <cell r="Q436">
            <v>1</v>
          </cell>
          <cell r="R436">
            <v>1</v>
          </cell>
          <cell r="S436">
            <v>1</v>
          </cell>
          <cell r="T436">
            <v>1</v>
          </cell>
          <cell r="U436">
            <v>1</v>
          </cell>
          <cell r="V436">
            <v>1</v>
          </cell>
          <cell r="W436">
            <v>1</v>
          </cell>
          <cell r="X436">
            <v>1</v>
          </cell>
          <cell r="Y436">
            <v>1</v>
          </cell>
          <cell r="Z436">
            <v>1</v>
          </cell>
          <cell r="AA436">
            <v>1</v>
          </cell>
          <cell r="AB436">
            <v>1</v>
          </cell>
          <cell r="AC436">
            <v>1</v>
          </cell>
          <cell r="AD436">
            <v>1</v>
          </cell>
          <cell r="AP436">
            <v>3</v>
          </cell>
          <cell r="AQ436">
            <v>12</v>
          </cell>
          <cell r="AR436">
            <v>9</v>
          </cell>
          <cell r="AZ436">
            <v>1</v>
          </cell>
          <cell r="BA436">
            <v>1</v>
          </cell>
          <cell r="BB436">
            <v>1</v>
          </cell>
          <cell r="BC436">
            <v>1</v>
          </cell>
          <cell r="BD436">
            <v>1</v>
          </cell>
          <cell r="BE436">
            <v>1</v>
          </cell>
          <cell r="BF436">
            <v>1</v>
          </cell>
          <cell r="BG436">
            <v>1</v>
          </cell>
          <cell r="BH436">
            <v>1</v>
          </cell>
          <cell r="BI436">
            <v>1</v>
          </cell>
          <cell r="BJ436">
            <v>1</v>
          </cell>
          <cell r="BK436">
            <v>1</v>
          </cell>
          <cell r="BL436">
            <v>1</v>
          </cell>
          <cell r="BM436">
            <v>1</v>
          </cell>
          <cell r="BN436">
            <v>1</v>
          </cell>
          <cell r="BO436">
            <v>1</v>
          </cell>
          <cell r="BP436">
            <v>1</v>
          </cell>
          <cell r="BQ436">
            <v>1</v>
          </cell>
          <cell r="BR436">
            <v>1</v>
          </cell>
          <cell r="BS436">
            <v>1</v>
          </cell>
        </row>
        <row r="437">
          <cell r="K437">
            <v>1</v>
          </cell>
          <cell r="L437">
            <v>1</v>
          </cell>
          <cell r="M437">
            <v>1</v>
          </cell>
          <cell r="N437">
            <v>1</v>
          </cell>
          <cell r="O437">
            <v>1</v>
          </cell>
          <cell r="P437">
            <v>1</v>
          </cell>
          <cell r="Q437">
            <v>1</v>
          </cell>
          <cell r="R437">
            <v>1</v>
          </cell>
          <cell r="S437">
            <v>1</v>
          </cell>
          <cell r="T437">
            <v>1</v>
          </cell>
          <cell r="U437">
            <v>1</v>
          </cell>
          <cell r="V437">
            <v>1</v>
          </cell>
          <cell r="W437">
            <v>1</v>
          </cell>
          <cell r="X437">
            <v>1</v>
          </cell>
          <cell r="Y437">
            <v>1</v>
          </cell>
          <cell r="Z437">
            <v>1</v>
          </cell>
          <cell r="AA437">
            <v>1</v>
          </cell>
          <cell r="AB437">
            <v>1</v>
          </cell>
          <cell r="AC437">
            <v>1</v>
          </cell>
          <cell r="AD437">
            <v>1</v>
          </cell>
          <cell r="AP437">
            <v>3</v>
          </cell>
          <cell r="AQ437">
            <v>12</v>
          </cell>
          <cell r="AR437">
            <v>10</v>
          </cell>
          <cell r="AZ437">
            <v>1</v>
          </cell>
          <cell r="BA437">
            <v>1</v>
          </cell>
          <cell r="BB437">
            <v>1</v>
          </cell>
          <cell r="BC437">
            <v>1</v>
          </cell>
          <cell r="BD437">
            <v>1</v>
          </cell>
          <cell r="BE437">
            <v>1</v>
          </cell>
          <cell r="BF437">
            <v>1</v>
          </cell>
          <cell r="BG437">
            <v>1</v>
          </cell>
          <cell r="BH437">
            <v>1</v>
          </cell>
          <cell r="BI437">
            <v>1</v>
          </cell>
          <cell r="BJ437">
            <v>1</v>
          </cell>
          <cell r="BK437">
            <v>1</v>
          </cell>
          <cell r="BL437">
            <v>1</v>
          </cell>
          <cell r="BM437">
            <v>1</v>
          </cell>
          <cell r="BN437">
            <v>1</v>
          </cell>
          <cell r="BO437">
            <v>1</v>
          </cell>
          <cell r="BP437">
            <v>1</v>
          </cell>
          <cell r="BQ437">
            <v>1</v>
          </cell>
          <cell r="BR437">
            <v>1</v>
          </cell>
          <cell r="BS437">
            <v>1</v>
          </cell>
        </row>
        <row r="438">
          <cell r="K438">
            <v>1</v>
          </cell>
          <cell r="L438">
            <v>1</v>
          </cell>
          <cell r="M438">
            <v>1</v>
          </cell>
          <cell r="N438">
            <v>1</v>
          </cell>
          <cell r="O438">
            <v>1</v>
          </cell>
          <cell r="P438">
            <v>1</v>
          </cell>
          <cell r="Q438">
            <v>1</v>
          </cell>
          <cell r="R438">
            <v>1</v>
          </cell>
          <cell r="S438">
            <v>1</v>
          </cell>
          <cell r="T438">
            <v>1</v>
          </cell>
          <cell r="U438">
            <v>1</v>
          </cell>
          <cell r="V438">
            <v>1</v>
          </cell>
          <cell r="W438">
            <v>1</v>
          </cell>
          <cell r="X438">
            <v>1</v>
          </cell>
          <cell r="Y438">
            <v>1</v>
          </cell>
          <cell r="Z438">
            <v>1</v>
          </cell>
          <cell r="AA438">
            <v>1</v>
          </cell>
          <cell r="AB438">
            <v>1</v>
          </cell>
          <cell r="AC438">
            <v>1</v>
          </cell>
          <cell r="AD438">
            <v>1</v>
          </cell>
          <cell r="AP438">
            <v>3</v>
          </cell>
          <cell r="AQ438">
            <v>13</v>
          </cell>
          <cell r="AR438">
            <v>1</v>
          </cell>
          <cell r="AZ438">
            <v>1</v>
          </cell>
          <cell r="BA438">
            <v>1</v>
          </cell>
          <cell r="BB438">
            <v>1</v>
          </cell>
          <cell r="BC438">
            <v>1</v>
          </cell>
          <cell r="BD438">
            <v>1</v>
          </cell>
          <cell r="BE438">
            <v>1</v>
          </cell>
          <cell r="BF438">
            <v>1</v>
          </cell>
          <cell r="BG438">
            <v>1</v>
          </cell>
          <cell r="BH438">
            <v>1</v>
          </cell>
          <cell r="BI438">
            <v>1</v>
          </cell>
          <cell r="BJ438">
            <v>1</v>
          </cell>
          <cell r="BK438">
            <v>1</v>
          </cell>
          <cell r="BL438">
            <v>1</v>
          </cell>
          <cell r="BM438">
            <v>1</v>
          </cell>
          <cell r="BN438">
            <v>1</v>
          </cell>
          <cell r="BO438">
            <v>1</v>
          </cell>
          <cell r="BP438">
            <v>1</v>
          </cell>
          <cell r="BQ438">
            <v>1</v>
          </cell>
          <cell r="BR438">
            <v>1</v>
          </cell>
          <cell r="BS438">
            <v>1</v>
          </cell>
        </row>
        <row r="439">
          <cell r="K439">
            <v>1</v>
          </cell>
          <cell r="L439">
            <v>1</v>
          </cell>
          <cell r="M439">
            <v>1</v>
          </cell>
          <cell r="N439">
            <v>1</v>
          </cell>
          <cell r="O439">
            <v>1</v>
          </cell>
          <cell r="P439">
            <v>1</v>
          </cell>
          <cell r="Q439">
            <v>1</v>
          </cell>
          <cell r="R439">
            <v>1</v>
          </cell>
          <cell r="S439">
            <v>1</v>
          </cell>
          <cell r="T439">
            <v>1</v>
          </cell>
          <cell r="U439">
            <v>1</v>
          </cell>
          <cell r="V439">
            <v>1</v>
          </cell>
          <cell r="W439">
            <v>1</v>
          </cell>
          <cell r="X439">
            <v>1</v>
          </cell>
          <cell r="Y439">
            <v>1</v>
          </cell>
          <cell r="Z439">
            <v>1</v>
          </cell>
          <cell r="AA439">
            <v>1</v>
          </cell>
          <cell r="AB439">
            <v>1</v>
          </cell>
          <cell r="AC439">
            <v>1</v>
          </cell>
          <cell r="AD439">
            <v>1</v>
          </cell>
          <cell r="AP439">
            <v>3</v>
          </cell>
          <cell r="AQ439">
            <v>13</v>
          </cell>
          <cell r="AR439">
            <v>2</v>
          </cell>
          <cell r="AZ439">
            <v>1</v>
          </cell>
          <cell r="BA439">
            <v>1</v>
          </cell>
          <cell r="BB439">
            <v>1</v>
          </cell>
          <cell r="BC439">
            <v>1</v>
          </cell>
          <cell r="BD439">
            <v>1</v>
          </cell>
          <cell r="BE439">
            <v>1</v>
          </cell>
          <cell r="BF439">
            <v>1</v>
          </cell>
          <cell r="BG439">
            <v>1</v>
          </cell>
          <cell r="BH439">
            <v>1</v>
          </cell>
          <cell r="BI439">
            <v>1</v>
          </cell>
          <cell r="BJ439">
            <v>1</v>
          </cell>
          <cell r="BK439">
            <v>1</v>
          </cell>
          <cell r="BL439">
            <v>1</v>
          </cell>
          <cell r="BM439">
            <v>1</v>
          </cell>
          <cell r="BN439">
            <v>1</v>
          </cell>
          <cell r="BO439">
            <v>1</v>
          </cell>
          <cell r="BP439">
            <v>1</v>
          </cell>
          <cell r="BQ439">
            <v>1</v>
          </cell>
          <cell r="BR439">
            <v>1</v>
          </cell>
          <cell r="BS439">
            <v>1</v>
          </cell>
        </row>
        <row r="440">
          <cell r="K440">
            <v>1</v>
          </cell>
          <cell r="L440">
            <v>1</v>
          </cell>
          <cell r="M440">
            <v>1</v>
          </cell>
          <cell r="N440">
            <v>1</v>
          </cell>
          <cell r="O440">
            <v>1</v>
          </cell>
          <cell r="P440">
            <v>1</v>
          </cell>
          <cell r="Q440">
            <v>1</v>
          </cell>
          <cell r="R440">
            <v>1</v>
          </cell>
          <cell r="S440">
            <v>1</v>
          </cell>
          <cell r="T440">
            <v>1</v>
          </cell>
          <cell r="U440">
            <v>1</v>
          </cell>
          <cell r="V440">
            <v>1</v>
          </cell>
          <cell r="W440">
            <v>1</v>
          </cell>
          <cell r="X440">
            <v>1</v>
          </cell>
          <cell r="Y440">
            <v>1</v>
          </cell>
          <cell r="Z440">
            <v>1</v>
          </cell>
          <cell r="AA440">
            <v>1</v>
          </cell>
          <cell r="AB440">
            <v>1</v>
          </cell>
          <cell r="AC440">
            <v>1</v>
          </cell>
          <cell r="AD440">
            <v>1</v>
          </cell>
          <cell r="AP440">
            <v>3</v>
          </cell>
          <cell r="AQ440">
            <v>13</v>
          </cell>
          <cell r="AR440">
            <v>3</v>
          </cell>
          <cell r="AZ440">
            <v>1</v>
          </cell>
          <cell r="BA440">
            <v>1</v>
          </cell>
          <cell r="BB440">
            <v>1</v>
          </cell>
          <cell r="BC440">
            <v>1</v>
          </cell>
          <cell r="BD440">
            <v>1</v>
          </cell>
          <cell r="BE440">
            <v>1</v>
          </cell>
          <cell r="BF440">
            <v>1</v>
          </cell>
          <cell r="BG440">
            <v>1</v>
          </cell>
          <cell r="BH440">
            <v>1</v>
          </cell>
          <cell r="BI440">
            <v>1</v>
          </cell>
          <cell r="BJ440">
            <v>1</v>
          </cell>
          <cell r="BK440">
            <v>1</v>
          </cell>
          <cell r="BL440">
            <v>1</v>
          </cell>
          <cell r="BM440">
            <v>1</v>
          </cell>
          <cell r="BN440">
            <v>1</v>
          </cell>
          <cell r="BO440">
            <v>1</v>
          </cell>
          <cell r="BP440">
            <v>1</v>
          </cell>
          <cell r="BQ440">
            <v>1</v>
          </cell>
          <cell r="BR440">
            <v>1</v>
          </cell>
          <cell r="BS440">
            <v>1</v>
          </cell>
        </row>
        <row r="441">
          <cell r="K441">
            <v>1</v>
          </cell>
          <cell r="L441">
            <v>1</v>
          </cell>
          <cell r="M441">
            <v>1</v>
          </cell>
          <cell r="N441">
            <v>1</v>
          </cell>
          <cell r="O441">
            <v>1</v>
          </cell>
          <cell r="P441">
            <v>1</v>
          </cell>
          <cell r="Q441">
            <v>1</v>
          </cell>
          <cell r="R441">
            <v>1</v>
          </cell>
          <cell r="S441">
            <v>1</v>
          </cell>
          <cell r="T441">
            <v>1</v>
          </cell>
          <cell r="U441">
            <v>1</v>
          </cell>
          <cell r="V441">
            <v>1</v>
          </cell>
          <cell r="W441">
            <v>1</v>
          </cell>
          <cell r="X441">
            <v>1</v>
          </cell>
          <cell r="Y441">
            <v>1</v>
          </cell>
          <cell r="Z441">
            <v>1</v>
          </cell>
          <cell r="AA441">
            <v>1</v>
          </cell>
          <cell r="AB441">
            <v>1</v>
          </cell>
          <cell r="AC441">
            <v>1</v>
          </cell>
          <cell r="AD441">
            <v>1</v>
          </cell>
          <cell r="AP441">
            <v>3</v>
          </cell>
          <cell r="AQ441">
            <v>13</v>
          </cell>
          <cell r="AR441">
            <v>4</v>
          </cell>
          <cell r="AZ441">
            <v>1</v>
          </cell>
          <cell r="BA441">
            <v>1</v>
          </cell>
          <cell r="BB441">
            <v>1</v>
          </cell>
          <cell r="BC441">
            <v>1</v>
          </cell>
          <cell r="BD441">
            <v>1</v>
          </cell>
          <cell r="BE441">
            <v>1</v>
          </cell>
          <cell r="BF441">
            <v>1</v>
          </cell>
          <cell r="BG441">
            <v>1</v>
          </cell>
          <cell r="BH441">
            <v>1</v>
          </cell>
          <cell r="BI441">
            <v>1</v>
          </cell>
          <cell r="BJ441">
            <v>1</v>
          </cell>
          <cell r="BK441">
            <v>1</v>
          </cell>
          <cell r="BL441">
            <v>1</v>
          </cell>
          <cell r="BM441">
            <v>1</v>
          </cell>
          <cell r="BN441">
            <v>1</v>
          </cell>
          <cell r="BO441">
            <v>1</v>
          </cell>
          <cell r="BP441">
            <v>1</v>
          </cell>
          <cell r="BQ441">
            <v>1</v>
          </cell>
          <cell r="BR441">
            <v>1</v>
          </cell>
          <cell r="BS441">
            <v>1</v>
          </cell>
        </row>
        <row r="442">
          <cell r="K442">
            <v>1</v>
          </cell>
          <cell r="L442">
            <v>1</v>
          </cell>
          <cell r="M442">
            <v>1</v>
          </cell>
          <cell r="N442">
            <v>1</v>
          </cell>
          <cell r="O442">
            <v>1</v>
          </cell>
          <cell r="P442">
            <v>1</v>
          </cell>
          <cell r="Q442">
            <v>1</v>
          </cell>
          <cell r="R442">
            <v>1</v>
          </cell>
          <cell r="S442">
            <v>1</v>
          </cell>
          <cell r="T442">
            <v>1</v>
          </cell>
          <cell r="U442">
            <v>1</v>
          </cell>
          <cell r="V442">
            <v>1</v>
          </cell>
          <cell r="W442">
            <v>1</v>
          </cell>
          <cell r="X442">
            <v>1</v>
          </cell>
          <cell r="Y442">
            <v>1</v>
          </cell>
          <cell r="Z442">
            <v>1</v>
          </cell>
          <cell r="AA442">
            <v>1</v>
          </cell>
          <cell r="AB442">
            <v>1</v>
          </cell>
          <cell r="AC442">
            <v>1</v>
          </cell>
          <cell r="AD442">
            <v>1</v>
          </cell>
          <cell r="AP442">
            <v>3</v>
          </cell>
          <cell r="AQ442">
            <v>13</v>
          </cell>
          <cell r="AR442">
            <v>5</v>
          </cell>
          <cell r="AZ442">
            <v>1</v>
          </cell>
          <cell r="BA442">
            <v>1</v>
          </cell>
          <cell r="BB442">
            <v>1</v>
          </cell>
          <cell r="BC442">
            <v>1</v>
          </cell>
          <cell r="BD442">
            <v>1</v>
          </cell>
          <cell r="BE442">
            <v>1</v>
          </cell>
          <cell r="BF442">
            <v>1</v>
          </cell>
          <cell r="BG442">
            <v>1</v>
          </cell>
          <cell r="BH442">
            <v>1</v>
          </cell>
          <cell r="BI442">
            <v>1</v>
          </cell>
          <cell r="BJ442">
            <v>1</v>
          </cell>
          <cell r="BK442">
            <v>1</v>
          </cell>
          <cell r="BL442">
            <v>1</v>
          </cell>
          <cell r="BM442">
            <v>1</v>
          </cell>
          <cell r="BN442">
            <v>1</v>
          </cell>
          <cell r="BO442">
            <v>1</v>
          </cell>
          <cell r="BP442">
            <v>1</v>
          </cell>
          <cell r="BQ442">
            <v>1</v>
          </cell>
          <cell r="BR442">
            <v>1</v>
          </cell>
          <cell r="BS442">
            <v>1</v>
          </cell>
        </row>
        <row r="443">
          <cell r="K443">
            <v>1</v>
          </cell>
          <cell r="L443">
            <v>1</v>
          </cell>
          <cell r="M443">
            <v>1</v>
          </cell>
          <cell r="N443">
            <v>1</v>
          </cell>
          <cell r="O443">
            <v>1</v>
          </cell>
          <cell r="P443">
            <v>1</v>
          </cell>
          <cell r="Q443">
            <v>1</v>
          </cell>
          <cell r="R443">
            <v>1</v>
          </cell>
          <cell r="S443">
            <v>1</v>
          </cell>
          <cell r="T443">
            <v>1</v>
          </cell>
          <cell r="U443">
            <v>1</v>
          </cell>
          <cell r="V443">
            <v>1</v>
          </cell>
          <cell r="W443">
            <v>1</v>
          </cell>
          <cell r="X443">
            <v>1</v>
          </cell>
          <cell r="Y443">
            <v>1</v>
          </cell>
          <cell r="Z443">
            <v>1</v>
          </cell>
          <cell r="AA443">
            <v>1</v>
          </cell>
          <cell r="AB443">
            <v>1</v>
          </cell>
          <cell r="AC443">
            <v>1</v>
          </cell>
          <cell r="AD443">
            <v>1</v>
          </cell>
          <cell r="AP443">
            <v>3</v>
          </cell>
          <cell r="AQ443">
            <v>13</v>
          </cell>
          <cell r="AR443">
            <v>6</v>
          </cell>
          <cell r="AZ443">
            <v>1</v>
          </cell>
          <cell r="BA443">
            <v>1</v>
          </cell>
          <cell r="BB443">
            <v>1</v>
          </cell>
          <cell r="BC443">
            <v>1</v>
          </cell>
          <cell r="BD443">
            <v>1</v>
          </cell>
          <cell r="BE443">
            <v>1</v>
          </cell>
          <cell r="BF443">
            <v>1</v>
          </cell>
          <cell r="BG443">
            <v>1</v>
          </cell>
          <cell r="BH443">
            <v>1</v>
          </cell>
          <cell r="BI443">
            <v>1</v>
          </cell>
          <cell r="BJ443">
            <v>1</v>
          </cell>
          <cell r="BK443">
            <v>1</v>
          </cell>
          <cell r="BL443">
            <v>1</v>
          </cell>
          <cell r="BM443">
            <v>1</v>
          </cell>
          <cell r="BN443">
            <v>1</v>
          </cell>
          <cell r="BO443">
            <v>1</v>
          </cell>
          <cell r="BP443">
            <v>1</v>
          </cell>
          <cell r="BQ443">
            <v>1</v>
          </cell>
          <cell r="BR443">
            <v>1</v>
          </cell>
          <cell r="BS443">
            <v>1</v>
          </cell>
        </row>
        <row r="444">
          <cell r="K444">
            <v>1</v>
          </cell>
          <cell r="L444">
            <v>1</v>
          </cell>
          <cell r="M444">
            <v>1</v>
          </cell>
          <cell r="N444">
            <v>1</v>
          </cell>
          <cell r="O444">
            <v>1</v>
          </cell>
          <cell r="P444">
            <v>1</v>
          </cell>
          <cell r="Q444">
            <v>1</v>
          </cell>
          <cell r="R444">
            <v>1</v>
          </cell>
          <cell r="S444">
            <v>1</v>
          </cell>
          <cell r="T444">
            <v>1</v>
          </cell>
          <cell r="U444">
            <v>1</v>
          </cell>
          <cell r="V444">
            <v>1</v>
          </cell>
          <cell r="W444">
            <v>1</v>
          </cell>
          <cell r="X444">
            <v>1</v>
          </cell>
          <cell r="Y444">
            <v>1</v>
          </cell>
          <cell r="Z444">
            <v>1</v>
          </cell>
          <cell r="AA444">
            <v>1</v>
          </cell>
          <cell r="AB444">
            <v>1</v>
          </cell>
          <cell r="AC444">
            <v>1</v>
          </cell>
          <cell r="AD444">
            <v>1</v>
          </cell>
          <cell r="AP444">
            <v>3</v>
          </cell>
          <cell r="AQ444">
            <v>13</v>
          </cell>
          <cell r="AR444">
            <v>7</v>
          </cell>
          <cell r="AZ444">
            <v>1</v>
          </cell>
          <cell r="BA444">
            <v>1</v>
          </cell>
          <cell r="BB444">
            <v>1</v>
          </cell>
          <cell r="BC444">
            <v>1</v>
          </cell>
          <cell r="BD444">
            <v>1</v>
          </cell>
          <cell r="BE444">
            <v>1</v>
          </cell>
          <cell r="BF444">
            <v>1</v>
          </cell>
          <cell r="BG444">
            <v>1</v>
          </cell>
          <cell r="BH444">
            <v>1</v>
          </cell>
          <cell r="BI444">
            <v>1</v>
          </cell>
          <cell r="BJ444">
            <v>1</v>
          </cell>
          <cell r="BK444">
            <v>1</v>
          </cell>
          <cell r="BL444">
            <v>1</v>
          </cell>
          <cell r="BM444">
            <v>1</v>
          </cell>
          <cell r="BN444">
            <v>1</v>
          </cell>
          <cell r="BO444">
            <v>1</v>
          </cell>
          <cell r="BP444">
            <v>1</v>
          </cell>
          <cell r="BQ444">
            <v>1</v>
          </cell>
          <cell r="BR444">
            <v>1</v>
          </cell>
          <cell r="BS444">
            <v>1</v>
          </cell>
        </row>
        <row r="445">
          <cell r="K445">
            <v>1</v>
          </cell>
          <cell r="L445">
            <v>1</v>
          </cell>
          <cell r="M445">
            <v>1</v>
          </cell>
          <cell r="N445">
            <v>1</v>
          </cell>
          <cell r="O445">
            <v>1</v>
          </cell>
          <cell r="P445">
            <v>1</v>
          </cell>
          <cell r="Q445">
            <v>1</v>
          </cell>
          <cell r="R445">
            <v>1</v>
          </cell>
          <cell r="S445">
            <v>1</v>
          </cell>
          <cell r="T445">
            <v>1</v>
          </cell>
          <cell r="U445">
            <v>1</v>
          </cell>
          <cell r="V445">
            <v>1</v>
          </cell>
          <cell r="W445">
            <v>1</v>
          </cell>
          <cell r="X445">
            <v>1</v>
          </cell>
          <cell r="Y445">
            <v>1</v>
          </cell>
          <cell r="Z445">
            <v>1</v>
          </cell>
          <cell r="AA445">
            <v>1</v>
          </cell>
          <cell r="AB445">
            <v>1</v>
          </cell>
          <cell r="AC445">
            <v>1</v>
          </cell>
          <cell r="AD445">
            <v>1</v>
          </cell>
          <cell r="AP445">
            <v>3</v>
          </cell>
          <cell r="AQ445">
            <v>13</v>
          </cell>
          <cell r="AR445">
            <v>8</v>
          </cell>
          <cell r="AZ445">
            <v>1</v>
          </cell>
          <cell r="BA445">
            <v>1</v>
          </cell>
          <cell r="BB445">
            <v>1</v>
          </cell>
          <cell r="BC445">
            <v>1</v>
          </cell>
          <cell r="BD445">
            <v>1</v>
          </cell>
          <cell r="BE445">
            <v>1</v>
          </cell>
          <cell r="BF445">
            <v>1</v>
          </cell>
          <cell r="BG445">
            <v>1</v>
          </cell>
          <cell r="BH445">
            <v>1</v>
          </cell>
          <cell r="BI445">
            <v>1</v>
          </cell>
          <cell r="BJ445">
            <v>1</v>
          </cell>
          <cell r="BK445">
            <v>1</v>
          </cell>
          <cell r="BL445">
            <v>1</v>
          </cell>
          <cell r="BM445">
            <v>1</v>
          </cell>
          <cell r="BN445">
            <v>1</v>
          </cell>
          <cell r="BO445">
            <v>1</v>
          </cell>
          <cell r="BP445">
            <v>1</v>
          </cell>
          <cell r="BQ445">
            <v>1</v>
          </cell>
          <cell r="BR445">
            <v>1</v>
          </cell>
          <cell r="BS445">
            <v>1</v>
          </cell>
        </row>
        <row r="446">
          <cell r="K446">
            <v>1</v>
          </cell>
          <cell r="L446">
            <v>1</v>
          </cell>
          <cell r="M446">
            <v>1</v>
          </cell>
          <cell r="N446">
            <v>1</v>
          </cell>
          <cell r="O446">
            <v>1</v>
          </cell>
          <cell r="P446">
            <v>1</v>
          </cell>
          <cell r="Q446">
            <v>1</v>
          </cell>
          <cell r="R446">
            <v>1</v>
          </cell>
          <cell r="S446">
            <v>1</v>
          </cell>
          <cell r="T446">
            <v>1</v>
          </cell>
          <cell r="U446">
            <v>1</v>
          </cell>
          <cell r="V446">
            <v>1</v>
          </cell>
          <cell r="W446">
            <v>1</v>
          </cell>
          <cell r="X446">
            <v>1</v>
          </cell>
          <cell r="Y446">
            <v>1</v>
          </cell>
          <cell r="Z446">
            <v>1</v>
          </cell>
          <cell r="AA446">
            <v>1</v>
          </cell>
          <cell r="AB446">
            <v>1</v>
          </cell>
          <cell r="AC446">
            <v>1</v>
          </cell>
          <cell r="AD446">
            <v>1</v>
          </cell>
          <cell r="AP446">
            <v>3</v>
          </cell>
          <cell r="AQ446">
            <v>13</v>
          </cell>
          <cell r="AR446">
            <v>9</v>
          </cell>
          <cell r="AZ446">
            <v>1</v>
          </cell>
          <cell r="BA446">
            <v>1</v>
          </cell>
          <cell r="BB446">
            <v>1</v>
          </cell>
          <cell r="BC446">
            <v>1</v>
          </cell>
          <cell r="BD446">
            <v>1</v>
          </cell>
          <cell r="BE446">
            <v>1</v>
          </cell>
          <cell r="BF446">
            <v>1</v>
          </cell>
          <cell r="BG446">
            <v>1</v>
          </cell>
          <cell r="BH446">
            <v>1</v>
          </cell>
          <cell r="BI446">
            <v>1</v>
          </cell>
          <cell r="BJ446">
            <v>1</v>
          </cell>
          <cell r="BK446">
            <v>1</v>
          </cell>
          <cell r="BL446">
            <v>1</v>
          </cell>
          <cell r="BM446">
            <v>1</v>
          </cell>
          <cell r="BN446">
            <v>1</v>
          </cell>
          <cell r="BO446">
            <v>1</v>
          </cell>
          <cell r="BP446">
            <v>1</v>
          </cell>
          <cell r="BQ446">
            <v>1</v>
          </cell>
          <cell r="BR446">
            <v>1</v>
          </cell>
          <cell r="BS446">
            <v>1</v>
          </cell>
        </row>
        <row r="447">
          <cell r="K447">
            <v>1</v>
          </cell>
          <cell r="L447">
            <v>1</v>
          </cell>
          <cell r="M447">
            <v>1</v>
          </cell>
          <cell r="N447">
            <v>1</v>
          </cell>
          <cell r="O447">
            <v>1</v>
          </cell>
          <cell r="P447">
            <v>1</v>
          </cell>
          <cell r="Q447">
            <v>1</v>
          </cell>
          <cell r="R447">
            <v>1</v>
          </cell>
          <cell r="S447">
            <v>1</v>
          </cell>
          <cell r="T447">
            <v>1</v>
          </cell>
          <cell r="U447">
            <v>1</v>
          </cell>
          <cell r="V447">
            <v>1</v>
          </cell>
          <cell r="W447">
            <v>1</v>
          </cell>
          <cell r="X447">
            <v>1</v>
          </cell>
          <cell r="Y447">
            <v>1</v>
          </cell>
          <cell r="Z447">
            <v>1</v>
          </cell>
          <cell r="AA447">
            <v>1</v>
          </cell>
          <cell r="AB447">
            <v>1</v>
          </cell>
          <cell r="AC447">
            <v>1</v>
          </cell>
          <cell r="AD447">
            <v>1</v>
          </cell>
          <cell r="AP447">
            <v>3</v>
          </cell>
          <cell r="AQ447">
            <v>13</v>
          </cell>
          <cell r="AR447">
            <v>10</v>
          </cell>
          <cell r="AZ447">
            <v>1</v>
          </cell>
          <cell r="BA447">
            <v>1</v>
          </cell>
          <cell r="BB447">
            <v>1</v>
          </cell>
          <cell r="BC447">
            <v>1</v>
          </cell>
          <cell r="BD447">
            <v>1</v>
          </cell>
          <cell r="BE447">
            <v>1</v>
          </cell>
          <cell r="BF447">
            <v>1</v>
          </cell>
          <cell r="BG447">
            <v>1</v>
          </cell>
          <cell r="BH447">
            <v>1</v>
          </cell>
          <cell r="BI447">
            <v>1</v>
          </cell>
          <cell r="BJ447">
            <v>1</v>
          </cell>
          <cell r="BK447">
            <v>1</v>
          </cell>
          <cell r="BL447">
            <v>1</v>
          </cell>
          <cell r="BM447">
            <v>1</v>
          </cell>
          <cell r="BN447">
            <v>1</v>
          </cell>
          <cell r="BO447">
            <v>1</v>
          </cell>
          <cell r="BP447">
            <v>1</v>
          </cell>
          <cell r="BQ447">
            <v>1</v>
          </cell>
          <cell r="BR447">
            <v>1</v>
          </cell>
          <cell r="BS447">
            <v>1</v>
          </cell>
        </row>
        <row r="448">
          <cell r="K448">
            <v>1</v>
          </cell>
          <cell r="L448">
            <v>1</v>
          </cell>
          <cell r="M448">
            <v>1</v>
          </cell>
          <cell r="N448">
            <v>1</v>
          </cell>
          <cell r="O448">
            <v>1</v>
          </cell>
          <cell r="P448">
            <v>1</v>
          </cell>
          <cell r="Q448">
            <v>1</v>
          </cell>
          <cell r="R448">
            <v>1</v>
          </cell>
          <cell r="S448">
            <v>1</v>
          </cell>
          <cell r="T448">
            <v>1</v>
          </cell>
          <cell r="U448">
            <v>1</v>
          </cell>
          <cell r="V448">
            <v>1</v>
          </cell>
          <cell r="W448">
            <v>1</v>
          </cell>
          <cell r="X448">
            <v>1</v>
          </cell>
          <cell r="Y448">
            <v>1</v>
          </cell>
          <cell r="Z448">
            <v>1</v>
          </cell>
          <cell r="AA448">
            <v>1</v>
          </cell>
          <cell r="AB448">
            <v>1</v>
          </cell>
          <cell r="AC448">
            <v>1</v>
          </cell>
          <cell r="AD448">
            <v>1</v>
          </cell>
          <cell r="AP448">
            <v>3</v>
          </cell>
          <cell r="AQ448">
            <v>14</v>
          </cell>
          <cell r="AR448">
            <v>1</v>
          </cell>
          <cell r="AZ448">
            <v>1</v>
          </cell>
          <cell r="BA448">
            <v>1</v>
          </cell>
          <cell r="BB448">
            <v>1</v>
          </cell>
          <cell r="BC448">
            <v>1</v>
          </cell>
          <cell r="BD448">
            <v>1</v>
          </cell>
          <cell r="BE448">
            <v>1</v>
          </cell>
          <cell r="BF448">
            <v>1</v>
          </cell>
          <cell r="BG448">
            <v>1</v>
          </cell>
          <cell r="BH448">
            <v>1</v>
          </cell>
          <cell r="BI448">
            <v>1</v>
          </cell>
          <cell r="BJ448">
            <v>1</v>
          </cell>
          <cell r="BK448">
            <v>1</v>
          </cell>
          <cell r="BL448">
            <v>1</v>
          </cell>
          <cell r="BM448">
            <v>1</v>
          </cell>
          <cell r="BN448">
            <v>1</v>
          </cell>
          <cell r="BO448">
            <v>1</v>
          </cell>
          <cell r="BP448">
            <v>1</v>
          </cell>
          <cell r="BQ448">
            <v>1</v>
          </cell>
          <cell r="BR448">
            <v>1</v>
          </cell>
          <cell r="BS448">
            <v>1</v>
          </cell>
        </row>
        <row r="449">
          <cell r="K449">
            <v>1</v>
          </cell>
          <cell r="L449">
            <v>1</v>
          </cell>
          <cell r="M449">
            <v>1</v>
          </cell>
          <cell r="N449">
            <v>1</v>
          </cell>
          <cell r="O449">
            <v>1</v>
          </cell>
          <cell r="P449">
            <v>1</v>
          </cell>
          <cell r="Q449">
            <v>1</v>
          </cell>
          <cell r="R449">
            <v>1</v>
          </cell>
          <cell r="S449">
            <v>1</v>
          </cell>
          <cell r="T449">
            <v>1</v>
          </cell>
          <cell r="U449">
            <v>1</v>
          </cell>
          <cell r="V449">
            <v>1</v>
          </cell>
          <cell r="W449">
            <v>1</v>
          </cell>
          <cell r="X449">
            <v>1</v>
          </cell>
          <cell r="Y449">
            <v>1</v>
          </cell>
          <cell r="Z449">
            <v>1</v>
          </cell>
          <cell r="AA449">
            <v>1</v>
          </cell>
          <cell r="AB449">
            <v>1</v>
          </cell>
          <cell r="AC449">
            <v>1</v>
          </cell>
          <cell r="AD449">
            <v>1</v>
          </cell>
          <cell r="AP449">
            <v>3</v>
          </cell>
          <cell r="AQ449">
            <v>14</v>
          </cell>
          <cell r="AR449">
            <v>2</v>
          </cell>
          <cell r="AZ449">
            <v>1</v>
          </cell>
          <cell r="BA449">
            <v>1</v>
          </cell>
          <cell r="BB449">
            <v>1</v>
          </cell>
          <cell r="BC449">
            <v>1</v>
          </cell>
          <cell r="BD449">
            <v>1</v>
          </cell>
          <cell r="BE449">
            <v>1</v>
          </cell>
          <cell r="BF449">
            <v>1</v>
          </cell>
          <cell r="BG449">
            <v>1</v>
          </cell>
          <cell r="BH449">
            <v>1</v>
          </cell>
          <cell r="BI449">
            <v>1</v>
          </cell>
          <cell r="BJ449">
            <v>1</v>
          </cell>
          <cell r="BK449">
            <v>1</v>
          </cell>
          <cell r="BL449">
            <v>1</v>
          </cell>
          <cell r="BM449">
            <v>1</v>
          </cell>
          <cell r="BN449">
            <v>1</v>
          </cell>
          <cell r="BO449">
            <v>1</v>
          </cell>
          <cell r="BP449">
            <v>1</v>
          </cell>
          <cell r="BQ449">
            <v>1</v>
          </cell>
          <cell r="BR449">
            <v>1</v>
          </cell>
          <cell r="BS449">
            <v>1</v>
          </cell>
        </row>
        <row r="450">
          <cell r="K450">
            <v>1</v>
          </cell>
          <cell r="L450">
            <v>1</v>
          </cell>
          <cell r="M450">
            <v>1</v>
          </cell>
          <cell r="N450">
            <v>1</v>
          </cell>
          <cell r="O450">
            <v>1</v>
          </cell>
          <cell r="P450">
            <v>1</v>
          </cell>
          <cell r="Q450">
            <v>1</v>
          </cell>
          <cell r="R450">
            <v>1</v>
          </cell>
          <cell r="S450">
            <v>1</v>
          </cell>
          <cell r="T450">
            <v>1</v>
          </cell>
          <cell r="U450">
            <v>1</v>
          </cell>
          <cell r="V450">
            <v>1</v>
          </cell>
          <cell r="W450">
            <v>1</v>
          </cell>
          <cell r="X450">
            <v>1</v>
          </cell>
          <cell r="Y450">
            <v>1</v>
          </cell>
          <cell r="Z450">
            <v>1</v>
          </cell>
          <cell r="AA450">
            <v>1</v>
          </cell>
          <cell r="AB450">
            <v>1</v>
          </cell>
          <cell r="AC450">
            <v>1</v>
          </cell>
          <cell r="AD450">
            <v>1</v>
          </cell>
          <cell r="AP450">
            <v>3</v>
          </cell>
          <cell r="AQ450">
            <v>14</v>
          </cell>
          <cell r="AR450">
            <v>3</v>
          </cell>
          <cell r="AZ450">
            <v>1</v>
          </cell>
          <cell r="BA450">
            <v>1</v>
          </cell>
          <cell r="BB450">
            <v>1</v>
          </cell>
          <cell r="BC450">
            <v>1</v>
          </cell>
          <cell r="BD450">
            <v>1</v>
          </cell>
          <cell r="BE450">
            <v>1</v>
          </cell>
          <cell r="BF450">
            <v>1</v>
          </cell>
          <cell r="BG450">
            <v>1</v>
          </cell>
          <cell r="BH450">
            <v>1</v>
          </cell>
          <cell r="BI450">
            <v>1</v>
          </cell>
          <cell r="BJ450">
            <v>1</v>
          </cell>
          <cell r="BK450">
            <v>1</v>
          </cell>
          <cell r="BL450">
            <v>1</v>
          </cell>
          <cell r="BM450">
            <v>1</v>
          </cell>
          <cell r="BN450">
            <v>1</v>
          </cell>
          <cell r="BO450">
            <v>1</v>
          </cell>
          <cell r="BP450">
            <v>1</v>
          </cell>
          <cell r="BQ450">
            <v>1</v>
          </cell>
          <cell r="BR450">
            <v>1</v>
          </cell>
          <cell r="BS450">
            <v>1</v>
          </cell>
        </row>
        <row r="451">
          <cell r="K451">
            <v>1</v>
          </cell>
          <cell r="L451">
            <v>1</v>
          </cell>
          <cell r="M451">
            <v>1</v>
          </cell>
          <cell r="N451">
            <v>1</v>
          </cell>
          <cell r="O451">
            <v>1</v>
          </cell>
          <cell r="P451">
            <v>1</v>
          </cell>
          <cell r="Q451">
            <v>1</v>
          </cell>
          <cell r="R451">
            <v>1</v>
          </cell>
          <cell r="S451">
            <v>1</v>
          </cell>
          <cell r="T451">
            <v>1</v>
          </cell>
          <cell r="U451">
            <v>1</v>
          </cell>
          <cell r="V451">
            <v>1</v>
          </cell>
          <cell r="W451">
            <v>1</v>
          </cell>
          <cell r="X451">
            <v>1</v>
          </cell>
          <cell r="Y451">
            <v>1</v>
          </cell>
          <cell r="Z451">
            <v>1</v>
          </cell>
          <cell r="AA451">
            <v>1</v>
          </cell>
          <cell r="AB451">
            <v>1</v>
          </cell>
          <cell r="AC451">
            <v>1</v>
          </cell>
          <cell r="AD451">
            <v>1</v>
          </cell>
          <cell r="AP451">
            <v>3</v>
          </cell>
          <cell r="AQ451">
            <v>14</v>
          </cell>
          <cell r="AR451">
            <v>4</v>
          </cell>
          <cell r="AZ451">
            <v>1</v>
          </cell>
          <cell r="BA451">
            <v>1</v>
          </cell>
          <cell r="BB451">
            <v>1</v>
          </cell>
          <cell r="BC451">
            <v>1</v>
          </cell>
          <cell r="BD451">
            <v>1</v>
          </cell>
          <cell r="BE451">
            <v>1</v>
          </cell>
          <cell r="BF451">
            <v>1</v>
          </cell>
          <cell r="BG451">
            <v>1</v>
          </cell>
          <cell r="BH451">
            <v>1</v>
          </cell>
          <cell r="BI451">
            <v>1</v>
          </cell>
          <cell r="BJ451">
            <v>1</v>
          </cell>
          <cell r="BK451">
            <v>1</v>
          </cell>
          <cell r="BL451">
            <v>1</v>
          </cell>
          <cell r="BM451">
            <v>1</v>
          </cell>
          <cell r="BN451">
            <v>1</v>
          </cell>
          <cell r="BO451">
            <v>1</v>
          </cell>
          <cell r="BP451">
            <v>1</v>
          </cell>
          <cell r="BQ451">
            <v>1</v>
          </cell>
          <cell r="BR451">
            <v>1</v>
          </cell>
          <cell r="BS451">
            <v>1</v>
          </cell>
        </row>
        <row r="452">
          <cell r="K452">
            <v>1</v>
          </cell>
          <cell r="L452">
            <v>1</v>
          </cell>
          <cell r="M452">
            <v>1</v>
          </cell>
          <cell r="N452">
            <v>1</v>
          </cell>
          <cell r="O452">
            <v>1</v>
          </cell>
          <cell r="P452">
            <v>1</v>
          </cell>
          <cell r="Q452">
            <v>1</v>
          </cell>
          <cell r="R452">
            <v>1</v>
          </cell>
          <cell r="S452">
            <v>1</v>
          </cell>
          <cell r="T452">
            <v>1</v>
          </cell>
          <cell r="U452">
            <v>1</v>
          </cell>
          <cell r="V452">
            <v>1</v>
          </cell>
          <cell r="W452">
            <v>1</v>
          </cell>
          <cell r="X452">
            <v>1</v>
          </cell>
          <cell r="Y452">
            <v>1</v>
          </cell>
          <cell r="Z452">
            <v>1</v>
          </cell>
          <cell r="AA452">
            <v>1</v>
          </cell>
          <cell r="AB452">
            <v>1</v>
          </cell>
          <cell r="AC452">
            <v>1</v>
          </cell>
          <cell r="AD452">
            <v>1</v>
          </cell>
          <cell r="AP452">
            <v>3</v>
          </cell>
          <cell r="AQ452">
            <v>14</v>
          </cell>
          <cell r="AR452">
            <v>5</v>
          </cell>
          <cell r="AZ452">
            <v>1</v>
          </cell>
          <cell r="BA452">
            <v>1</v>
          </cell>
          <cell r="BB452">
            <v>1</v>
          </cell>
          <cell r="BC452">
            <v>1</v>
          </cell>
          <cell r="BD452">
            <v>1</v>
          </cell>
          <cell r="BE452">
            <v>1</v>
          </cell>
          <cell r="BF452">
            <v>1</v>
          </cell>
          <cell r="BG452">
            <v>1</v>
          </cell>
          <cell r="BH452">
            <v>1</v>
          </cell>
          <cell r="BI452">
            <v>1</v>
          </cell>
          <cell r="BJ452">
            <v>1</v>
          </cell>
          <cell r="BK452">
            <v>1</v>
          </cell>
          <cell r="BL452">
            <v>1</v>
          </cell>
          <cell r="BM452">
            <v>1</v>
          </cell>
          <cell r="BN452">
            <v>1</v>
          </cell>
          <cell r="BO452">
            <v>1</v>
          </cell>
          <cell r="BP452">
            <v>1</v>
          </cell>
          <cell r="BQ452">
            <v>1</v>
          </cell>
          <cell r="BR452">
            <v>1</v>
          </cell>
          <cell r="BS452">
            <v>1</v>
          </cell>
        </row>
        <row r="453">
          <cell r="K453">
            <v>1</v>
          </cell>
          <cell r="L453">
            <v>1</v>
          </cell>
          <cell r="M453">
            <v>1</v>
          </cell>
          <cell r="N453">
            <v>1</v>
          </cell>
          <cell r="O453">
            <v>1</v>
          </cell>
          <cell r="P453">
            <v>1</v>
          </cell>
          <cell r="Q453">
            <v>1</v>
          </cell>
          <cell r="R453">
            <v>1</v>
          </cell>
          <cell r="S453">
            <v>1</v>
          </cell>
          <cell r="T453">
            <v>1</v>
          </cell>
          <cell r="U453">
            <v>1</v>
          </cell>
          <cell r="V453">
            <v>1</v>
          </cell>
          <cell r="W453">
            <v>1</v>
          </cell>
          <cell r="X453">
            <v>1</v>
          </cell>
          <cell r="Y453">
            <v>1</v>
          </cell>
          <cell r="Z453">
            <v>1</v>
          </cell>
          <cell r="AA453">
            <v>1</v>
          </cell>
          <cell r="AB453">
            <v>1</v>
          </cell>
          <cell r="AC453">
            <v>1</v>
          </cell>
          <cell r="AD453">
            <v>1</v>
          </cell>
          <cell r="AP453">
            <v>3</v>
          </cell>
          <cell r="AQ453">
            <v>14</v>
          </cell>
          <cell r="AR453">
            <v>6</v>
          </cell>
          <cell r="AZ453">
            <v>1</v>
          </cell>
          <cell r="BA453">
            <v>1</v>
          </cell>
          <cell r="BB453">
            <v>1</v>
          </cell>
          <cell r="BC453">
            <v>1</v>
          </cell>
          <cell r="BD453">
            <v>1</v>
          </cell>
          <cell r="BE453">
            <v>1</v>
          </cell>
          <cell r="BF453">
            <v>1</v>
          </cell>
          <cell r="BG453">
            <v>1</v>
          </cell>
          <cell r="BH453">
            <v>1</v>
          </cell>
          <cell r="BI453">
            <v>1</v>
          </cell>
          <cell r="BJ453">
            <v>1</v>
          </cell>
          <cell r="BK453">
            <v>1</v>
          </cell>
          <cell r="BL453">
            <v>1</v>
          </cell>
          <cell r="BM453">
            <v>1</v>
          </cell>
          <cell r="BN453">
            <v>1</v>
          </cell>
          <cell r="BO453">
            <v>1</v>
          </cell>
          <cell r="BP453">
            <v>1</v>
          </cell>
          <cell r="BQ453">
            <v>1</v>
          </cell>
          <cell r="BR453">
            <v>1</v>
          </cell>
          <cell r="BS453">
            <v>1</v>
          </cell>
        </row>
        <row r="454">
          <cell r="K454">
            <v>1</v>
          </cell>
          <cell r="L454">
            <v>1</v>
          </cell>
          <cell r="M454">
            <v>1</v>
          </cell>
          <cell r="N454">
            <v>1</v>
          </cell>
          <cell r="O454">
            <v>1</v>
          </cell>
          <cell r="P454">
            <v>1</v>
          </cell>
          <cell r="Q454">
            <v>1</v>
          </cell>
          <cell r="R454">
            <v>1</v>
          </cell>
          <cell r="S454">
            <v>1</v>
          </cell>
          <cell r="T454">
            <v>1</v>
          </cell>
          <cell r="U454">
            <v>1</v>
          </cell>
          <cell r="V454">
            <v>1</v>
          </cell>
          <cell r="W454">
            <v>1</v>
          </cell>
          <cell r="X454">
            <v>1</v>
          </cell>
          <cell r="Y454">
            <v>1</v>
          </cell>
          <cell r="Z454">
            <v>1</v>
          </cell>
          <cell r="AA454">
            <v>1</v>
          </cell>
          <cell r="AB454">
            <v>1</v>
          </cell>
          <cell r="AC454">
            <v>1</v>
          </cell>
          <cell r="AD454">
            <v>1</v>
          </cell>
          <cell r="AP454">
            <v>3</v>
          </cell>
          <cell r="AQ454">
            <v>14</v>
          </cell>
          <cell r="AR454">
            <v>7</v>
          </cell>
          <cell r="AZ454">
            <v>1</v>
          </cell>
          <cell r="BA454">
            <v>1</v>
          </cell>
          <cell r="BB454">
            <v>1</v>
          </cell>
          <cell r="BC454">
            <v>1</v>
          </cell>
          <cell r="BD454">
            <v>1</v>
          </cell>
          <cell r="BE454">
            <v>1</v>
          </cell>
          <cell r="BF454">
            <v>1</v>
          </cell>
          <cell r="BG454">
            <v>1</v>
          </cell>
          <cell r="BH454">
            <v>1</v>
          </cell>
          <cell r="BI454">
            <v>1</v>
          </cell>
          <cell r="BJ454">
            <v>1</v>
          </cell>
          <cell r="BK454">
            <v>1</v>
          </cell>
          <cell r="BL454">
            <v>1</v>
          </cell>
          <cell r="BM454">
            <v>1</v>
          </cell>
          <cell r="BN454">
            <v>1</v>
          </cell>
          <cell r="BO454">
            <v>1</v>
          </cell>
          <cell r="BP454">
            <v>1</v>
          </cell>
          <cell r="BQ454">
            <v>1</v>
          </cell>
          <cell r="BR454">
            <v>1</v>
          </cell>
          <cell r="BS454">
            <v>1</v>
          </cell>
        </row>
        <row r="455">
          <cell r="K455">
            <v>1</v>
          </cell>
          <cell r="L455">
            <v>1</v>
          </cell>
          <cell r="M455">
            <v>1</v>
          </cell>
          <cell r="N455">
            <v>1</v>
          </cell>
          <cell r="O455">
            <v>1</v>
          </cell>
          <cell r="P455">
            <v>1</v>
          </cell>
          <cell r="Q455">
            <v>1</v>
          </cell>
          <cell r="R455">
            <v>1</v>
          </cell>
          <cell r="S455">
            <v>1</v>
          </cell>
          <cell r="T455">
            <v>1</v>
          </cell>
          <cell r="U455">
            <v>1</v>
          </cell>
          <cell r="V455">
            <v>1</v>
          </cell>
          <cell r="W455">
            <v>1</v>
          </cell>
          <cell r="X455">
            <v>1</v>
          </cell>
          <cell r="Y455">
            <v>1</v>
          </cell>
          <cell r="Z455">
            <v>1</v>
          </cell>
          <cell r="AA455">
            <v>1</v>
          </cell>
          <cell r="AB455">
            <v>1</v>
          </cell>
          <cell r="AC455">
            <v>1</v>
          </cell>
          <cell r="AD455">
            <v>1</v>
          </cell>
          <cell r="AP455">
            <v>3</v>
          </cell>
          <cell r="AQ455">
            <v>14</v>
          </cell>
          <cell r="AR455">
            <v>8</v>
          </cell>
          <cell r="AZ455">
            <v>1</v>
          </cell>
          <cell r="BA455">
            <v>1</v>
          </cell>
          <cell r="BB455">
            <v>1</v>
          </cell>
          <cell r="BC455">
            <v>1</v>
          </cell>
          <cell r="BD455">
            <v>1</v>
          </cell>
          <cell r="BE455">
            <v>1</v>
          </cell>
          <cell r="BF455">
            <v>1</v>
          </cell>
          <cell r="BG455">
            <v>1</v>
          </cell>
          <cell r="BH455">
            <v>1</v>
          </cell>
          <cell r="BI455">
            <v>1</v>
          </cell>
          <cell r="BJ455">
            <v>1</v>
          </cell>
          <cell r="BK455">
            <v>1</v>
          </cell>
          <cell r="BL455">
            <v>1</v>
          </cell>
          <cell r="BM455">
            <v>1</v>
          </cell>
          <cell r="BN455">
            <v>1</v>
          </cell>
          <cell r="BO455">
            <v>1</v>
          </cell>
          <cell r="BP455">
            <v>1</v>
          </cell>
          <cell r="BQ455">
            <v>1</v>
          </cell>
          <cell r="BR455">
            <v>1</v>
          </cell>
          <cell r="BS455">
            <v>1</v>
          </cell>
        </row>
        <row r="456">
          <cell r="K456">
            <v>1</v>
          </cell>
          <cell r="L456">
            <v>1</v>
          </cell>
          <cell r="M456">
            <v>1</v>
          </cell>
          <cell r="N456">
            <v>1</v>
          </cell>
          <cell r="O456">
            <v>1</v>
          </cell>
          <cell r="P456">
            <v>1</v>
          </cell>
          <cell r="Q456">
            <v>1</v>
          </cell>
          <cell r="R456">
            <v>1</v>
          </cell>
          <cell r="S456">
            <v>1</v>
          </cell>
          <cell r="T456">
            <v>1</v>
          </cell>
          <cell r="U456">
            <v>1</v>
          </cell>
          <cell r="V456">
            <v>1</v>
          </cell>
          <cell r="W456">
            <v>1</v>
          </cell>
          <cell r="X456">
            <v>1</v>
          </cell>
          <cell r="Y456">
            <v>1</v>
          </cell>
          <cell r="Z456">
            <v>1</v>
          </cell>
          <cell r="AA456">
            <v>1</v>
          </cell>
          <cell r="AB456">
            <v>1</v>
          </cell>
          <cell r="AC456">
            <v>1</v>
          </cell>
          <cell r="AD456">
            <v>1</v>
          </cell>
          <cell r="AP456">
            <v>3</v>
          </cell>
          <cell r="AQ456">
            <v>14</v>
          </cell>
          <cell r="AR456">
            <v>9</v>
          </cell>
          <cell r="AZ456">
            <v>1</v>
          </cell>
          <cell r="BA456">
            <v>1</v>
          </cell>
          <cell r="BB456">
            <v>1</v>
          </cell>
          <cell r="BC456">
            <v>1</v>
          </cell>
          <cell r="BD456">
            <v>1</v>
          </cell>
          <cell r="BE456">
            <v>1</v>
          </cell>
          <cell r="BF456">
            <v>1</v>
          </cell>
          <cell r="BG456">
            <v>1</v>
          </cell>
          <cell r="BH456">
            <v>1</v>
          </cell>
          <cell r="BI456">
            <v>1</v>
          </cell>
          <cell r="BJ456">
            <v>1</v>
          </cell>
          <cell r="BK456">
            <v>1</v>
          </cell>
          <cell r="BL456">
            <v>1</v>
          </cell>
          <cell r="BM456">
            <v>1</v>
          </cell>
          <cell r="BN456">
            <v>1</v>
          </cell>
          <cell r="BO456">
            <v>1</v>
          </cell>
          <cell r="BP456">
            <v>1</v>
          </cell>
          <cell r="BQ456">
            <v>1</v>
          </cell>
          <cell r="BR456">
            <v>1</v>
          </cell>
          <cell r="BS456">
            <v>1</v>
          </cell>
        </row>
        <row r="457">
          <cell r="K457">
            <v>1</v>
          </cell>
          <cell r="L457">
            <v>1</v>
          </cell>
          <cell r="M457">
            <v>1</v>
          </cell>
          <cell r="N457">
            <v>1</v>
          </cell>
          <cell r="O457">
            <v>1</v>
          </cell>
          <cell r="P457">
            <v>1</v>
          </cell>
          <cell r="Q457">
            <v>1</v>
          </cell>
          <cell r="R457">
            <v>1</v>
          </cell>
          <cell r="S457">
            <v>1</v>
          </cell>
          <cell r="T457">
            <v>1</v>
          </cell>
          <cell r="U457">
            <v>1</v>
          </cell>
          <cell r="V457">
            <v>1</v>
          </cell>
          <cell r="W457">
            <v>1</v>
          </cell>
          <cell r="X457">
            <v>1</v>
          </cell>
          <cell r="Y457">
            <v>1</v>
          </cell>
          <cell r="Z457">
            <v>1</v>
          </cell>
          <cell r="AA457">
            <v>1</v>
          </cell>
          <cell r="AB457">
            <v>1</v>
          </cell>
          <cell r="AC457">
            <v>1</v>
          </cell>
          <cell r="AD457">
            <v>1</v>
          </cell>
          <cell r="AP457">
            <v>3</v>
          </cell>
          <cell r="AQ457">
            <v>14</v>
          </cell>
          <cell r="AR457">
            <v>10</v>
          </cell>
          <cell r="AZ457">
            <v>1</v>
          </cell>
          <cell r="BA457">
            <v>1</v>
          </cell>
          <cell r="BB457">
            <v>1</v>
          </cell>
          <cell r="BC457">
            <v>1</v>
          </cell>
          <cell r="BD457">
            <v>1</v>
          </cell>
          <cell r="BE457">
            <v>1</v>
          </cell>
          <cell r="BF457">
            <v>1</v>
          </cell>
          <cell r="BG457">
            <v>1</v>
          </cell>
          <cell r="BH457">
            <v>1</v>
          </cell>
          <cell r="BI457">
            <v>1</v>
          </cell>
          <cell r="BJ457">
            <v>1</v>
          </cell>
          <cell r="BK457">
            <v>1</v>
          </cell>
          <cell r="BL457">
            <v>1</v>
          </cell>
          <cell r="BM457">
            <v>1</v>
          </cell>
          <cell r="BN457">
            <v>1</v>
          </cell>
          <cell r="BO457">
            <v>1</v>
          </cell>
          <cell r="BP457">
            <v>1</v>
          </cell>
          <cell r="BQ457">
            <v>1</v>
          </cell>
          <cell r="BR457">
            <v>1</v>
          </cell>
          <cell r="BS457">
            <v>1</v>
          </cell>
        </row>
        <row r="458">
          <cell r="K458">
            <v>1</v>
          </cell>
          <cell r="L458">
            <v>1</v>
          </cell>
          <cell r="M458">
            <v>1</v>
          </cell>
          <cell r="N458">
            <v>1</v>
          </cell>
          <cell r="O458">
            <v>1</v>
          </cell>
          <cell r="P458">
            <v>1</v>
          </cell>
          <cell r="Q458">
            <v>1</v>
          </cell>
          <cell r="R458">
            <v>1</v>
          </cell>
          <cell r="S458">
            <v>1</v>
          </cell>
          <cell r="T458">
            <v>1</v>
          </cell>
          <cell r="U458">
            <v>1</v>
          </cell>
          <cell r="V458">
            <v>1</v>
          </cell>
          <cell r="W458">
            <v>1</v>
          </cell>
          <cell r="X458">
            <v>1</v>
          </cell>
          <cell r="Y458">
            <v>1</v>
          </cell>
          <cell r="Z458">
            <v>1</v>
          </cell>
          <cell r="AA458">
            <v>1</v>
          </cell>
          <cell r="AB458">
            <v>1</v>
          </cell>
          <cell r="AC458">
            <v>1</v>
          </cell>
          <cell r="AD458">
            <v>1</v>
          </cell>
          <cell r="AP458">
            <v>3</v>
          </cell>
          <cell r="AQ458">
            <v>15</v>
          </cell>
          <cell r="AR458">
            <v>1</v>
          </cell>
          <cell r="AZ458">
            <v>1</v>
          </cell>
          <cell r="BA458">
            <v>1</v>
          </cell>
          <cell r="BB458">
            <v>1</v>
          </cell>
          <cell r="BC458">
            <v>1</v>
          </cell>
          <cell r="BD458">
            <v>1</v>
          </cell>
          <cell r="BE458">
            <v>1</v>
          </cell>
          <cell r="BF458">
            <v>1</v>
          </cell>
          <cell r="BG458">
            <v>1</v>
          </cell>
          <cell r="BH458">
            <v>1</v>
          </cell>
          <cell r="BI458">
            <v>1</v>
          </cell>
          <cell r="BJ458">
            <v>1</v>
          </cell>
          <cell r="BK458">
            <v>1</v>
          </cell>
          <cell r="BL458">
            <v>1</v>
          </cell>
          <cell r="BM458">
            <v>1</v>
          </cell>
          <cell r="BN458">
            <v>1</v>
          </cell>
          <cell r="BO458">
            <v>1</v>
          </cell>
          <cell r="BP458">
            <v>1</v>
          </cell>
          <cell r="BQ458">
            <v>1</v>
          </cell>
          <cell r="BR458">
            <v>1</v>
          </cell>
          <cell r="BS458">
            <v>1</v>
          </cell>
        </row>
        <row r="459">
          <cell r="K459">
            <v>1</v>
          </cell>
          <cell r="L459">
            <v>1</v>
          </cell>
          <cell r="M459">
            <v>1</v>
          </cell>
          <cell r="N459">
            <v>1</v>
          </cell>
          <cell r="O459">
            <v>1</v>
          </cell>
          <cell r="P459">
            <v>1</v>
          </cell>
          <cell r="Q459">
            <v>1</v>
          </cell>
          <cell r="R459">
            <v>1</v>
          </cell>
          <cell r="S459">
            <v>1</v>
          </cell>
          <cell r="T459">
            <v>1</v>
          </cell>
          <cell r="U459">
            <v>1</v>
          </cell>
          <cell r="V459">
            <v>1</v>
          </cell>
          <cell r="W459">
            <v>1</v>
          </cell>
          <cell r="X459">
            <v>1</v>
          </cell>
          <cell r="Y459">
            <v>1</v>
          </cell>
          <cell r="Z459">
            <v>1</v>
          </cell>
          <cell r="AA459">
            <v>1</v>
          </cell>
          <cell r="AB459">
            <v>1</v>
          </cell>
          <cell r="AC459">
            <v>1</v>
          </cell>
          <cell r="AD459">
            <v>1</v>
          </cell>
          <cell r="AP459">
            <v>3</v>
          </cell>
          <cell r="AQ459">
            <v>15</v>
          </cell>
          <cell r="AR459">
            <v>2</v>
          </cell>
          <cell r="AZ459">
            <v>1</v>
          </cell>
          <cell r="BA459">
            <v>1</v>
          </cell>
          <cell r="BB459">
            <v>1</v>
          </cell>
          <cell r="BC459">
            <v>1</v>
          </cell>
          <cell r="BD459">
            <v>1</v>
          </cell>
          <cell r="BE459">
            <v>1</v>
          </cell>
          <cell r="BF459">
            <v>1</v>
          </cell>
          <cell r="BG459">
            <v>1</v>
          </cell>
          <cell r="BH459">
            <v>1</v>
          </cell>
          <cell r="BI459">
            <v>1</v>
          </cell>
          <cell r="BJ459">
            <v>1</v>
          </cell>
          <cell r="BK459">
            <v>1</v>
          </cell>
          <cell r="BL459">
            <v>1</v>
          </cell>
          <cell r="BM459">
            <v>1</v>
          </cell>
          <cell r="BN459">
            <v>1</v>
          </cell>
          <cell r="BO459">
            <v>1</v>
          </cell>
          <cell r="BP459">
            <v>1</v>
          </cell>
          <cell r="BQ459">
            <v>1</v>
          </cell>
          <cell r="BR459">
            <v>1</v>
          </cell>
          <cell r="BS459">
            <v>1</v>
          </cell>
        </row>
        <row r="460">
          <cell r="K460">
            <v>1</v>
          </cell>
          <cell r="L460">
            <v>1</v>
          </cell>
          <cell r="M460">
            <v>1</v>
          </cell>
          <cell r="N460">
            <v>1</v>
          </cell>
          <cell r="O460">
            <v>1</v>
          </cell>
          <cell r="P460">
            <v>1</v>
          </cell>
          <cell r="Q460">
            <v>1</v>
          </cell>
          <cell r="R460">
            <v>1</v>
          </cell>
          <cell r="S460">
            <v>1</v>
          </cell>
          <cell r="T460">
            <v>1</v>
          </cell>
          <cell r="U460">
            <v>1</v>
          </cell>
          <cell r="V460">
            <v>1</v>
          </cell>
          <cell r="W460">
            <v>1</v>
          </cell>
          <cell r="X460">
            <v>1</v>
          </cell>
          <cell r="Y460">
            <v>1</v>
          </cell>
          <cell r="Z460">
            <v>1</v>
          </cell>
          <cell r="AA460">
            <v>1</v>
          </cell>
          <cell r="AB460">
            <v>1</v>
          </cell>
          <cell r="AC460">
            <v>1</v>
          </cell>
          <cell r="AD460">
            <v>1</v>
          </cell>
          <cell r="AP460">
            <v>3</v>
          </cell>
          <cell r="AQ460">
            <v>15</v>
          </cell>
          <cell r="AR460">
            <v>3</v>
          </cell>
          <cell r="AZ460">
            <v>1</v>
          </cell>
          <cell r="BA460">
            <v>1</v>
          </cell>
          <cell r="BB460">
            <v>1</v>
          </cell>
          <cell r="BC460">
            <v>1</v>
          </cell>
          <cell r="BD460">
            <v>1</v>
          </cell>
          <cell r="BE460">
            <v>1</v>
          </cell>
          <cell r="BF460">
            <v>1</v>
          </cell>
          <cell r="BG460">
            <v>1</v>
          </cell>
          <cell r="BH460">
            <v>1</v>
          </cell>
          <cell r="BI460">
            <v>1</v>
          </cell>
          <cell r="BJ460">
            <v>1</v>
          </cell>
          <cell r="BK460">
            <v>1</v>
          </cell>
          <cell r="BL460">
            <v>1</v>
          </cell>
          <cell r="BM460">
            <v>1</v>
          </cell>
          <cell r="BN460">
            <v>1</v>
          </cell>
          <cell r="BO460">
            <v>1</v>
          </cell>
          <cell r="BP460">
            <v>1</v>
          </cell>
          <cell r="BQ460">
            <v>1</v>
          </cell>
          <cell r="BR460">
            <v>1</v>
          </cell>
          <cell r="BS460">
            <v>1</v>
          </cell>
        </row>
        <row r="461">
          <cell r="K461">
            <v>1</v>
          </cell>
          <cell r="L461">
            <v>1</v>
          </cell>
          <cell r="M461">
            <v>1</v>
          </cell>
          <cell r="N461">
            <v>1</v>
          </cell>
          <cell r="O461">
            <v>1</v>
          </cell>
          <cell r="P461">
            <v>1</v>
          </cell>
          <cell r="Q461">
            <v>1</v>
          </cell>
          <cell r="R461">
            <v>1</v>
          </cell>
          <cell r="S461">
            <v>1</v>
          </cell>
          <cell r="T461">
            <v>1</v>
          </cell>
          <cell r="U461">
            <v>1</v>
          </cell>
          <cell r="V461">
            <v>1</v>
          </cell>
          <cell r="W461">
            <v>1</v>
          </cell>
          <cell r="X461">
            <v>1</v>
          </cell>
          <cell r="Y461">
            <v>1</v>
          </cell>
          <cell r="Z461">
            <v>1</v>
          </cell>
          <cell r="AA461">
            <v>1</v>
          </cell>
          <cell r="AB461">
            <v>1</v>
          </cell>
          <cell r="AC461">
            <v>1</v>
          </cell>
          <cell r="AD461">
            <v>1</v>
          </cell>
          <cell r="AP461">
            <v>3</v>
          </cell>
          <cell r="AQ461">
            <v>15</v>
          </cell>
          <cell r="AR461">
            <v>4</v>
          </cell>
          <cell r="AZ461">
            <v>1</v>
          </cell>
          <cell r="BA461">
            <v>1</v>
          </cell>
          <cell r="BB461">
            <v>1</v>
          </cell>
          <cell r="BC461">
            <v>1</v>
          </cell>
          <cell r="BD461">
            <v>1</v>
          </cell>
          <cell r="BE461">
            <v>1</v>
          </cell>
          <cell r="BF461">
            <v>1</v>
          </cell>
          <cell r="BG461">
            <v>1</v>
          </cell>
          <cell r="BH461">
            <v>1</v>
          </cell>
          <cell r="BI461">
            <v>1</v>
          </cell>
          <cell r="BJ461">
            <v>1</v>
          </cell>
          <cell r="BK461">
            <v>1</v>
          </cell>
          <cell r="BL461">
            <v>1</v>
          </cell>
          <cell r="BM461">
            <v>1</v>
          </cell>
          <cell r="BN461">
            <v>1</v>
          </cell>
          <cell r="BO461">
            <v>1</v>
          </cell>
          <cell r="BP461">
            <v>1</v>
          </cell>
          <cell r="BQ461">
            <v>1</v>
          </cell>
          <cell r="BR461">
            <v>1</v>
          </cell>
          <cell r="BS461">
            <v>1</v>
          </cell>
        </row>
        <row r="462">
          <cell r="K462">
            <v>1</v>
          </cell>
          <cell r="L462">
            <v>1</v>
          </cell>
          <cell r="M462">
            <v>1</v>
          </cell>
          <cell r="N462">
            <v>1</v>
          </cell>
          <cell r="O462">
            <v>1</v>
          </cell>
          <cell r="P462">
            <v>1</v>
          </cell>
          <cell r="Q462">
            <v>1</v>
          </cell>
          <cell r="R462">
            <v>1</v>
          </cell>
          <cell r="S462">
            <v>1</v>
          </cell>
          <cell r="T462">
            <v>1</v>
          </cell>
          <cell r="U462">
            <v>1</v>
          </cell>
          <cell r="V462">
            <v>1</v>
          </cell>
          <cell r="W462">
            <v>1</v>
          </cell>
          <cell r="X462">
            <v>1</v>
          </cell>
          <cell r="Y462">
            <v>1</v>
          </cell>
          <cell r="Z462">
            <v>1</v>
          </cell>
          <cell r="AA462">
            <v>1</v>
          </cell>
          <cell r="AB462">
            <v>1</v>
          </cell>
          <cell r="AC462">
            <v>1</v>
          </cell>
          <cell r="AD462">
            <v>1</v>
          </cell>
          <cell r="AP462">
            <v>3</v>
          </cell>
          <cell r="AQ462">
            <v>15</v>
          </cell>
          <cell r="AR462">
            <v>5</v>
          </cell>
          <cell r="AZ462">
            <v>1</v>
          </cell>
          <cell r="BA462">
            <v>1</v>
          </cell>
          <cell r="BB462">
            <v>1</v>
          </cell>
          <cell r="BC462">
            <v>1</v>
          </cell>
          <cell r="BD462">
            <v>1</v>
          </cell>
          <cell r="BE462">
            <v>1</v>
          </cell>
          <cell r="BF462">
            <v>1</v>
          </cell>
          <cell r="BG462">
            <v>1</v>
          </cell>
          <cell r="BH462">
            <v>1</v>
          </cell>
          <cell r="BI462">
            <v>1</v>
          </cell>
          <cell r="BJ462">
            <v>1</v>
          </cell>
          <cell r="BK462">
            <v>1</v>
          </cell>
          <cell r="BL462">
            <v>1</v>
          </cell>
          <cell r="BM462">
            <v>1</v>
          </cell>
          <cell r="BN462">
            <v>1</v>
          </cell>
          <cell r="BO462">
            <v>1</v>
          </cell>
          <cell r="BP462">
            <v>1</v>
          </cell>
          <cell r="BQ462">
            <v>1</v>
          </cell>
          <cell r="BR462">
            <v>1</v>
          </cell>
          <cell r="BS462">
            <v>1</v>
          </cell>
        </row>
        <row r="463">
          <cell r="K463">
            <v>1</v>
          </cell>
          <cell r="L463">
            <v>1</v>
          </cell>
          <cell r="M463">
            <v>1</v>
          </cell>
          <cell r="N463">
            <v>1</v>
          </cell>
          <cell r="O463">
            <v>1</v>
          </cell>
          <cell r="P463">
            <v>1</v>
          </cell>
          <cell r="Q463">
            <v>1</v>
          </cell>
          <cell r="R463">
            <v>1</v>
          </cell>
          <cell r="S463">
            <v>1</v>
          </cell>
          <cell r="T463">
            <v>1</v>
          </cell>
          <cell r="U463">
            <v>1</v>
          </cell>
          <cell r="V463">
            <v>1</v>
          </cell>
          <cell r="W463">
            <v>1</v>
          </cell>
          <cell r="X463">
            <v>1</v>
          </cell>
          <cell r="Y463">
            <v>1</v>
          </cell>
          <cell r="Z463">
            <v>1</v>
          </cell>
          <cell r="AA463">
            <v>1</v>
          </cell>
          <cell r="AB463">
            <v>1</v>
          </cell>
          <cell r="AC463">
            <v>1</v>
          </cell>
          <cell r="AD463">
            <v>1</v>
          </cell>
          <cell r="AP463">
            <v>3</v>
          </cell>
          <cell r="AQ463">
            <v>15</v>
          </cell>
          <cell r="AR463">
            <v>6</v>
          </cell>
          <cell r="AZ463">
            <v>1</v>
          </cell>
          <cell r="BA463">
            <v>1</v>
          </cell>
          <cell r="BB463">
            <v>1</v>
          </cell>
          <cell r="BC463">
            <v>1</v>
          </cell>
          <cell r="BD463">
            <v>1</v>
          </cell>
          <cell r="BE463">
            <v>1</v>
          </cell>
          <cell r="BF463">
            <v>1</v>
          </cell>
          <cell r="BG463">
            <v>1</v>
          </cell>
          <cell r="BH463">
            <v>1</v>
          </cell>
          <cell r="BI463">
            <v>1</v>
          </cell>
          <cell r="BJ463">
            <v>1</v>
          </cell>
          <cell r="BK463">
            <v>1</v>
          </cell>
          <cell r="BL463">
            <v>1</v>
          </cell>
          <cell r="BM463">
            <v>1</v>
          </cell>
          <cell r="BN463">
            <v>1</v>
          </cell>
          <cell r="BO463">
            <v>1</v>
          </cell>
          <cell r="BP463">
            <v>1</v>
          </cell>
          <cell r="BQ463">
            <v>1</v>
          </cell>
          <cell r="BR463">
            <v>1</v>
          </cell>
          <cell r="BS463">
            <v>1</v>
          </cell>
        </row>
        <row r="464">
          <cell r="K464">
            <v>1</v>
          </cell>
          <cell r="L464">
            <v>1</v>
          </cell>
          <cell r="M464">
            <v>1</v>
          </cell>
          <cell r="N464">
            <v>1</v>
          </cell>
          <cell r="O464">
            <v>1</v>
          </cell>
          <cell r="P464">
            <v>1</v>
          </cell>
          <cell r="Q464">
            <v>1</v>
          </cell>
          <cell r="R464">
            <v>1</v>
          </cell>
          <cell r="S464">
            <v>1</v>
          </cell>
          <cell r="T464">
            <v>1</v>
          </cell>
          <cell r="U464">
            <v>1</v>
          </cell>
          <cell r="V464">
            <v>1</v>
          </cell>
          <cell r="W464">
            <v>1</v>
          </cell>
          <cell r="X464">
            <v>1</v>
          </cell>
          <cell r="Y464">
            <v>1</v>
          </cell>
          <cell r="Z464">
            <v>1</v>
          </cell>
          <cell r="AA464">
            <v>1</v>
          </cell>
          <cell r="AB464">
            <v>1</v>
          </cell>
          <cell r="AC464">
            <v>1</v>
          </cell>
          <cell r="AD464">
            <v>1</v>
          </cell>
          <cell r="AP464">
            <v>3</v>
          </cell>
          <cell r="AQ464">
            <v>15</v>
          </cell>
          <cell r="AR464">
            <v>7</v>
          </cell>
          <cell r="AZ464">
            <v>1</v>
          </cell>
          <cell r="BA464">
            <v>1</v>
          </cell>
          <cell r="BB464">
            <v>1</v>
          </cell>
          <cell r="BC464">
            <v>1</v>
          </cell>
          <cell r="BD464">
            <v>1</v>
          </cell>
          <cell r="BE464">
            <v>1</v>
          </cell>
          <cell r="BF464">
            <v>1</v>
          </cell>
          <cell r="BG464">
            <v>1</v>
          </cell>
          <cell r="BH464">
            <v>1</v>
          </cell>
          <cell r="BI464">
            <v>1</v>
          </cell>
          <cell r="BJ464">
            <v>1</v>
          </cell>
          <cell r="BK464">
            <v>1</v>
          </cell>
          <cell r="BL464">
            <v>1</v>
          </cell>
          <cell r="BM464">
            <v>1</v>
          </cell>
          <cell r="BN464">
            <v>1</v>
          </cell>
          <cell r="BO464">
            <v>1</v>
          </cell>
          <cell r="BP464">
            <v>1</v>
          </cell>
          <cell r="BQ464">
            <v>1</v>
          </cell>
          <cell r="BR464">
            <v>1</v>
          </cell>
          <cell r="BS464">
            <v>1</v>
          </cell>
        </row>
        <row r="465">
          <cell r="K465">
            <v>1</v>
          </cell>
          <cell r="L465">
            <v>1</v>
          </cell>
          <cell r="M465">
            <v>1</v>
          </cell>
          <cell r="N465">
            <v>1</v>
          </cell>
          <cell r="O465">
            <v>1</v>
          </cell>
          <cell r="P465">
            <v>1</v>
          </cell>
          <cell r="Q465">
            <v>1</v>
          </cell>
          <cell r="R465">
            <v>1</v>
          </cell>
          <cell r="S465">
            <v>1</v>
          </cell>
          <cell r="T465">
            <v>1</v>
          </cell>
          <cell r="U465">
            <v>1</v>
          </cell>
          <cell r="V465">
            <v>1</v>
          </cell>
          <cell r="W465">
            <v>1</v>
          </cell>
          <cell r="X465">
            <v>1</v>
          </cell>
          <cell r="Y465">
            <v>1</v>
          </cell>
          <cell r="Z465">
            <v>1</v>
          </cell>
          <cell r="AA465">
            <v>1</v>
          </cell>
          <cell r="AB465">
            <v>1</v>
          </cell>
          <cell r="AC465">
            <v>1</v>
          </cell>
          <cell r="AD465">
            <v>1</v>
          </cell>
          <cell r="AP465">
            <v>3</v>
          </cell>
          <cell r="AQ465">
            <v>15</v>
          </cell>
          <cell r="AR465">
            <v>8</v>
          </cell>
          <cell r="AZ465">
            <v>1</v>
          </cell>
          <cell r="BA465">
            <v>1</v>
          </cell>
          <cell r="BB465">
            <v>1</v>
          </cell>
          <cell r="BC465">
            <v>1</v>
          </cell>
          <cell r="BD465">
            <v>1</v>
          </cell>
          <cell r="BE465">
            <v>1</v>
          </cell>
          <cell r="BF465">
            <v>1</v>
          </cell>
          <cell r="BG465">
            <v>1</v>
          </cell>
          <cell r="BH465">
            <v>1</v>
          </cell>
          <cell r="BI465">
            <v>1</v>
          </cell>
          <cell r="BJ465">
            <v>1</v>
          </cell>
          <cell r="BK465">
            <v>1</v>
          </cell>
          <cell r="BL465">
            <v>1</v>
          </cell>
          <cell r="BM465">
            <v>1</v>
          </cell>
          <cell r="BN465">
            <v>1</v>
          </cell>
          <cell r="BO465">
            <v>1</v>
          </cell>
          <cell r="BP465">
            <v>1</v>
          </cell>
          <cell r="BQ465">
            <v>1</v>
          </cell>
          <cell r="BR465">
            <v>1</v>
          </cell>
          <cell r="BS465">
            <v>1</v>
          </cell>
        </row>
        <row r="466">
          <cell r="K466">
            <v>1</v>
          </cell>
          <cell r="L466">
            <v>1</v>
          </cell>
          <cell r="M466">
            <v>1</v>
          </cell>
          <cell r="N466">
            <v>1</v>
          </cell>
          <cell r="O466">
            <v>1</v>
          </cell>
          <cell r="P466">
            <v>1</v>
          </cell>
          <cell r="Q466">
            <v>1</v>
          </cell>
          <cell r="R466">
            <v>1</v>
          </cell>
          <cell r="S466">
            <v>1</v>
          </cell>
          <cell r="T466">
            <v>1</v>
          </cell>
          <cell r="U466">
            <v>1</v>
          </cell>
          <cell r="V466">
            <v>1</v>
          </cell>
          <cell r="W466">
            <v>1</v>
          </cell>
          <cell r="X466">
            <v>1</v>
          </cell>
          <cell r="Y466">
            <v>1</v>
          </cell>
          <cell r="Z466">
            <v>1</v>
          </cell>
          <cell r="AA466">
            <v>1</v>
          </cell>
          <cell r="AB466">
            <v>1</v>
          </cell>
          <cell r="AC466">
            <v>1</v>
          </cell>
          <cell r="AD466">
            <v>1</v>
          </cell>
          <cell r="AP466">
            <v>3</v>
          </cell>
          <cell r="AQ466">
            <v>15</v>
          </cell>
          <cell r="AR466">
            <v>9</v>
          </cell>
          <cell r="AZ466">
            <v>1</v>
          </cell>
          <cell r="BA466">
            <v>1</v>
          </cell>
          <cell r="BB466">
            <v>1</v>
          </cell>
          <cell r="BC466">
            <v>1</v>
          </cell>
          <cell r="BD466">
            <v>1</v>
          </cell>
          <cell r="BE466">
            <v>1</v>
          </cell>
          <cell r="BF466">
            <v>1</v>
          </cell>
          <cell r="BG466">
            <v>1</v>
          </cell>
          <cell r="BH466">
            <v>1</v>
          </cell>
          <cell r="BI466">
            <v>1</v>
          </cell>
          <cell r="BJ466">
            <v>1</v>
          </cell>
          <cell r="BK466">
            <v>1</v>
          </cell>
          <cell r="BL466">
            <v>1</v>
          </cell>
          <cell r="BM466">
            <v>1</v>
          </cell>
          <cell r="BN466">
            <v>1</v>
          </cell>
          <cell r="BO466">
            <v>1</v>
          </cell>
          <cell r="BP466">
            <v>1</v>
          </cell>
          <cell r="BQ466">
            <v>1</v>
          </cell>
          <cell r="BR466">
            <v>1</v>
          </cell>
          <cell r="BS466">
            <v>1</v>
          </cell>
        </row>
        <row r="467">
          <cell r="K467">
            <v>1</v>
          </cell>
          <cell r="L467">
            <v>1</v>
          </cell>
          <cell r="M467">
            <v>1</v>
          </cell>
          <cell r="N467">
            <v>1</v>
          </cell>
          <cell r="O467">
            <v>1</v>
          </cell>
          <cell r="P467">
            <v>1</v>
          </cell>
          <cell r="Q467">
            <v>1</v>
          </cell>
          <cell r="R467">
            <v>1</v>
          </cell>
          <cell r="S467">
            <v>1</v>
          </cell>
          <cell r="T467">
            <v>1</v>
          </cell>
          <cell r="U467">
            <v>1</v>
          </cell>
          <cell r="V467">
            <v>1</v>
          </cell>
          <cell r="W467">
            <v>1</v>
          </cell>
          <cell r="X467">
            <v>1</v>
          </cell>
          <cell r="Y467">
            <v>1</v>
          </cell>
          <cell r="Z467">
            <v>1</v>
          </cell>
          <cell r="AA467">
            <v>1</v>
          </cell>
          <cell r="AB467">
            <v>1</v>
          </cell>
          <cell r="AC467">
            <v>1</v>
          </cell>
          <cell r="AD467">
            <v>1</v>
          </cell>
          <cell r="AP467">
            <v>3</v>
          </cell>
          <cell r="AQ467">
            <v>15</v>
          </cell>
          <cell r="AR467">
            <v>10</v>
          </cell>
          <cell r="AZ467">
            <v>1</v>
          </cell>
          <cell r="BA467">
            <v>1</v>
          </cell>
          <cell r="BB467">
            <v>1</v>
          </cell>
          <cell r="BC467">
            <v>1</v>
          </cell>
          <cell r="BD467">
            <v>1</v>
          </cell>
          <cell r="BE467">
            <v>1</v>
          </cell>
          <cell r="BF467">
            <v>1</v>
          </cell>
          <cell r="BG467">
            <v>1</v>
          </cell>
          <cell r="BH467">
            <v>1</v>
          </cell>
          <cell r="BI467">
            <v>1</v>
          </cell>
          <cell r="BJ467">
            <v>1</v>
          </cell>
          <cell r="BK467">
            <v>1</v>
          </cell>
          <cell r="BL467">
            <v>1</v>
          </cell>
          <cell r="BM467">
            <v>1</v>
          </cell>
          <cell r="BN467">
            <v>1</v>
          </cell>
          <cell r="BO467">
            <v>1</v>
          </cell>
          <cell r="BP467">
            <v>1</v>
          </cell>
          <cell r="BQ467">
            <v>1</v>
          </cell>
          <cell r="BR467">
            <v>1</v>
          </cell>
          <cell r="BS467">
            <v>1</v>
          </cell>
        </row>
        <row r="468">
          <cell r="AP468">
            <v>4</v>
          </cell>
          <cell r="AQ468">
            <v>1</v>
          </cell>
          <cell r="AR468">
            <v>1</v>
          </cell>
          <cell r="AZ468">
            <v>1</v>
          </cell>
          <cell r="BA468">
            <v>1</v>
          </cell>
          <cell r="BB468">
            <v>1</v>
          </cell>
          <cell r="BC468">
            <v>1</v>
          </cell>
          <cell r="BD468">
            <v>1</v>
          </cell>
          <cell r="BE468">
            <v>1</v>
          </cell>
          <cell r="BF468">
            <v>1</v>
          </cell>
          <cell r="BG468">
            <v>1</v>
          </cell>
          <cell r="BH468">
            <v>1</v>
          </cell>
          <cell r="BI468">
            <v>1</v>
          </cell>
          <cell r="BJ468">
            <v>1</v>
          </cell>
          <cell r="BK468">
            <v>1</v>
          </cell>
          <cell r="BL468">
            <v>1</v>
          </cell>
          <cell r="BM468">
            <v>1</v>
          </cell>
          <cell r="BN468">
            <v>1</v>
          </cell>
          <cell r="BO468">
            <v>1</v>
          </cell>
          <cell r="BP468">
            <v>1</v>
          </cell>
          <cell r="BQ468">
            <v>1</v>
          </cell>
          <cell r="BR468">
            <v>1</v>
          </cell>
          <cell r="BS468">
            <v>1</v>
          </cell>
        </row>
        <row r="469">
          <cell r="AP469">
            <v>4</v>
          </cell>
          <cell r="AQ469">
            <v>1</v>
          </cell>
          <cell r="AR469">
            <v>2</v>
          </cell>
          <cell r="AZ469">
            <v>1</v>
          </cell>
          <cell r="BA469">
            <v>1</v>
          </cell>
          <cell r="BB469">
            <v>1</v>
          </cell>
          <cell r="BC469">
            <v>1</v>
          </cell>
          <cell r="BD469">
            <v>1</v>
          </cell>
          <cell r="BE469">
            <v>1</v>
          </cell>
          <cell r="BF469">
            <v>1</v>
          </cell>
          <cell r="BG469">
            <v>1</v>
          </cell>
          <cell r="BH469">
            <v>1</v>
          </cell>
          <cell r="BI469">
            <v>1</v>
          </cell>
          <cell r="BJ469">
            <v>1</v>
          </cell>
          <cell r="BK469">
            <v>1</v>
          </cell>
          <cell r="BL469">
            <v>1</v>
          </cell>
          <cell r="BM469">
            <v>1</v>
          </cell>
          <cell r="BN469">
            <v>1</v>
          </cell>
          <cell r="BO469">
            <v>1</v>
          </cell>
          <cell r="BP469">
            <v>1</v>
          </cell>
          <cell r="BQ469">
            <v>1</v>
          </cell>
          <cell r="BR469">
            <v>1</v>
          </cell>
          <cell r="BS469">
            <v>1</v>
          </cell>
        </row>
        <row r="470">
          <cell r="AP470">
            <v>4</v>
          </cell>
          <cell r="AQ470">
            <v>1</v>
          </cell>
          <cell r="AR470">
            <v>3</v>
          </cell>
          <cell r="AZ470">
            <v>1</v>
          </cell>
          <cell r="BA470">
            <v>1</v>
          </cell>
          <cell r="BB470">
            <v>1</v>
          </cell>
          <cell r="BC470">
            <v>1</v>
          </cell>
          <cell r="BD470">
            <v>1</v>
          </cell>
          <cell r="BE470">
            <v>1</v>
          </cell>
          <cell r="BF470">
            <v>1</v>
          </cell>
          <cell r="BG470">
            <v>1</v>
          </cell>
          <cell r="BH470">
            <v>1</v>
          </cell>
          <cell r="BI470">
            <v>1</v>
          </cell>
          <cell r="BJ470">
            <v>1</v>
          </cell>
          <cell r="BK470">
            <v>1</v>
          </cell>
          <cell r="BL470">
            <v>1</v>
          </cell>
          <cell r="BM470">
            <v>1</v>
          </cell>
          <cell r="BN470">
            <v>1</v>
          </cell>
          <cell r="BO470">
            <v>1</v>
          </cell>
          <cell r="BP470">
            <v>1</v>
          </cell>
          <cell r="BQ470">
            <v>1</v>
          </cell>
          <cell r="BR470">
            <v>1</v>
          </cell>
          <cell r="BS470">
            <v>1</v>
          </cell>
        </row>
        <row r="471">
          <cell r="AP471">
            <v>4</v>
          </cell>
          <cell r="AQ471">
            <v>1</v>
          </cell>
          <cell r="AR471">
            <v>4</v>
          </cell>
          <cell r="AZ471">
            <v>1</v>
          </cell>
          <cell r="BA471">
            <v>1</v>
          </cell>
          <cell r="BB471">
            <v>1</v>
          </cell>
          <cell r="BC471">
            <v>1</v>
          </cell>
          <cell r="BD471">
            <v>1</v>
          </cell>
          <cell r="BE471">
            <v>1</v>
          </cell>
          <cell r="BF471">
            <v>1</v>
          </cell>
          <cell r="BG471">
            <v>1</v>
          </cell>
          <cell r="BH471">
            <v>1</v>
          </cell>
          <cell r="BI471">
            <v>1</v>
          </cell>
          <cell r="BJ471">
            <v>1</v>
          </cell>
          <cell r="BK471">
            <v>1</v>
          </cell>
          <cell r="BL471">
            <v>1</v>
          </cell>
          <cell r="BM471">
            <v>1</v>
          </cell>
          <cell r="BN471">
            <v>1</v>
          </cell>
          <cell r="BO471">
            <v>1</v>
          </cell>
          <cell r="BP471">
            <v>1</v>
          </cell>
          <cell r="BQ471">
            <v>1</v>
          </cell>
          <cell r="BR471">
            <v>1</v>
          </cell>
          <cell r="BS471">
            <v>1</v>
          </cell>
        </row>
        <row r="472">
          <cell r="AP472">
            <v>4</v>
          </cell>
          <cell r="AQ472">
            <v>1</v>
          </cell>
          <cell r="AR472">
            <v>5</v>
          </cell>
          <cell r="AZ472">
            <v>1</v>
          </cell>
          <cell r="BA472">
            <v>1</v>
          </cell>
          <cell r="BB472">
            <v>1</v>
          </cell>
          <cell r="BC472">
            <v>1</v>
          </cell>
          <cell r="BD472">
            <v>1</v>
          </cell>
          <cell r="BE472">
            <v>1</v>
          </cell>
          <cell r="BF472">
            <v>1</v>
          </cell>
          <cell r="BG472">
            <v>1</v>
          </cell>
          <cell r="BH472">
            <v>1</v>
          </cell>
          <cell r="BI472">
            <v>1</v>
          </cell>
          <cell r="BJ472">
            <v>1</v>
          </cell>
          <cell r="BK472">
            <v>1</v>
          </cell>
          <cell r="BL472">
            <v>1</v>
          </cell>
          <cell r="BM472">
            <v>1</v>
          </cell>
          <cell r="BN472">
            <v>1</v>
          </cell>
          <cell r="BO472">
            <v>1</v>
          </cell>
          <cell r="BP472">
            <v>1</v>
          </cell>
          <cell r="BQ472">
            <v>1</v>
          </cell>
          <cell r="BR472">
            <v>1</v>
          </cell>
          <cell r="BS472">
            <v>1</v>
          </cell>
        </row>
        <row r="473">
          <cell r="AP473">
            <v>4</v>
          </cell>
          <cell r="AQ473">
            <v>1</v>
          </cell>
          <cell r="AR473">
            <v>6</v>
          </cell>
          <cell r="AZ473">
            <v>1</v>
          </cell>
          <cell r="BA473">
            <v>1</v>
          </cell>
          <cell r="BB473">
            <v>1</v>
          </cell>
          <cell r="BC473">
            <v>1</v>
          </cell>
          <cell r="BD473">
            <v>1</v>
          </cell>
          <cell r="BE473">
            <v>1</v>
          </cell>
          <cell r="BF473">
            <v>1</v>
          </cell>
          <cell r="BG473">
            <v>1</v>
          </cell>
          <cell r="BH473">
            <v>1</v>
          </cell>
          <cell r="BI473">
            <v>1</v>
          </cell>
          <cell r="BJ473">
            <v>1</v>
          </cell>
          <cell r="BK473">
            <v>1</v>
          </cell>
          <cell r="BL473">
            <v>1</v>
          </cell>
          <cell r="BM473">
            <v>1</v>
          </cell>
          <cell r="BN473">
            <v>1</v>
          </cell>
          <cell r="BO473">
            <v>1</v>
          </cell>
          <cell r="BP473">
            <v>1</v>
          </cell>
          <cell r="BQ473">
            <v>1</v>
          </cell>
          <cell r="BR473">
            <v>1</v>
          </cell>
          <cell r="BS473">
            <v>1</v>
          </cell>
        </row>
        <row r="474">
          <cell r="AP474">
            <v>4</v>
          </cell>
          <cell r="AQ474">
            <v>1</v>
          </cell>
          <cell r="AR474">
            <v>7</v>
          </cell>
          <cell r="AZ474">
            <v>1</v>
          </cell>
          <cell r="BA474">
            <v>1</v>
          </cell>
          <cell r="BB474">
            <v>1</v>
          </cell>
          <cell r="BC474">
            <v>1</v>
          </cell>
          <cell r="BD474">
            <v>1</v>
          </cell>
          <cell r="BE474">
            <v>1</v>
          </cell>
          <cell r="BF474">
            <v>1</v>
          </cell>
          <cell r="BG474">
            <v>1</v>
          </cell>
          <cell r="BH474">
            <v>1</v>
          </cell>
          <cell r="BI474">
            <v>1</v>
          </cell>
          <cell r="BJ474">
            <v>1</v>
          </cell>
          <cell r="BK474">
            <v>1</v>
          </cell>
          <cell r="BL474">
            <v>1</v>
          </cell>
          <cell r="BM474">
            <v>1</v>
          </cell>
          <cell r="BN474">
            <v>1</v>
          </cell>
          <cell r="BO474">
            <v>1</v>
          </cell>
          <cell r="BP474">
            <v>1</v>
          </cell>
          <cell r="BQ474">
            <v>1</v>
          </cell>
          <cell r="BR474">
            <v>1</v>
          </cell>
          <cell r="BS474">
            <v>1</v>
          </cell>
        </row>
        <row r="475">
          <cell r="AP475">
            <v>4</v>
          </cell>
          <cell r="AQ475">
            <v>1</v>
          </cell>
          <cell r="AR475">
            <v>8</v>
          </cell>
          <cell r="AZ475">
            <v>1</v>
          </cell>
          <cell r="BA475">
            <v>1</v>
          </cell>
          <cell r="BB475">
            <v>1</v>
          </cell>
          <cell r="BC475">
            <v>1</v>
          </cell>
          <cell r="BD475">
            <v>1</v>
          </cell>
          <cell r="BE475">
            <v>1</v>
          </cell>
          <cell r="BF475">
            <v>1</v>
          </cell>
          <cell r="BG475">
            <v>1</v>
          </cell>
          <cell r="BH475">
            <v>1</v>
          </cell>
          <cell r="BI475">
            <v>1</v>
          </cell>
          <cell r="BJ475">
            <v>1</v>
          </cell>
          <cell r="BK475">
            <v>1</v>
          </cell>
          <cell r="BL475">
            <v>1</v>
          </cell>
          <cell r="BM475">
            <v>1</v>
          </cell>
          <cell r="BN475">
            <v>1</v>
          </cell>
          <cell r="BO475">
            <v>1</v>
          </cell>
          <cell r="BP475">
            <v>1</v>
          </cell>
          <cell r="BQ475">
            <v>1</v>
          </cell>
          <cell r="BR475">
            <v>1</v>
          </cell>
          <cell r="BS475">
            <v>1</v>
          </cell>
        </row>
        <row r="476">
          <cell r="AP476">
            <v>4</v>
          </cell>
          <cell r="AQ476">
            <v>1</v>
          </cell>
          <cell r="AR476">
            <v>9</v>
          </cell>
          <cell r="AZ476">
            <v>1</v>
          </cell>
          <cell r="BA476">
            <v>1</v>
          </cell>
          <cell r="BB476">
            <v>1</v>
          </cell>
          <cell r="BC476">
            <v>1</v>
          </cell>
          <cell r="BD476">
            <v>1</v>
          </cell>
          <cell r="BE476">
            <v>1</v>
          </cell>
          <cell r="BF476">
            <v>1</v>
          </cell>
          <cell r="BG476">
            <v>1</v>
          </cell>
          <cell r="BH476">
            <v>1</v>
          </cell>
          <cell r="BI476">
            <v>1</v>
          </cell>
          <cell r="BJ476">
            <v>1</v>
          </cell>
          <cell r="BK476">
            <v>1</v>
          </cell>
          <cell r="BL476">
            <v>1</v>
          </cell>
          <cell r="BM476">
            <v>1</v>
          </cell>
          <cell r="BN476">
            <v>1</v>
          </cell>
          <cell r="BO476">
            <v>1</v>
          </cell>
          <cell r="BP476">
            <v>1</v>
          </cell>
          <cell r="BQ476">
            <v>1</v>
          </cell>
          <cell r="BR476">
            <v>1</v>
          </cell>
          <cell r="BS476">
            <v>1</v>
          </cell>
        </row>
        <row r="477">
          <cell r="AP477">
            <v>4</v>
          </cell>
          <cell r="AQ477">
            <v>1</v>
          </cell>
          <cell r="AR477">
            <v>10</v>
          </cell>
          <cell r="AZ477">
            <v>1</v>
          </cell>
          <cell r="BA477">
            <v>1</v>
          </cell>
          <cell r="BB477">
            <v>1</v>
          </cell>
          <cell r="BC477">
            <v>1</v>
          </cell>
          <cell r="BD477">
            <v>1</v>
          </cell>
          <cell r="BE477">
            <v>1</v>
          </cell>
          <cell r="BF477">
            <v>1</v>
          </cell>
          <cell r="BG477">
            <v>1</v>
          </cell>
          <cell r="BH477">
            <v>1</v>
          </cell>
          <cell r="BI477">
            <v>1</v>
          </cell>
          <cell r="BJ477">
            <v>1</v>
          </cell>
          <cell r="BK477">
            <v>1</v>
          </cell>
          <cell r="BL477">
            <v>1</v>
          </cell>
          <cell r="BM477">
            <v>1</v>
          </cell>
          <cell r="BN477">
            <v>1</v>
          </cell>
          <cell r="BO477">
            <v>1</v>
          </cell>
          <cell r="BP477">
            <v>1</v>
          </cell>
          <cell r="BQ477">
            <v>1</v>
          </cell>
          <cell r="BR477">
            <v>1</v>
          </cell>
          <cell r="BS477">
            <v>1</v>
          </cell>
        </row>
        <row r="478">
          <cell r="AP478">
            <v>4</v>
          </cell>
          <cell r="AQ478">
            <v>2</v>
          </cell>
          <cell r="AR478">
            <v>1</v>
          </cell>
          <cell r="AZ478">
            <v>1</v>
          </cell>
          <cell r="BA478">
            <v>1</v>
          </cell>
          <cell r="BB478">
            <v>1</v>
          </cell>
          <cell r="BC478">
            <v>1</v>
          </cell>
          <cell r="BD478">
            <v>1</v>
          </cell>
          <cell r="BE478">
            <v>1</v>
          </cell>
          <cell r="BF478">
            <v>1</v>
          </cell>
          <cell r="BG478">
            <v>1</v>
          </cell>
          <cell r="BH478">
            <v>1</v>
          </cell>
          <cell r="BI478">
            <v>1</v>
          </cell>
          <cell r="BJ478">
            <v>1</v>
          </cell>
          <cell r="BK478">
            <v>1</v>
          </cell>
          <cell r="BL478">
            <v>1</v>
          </cell>
          <cell r="BM478">
            <v>1</v>
          </cell>
          <cell r="BN478">
            <v>1</v>
          </cell>
          <cell r="BO478">
            <v>1</v>
          </cell>
          <cell r="BP478">
            <v>1</v>
          </cell>
          <cell r="BQ478">
            <v>1</v>
          </cell>
          <cell r="BR478">
            <v>1</v>
          </cell>
          <cell r="BS478">
            <v>1</v>
          </cell>
        </row>
        <row r="479">
          <cell r="AP479">
            <v>4</v>
          </cell>
          <cell r="AQ479">
            <v>2</v>
          </cell>
          <cell r="AR479">
            <v>2</v>
          </cell>
          <cell r="AZ479">
            <v>1</v>
          </cell>
          <cell r="BA479">
            <v>1</v>
          </cell>
          <cell r="BB479">
            <v>1</v>
          </cell>
          <cell r="BC479">
            <v>1</v>
          </cell>
          <cell r="BD479">
            <v>1</v>
          </cell>
          <cell r="BE479">
            <v>1</v>
          </cell>
          <cell r="BF479">
            <v>1</v>
          </cell>
          <cell r="BG479">
            <v>1</v>
          </cell>
          <cell r="BH479">
            <v>1</v>
          </cell>
          <cell r="BI479">
            <v>1</v>
          </cell>
          <cell r="BJ479">
            <v>1</v>
          </cell>
          <cell r="BK479">
            <v>1</v>
          </cell>
          <cell r="BL479">
            <v>1</v>
          </cell>
          <cell r="BM479">
            <v>1</v>
          </cell>
          <cell r="BN479">
            <v>1</v>
          </cell>
          <cell r="BO479">
            <v>1</v>
          </cell>
          <cell r="BP479">
            <v>1</v>
          </cell>
          <cell r="BQ479">
            <v>1</v>
          </cell>
          <cell r="BR479">
            <v>1</v>
          </cell>
          <cell r="BS479">
            <v>1</v>
          </cell>
        </row>
        <row r="480">
          <cell r="AP480">
            <v>4</v>
          </cell>
          <cell r="AQ480">
            <v>2</v>
          </cell>
          <cell r="AR480">
            <v>3</v>
          </cell>
          <cell r="AZ480">
            <v>1</v>
          </cell>
          <cell r="BA480">
            <v>1</v>
          </cell>
          <cell r="BB480">
            <v>1</v>
          </cell>
          <cell r="BC480">
            <v>1</v>
          </cell>
          <cell r="BD480">
            <v>1</v>
          </cell>
          <cell r="BE480">
            <v>1</v>
          </cell>
          <cell r="BF480">
            <v>1</v>
          </cell>
          <cell r="BG480">
            <v>1</v>
          </cell>
          <cell r="BH480">
            <v>1</v>
          </cell>
          <cell r="BI480">
            <v>1</v>
          </cell>
          <cell r="BJ480">
            <v>1</v>
          </cell>
          <cell r="BK480">
            <v>1</v>
          </cell>
          <cell r="BL480">
            <v>1</v>
          </cell>
          <cell r="BM480">
            <v>1</v>
          </cell>
          <cell r="BN480">
            <v>1</v>
          </cell>
          <cell r="BO480">
            <v>1</v>
          </cell>
          <cell r="BP480">
            <v>1</v>
          </cell>
          <cell r="BQ480">
            <v>1</v>
          </cell>
          <cell r="BR480">
            <v>1</v>
          </cell>
          <cell r="BS480">
            <v>1</v>
          </cell>
        </row>
        <row r="481">
          <cell r="AP481">
            <v>4</v>
          </cell>
          <cell r="AQ481">
            <v>2</v>
          </cell>
          <cell r="AR481">
            <v>4</v>
          </cell>
          <cell r="AZ481">
            <v>1</v>
          </cell>
          <cell r="BA481">
            <v>1</v>
          </cell>
          <cell r="BB481">
            <v>1</v>
          </cell>
          <cell r="BC481">
            <v>1</v>
          </cell>
          <cell r="BD481">
            <v>1</v>
          </cell>
          <cell r="BE481">
            <v>1</v>
          </cell>
          <cell r="BF481">
            <v>1</v>
          </cell>
          <cell r="BG481">
            <v>1</v>
          </cell>
          <cell r="BH481">
            <v>1</v>
          </cell>
          <cell r="BI481">
            <v>1</v>
          </cell>
          <cell r="BJ481">
            <v>1</v>
          </cell>
          <cell r="BK481">
            <v>1</v>
          </cell>
          <cell r="BL481">
            <v>1</v>
          </cell>
          <cell r="BM481">
            <v>1</v>
          </cell>
          <cell r="BN481">
            <v>1</v>
          </cell>
          <cell r="BO481">
            <v>1</v>
          </cell>
          <cell r="BP481">
            <v>1</v>
          </cell>
          <cell r="BQ481">
            <v>1</v>
          </cell>
          <cell r="BR481">
            <v>1</v>
          </cell>
          <cell r="BS481">
            <v>1</v>
          </cell>
        </row>
        <row r="482">
          <cell r="AP482">
            <v>4</v>
          </cell>
          <cell r="AQ482">
            <v>2</v>
          </cell>
          <cell r="AR482">
            <v>5</v>
          </cell>
          <cell r="AZ482">
            <v>1</v>
          </cell>
          <cell r="BA482">
            <v>1</v>
          </cell>
          <cell r="BB482">
            <v>1</v>
          </cell>
          <cell r="BC482">
            <v>1</v>
          </cell>
          <cell r="BD482">
            <v>1</v>
          </cell>
          <cell r="BE482">
            <v>1</v>
          </cell>
          <cell r="BF482">
            <v>1</v>
          </cell>
          <cell r="BG482">
            <v>1</v>
          </cell>
          <cell r="BH482">
            <v>1</v>
          </cell>
          <cell r="BI482">
            <v>1</v>
          </cell>
          <cell r="BJ482">
            <v>1</v>
          </cell>
          <cell r="BK482">
            <v>1</v>
          </cell>
          <cell r="BL482">
            <v>1</v>
          </cell>
          <cell r="BM482">
            <v>1</v>
          </cell>
          <cell r="BN482">
            <v>1</v>
          </cell>
          <cell r="BO482">
            <v>1</v>
          </cell>
          <cell r="BP482">
            <v>1</v>
          </cell>
          <cell r="BQ482">
            <v>1</v>
          </cell>
          <cell r="BR482">
            <v>1</v>
          </cell>
          <cell r="BS482">
            <v>1</v>
          </cell>
        </row>
        <row r="483">
          <cell r="AP483">
            <v>4</v>
          </cell>
          <cell r="AQ483">
            <v>2</v>
          </cell>
          <cell r="AR483">
            <v>6</v>
          </cell>
          <cell r="AZ483">
            <v>1</v>
          </cell>
          <cell r="BA483">
            <v>1</v>
          </cell>
          <cell r="BB483">
            <v>1</v>
          </cell>
          <cell r="BC483">
            <v>1</v>
          </cell>
          <cell r="BD483">
            <v>1</v>
          </cell>
          <cell r="BE483">
            <v>1</v>
          </cell>
          <cell r="BF483">
            <v>1</v>
          </cell>
          <cell r="BG483">
            <v>1</v>
          </cell>
          <cell r="BH483">
            <v>1</v>
          </cell>
          <cell r="BI483">
            <v>1</v>
          </cell>
          <cell r="BJ483">
            <v>1</v>
          </cell>
          <cell r="BK483">
            <v>1</v>
          </cell>
          <cell r="BL483">
            <v>1</v>
          </cell>
          <cell r="BM483">
            <v>1</v>
          </cell>
          <cell r="BN483">
            <v>1</v>
          </cell>
          <cell r="BO483">
            <v>1</v>
          </cell>
          <cell r="BP483">
            <v>1</v>
          </cell>
          <cell r="BQ483">
            <v>1</v>
          </cell>
          <cell r="BR483">
            <v>1</v>
          </cell>
          <cell r="BS483">
            <v>1</v>
          </cell>
        </row>
        <row r="484">
          <cell r="AP484">
            <v>4</v>
          </cell>
          <cell r="AQ484">
            <v>2</v>
          </cell>
          <cell r="AR484">
            <v>7</v>
          </cell>
          <cell r="AZ484">
            <v>1</v>
          </cell>
          <cell r="BA484">
            <v>1</v>
          </cell>
          <cell r="BB484">
            <v>1</v>
          </cell>
          <cell r="BC484">
            <v>1</v>
          </cell>
          <cell r="BD484">
            <v>1</v>
          </cell>
          <cell r="BE484">
            <v>1</v>
          </cell>
          <cell r="BF484">
            <v>1</v>
          </cell>
          <cell r="BG484">
            <v>1</v>
          </cell>
          <cell r="BH484">
            <v>1</v>
          </cell>
          <cell r="BI484">
            <v>1</v>
          </cell>
          <cell r="BJ484">
            <v>1</v>
          </cell>
          <cell r="BK484">
            <v>1</v>
          </cell>
          <cell r="BL484">
            <v>1</v>
          </cell>
          <cell r="BM484">
            <v>1</v>
          </cell>
          <cell r="BN484">
            <v>1</v>
          </cell>
          <cell r="BO484">
            <v>1</v>
          </cell>
          <cell r="BP484">
            <v>1</v>
          </cell>
          <cell r="BQ484">
            <v>1</v>
          </cell>
          <cell r="BR484">
            <v>1</v>
          </cell>
          <cell r="BS484">
            <v>1</v>
          </cell>
        </row>
        <row r="485">
          <cell r="AP485">
            <v>4</v>
          </cell>
          <cell r="AQ485">
            <v>2</v>
          </cell>
          <cell r="AR485">
            <v>8</v>
          </cell>
          <cell r="AZ485">
            <v>1</v>
          </cell>
          <cell r="BA485">
            <v>1</v>
          </cell>
          <cell r="BB485">
            <v>1</v>
          </cell>
          <cell r="BC485">
            <v>1</v>
          </cell>
          <cell r="BD485">
            <v>1</v>
          </cell>
          <cell r="BE485">
            <v>1</v>
          </cell>
          <cell r="BF485">
            <v>1</v>
          </cell>
          <cell r="BG485">
            <v>1</v>
          </cell>
          <cell r="BH485">
            <v>1</v>
          </cell>
          <cell r="BI485">
            <v>1</v>
          </cell>
          <cell r="BJ485">
            <v>1</v>
          </cell>
          <cell r="BK485">
            <v>1</v>
          </cell>
          <cell r="BL485">
            <v>1</v>
          </cell>
          <cell r="BM485">
            <v>1</v>
          </cell>
          <cell r="BN485">
            <v>1</v>
          </cell>
          <cell r="BO485">
            <v>1</v>
          </cell>
          <cell r="BP485">
            <v>1</v>
          </cell>
          <cell r="BQ485">
            <v>1</v>
          </cell>
          <cell r="BR485">
            <v>1</v>
          </cell>
          <cell r="BS485">
            <v>1</v>
          </cell>
        </row>
        <row r="486">
          <cell r="AP486">
            <v>4</v>
          </cell>
          <cell r="AQ486">
            <v>2</v>
          </cell>
          <cell r="AR486">
            <v>9</v>
          </cell>
          <cell r="AZ486">
            <v>1</v>
          </cell>
          <cell r="BA486">
            <v>1</v>
          </cell>
          <cell r="BB486">
            <v>1</v>
          </cell>
          <cell r="BC486">
            <v>1</v>
          </cell>
          <cell r="BD486">
            <v>1</v>
          </cell>
          <cell r="BE486">
            <v>1</v>
          </cell>
          <cell r="BF486">
            <v>1</v>
          </cell>
          <cell r="BG486">
            <v>1</v>
          </cell>
          <cell r="BH486">
            <v>1</v>
          </cell>
          <cell r="BI486">
            <v>1</v>
          </cell>
          <cell r="BJ486">
            <v>1</v>
          </cell>
          <cell r="BK486">
            <v>1</v>
          </cell>
          <cell r="BL486">
            <v>1</v>
          </cell>
          <cell r="BM486">
            <v>1</v>
          </cell>
          <cell r="BN486">
            <v>1</v>
          </cell>
          <cell r="BO486">
            <v>1</v>
          </cell>
          <cell r="BP486">
            <v>1</v>
          </cell>
          <cell r="BQ486">
            <v>1</v>
          </cell>
          <cell r="BR486">
            <v>1</v>
          </cell>
          <cell r="BS486">
            <v>1</v>
          </cell>
        </row>
        <row r="487">
          <cell r="AP487">
            <v>4</v>
          </cell>
          <cell r="AQ487">
            <v>2</v>
          </cell>
          <cell r="AR487">
            <v>10</v>
          </cell>
          <cell r="AZ487">
            <v>1</v>
          </cell>
          <cell r="BA487">
            <v>1</v>
          </cell>
          <cell r="BB487">
            <v>1</v>
          </cell>
          <cell r="BC487">
            <v>1</v>
          </cell>
          <cell r="BD487">
            <v>1</v>
          </cell>
          <cell r="BE487">
            <v>1</v>
          </cell>
          <cell r="BF487">
            <v>1</v>
          </cell>
          <cell r="BG487">
            <v>1</v>
          </cell>
          <cell r="BH487">
            <v>1</v>
          </cell>
          <cell r="BI487">
            <v>1</v>
          </cell>
          <cell r="BJ487">
            <v>1</v>
          </cell>
          <cell r="BK487">
            <v>1</v>
          </cell>
          <cell r="BL487">
            <v>1</v>
          </cell>
          <cell r="BM487">
            <v>1</v>
          </cell>
          <cell r="BN487">
            <v>1</v>
          </cell>
          <cell r="BO487">
            <v>1</v>
          </cell>
          <cell r="BP487">
            <v>1</v>
          </cell>
          <cell r="BQ487">
            <v>1</v>
          </cell>
          <cell r="BR487">
            <v>1</v>
          </cell>
          <cell r="BS487">
            <v>1</v>
          </cell>
        </row>
        <row r="488">
          <cell r="AP488">
            <v>4</v>
          </cell>
          <cell r="AQ488">
            <v>3</v>
          </cell>
          <cell r="AR488">
            <v>1</v>
          </cell>
          <cell r="AZ488">
            <v>1</v>
          </cell>
          <cell r="BA488">
            <v>1</v>
          </cell>
          <cell r="BB488">
            <v>1</v>
          </cell>
          <cell r="BC488">
            <v>1</v>
          </cell>
          <cell r="BD488">
            <v>1</v>
          </cell>
          <cell r="BE488">
            <v>1</v>
          </cell>
          <cell r="BF488">
            <v>1</v>
          </cell>
          <cell r="BG488">
            <v>1</v>
          </cell>
          <cell r="BH488">
            <v>1</v>
          </cell>
          <cell r="BI488">
            <v>1</v>
          </cell>
          <cell r="BJ488">
            <v>1</v>
          </cell>
          <cell r="BK488">
            <v>1</v>
          </cell>
          <cell r="BL488">
            <v>1</v>
          </cell>
          <cell r="BM488">
            <v>1</v>
          </cell>
          <cell r="BN488">
            <v>1</v>
          </cell>
          <cell r="BO488">
            <v>1</v>
          </cell>
          <cell r="BP488">
            <v>1</v>
          </cell>
          <cell r="BQ488">
            <v>1</v>
          </cell>
          <cell r="BR488">
            <v>1</v>
          </cell>
          <cell r="BS488">
            <v>1</v>
          </cell>
        </row>
        <row r="489">
          <cell r="AP489">
            <v>4</v>
          </cell>
          <cell r="AQ489">
            <v>3</v>
          </cell>
          <cell r="AR489">
            <v>2</v>
          </cell>
          <cell r="AZ489">
            <v>1</v>
          </cell>
          <cell r="BA489">
            <v>1</v>
          </cell>
          <cell r="BB489">
            <v>1</v>
          </cell>
          <cell r="BC489">
            <v>1</v>
          </cell>
          <cell r="BD489">
            <v>1</v>
          </cell>
          <cell r="BE489">
            <v>1</v>
          </cell>
          <cell r="BF489">
            <v>1</v>
          </cell>
          <cell r="BG489">
            <v>1</v>
          </cell>
          <cell r="BH489">
            <v>1</v>
          </cell>
          <cell r="BI489">
            <v>1</v>
          </cell>
          <cell r="BJ489">
            <v>1</v>
          </cell>
          <cell r="BK489">
            <v>1</v>
          </cell>
          <cell r="BL489">
            <v>1</v>
          </cell>
          <cell r="BM489">
            <v>1</v>
          </cell>
          <cell r="BN489">
            <v>1</v>
          </cell>
          <cell r="BO489">
            <v>1</v>
          </cell>
          <cell r="BP489">
            <v>1</v>
          </cell>
          <cell r="BQ489">
            <v>1</v>
          </cell>
          <cell r="BR489">
            <v>1</v>
          </cell>
          <cell r="BS489">
            <v>1</v>
          </cell>
        </row>
        <row r="490">
          <cell r="AP490">
            <v>4</v>
          </cell>
          <cell r="AQ490">
            <v>3</v>
          </cell>
          <cell r="AR490">
            <v>3</v>
          </cell>
          <cell r="AZ490">
            <v>1</v>
          </cell>
          <cell r="BA490">
            <v>1</v>
          </cell>
          <cell r="BB490">
            <v>1</v>
          </cell>
          <cell r="BC490">
            <v>1</v>
          </cell>
          <cell r="BD490">
            <v>1</v>
          </cell>
          <cell r="BE490">
            <v>1</v>
          </cell>
          <cell r="BF490">
            <v>1</v>
          </cell>
          <cell r="BG490">
            <v>1</v>
          </cell>
          <cell r="BH490">
            <v>1</v>
          </cell>
          <cell r="BI490">
            <v>1</v>
          </cell>
          <cell r="BJ490">
            <v>1</v>
          </cell>
          <cell r="BK490">
            <v>1</v>
          </cell>
          <cell r="BL490">
            <v>1</v>
          </cell>
          <cell r="BM490">
            <v>1</v>
          </cell>
          <cell r="BN490">
            <v>1</v>
          </cell>
          <cell r="BO490">
            <v>1</v>
          </cell>
          <cell r="BP490">
            <v>1</v>
          </cell>
          <cell r="BQ490">
            <v>1</v>
          </cell>
          <cell r="BR490">
            <v>1</v>
          </cell>
          <cell r="BS490">
            <v>1</v>
          </cell>
        </row>
        <row r="491">
          <cell r="AP491">
            <v>4</v>
          </cell>
          <cell r="AQ491">
            <v>3</v>
          </cell>
          <cell r="AR491">
            <v>4</v>
          </cell>
          <cell r="AZ491">
            <v>1</v>
          </cell>
          <cell r="BA491">
            <v>1</v>
          </cell>
          <cell r="BB491">
            <v>1</v>
          </cell>
          <cell r="BC491">
            <v>1</v>
          </cell>
          <cell r="BD491">
            <v>1</v>
          </cell>
          <cell r="BE491">
            <v>1</v>
          </cell>
          <cell r="BF491">
            <v>1</v>
          </cell>
          <cell r="BG491">
            <v>1</v>
          </cell>
          <cell r="BH491">
            <v>1</v>
          </cell>
          <cell r="BI491">
            <v>1</v>
          </cell>
          <cell r="BJ491">
            <v>1</v>
          </cell>
          <cell r="BK491">
            <v>1</v>
          </cell>
          <cell r="BL491">
            <v>1</v>
          </cell>
          <cell r="BM491">
            <v>1</v>
          </cell>
          <cell r="BN491">
            <v>1</v>
          </cell>
          <cell r="BO491">
            <v>1</v>
          </cell>
          <cell r="BP491">
            <v>1</v>
          </cell>
          <cell r="BQ491">
            <v>1</v>
          </cell>
          <cell r="BR491">
            <v>1</v>
          </cell>
          <cell r="BS491">
            <v>1</v>
          </cell>
        </row>
        <row r="492">
          <cell r="AP492">
            <v>4</v>
          </cell>
          <cell r="AQ492">
            <v>3</v>
          </cell>
          <cell r="AR492">
            <v>5</v>
          </cell>
          <cell r="AZ492">
            <v>1</v>
          </cell>
          <cell r="BA492">
            <v>1</v>
          </cell>
          <cell r="BB492">
            <v>1</v>
          </cell>
          <cell r="BC492">
            <v>1</v>
          </cell>
          <cell r="BD492">
            <v>1</v>
          </cell>
          <cell r="BE492">
            <v>1</v>
          </cell>
          <cell r="BF492">
            <v>1</v>
          </cell>
          <cell r="BG492">
            <v>1</v>
          </cell>
          <cell r="BH492">
            <v>1</v>
          </cell>
          <cell r="BI492">
            <v>1</v>
          </cell>
          <cell r="BJ492">
            <v>1</v>
          </cell>
          <cell r="BK492">
            <v>1</v>
          </cell>
          <cell r="BL492">
            <v>1</v>
          </cell>
          <cell r="BM492">
            <v>1</v>
          </cell>
          <cell r="BN492">
            <v>1</v>
          </cell>
          <cell r="BO492">
            <v>1</v>
          </cell>
          <cell r="BP492">
            <v>1</v>
          </cell>
          <cell r="BQ492">
            <v>1</v>
          </cell>
          <cell r="BR492">
            <v>1</v>
          </cell>
          <cell r="BS492">
            <v>1</v>
          </cell>
        </row>
        <row r="493">
          <cell r="AP493">
            <v>4</v>
          </cell>
          <cell r="AQ493">
            <v>3</v>
          </cell>
          <cell r="AR493">
            <v>6</v>
          </cell>
          <cell r="AZ493">
            <v>1</v>
          </cell>
          <cell r="BA493">
            <v>1</v>
          </cell>
          <cell r="BB493">
            <v>1</v>
          </cell>
          <cell r="BC493">
            <v>1</v>
          </cell>
          <cell r="BD493">
            <v>1</v>
          </cell>
          <cell r="BE493">
            <v>1</v>
          </cell>
          <cell r="BF493">
            <v>1</v>
          </cell>
          <cell r="BG493">
            <v>1</v>
          </cell>
          <cell r="BH493">
            <v>1</v>
          </cell>
          <cell r="BI493">
            <v>1</v>
          </cell>
          <cell r="BJ493">
            <v>1</v>
          </cell>
          <cell r="BK493">
            <v>1</v>
          </cell>
          <cell r="BL493">
            <v>1</v>
          </cell>
          <cell r="BM493">
            <v>1</v>
          </cell>
          <cell r="BN493">
            <v>1</v>
          </cell>
          <cell r="BO493">
            <v>1</v>
          </cell>
          <cell r="BP493">
            <v>1</v>
          </cell>
          <cell r="BQ493">
            <v>1</v>
          </cell>
          <cell r="BR493">
            <v>1</v>
          </cell>
          <cell r="BS493">
            <v>1</v>
          </cell>
        </row>
        <row r="494">
          <cell r="AP494">
            <v>4</v>
          </cell>
          <cell r="AQ494">
            <v>3</v>
          </cell>
          <cell r="AR494">
            <v>7</v>
          </cell>
          <cell r="AZ494">
            <v>1</v>
          </cell>
          <cell r="BA494">
            <v>1</v>
          </cell>
          <cell r="BB494">
            <v>1</v>
          </cell>
          <cell r="BC494">
            <v>1</v>
          </cell>
          <cell r="BD494">
            <v>1</v>
          </cell>
          <cell r="BE494">
            <v>1</v>
          </cell>
          <cell r="BF494">
            <v>1</v>
          </cell>
          <cell r="BG494">
            <v>1</v>
          </cell>
          <cell r="BH494">
            <v>1</v>
          </cell>
          <cell r="BI494">
            <v>1</v>
          </cell>
          <cell r="BJ494">
            <v>1</v>
          </cell>
          <cell r="BK494">
            <v>1</v>
          </cell>
          <cell r="BL494">
            <v>1</v>
          </cell>
          <cell r="BM494">
            <v>1</v>
          </cell>
          <cell r="BN494">
            <v>1</v>
          </cell>
          <cell r="BO494">
            <v>1</v>
          </cell>
          <cell r="BP494">
            <v>1</v>
          </cell>
          <cell r="BQ494">
            <v>1</v>
          </cell>
          <cell r="BR494">
            <v>1</v>
          </cell>
          <cell r="BS494">
            <v>1</v>
          </cell>
        </row>
        <row r="495">
          <cell r="AP495">
            <v>4</v>
          </cell>
          <cell r="AQ495">
            <v>3</v>
          </cell>
          <cell r="AR495">
            <v>8</v>
          </cell>
          <cell r="AZ495">
            <v>1</v>
          </cell>
          <cell r="BA495">
            <v>1</v>
          </cell>
          <cell r="BB495">
            <v>1</v>
          </cell>
          <cell r="BC495">
            <v>1</v>
          </cell>
          <cell r="BD495">
            <v>1</v>
          </cell>
          <cell r="BE495">
            <v>1</v>
          </cell>
          <cell r="BF495">
            <v>1</v>
          </cell>
          <cell r="BG495">
            <v>1</v>
          </cell>
          <cell r="BH495">
            <v>1</v>
          </cell>
          <cell r="BI495">
            <v>1</v>
          </cell>
          <cell r="BJ495">
            <v>1</v>
          </cell>
          <cell r="BK495">
            <v>1</v>
          </cell>
          <cell r="BL495">
            <v>1</v>
          </cell>
          <cell r="BM495">
            <v>1</v>
          </cell>
          <cell r="BN495">
            <v>1</v>
          </cell>
          <cell r="BO495">
            <v>1</v>
          </cell>
          <cell r="BP495">
            <v>1</v>
          </cell>
          <cell r="BQ495">
            <v>1</v>
          </cell>
          <cell r="BR495">
            <v>1</v>
          </cell>
          <cell r="BS495">
            <v>1</v>
          </cell>
        </row>
        <row r="496">
          <cell r="AP496">
            <v>4</v>
          </cell>
          <cell r="AQ496">
            <v>3</v>
          </cell>
          <cell r="AR496">
            <v>9</v>
          </cell>
          <cell r="AZ496">
            <v>1</v>
          </cell>
          <cell r="BA496">
            <v>1</v>
          </cell>
          <cell r="BB496">
            <v>1</v>
          </cell>
          <cell r="BC496">
            <v>1</v>
          </cell>
          <cell r="BD496">
            <v>1</v>
          </cell>
          <cell r="BE496">
            <v>1</v>
          </cell>
          <cell r="BF496">
            <v>1</v>
          </cell>
          <cell r="BG496">
            <v>1</v>
          </cell>
          <cell r="BH496">
            <v>1</v>
          </cell>
          <cell r="BI496">
            <v>1</v>
          </cell>
          <cell r="BJ496">
            <v>1</v>
          </cell>
          <cell r="BK496">
            <v>1</v>
          </cell>
          <cell r="BL496">
            <v>1</v>
          </cell>
          <cell r="BM496">
            <v>1</v>
          </cell>
          <cell r="BN496">
            <v>1</v>
          </cell>
          <cell r="BO496">
            <v>1</v>
          </cell>
          <cell r="BP496">
            <v>1</v>
          </cell>
          <cell r="BQ496">
            <v>1</v>
          </cell>
          <cell r="BR496">
            <v>1</v>
          </cell>
          <cell r="BS496">
            <v>1</v>
          </cell>
        </row>
        <row r="497">
          <cell r="AP497">
            <v>4</v>
          </cell>
          <cell r="AQ497">
            <v>3</v>
          </cell>
          <cell r="AR497">
            <v>10</v>
          </cell>
          <cell r="AZ497">
            <v>1</v>
          </cell>
          <cell r="BA497">
            <v>1</v>
          </cell>
          <cell r="BB497">
            <v>1</v>
          </cell>
          <cell r="BC497">
            <v>1</v>
          </cell>
          <cell r="BD497">
            <v>1</v>
          </cell>
          <cell r="BE497">
            <v>1</v>
          </cell>
          <cell r="BF497">
            <v>1</v>
          </cell>
          <cell r="BG497">
            <v>1</v>
          </cell>
          <cell r="BH497">
            <v>1</v>
          </cell>
          <cell r="BI497">
            <v>1</v>
          </cell>
          <cell r="BJ497">
            <v>1</v>
          </cell>
          <cell r="BK497">
            <v>1</v>
          </cell>
          <cell r="BL497">
            <v>1</v>
          </cell>
          <cell r="BM497">
            <v>1</v>
          </cell>
          <cell r="BN497">
            <v>1</v>
          </cell>
          <cell r="BO497">
            <v>1</v>
          </cell>
          <cell r="BP497">
            <v>1</v>
          </cell>
          <cell r="BQ497">
            <v>1</v>
          </cell>
          <cell r="BR497">
            <v>1</v>
          </cell>
          <cell r="BS497">
            <v>1</v>
          </cell>
        </row>
        <row r="498">
          <cell r="AP498">
            <v>4</v>
          </cell>
          <cell r="AQ498">
            <v>4</v>
          </cell>
          <cell r="AR498">
            <v>1</v>
          </cell>
          <cell r="AZ498">
            <v>1</v>
          </cell>
          <cell r="BA498">
            <v>1</v>
          </cell>
          <cell r="BB498">
            <v>1</v>
          </cell>
          <cell r="BC498">
            <v>1</v>
          </cell>
          <cell r="BD498">
            <v>1</v>
          </cell>
          <cell r="BE498">
            <v>1</v>
          </cell>
          <cell r="BF498">
            <v>1</v>
          </cell>
          <cell r="BG498">
            <v>1</v>
          </cell>
          <cell r="BH498">
            <v>1</v>
          </cell>
          <cell r="BI498">
            <v>1</v>
          </cell>
          <cell r="BJ498">
            <v>1</v>
          </cell>
          <cell r="BK498">
            <v>1</v>
          </cell>
          <cell r="BL498">
            <v>1</v>
          </cell>
          <cell r="BM498">
            <v>1</v>
          </cell>
          <cell r="BN498">
            <v>1</v>
          </cell>
          <cell r="BO498">
            <v>1</v>
          </cell>
          <cell r="BP498">
            <v>1</v>
          </cell>
          <cell r="BQ498">
            <v>1</v>
          </cell>
          <cell r="BR498">
            <v>1</v>
          </cell>
          <cell r="BS498">
            <v>1</v>
          </cell>
        </row>
        <row r="499">
          <cell r="AP499">
            <v>4</v>
          </cell>
          <cell r="AQ499">
            <v>4</v>
          </cell>
          <cell r="AR499">
            <v>2</v>
          </cell>
          <cell r="AZ499">
            <v>1</v>
          </cell>
          <cell r="BA499">
            <v>1</v>
          </cell>
          <cell r="BB499">
            <v>1</v>
          </cell>
          <cell r="BC499">
            <v>1</v>
          </cell>
          <cell r="BD499">
            <v>1</v>
          </cell>
          <cell r="BE499">
            <v>1</v>
          </cell>
          <cell r="BF499">
            <v>1</v>
          </cell>
          <cell r="BG499">
            <v>1</v>
          </cell>
          <cell r="BH499">
            <v>1</v>
          </cell>
          <cell r="BI499">
            <v>1</v>
          </cell>
          <cell r="BJ499">
            <v>1</v>
          </cell>
          <cell r="BK499">
            <v>1</v>
          </cell>
          <cell r="BL499">
            <v>1</v>
          </cell>
          <cell r="BM499">
            <v>1</v>
          </cell>
          <cell r="BN499">
            <v>1</v>
          </cell>
          <cell r="BO499">
            <v>1</v>
          </cell>
          <cell r="BP499">
            <v>1</v>
          </cell>
          <cell r="BQ499">
            <v>1</v>
          </cell>
          <cell r="BR499">
            <v>1</v>
          </cell>
          <cell r="BS499">
            <v>1</v>
          </cell>
        </row>
        <row r="500">
          <cell r="AP500">
            <v>4</v>
          </cell>
          <cell r="AQ500">
            <v>4</v>
          </cell>
          <cell r="AR500">
            <v>3</v>
          </cell>
          <cell r="AZ500">
            <v>1</v>
          </cell>
          <cell r="BA500">
            <v>1</v>
          </cell>
          <cell r="BB500">
            <v>1</v>
          </cell>
          <cell r="BC500">
            <v>1</v>
          </cell>
          <cell r="BD500">
            <v>1</v>
          </cell>
          <cell r="BE500">
            <v>1</v>
          </cell>
          <cell r="BF500">
            <v>1</v>
          </cell>
          <cell r="BG500">
            <v>1</v>
          </cell>
          <cell r="BH500">
            <v>1</v>
          </cell>
          <cell r="BI500">
            <v>1</v>
          </cell>
          <cell r="BJ500">
            <v>1</v>
          </cell>
          <cell r="BK500">
            <v>1</v>
          </cell>
          <cell r="BL500">
            <v>1</v>
          </cell>
          <cell r="BM500">
            <v>1</v>
          </cell>
          <cell r="BN500">
            <v>1</v>
          </cell>
          <cell r="BO500">
            <v>1</v>
          </cell>
          <cell r="BP500">
            <v>1</v>
          </cell>
          <cell r="BQ500">
            <v>1</v>
          </cell>
          <cell r="BR500">
            <v>1</v>
          </cell>
          <cell r="BS500">
            <v>1</v>
          </cell>
        </row>
        <row r="501">
          <cell r="AP501">
            <v>4</v>
          </cell>
          <cell r="AQ501">
            <v>4</v>
          </cell>
          <cell r="AR501">
            <v>4</v>
          </cell>
          <cell r="AZ501">
            <v>1</v>
          </cell>
          <cell r="BA501">
            <v>1</v>
          </cell>
          <cell r="BB501">
            <v>1</v>
          </cell>
          <cell r="BC501">
            <v>1</v>
          </cell>
          <cell r="BD501">
            <v>1</v>
          </cell>
          <cell r="BE501">
            <v>1</v>
          </cell>
          <cell r="BF501">
            <v>1</v>
          </cell>
          <cell r="BG501">
            <v>1</v>
          </cell>
          <cell r="BH501">
            <v>1</v>
          </cell>
          <cell r="BI501">
            <v>1</v>
          </cell>
          <cell r="BJ501">
            <v>1</v>
          </cell>
          <cell r="BK501">
            <v>1</v>
          </cell>
          <cell r="BL501">
            <v>1</v>
          </cell>
          <cell r="BM501">
            <v>1</v>
          </cell>
          <cell r="BN501">
            <v>1</v>
          </cell>
          <cell r="BO501">
            <v>1</v>
          </cell>
          <cell r="BP501">
            <v>1</v>
          </cell>
          <cell r="BQ501">
            <v>1</v>
          </cell>
          <cell r="BR501">
            <v>1</v>
          </cell>
          <cell r="BS501">
            <v>1</v>
          </cell>
        </row>
        <row r="502">
          <cell r="AP502">
            <v>4</v>
          </cell>
          <cell r="AQ502">
            <v>4</v>
          </cell>
          <cell r="AR502">
            <v>5</v>
          </cell>
          <cell r="AZ502">
            <v>1</v>
          </cell>
          <cell r="BA502">
            <v>1</v>
          </cell>
          <cell r="BB502">
            <v>1</v>
          </cell>
          <cell r="BC502">
            <v>1</v>
          </cell>
          <cell r="BD502">
            <v>1</v>
          </cell>
          <cell r="BE502">
            <v>1</v>
          </cell>
          <cell r="BF502">
            <v>1</v>
          </cell>
          <cell r="BG502">
            <v>1</v>
          </cell>
          <cell r="BH502">
            <v>1</v>
          </cell>
          <cell r="BI502">
            <v>1</v>
          </cell>
          <cell r="BJ502">
            <v>1</v>
          </cell>
          <cell r="BK502">
            <v>1</v>
          </cell>
          <cell r="BL502">
            <v>1</v>
          </cell>
          <cell r="BM502">
            <v>1</v>
          </cell>
          <cell r="BN502">
            <v>1</v>
          </cell>
          <cell r="BO502">
            <v>1</v>
          </cell>
          <cell r="BP502">
            <v>1</v>
          </cell>
          <cell r="BQ502">
            <v>1</v>
          </cell>
          <cell r="BR502">
            <v>1</v>
          </cell>
          <cell r="BS502">
            <v>1</v>
          </cell>
        </row>
        <row r="503">
          <cell r="AP503">
            <v>4</v>
          </cell>
          <cell r="AQ503">
            <v>4</v>
          </cell>
          <cell r="AR503">
            <v>6</v>
          </cell>
          <cell r="AZ503">
            <v>1</v>
          </cell>
          <cell r="BA503">
            <v>1</v>
          </cell>
          <cell r="BB503">
            <v>1</v>
          </cell>
          <cell r="BC503">
            <v>1</v>
          </cell>
          <cell r="BD503">
            <v>1</v>
          </cell>
          <cell r="BE503">
            <v>1</v>
          </cell>
          <cell r="BF503">
            <v>1</v>
          </cell>
          <cell r="BG503">
            <v>1</v>
          </cell>
          <cell r="BH503">
            <v>1</v>
          </cell>
          <cell r="BI503">
            <v>1</v>
          </cell>
          <cell r="BJ503">
            <v>1</v>
          </cell>
          <cell r="BK503">
            <v>1</v>
          </cell>
          <cell r="BL503">
            <v>1</v>
          </cell>
          <cell r="BM503">
            <v>1</v>
          </cell>
          <cell r="BN503">
            <v>1</v>
          </cell>
          <cell r="BO503">
            <v>1</v>
          </cell>
          <cell r="BP503">
            <v>1</v>
          </cell>
          <cell r="BQ503">
            <v>1</v>
          </cell>
          <cell r="BR503">
            <v>1</v>
          </cell>
          <cell r="BS503">
            <v>1</v>
          </cell>
        </row>
        <row r="504">
          <cell r="AP504">
            <v>4</v>
          </cell>
          <cell r="AQ504">
            <v>4</v>
          </cell>
          <cell r="AR504">
            <v>7</v>
          </cell>
          <cell r="AZ504">
            <v>1</v>
          </cell>
          <cell r="BA504">
            <v>1</v>
          </cell>
          <cell r="BB504">
            <v>1</v>
          </cell>
          <cell r="BC504">
            <v>1</v>
          </cell>
          <cell r="BD504">
            <v>1</v>
          </cell>
          <cell r="BE504">
            <v>1</v>
          </cell>
          <cell r="BF504">
            <v>1</v>
          </cell>
          <cell r="BG504">
            <v>1</v>
          </cell>
          <cell r="BH504">
            <v>1</v>
          </cell>
          <cell r="BI504">
            <v>1</v>
          </cell>
          <cell r="BJ504">
            <v>1</v>
          </cell>
          <cell r="BK504">
            <v>1</v>
          </cell>
          <cell r="BL504">
            <v>1</v>
          </cell>
          <cell r="BM504">
            <v>1</v>
          </cell>
          <cell r="BN504">
            <v>1</v>
          </cell>
          <cell r="BO504">
            <v>1</v>
          </cell>
          <cell r="BP504">
            <v>1</v>
          </cell>
          <cell r="BQ504">
            <v>1</v>
          </cell>
          <cell r="BR504">
            <v>1</v>
          </cell>
          <cell r="BS504">
            <v>1</v>
          </cell>
        </row>
        <row r="505">
          <cell r="AP505">
            <v>4</v>
          </cell>
          <cell r="AQ505">
            <v>4</v>
          </cell>
          <cell r="AR505">
            <v>8</v>
          </cell>
          <cell r="AZ505">
            <v>1</v>
          </cell>
          <cell r="BA505">
            <v>1</v>
          </cell>
          <cell r="BB505">
            <v>1</v>
          </cell>
          <cell r="BC505">
            <v>1</v>
          </cell>
          <cell r="BD505">
            <v>1</v>
          </cell>
          <cell r="BE505">
            <v>1</v>
          </cell>
          <cell r="BF505">
            <v>1</v>
          </cell>
          <cell r="BG505">
            <v>1</v>
          </cell>
          <cell r="BH505">
            <v>1</v>
          </cell>
          <cell r="BI505">
            <v>1</v>
          </cell>
          <cell r="BJ505">
            <v>1</v>
          </cell>
          <cell r="BK505">
            <v>1</v>
          </cell>
          <cell r="BL505">
            <v>1</v>
          </cell>
          <cell r="BM505">
            <v>1</v>
          </cell>
          <cell r="BN505">
            <v>1</v>
          </cell>
          <cell r="BO505">
            <v>1</v>
          </cell>
          <cell r="BP505">
            <v>1</v>
          </cell>
          <cell r="BQ505">
            <v>1</v>
          </cell>
          <cell r="BR505">
            <v>1</v>
          </cell>
          <cell r="BS505">
            <v>1</v>
          </cell>
        </row>
        <row r="506">
          <cell r="AP506">
            <v>4</v>
          </cell>
          <cell r="AQ506">
            <v>4</v>
          </cell>
          <cell r="AR506">
            <v>9</v>
          </cell>
          <cell r="AZ506">
            <v>1</v>
          </cell>
          <cell r="BA506">
            <v>1</v>
          </cell>
          <cell r="BB506">
            <v>1</v>
          </cell>
          <cell r="BC506">
            <v>1</v>
          </cell>
          <cell r="BD506">
            <v>1</v>
          </cell>
          <cell r="BE506">
            <v>1</v>
          </cell>
          <cell r="BF506">
            <v>1</v>
          </cell>
          <cell r="BG506">
            <v>1</v>
          </cell>
          <cell r="BH506">
            <v>1</v>
          </cell>
          <cell r="BI506">
            <v>1</v>
          </cell>
          <cell r="BJ506">
            <v>1</v>
          </cell>
          <cell r="BK506">
            <v>1</v>
          </cell>
          <cell r="BL506">
            <v>1</v>
          </cell>
          <cell r="BM506">
            <v>1</v>
          </cell>
          <cell r="BN506">
            <v>1</v>
          </cell>
          <cell r="BO506">
            <v>1</v>
          </cell>
          <cell r="BP506">
            <v>1</v>
          </cell>
          <cell r="BQ506">
            <v>1</v>
          </cell>
          <cell r="BR506">
            <v>1</v>
          </cell>
          <cell r="BS506">
            <v>1</v>
          </cell>
        </row>
        <row r="507">
          <cell r="AP507">
            <v>4</v>
          </cell>
          <cell r="AQ507">
            <v>4</v>
          </cell>
          <cell r="AR507">
            <v>10</v>
          </cell>
          <cell r="AZ507">
            <v>1</v>
          </cell>
          <cell r="BA507">
            <v>1</v>
          </cell>
          <cell r="BB507">
            <v>1</v>
          </cell>
          <cell r="BC507">
            <v>1</v>
          </cell>
          <cell r="BD507">
            <v>1</v>
          </cell>
          <cell r="BE507">
            <v>1</v>
          </cell>
          <cell r="BF507">
            <v>1</v>
          </cell>
          <cell r="BG507">
            <v>1</v>
          </cell>
          <cell r="BH507">
            <v>1</v>
          </cell>
          <cell r="BI507">
            <v>1</v>
          </cell>
          <cell r="BJ507">
            <v>1</v>
          </cell>
          <cell r="BK507">
            <v>1</v>
          </cell>
          <cell r="BL507">
            <v>1</v>
          </cell>
          <cell r="BM507">
            <v>1</v>
          </cell>
          <cell r="BN507">
            <v>1</v>
          </cell>
          <cell r="BO507">
            <v>1</v>
          </cell>
          <cell r="BP507">
            <v>1</v>
          </cell>
          <cell r="BQ507">
            <v>1</v>
          </cell>
          <cell r="BR507">
            <v>1</v>
          </cell>
          <cell r="BS507">
            <v>1</v>
          </cell>
        </row>
        <row r="508">
          <cell r="AP508">
            <v>4</v>
          </cell>
          <cell r="AQ508">
            <v>5</v>
          </cell>
          <cell r="AR508">
            <v>1</v>
          </cell>
          <cell r="AZ508">
            <v>1</v>
          </cell>
          <cell r="BA508">
            <v>1</v>
          </cell>
          <cell r="BB508">
            <v>1</v>
          </cell>
          <cell r="BC508">
            <v>1</v>
          </cell>
          <cell r="BD508">
            <v>1</v>
          </cell>
          <cell r="BE508">
            <v>1</v>
          </cell>
          <cell r="BF508">
            <v>1</v>
          </cell>
          <cell r="BG508">
            <v>1</v>
          </cell>
          <cell r="BH508">
            <v>1</v>
          </cell>
          <cell r="BI508">
            <v>1</v>
          </cell>
          <cell r="BJ508">
            <v>1</v>
          </cell>
          <cell r="BK508">
            <v>1</v>
          </cell>
          <cell r="BL508">
            <v>1</v>
          </cell>
          <cell r="BM508">
            <v>1</v>
          </cell>
          <cell r="BN508">
            <v>1</v>
          </cell>
          <cell r="BO508">
            <v>1</v>
          </cell>
          <cell r="BP508">
            <v>1</v>
          </cell>
          <cell r="BQ508">
            <v>1</v>
          </cell>
          <cell r="BR508">
            <v>1</v>
          </cell>
          <cell r="BS508">
            <v>1</v>
          </cell>
        </row>
        <row r="509">
          <cell r="AP509">
            <v>4</v>
          </cell>
          <cell r="AQ509">
            <v>5</v>
          </cell>
          <cell r="AR509">
            <v>2</v>
          </cell>
          <cell r="AZ509">
            <v>1</v>
          </cell>
          <cell r="BA509">
            <v>1</v>
          </cell>
          <cell r="BB509">
            <v>1</v>
          </cell>
          <cell r="BC509">
            <v>1</v>
          </cell>
          <cell r="BD509">
            <v>1</v>
          </cell>
          <cell r="BE509">
            <v>1</v>
          </cell>
          <cell r="BF509">
            <v>1</v>
          </cell>
          <cell r="BG509">
            <v>1</v>
          </cell>
          <cell r="BH509">
            <v>1</v>
          </cell>
          <cell r="BI509">
            <v>1</v>
          </cell>
          <cell r="BJ509">
            <v>1</v>
          </cell>
          <cell r="BK509">
            <v>1</v>
          </cell>
          <cell r="BL509">
            <v>1</v>
          </cell>
          <cell r="BM509">
            <v>1</v>
          </cell>
          <cell r="BN509">
            <v>1</v>
          </cell>
          <cell r="BO509">
            <v>1</v>
          </cell>
          <cell r="BP509">
            <v>1</v>
          </cell>
          <cell r="BQ509">
            <v>1</v>
          </cell>
          <cell r="BR509">
            <v>1</v>
          </cell>
          <cell r="BS509">
            <v>1</v>
          </cell>
        </row>
        <row r="510">
          <cell r="AP510">
            <v>4</v>
          </cell>
          <cell r="AQ510">
            <v>5</v>
          </cell>
          <cell r="AR510">
            <v>3</v>
          </cell>
          <cell r="AZ510">
            <v>1</v>
          </cell>
          <cell r="BA510">
            <v>1</v>
          </cell>
          <cell r="BB510">
            <v>1</v>
          </cell>
          <cell r="BC510">
            <v>1</v>
          </cell>
          <cell r="BD510">
            <v>1</v>
          </cell>
          <cell r="BE510">
            <v>1</v>
          </cell>
          <cell r="BF510">
            <v>1</v>
          </cell>
          <cell r="BG510">
            <v>1</v>
          </cell>
          <cell r="BH510">
            <v>1</v>
          </cell>
          <cell r="BI510">
            <v>1</v>
          </cell>
          <cell r="BJ510">
            <v>1</v>
          </cell>
          <cell r="BK510">
            <v>1</v>
          </cell>
          <cell r="BL510">
            <v>1</v>
          </cell>
          <cell r="BM510">
            <v>1</v>
          </cell>
          <cell r="BN510">
            <v>1</v>
          </cell>
          <cell r="BO510">
            <v>1</v>
          </cell>
          <cell r="BP510">
            <v>1</v>
          </cell>
          <cell r="BQ510">
            <v>1</v>
          </cell>
          <cell r="BR510">
            <v>1</v>
          </cell>
          <cell r="BS510">
            <v>1</v>
          </cell>
        </row>
        <row r="511">
          <cell r="AP511">
            <v>4</v>
          </cell>
          <cell r="AQ511">
            <v>5</v>
          </cell>
          <cell r="AR511">
            <v>4</v>
          </cell>
          <cell r="AZ511">
            <v>1</v>
          </cell>
          <cell r="BA511">
            <v>1</v>
          </cell>
          <cell r="BB511">
            <v>1</v>
          </cell>
          <cell r="BC511">
            <v>1</v>
          </cell>
          <cell r="BD511">
            <v>1</v>
          </cell>
          <cell r="BE511">
            <v>1</v>
          </cell>
          <cell r="BF511">
            <v>1</v>
          </cell>
          <cell r="BG511">
            <v>1</v>
          </cell>
          <cell r="BH511">
            <v>1</v>
          </cell>
          <cell r="BI511">
            <v>1</v>
          </cell>
          <cell r="BJ511">
            <v>1</v>
          </cell>
          <cell r="BK511">
            <v>1</v>
          </cell>
          <cell r="BL511">
            <v>1</v>
          </cell>
          <cell r="BM511">
            <v>1</v>
          </cell>
          <cell r="BN511">
            <v>1</v>
          </cell>
          <cell r="BO511">
            <v>1</v>
          </cell>
          <cell r="BP511">
            <v>1</v>
          </cell>
          <cell r="BQ511">
            <v>1</v>
          </cell>
          <cell r="BR511">
            <v>1</v>
          </cell>
          <cell r="BS511">
            <v>1</v>
          </cell>
        </row>
        <row r="512">
          <cell r="AP512">
            <v>4</v>
          </cell>
          <cell r="AQ512">
            <v>5</v>
          </cell>
          <cell r="AR512">
            <v>5</v>
          </cell>
          <cell r="AZ512">
            <v>1</v>
          </cell>
          <cell r="BA512">
            <v>1</v>
          </cell>
          <cell r="BB512">
            <v>1</v>
          </cell>
          <cell r="BC512">
            <v>1</v>
          </cell>
          <cell r="BD512">
            <v>1</v>
          </cell>
          <cell r="BE512">
            <v>1</v>
          </cell>
          <cell r="BF512">
            <v>1</v>
          </cell>
          <cell r="BG512">
            <v>1</v>
          </cell>
          <cell r="BH512">
            <v>1</v>
          </cell>
          <cell r="BI512">
            <v>1</v>
          </cell>
          <cell r="BJ512">
            <v>1</v>
          </cell>
          <cell r="BK512">
            <v>1</v>
          </cell>
          <cell r="BL512">
            <v>1</v>
          </cell>
          <cell r="BM512">
            <v>1</v>
          </cell>
          <cell r="BN512">
            <v>1</v>
          </cell>
          <cell r="BO512">
            <v>1</v>
          </cell>
          <cell r="BP512">
            <v>1</v>
          </cell>
          <cell r="BQ512">
            <v>1</v>
          </cell>
          <cell r="BR512">
            <v>1</v>
          </cell>
          <cell r="BS512">
            <v>1</v>
          </cell>
        </row>
        <row r="513">
          <cell r="AP513">
            <v>4</v>
          </cell>
          <cell r="AQ513">
            <v>5</v>
          </cell>
          <cell r="AR513">
            <v>6</v>
          </cell>
          <cell r="AZ513">
            <v>1</v>
          </cell>
          <cell r="BA513">
            <v>1</v>
          </cell>
          <cell r="BB513">
            <v>1</v>
          </cell>
          <cell r="BC513">
            <v>1</v>
          </cell>
          <cell r="BD513">
            <v>1</v>
          </cell>
          <cell r="BE513">
            <v>1</v>
          </cell>
          <cell r="BF513">
            <v>1</v>
          </cell>
          <cell r="BG513">
            <v>1</v>
          </cell>
          <cell r="BH513">
            <v>1</v>
          </cell>
          <cell r="BI513">
            <v>1</v>
          </cell>
          <cell r="BJ513">
            <v>1</v>
          </cell>
          <cell r="BK513">
            <v>1</v>
          </cell>
          <cell r="BL513">
            <v>1</v>
          </cell>
          <cell r="BM513">
            <v>1</v>
          </cell>
          <cell r="BN513">
            <v>1</v>
          </cell>
          <cell r="BO513">
            <v>1</v>
          </cell>
          <cell r="BP513">
            <v>1</v>
          </cell>
          <cell r="BQ513">
            <v>1</v>
          </cell>
          <cell r="BR513">
            <v>1</v>
          </cell>
          <cell r="BS513">
            <v>1</v>
          </cell>
        </row>
        <row r="514">
          <cell r="AP514">
            <v>4</v>
          </cell>
          <cell r="AQ514">
            <v>5</v>
          </cell>
          <cell r="AR514">
            <v>7</v>
          </cell>
          <cell r="AZ514">
            <v>1</v>
          </cell>
          <cell r="BA514">
            <v>1</v>
          </cell>
          <cell r="BB514">
            <v>1</v>
          </cell>
          <cell r="BC514">
            <v>1</v>
          </cell>
          <cell r="BD514">
            <v>1</v>
          </cell>
          <cell r="BE514">
            <v>1</v>
          </cell>
          <cell r="BF514">
            <v>1</v>
          </cell>
          <cell r="BG514">
            <v>1</v>
          </cell>
          <cell r="BH514">
            <v>1</v>
          </cell>
          <cell r="BI514">
            <v>1</v>
          </cell>
          <cell r="BJ514">
            <v>1</v>
          </cell>
          <cell r="BK514">
            <v>1</v>
          </cell>
          <cell r="BL514">
            <v>1</v>
          </cell>
          <cell r="BM514">
            <v>1</v>
          </cell>
          <cell r="BN514">
            <v>1</v>
          </cell>
          <cell r="BO514">
            <v>1</v>
          </cell>
          <cell r="BP514">
            <v>1</v>
          </cell>
          <cell r="BQ514">
            <v>1</v>
          </cell>
          <cell r="BR514">
            <v>1</v>
          </cell>
          <cell r="BS514">
            <v>1</v>
          </cell>
        </row>
        <row r="515">
          <cell r="AP515">
            <v>4</v>
          </cell>
          <cell r="AQ515">
            <v>5</v>
          </cell>
          <cell r="AR515">
            <v>8</v>
          </cell>
          <cell r="AZ515">
            <v>1</v>
          </cell>
          <cell r="BA515">
            <v>1</v>
          </cell>
          <cell r="BB515">
            <v>1</v>
          </cell>
          <cell r="BC515">
            <v>1</v>
          </cell>
          <cell r="BD515">
            <v>1</v>
          </cell>
          <cell r="BE515">
            <v>1</v>
          </cell>
          <cell r="BF515">
            <v>1</v>
          </cell>
          <cell r="BG515">
            <v>1</v>
          </cell>
          <cell r="BH515">
            <v>1</v>
          </cell>
          <cell r="BI515">
            <v>1</v>
          </cell>
          <cell r="BJ515">
            <v>1</v>
          </cell>
          <cell r="BK515">
            <v>1</v>
          </cell>
          <cell r="BL515">
            <v>1</v>
          </cell>
          <cell r="BM515">
            <v>1</v>
          </cell>
          <cell r="BN515">
            <v>1</v>
          </cell>
          <cell r="BO515">
            <v>1</v>
          </cell>
          <cell r="BP515">
            <v>1</v>
          </cell>
          <cell r="BQ515">
            <v>1</v>
          </cell>
          <cell r="BR515">
            <v>1</v>
          </cell>
          <cell r="BS515">
            <v>1</v>
          </cell>
        </row>
        <row r="516">
          <cell r="AP516">
            <v>4</v>
          </cell>
          <cell r="AQ516">
            <v>5</v>
          </cell>
          <cell r="AR516">
            <v>9</v>
          </cell>
          <cell r="AZ516">
            <v>1</v>
          </cell>
          <cell r="BA516">
            <v>1</v>
          </cell>
          <cell r="BB516">
            <v>1</v>
          </cell>
          <cell r="BC516">
            <v>1</v>
          </cell>
          <cell r="BD516">
            <v>1</v>
          </cell>
          <cell r="BE516">
            <v>1</v>
          </cell>
          <cell r="BF516">
            <v>1</v>
          </cell>
          <cell r="BG516">
            <v>1</v>
          </cell>
          <cell r="BH516">
            <v>1</v>
          </cell>
          <cell r="BI516">
            <v>1</v>
          </cell>
          <cell r="BJ516">
            <v>1</v>
          </cell>
          <cell r="BK516">
            <v>1</v>
          </cell>
          <cell r="BL516">
            <v>1</v>
          </cell>
          <cell r="BM516">
            <v>1</v>
          </cell>
          <cell r="BN516">
            <v>1</v>
          </cell>
          <cell r="BO516">
            <v>1</v>
          </cell>
          <cell r="BP516">
            <v>1</v>
          </cell>
          <cell r="BQ516">
            <v>1</v>
          </cell>
          <cell r="BR516">
            <v>1</v>
          </cell>
          <cell r="BS516">
            <v>1</v>
          </cell>
        </row>
        <row r="517">
          <cell r="AP517">
            <v>4</v>
          </cell>
          <cell r="AQ517">
            <v>5</v>
          </cell>
          <cell r="AR517">
            <v>10</v>
          </cell>
          <cell r="AZ517">
            <v>1</v>
          </cell>
          <cell r="BA517">
            <v>1</v>
          </cell>
          <cell r="BB517">
            <v>1</v>
          </cell>
          <cell r="BC517">
            <v>1</v>
          </cell>
          <cell r="BD517">
            <v>1</v>
          </cell>
          <cell r="BE517">
            <v>1</v>
          </cell>
          <cell r="BF517">
            <v>1</v>
          </cell>
          <cell r="BG517">
            <v>1</v>
          </cell>
          <cell r="BH517">
            <v>1</v>
          </cell>
          <cell r="BI517">
            <v>1</v>
          </cell>
          <cell r="BJ517">
            <v>1</v>
          </cell>
          <cell r="BK517">
            <v>1</v>
          </cell>
          <cell r="BL517">
            <v>1</v>
          </cell>
          <cell r="BM517">
            <v>1</v>
          </cell>
          <cell r="BN517">
            <v>1</v>
          </cell>
          <cell r="BO517">
            <v>1</v>
          </cell>
          <cell r="BP517">
            <v>1</v>
          </cell>
          <cell r="BQ517">
            <v>1</v>
          </cell>
          <cell r="BR517">
            <v>1</v>
          </cell>
          <cell r="BS517">
            <v>1</v>
          </cell>
        </row>
        <row r="518">
          <cell r="AP518">
            <v>4</v>
          </cell>
          <cell r="AQ518">
            <v>6</v>
          </cell>
          <cell r="AR518">
            <v>1</v>
          </cell>
          <cell r="AZ518">
            <v>1</v>
          </cell>
          <cell r="BA518">
            <v>1</v>
          </cell>
          <cell r="BB518">
            <v>1</v>
          </cell>
          <cell r="BC518">
            <v>1</v>
          </cell>
          <cell r="BD518">
            <v>1</v>
          </cell>
          <cell r="BE518">
            <v>1</v>
          </cell>
          <cell r="BF518">
            <v>1</v>
          </cell>
          <cell r="BG518">
            <v>1</v>
          </cell>
          <cell r="BH518">
            <v>1</v>
          </cell>
          <cell r="BI518">
            <v>1</v>
          </cell>
          <cell r="BJ518">
            <v>1</v>
          </cell>
          <cell r="BK518">
            <v>1</v>
          </cell>
          <cell r="BL518">
            <v>1</v>
          </cell>
          <cell r="BM518">
            <v>1</v>
          </cell>
          <cell r="BN518">
            <v>1</v>
          </cell>
          <cell r="BO518">
            <v>1</v>
          </cell>
          <cell r="BP518">
            <v>1</v>
          </cell>
          <cell r="BQ518">
            <v>1</v>
          </cell>
          <cell r="BR518">
            <v>1</v>
          </cell>
          <cell r="BS518">
            <v>1</v>
          </cell>
        </row>
        <row r="519">
          <cell r="AP519">
            <v>4</v>
          </cell>
          <cell r="AQ519">
            <v>6</v>
          </cell>
          <cell r="AR519">
            <v>2</v>
          </cell>
          <cell r="AZ519">
            <v>1</v>
          </cell>
          <cell r="BA519">
            <v>1</v>
          </cell>
          <cell r="BB519">
            <v>1</v>
          </cell>
          <cell r="BC519">
            <v>1</v>
          </cell>
          <cell r="BD519">
            <v>1</v>
          </cell>
          <cell r="BE519">
            <v>1</v>
          </cell>
          <cell r="BF519">
            <v>1</v>
          </cell>
          <cell r="BG519">
            <v>1</v>
          </cell>
          <cell r="BH519">
            <v>1</v>
          </cell>
          <cell r="BI519">
            <v>1</v>
          </cell>
          <cell r="BJ519">
            <v>1</v>
          </cell>
          <cell r="BK519">
            <v>1</v>
          </cell>
          <cell r="BL519">
            <v>1</v>
          </cell>
          <cell r="BM519">
            <v>1</v>
          </cell>
          <cell r="BN519">
            <v>1</v>
          </cell>
          <cell r="BO519">
            <v>1</v>
          </cell>
          <cell r="BP519">
            <v>1</v>
          </cell>
          <cell r="BQ519">
            <v>1</v>
          </cell>
          <cell r="BR519">
            <v>1</v>
          </cell>
          <cell r="BS519">
            <v>1</v>
          </cell>
        </row>
        <row r="520">
          <cell r="AP520">
            <v>4</v>
          </cell>
          <cell r="AQ520">
            <v>6</v>
          </cell>
          <cell r="AR520">
            <v>3</v>
          </cell>
          <cell r="AZ520">
            <v>1</v>
          </cell>
          <cell r="BA520">
            <v>1</v>
          </cell>
          <cell r="BB520">
            <v>1</v>
          </cell>
          <cell r="BC520">
            <v>1</v>
          </cell>
          <cell r="BD520">
            <v>1</v>
          </cell>
          <cell r="BE520">
            <v>1</v>
          </cell>
          <cell r="BF520">
            <v>1</v>
          </cell>
          <cell r="BG520">
            <v>1</v>
          </cell>
          <cell r="BH520">
            <v>1</v>
          </cell>
          <cell r="BI520">
            <v>1</v>
          </cell>
          <cell r="BJ520">
            <v>1</v>
          </cell>
          <cell r="BK520">
            <v>1</v>
          </cell>
          <cell r="BL520">
            <v>1</v>
          </cell>
          <cell r="BM520">
            <v>1</v>
          </cell>
          <cell r="BN520">
            <v>1</v>
          </cell>
          <cell r="BO520">
            <v>1</v>
          </cell>
          <cell r="BP520">
            <v>1</v>
          </cell>
          <cell r="BQ520">
            <v>1</v>
          </cell>
          <cell r="BR520">
            <v>1</v>
          </cell>
          <cell r="BS520">
            <v>1</v>
          </cell>
        </row>
        <row r="521">
          <cell r="AP521">
            <v>4</v>
          </cell>
          <cell r="AQ521">
            <v>6</v>
          </cell>
          <cell r="AR521">
            <v>4</v>
          </cell>
          <cell r="AZ521">
            <v>1</v>
          </cell>
          <cell r="BA521">
            <v>1</v>
          </cell>
          <cell r="BB521">
            <v>1</v>
          </cell>
          <cell r="BC521">
            <v>1</v>
          </cell>
          <cell r="BD521">
            <v>1</v>
          </cell>
          <cell r="BE521">
            <v>1</v>
          </cell>
          <cell r="BF521">
            <v>1</v>
          </cell>
          <cell r="BG521">
            <v>1</v>
          </cell>
          <cell r="BH521">
            <v>1</v>
          </cell>
          <cell r="BI521">
            <v>1</v>
          </cell>
          <cell r="BJ521">
            <v>1</v>
          </cell>
          <cell r="BK521">
            <v>1</v>
          </cell>
          <cell r="BL521">
            <v>1</v>
          </cell>
          <cell r="BM521">
            <v>1</v>
          </cell>
          <cell r="BN521">
            <v>1</v>
          </cell>
          <cell r="BO521">
            <v>1</v>
          </cell>
          <cell r="BP521">
            <v>1</v>
          </cell>
          <cell r="BQ521">
            <v>1</v>
          </cell>
          <cell r="BR521">
            <v>1</v>
          </cell>
          <cell r="BS521">
            <v>1</v>
          </cell>
        </row>
        <row r="522">
          <cell r="AP522">
            <v>4</v>
          </cell>
          <cell r="AQ522">
            <v>6</v>
          </cell>
          <cell r="AR522">
            <v>5</v>
          </cell>
          <cell r="AZ522">
            <v>1</v>
          </cell>
          <cell r="BA522">
            <v>1</v>
          </cell>
          <cell r="BB522">
            <v>1</v>
          </cell>
          <cell r="BC522">
            <v>1</v>
          </cell>
          <cell r="BD522">
            <v>1</v>
          </cell>
          <cell r="BE522">
            <v>1</v>
          </cell>
          <cell r="BF522">
            <v>1</v>
          </cell>
          <cell r="BG522">
            <v>1</v>
          </cell>
          <cell r="BH522">
            <v>1</v>
          </cell>
          <cell r="BI522">
            <v>1</v>
          </cell>
          <cell r="BJ522">
            <v>1</v>
          </cell>
          <cell r="BK522">
            <v>1</v>
          </cell>
          <cell r="BL522">
            <v>1</v>
          </cell>
          <cell r="BM522">
            <v>1</v>
          </cell>
          <cell r="BN522">
            <v>1</v>
          </cell>
          <cell r="BO522">
            <v>1</v>
          </cell>
          <cell r="BP522">
            <v>1</v>
          </cell>
          <cell r="BQ522">
            <v>1</v>
          </cell>
          <cell r="BR522">
            <v>1</v>
          </cell>
          <cell r="BS522">
            <v>1</v>
          </cell>
        </row>
        <row r="523">
          <cell r="AP523">
            <v>4</v>
          </cell>
          <cell r="AQ523">
            <v>6</v>
          </cell>
          <cell r="AR523">
            <v>6</v>
          </cell>
          <cell r="AZ523">
            <v>1</v>
          </cell>
          <cell r="BA523">
            <v>1</v>
          </cell>
          <cell r="BB523">
            <v>1</v>
          </cell>
          <cell r="BC523">
            <v>1</v>
          </cell>
          <cell r="BD523">
            <v>1</v>
          </cell>
          <cell r="BE523">
            <v>1</v>
          </cell>
          <cell r="BF523">
            <v>1</v>
          </cell>
          <cell r="BG523">
            <v>1</v>
          </cell>
          <cell r="BH523">
            <v>1</v>
          </cell>
          <cell r="BI523">
            <v>1</v>
          </cell>
          <cell r="BJ523">
            <v>1</v>
          </cell>
          <cell r="BK523">
            <v>1</v>
          </cell>
          <cell r="BL523">
            <v>1</v>
          </cell>
          <cell r="BM523">
            <v>1</v>
          </cell>
          <cell r="BN523">
            <v>1</v>
          </cell>
          <cell r="BO523">
            <v>1</v>
          </cell>
          <cell r="BP523">
            <v>1</v>
          </cell>
          <cell r="BQ523">
            <v>1</v>
          </cell>
          <cell r="BR523">
            <v>1</v>
          </cell>
          <cell r="BS523">
            <v>1</v>
          </cell>
        </row>
        <row r="524">
          <cell r="AP524">
            <v>4</v>
          </cell>
          <cell r="AQ524">
            <v>6</v>
          </cell>
          <cell r="AR524">
            <v>7</v>
          </cell>
          <cell r="AZ524">
            <v>1</v>
          </cell>
          <cell r="BA524">
            <v>1</v>
          </cell>
          <cell r="BB524">
            <v>1</v>
          </cell>
          <cell r="BC524">
            <v>1</v>
          </cell>
          <cell r="BD524">
            <v>1</v>
          </cell>
          <cell r="BE524">
            <v>1</v>
          </cell>
          <cell r="BF524">
            <v>1</v>
          </cell>
          <cell r="BG524">
            <v>1</v>
          </cell>
          <cell r="BH524">
            <v>1</v>
          </cell>
          <cell r="BI524">
            <v>1</v>
          </cell>
          <cell r="BJ524">
            <v>1</v>
          </cell>
          <cell r="BK524">
            <v>1</v>
          </cell>
          <cell r="BL524">
            <v>1</v>
          </cell>
          <cell r="BM524">
            <v>1</v>
          </cell>
          <cell r="BN524">
            <v>1</v>
          </cell>
          <cell r="BO524">
            <v>1</v>
          </cell>
          <cell r="BP524">
            <v>1</v>
          </cell>
          <cell r="BQ524">
            <v>1</v>
          </cell>
          <cell r="BR524">
            <v>1</v>
          </cell>
          <cell r="BS524">
            <v>1</v>
          </cell>
        </row>
        <row r="525">
          <cell r="AP525">
            <v>4</v>
          </cell>
          <cell r="AQ525">
            <v>6</v>
          </cell>
          <cell r="AR525">
            <v>8</v>
          </cell>
          <cell r="AZ525">
            <v>1</v>
          </cell>
          <cell r="BA525">
            <v>1</v>
          </cell>
          <cell r="BB525">
            <v>1</v>
          </cell>
          <cell r="BC525">
            <v>1</v>
          </cell>
          <cell r="BD525">
            <v>1</v>
          </cell>
          <cell r="BE525">
            <v>1</v>
          </cell>
          <cell r="BF525">
            <v>1</v>
          </cell>
          <cell r="BG525">
            <v>1</v>
          </cell>
          <cell r="BH525">
            <v>1</v>
          </cell>
          <cell r="BI525">
            <v>1</v>
          </cell>
          <cell r="BJ525">
            <v>1</v>
          </cell>
          <cell r="BK525">
            <v>1</v>
          </cell>
          <cell r="BL525">
            <v>1</v>
          </cell>
          <cell r="BM525">
            <v>1</v>
          </cell>
          <cell r="BN525">
            <v>1</v>
          </cell>
          <cell r="BO525">
            <v>1</v>
          </cell>
          <cell r="BP525">
            <v>1</v>
          </cell>
          <cell r="BQ525">
            <v>1</v>
          </cell>
          <cell r="BR525">
            <v>1</v>
          </cell>
          <cell r="BS525">
            <v>1</v>
          </cell>
        </row>
        <row r="526">
          <cell r="AP526">
            <v>4</v>
          </cell>
          <cell r="AQ526">
            <v>6</v>
          </cell>
          <cell r="AR526">
            <v>9</v>
          </cell>
          <cell r="AZ526">
            <v>1</v>
          </cell>
          <cell r="BA526">
            <v>1</v>
          </cell>
          <cell r="BB526">
            <v>1</v>
          </cell>
          <cell r="BC526">
            <v>1</v>
          </cell>
          <cell r="BD526">
            <v>1</v>
          </cell>
          <cell r="BE526">
            <v>1</v>
          </cell>
          <cell r="BF526">
            <v>1</v>
          </cell>
          <cell r="BG526">
            <v>1</v>
          </cell>
          <cell r="BH526">
            <v>1</v>
          </cell>
          <cell r="BI526">
            <v>1</v>
          </cell>
          <cell r="BJ526">
            <v>1</v>
          </cell>
          <cell r="BK526">
            <v>1</v>
          </cell>
          <cell r="BL526">
            <v>1</v>
          </cell>
          <cell r="BM526">
            <v>1</v>
          </cell>
          <cell r="BN526">
            <v>1</v>
          </cell>
          <cell r="BO526">
            <v>1</v>
          </cell>
          <cell r="BP526">
            <v>1</v>
          </cell>
          <cell r="BQ526">
            <v>1</v>
          </cell>
          <cell r="BR526">
            <v>1</v>
          </cell>
          <cell r="BS526">
            <v>1</v>
          </cell>
        </row>
        <row r="527">
          <cell r="AP527">
            <v>4</v>
          </cell>
          <cell r="AQ527">
            <v>6</v>
          </cell>
          <cell r="AR527">
            <v>10</v>
          </cell>
          <cell r="AZ527">
            <v>1</v>
          </cell>
          <cell r="BA527">
            <v>1</v>
          </cell>
          <cell r="BB527">
            <v>1</v>
          </cell>
          <cell r="BC527">
            <v>1</v>
          </cell>
          <cell r="BD527">
            <v>1</v>
          </cell>
          <cell r="BE527">
            <v>1</v>
          </cell>
          <cell r="BF527">
            <v>1</v>
          </cell>
          <cell r="BG527">
            <v>1</v>
          </cell>
          <cell r="BH527">
            <v>1</v>
          </cell>
          <cell r="BI527">
            <v>1</v>
          </cell>
          <cell r="BJ527">
            <v>1</v>
          </cell>
          <cell r="BK527">
            <v>1</v>
          </cell>
          <cell r="BL527">
            <v>1</v>
          </cell>
          <cell r="BM527">
            <v>1</v>
          </cell>
          <cell r="BN527">
            <v>1</v>
          </cell>
          <cell r="BO527">
            <v>1</v>
          </cell>
          <cell r="BP527">
            <v>1</v>
          </cell>
          <cell r="BQ527">
            <v>1</v>
          </cell>
          <cell r="BR527">
            <v>1</v>
          </cell>
          <cell r="BS527">
            <v>1</v>
          </cell>
        </row>
        <row r="528">
          <cell r="AP528">
            <v>4</v>
          </cell>
          <cell r="AQ528">
            <v>7</v>
          </cell>
          <cell r="AR528">
            <v>1</v>
          </cell>
          <cell r="AZ528">
            <v>1</v>
          </cell>
          <cell r="BA528">
            <v>1</v>
          </cell>
          <cell r="BB528">
            <v>1</v>
          </cell>
          <cell r="BC528">
            <v>1</v>
          </cell>
          <cell r="BD528">
            <v>1</v>
          </cell>
          <cell r="BE528">
            <v>1</v>
          </cell>
          <cell r="BF528">
            <v>1</v>
          </cell>
          <cell r="BG528">
            <v>1</v>
          </cell>
          <cell r="BH528">
            <v>1</v>
          </cell>
          <cell r="BI528">
            <v>1</v>
          </cell>
          <cell r="BJ528">
            <v>1</v>
          </cell>
          <cell r="BK528">
            <v>1</v>
          </cell>
          <cell r="BL528">
            <v>1</v>
          </cell>
          <cell r="BM528">
            <v>1</v>
          </cell>
          <cell r="BN528">
            <v>1</v>
          </cell>
          <cell r="BO528">
            <v>1</v>
          </cell>
          <cell r="BP528">
            <v>1</v>
          </cell>
          <cell r="BQ528">
            <v>1</v>
          </cell>
          <cell r="BR528">
            <v>1</v>
          </cell>
          <cell r="BS528">
            <v>1</v>
          </cell>
        </row>
        <row r="529">
          <cell r="AP529">
            <v>4</v>
          </cell>
          <cell r="AQ529">
            <v>7</v>
          </cell>
          <cell r="AR529">
            <v>2</v>
          </cell>
          <cell r="AZ529">
            <v>1</v>
          </cell>
          <cell r="BA529">
            <v>1</v>
          </cell>
          <cell r="BB529">
            <v>1</v>
          </cell>
          <cell r="BC529">
            <v>1</v>
          </cell>
          <cell r="BD529">
            <v>1</v>
          </cell>
          <cell r="BE529">
            <v>1</v>
          </cell>
          <cell r="BF529">
            <v>1</v>
          </cell>
          <cell r="BG529">
            <v>1</v>
          </cell>
          <cell r="BH529">
            <v>1</v>
          </cell>
          <cell r="BI529">
            <v>1</v>
          </cell>
          <cell r="BJ529">
            <v>1</v>
          </cell>
          <cell r="BK529">
            <v>1</v>
          </cell>
          <cell r="BL529">
            <v>1</v>
          </cell>
          <cell r="BM529">
            <v>1</v>
          </cell>
          <cell r="BN529">
            <v>1</v>
          </cell>
          <cell r="BO529">
            <v>1</v>
          </cell>
          <cell r="BP529">
            <v>1</v>
          </cell>
          <cell r="BQ529">
            <v>1</v>
          </cell>
          <cell r="BR529">
            <v>1</v>
          </cell>
          <cell r="BS529">
            <v>1</v>
          </cell>
        </row>
        <row r="530">
          <cell r="AP530">
            <v>4</v>
          </cell>
          <cell r="AQ530">
            <v>7</v>
          </cell>
          <cell r="AR530">
            <v>3</v>
          </cell>
          <cell r="AZ530">
            <v>1</v>
          </cell>
          <cell r="BA530">
            <v>1</v>
          </cell>
          <cell r="BB530">
            <v>1</v>
          </cell>
          <cell r="BC530">
            <v>1</v>
          </cell>
          <cell r="BD530">
            <v>1</v>
          </cell>
          <cell r="BE530">
            <v>1</v>
          </cell>
          <cell r="BF530">
            <v>1</v>
          </cell>
          <cell r="BG530">
            <v>1</v>
          </cell>
          <cell r="BH530">
            <v>1</v>
          </cell>
          <cell r="BI530">
            <v>1</v>
          </cell>
          <cell r="BJ530">
            <v>1</v>
          </cell>
          <cell r="BK530">
            <v>1</v>
          </cell>
          <cell r="BL530">
            <v>1</v>
          </cell>
          <cell r="BM530">
            <v>1</v>
          </cell>
          <cell r="BN530">
            <v>1</v>
          </cell>
          <cell r="BO530">
            <v>1</v>
          </cell>
          <cell r="BP530">
            <v>1</v>
          </cell>
          <cell r="BQ530">
            <v>1</v>
          </cell>
          <cell r="BR530">
            <v>1</v>
          </cell>
          <cell r="BS530">
            <v>1</v>
          </cell>
        </row>
        <row r="531">
          <cell r="AP531">
            <v>4</v>
          </cell>
          <cell r="AQ531">
            <v>7</v>
          </cell>
          <cell r="AR531">
            <v>4</v>
          </cell>
          <cell r="AZ531">
            <v>1</v>
          </cell>
          <cell r="BA531">
            <v>1</v>
          </cell>
          <cell r="BB531">
            <v>1</v>
          </cell>
          <cell r="BC531">
            <v>1</v>
          </cell>
          <cell r="BD531">
            <v>1</v>
          </cell>
          <cell r="BE531">
            <v>1</v>
          </cell>
          <cell r="BF531">
            <v>1</v>
          </cell>
          <cell r="BG531">
            <v>1</v>
          </cell>
          <cell r="BH531">
            <v>1</v>
          </cell>
          <cell r="BI531">
            <v>1</v>
          </cell>
          <cell r="BJ531">
            <v>1</v>
          </cell>
          <cell r="BK531">
            <v>1</v>
          </cell>
          <cell r="BL531">
            <v>1</v>
          </cell>
          <cell r="BM531">
            <v>1</v>
          </cell>
          <cell r="BN531">
            <v>1</v>
          </cell>
          <cell r="BO531">
            <v>1</v>
          </cell>
          <cell r="BP531">
            <v>1</v>
          </cell>
          <cell r="BQ531">
            <v>1</v>
          </cell>
          <cell r="BR531">
            <v>1</v>
          </cell>
          <cell r="BS531">
            <v>1</v>
          </cell>
        </row>
        <row r="532">
          <cell r="AP532">
            <v>4</v>
          </cell>
          <cell r="AQ532">
            <v>7</v>
          </cell>
          <cell r="AR532">
            <v>5</v>
          </cell>
          <cell r="AZ532">
            <v>1</v>
          </cell>
          <cell r="BA532">
            <v>1</v>
          </cell>
          <cell r="BB532">
            <v>1</v>
          </cell>
          <cell r="BC532">
            <v>1</v>
          </cell>
          <cell r="BD532">
            <v>1</v>
          </cell>
          <cell r="BE532">
            <v>1</v>
          </cell>
          <cell r="BF532">
            <v>1</v>
          </cell>
          <cell r="BG532">
            <v>1</v>
          </cell>
          <cell r="BH532">
            <v>1</v>
          </cell>
          <cell r="BI532">
            <v>1</v>
          </cell>
          <cell r="BJ532">
            <v>1</v>
          </cell>
          <cell r="BK532">
            <v>1</v>
          </cell>
          <cell r="BL532">
            <v>1</v>
          </cell>
          <cell r="BM532">
            <v>1</v>
          </cell>
          <cell r="BN532">
            <v>1</v>
          </cell>
          <cell r="BO532">
            <v>1</v>
          </cell>
          <cell r="BP532">
            <v>1</v>
          </cell>
          <cell r="BQ532">
            <v>1</v>
          </cell>
          <cell r="BR532">
            <v>1</v>
          </cell>
          <cell r="BS532">
            <v>1</v>
          </cell>
        </row>
        <row r="533">
          <cell r="AP533">
            <v>4</v>
          </cell>
          <cell r="AQ533">
            <v>7</v>
          </cell>
          <cell r="AR533">
            <v>6</v>
          </cell>
          <cell r="AZ533">
            <v>1</v>
          </cell>
          <cell r="BA533">
            <v>1</v>
          </cell>
          <cell r="BB533">
            <v>1</v>
          </cell>
          <cell r="BC533">
            <v>1</v>
          </cell>
          <cell r="BD533">
            <v>1</v>
          </cell>
          <cell r="BE533">
            <v>1</v>
          </cell>
          <cell r="BF533">
            <v>1</v>
          </cell>
          <cell r="BG533">
            <v>1</v>
          </cell>
          <cell r="BH533">
            <v>1</v>
          </cell>
          <cell r="BI533">
            <v>1</v>
          </cell>
          <cell r="BJ533">
            <v>1</v>
          </cell>
          <cell r="BK533">
            <v>1</v>
          </cell>
          <cell r="BL533">
            <v>1</v>
          </cell>
          <cell r="BM533">
            <v>1</v>
          </cell>
          <cell r="BN533">
            <v>1</v>
          </cell>
          <cell r="BO533">
            <v>1</v>
          </cell>
          <cell r="BP533">
            <v>1</v>
          </cell>
          <cell r="BQ533">
            <v>1</v>
          </cell>
          <cell r="BR533">
            <v>1</v>
          </cell>
          <cell r="BS533">
            <v>1</v>
          </cell>
        </row>
        <row r="534">
          <cell r="AP534">
            <v>4</v>
          </cell>
          <cell r="AQ534">
            <v>7</v>
          </cell>
          <cell r="AR534">
            <v>7</v>
          </cell>
          <cell r="AZ534">
            <v>1</v>
          </cell>
          <cell r="BA534">
            <v>1</v>
          </cell>
          <cell r="BB534">
            <v>1</v>
          </cell>
          <cell r="BC534">
            <v>1</v>
          </cell>
          <cell r="BD534">
            <v>1</v>
          </cell>
          <cell r="BE534">
            <v>1</v>
          </cell>
          <cell r="BF534">
            <v>1</v>
          </cell>
          <cell r="BG534">
            <v>1</v>
          </cell>
          <cell r="BH534">
            <v>1</v>
          </cell>
          <cell r="BI534">
            <v>1</v>
          </cell>
          <cell r="BJ534">
            <v>1</v>
          </cell>
          <cell r="BK534">
            <v>1</v>
          </cell>
          <cell r="BL534">
            <v>1</v>
          </cell>
          <cell r="BM534">
            <v>1</v>
          </cell>
          <cell r="BN534">
            <v>1</v>
          </cell>
          <cell r="BO534">
            <v>1</v>
          </cell>
          <cell r="BP534">
            <v>1</v>
          </cell>
          <cell r="BQ534">
            <v>1</v>
          </cell>
          <cell r="BR534">
            <v>1</v>
          </cell>
          <cell r="BS534">
            <v>1</v>
          </cell>
        </row>
        <row r="535">
          <cell r="AP535">
            <v>4</v>
          </cell>
          <cell r="AQ535">
            <v>7</v>
          </cell>
          <cell r="AR535">
            <v>8</v>
          </cell>
          <cell r="AZ535">
            <v>1</v>
          </cell>
          <cell r="BA535">
            <v>1</v>
          </cell>
          <cell r="BB535">
            <v>1</v>
          </cell>
          <cell r="BC535">
            <v>1</v>
          </cell>
          <cell r="BD535">
            <v>1</v>
          </cell>
          <cell r="BE535">
            <v>1</v>
          </cell>
          <cell r="BF535">
            <v>1</v>
          </cell>
          <cell r="BG535">
            <v>1</v>
          </cell>
          <cell r="BH535">
            <v>1</v>
          </cell>
          <cell r="BI535">
            <v>1</v>
          </cell>
          <cell r="BJ535">
            <v>1</v>
          </cell>
          <cell r="BK535">
            <v>1</v>
          </cell>
          <cell r="BL535">
            <v>1</v>
          </cell>
          <cell r="BM535">
            <v>1</v>
          </cell>
          <cell r="BN535">
            <v>1</v>
          </cell>
          <cell r="BO535">
            <v>1</v>
          </cell>
          <cell r="BP535">
            <v>1</v>
          </cell>
          <cell r="BQ535">
            <v>1</v>
          </cell>
          <cell r="BR535">
            <v>1</v>
          </cell>
          <cell r="BS535">
            <v>1</v>
          </cell>
        </row>
        <row r="536">
          <cell r="AP536">
            <v>4</v>
          </cell>
          <cell r="AQ536">
            <v>7</v>
          </cell>
          <cell r="AR536">
            <v>9</v>
          </cell>
          <cell r="AZ536">
            <v>1</v>
          </cell>
          <cell r="BA536">
            <v>1</v>
          </cell>
          <cell r="BB536">
            <v>1</v>
          </cell>
          <cell r="BC536">
            <v>1</v>
          </cell>
          <cell r="BD536">
            <v>1</v>
          </cell>
          <cell r="BE536">
            <v>1</v>
          </cell>
          <cell r="BF536">
            <v>1</v>
          </cell>
          <cell r="BG536">
            <v>1</v>
          </cell>
          <cell r="BH536">
            <v>1</v>
          </cell>
          <cell r="BI536">
            <v>1</v>
          </cell>
          <cell r="BJ536">
            <v>1</v>
          </cell>
          <cell r="BK536">
            <v>1</v>
          </cell>
          <cell r="BL536">
            <v>1</v>
          </cell>
          <cell r="BM536">
            <v>1</v>
          </cell>
          <cell r="BN536">
            <v>1</v>
          </cell>
          <cell r="BO536">
            <v>1</v>
          </cell>
          <cell r="BP536">
            <v>1</v>
          </cell>
          <cell r="BQ536">
            <v>1</v>
          </cell>
          <cell r="BR536">
            <v>1</v>
          </cell>
          <cell r="BS536">
            <v>1</v>
          </cell>
        </row>
        <row r="537">
          <cell r="AP537">
            <v>4</v>
          </cell>
          <cell r="AQ537">
            <v>7</v>
          </cell>
          <cell r="AR537">
            <v>10</v>
          </cell>
          <cell r="AZ537">
            <v>1</v>
          </cell>
          <cell r="BA537">
            <v>1</v>
          </cell>
          <cell r="BB537">
            <v>1</v>
          </cell>
          <cell r="BC537">
            <v>1</v>
          </cell>
          <cell r="BD537">
            <v>1</v>
          </cell>
          <cell r="BE537">
            <v>1</v>
          </cell>
          <cell r="BF537">
            <v>1</v>
          </cell>
          <cell r="BG537">
            <v>1</v>
          </cell>
          <cell r="BH537">
            <v>1</v>
          </cell>
          <cell r="BI537">
            <v>1</v>
          </cell>
          <cell r="BJ537">
            <v>1</v>
          </cell>
          <cell r="BK537">
            <v>1</v>
          </cell>
          <cell r="BL537">
            <v>1</v>
          </cell>
          <cell r="BM537">
            <v>1</v>
          </cell>
          <cell r="BN537">
            <v>1</v>
          </cell>
          <cell r="BO537">
            <v>1</v>
          </cell>
          <cell r="BP537">
            <v>1</v>
          </cell>
          <cell r="BQ537">
            <v>1</v>
          </cell>
          <cell r="BR537">
            <v>1</v>
          </cell>
          <cell r="BS537">
            <v>1</v>
          </cell>
        </row>
        <row r="538">
          <cell r="AP538">
            <v>4</v>
          </cell>
          <cell r="AQ538">
            <v>8</v>
          </cell>
          <cell r="AR538">
            <v>1</v>
          </cell>
          <cell r="AZ538">
            <v>1</v>
          </cell>
          <cell r="BA538">
            <v>1</v>
          </cell>
          <cell r="BB538">
            <v>1</v>
          </cell>
          <cell r="BC538">
            <v>1</v>
          </cell>
          <cell r="BD538">
            <v>1</v>
          </cell>
          <cell r="BE538">
            <v>1</v>
          </cell>
          <cell r="BF538">
            <v>1</v>
          </cell>
          <cell r="BG538">
            <v>1</v>
          </cell>
          <cell r="BH538">
            <v>1</v>
          </cell>
          <cell r="BI538">
            <v>1</v>
          </cell>
          <cell r="BJ538">
            <v>1</v>
          </cell>
          <cell r="BK538">
            <v>1</v>
          </cell>
          <cell r="BL538">
            <v>1</v>
          </cell>
          <cell r="BM538">
            <v>1</v>
          </cell>
          <cell r="BN538">
            <v>1</v>
          </cell>
          <cell r="BO538">
            <v>1</v>
          </cell>
          <cell r="BP538">
            <v>1</v>
          </cell>
          <cell r="BQ538">
            <v>1</v>
          </cell>
          <cell r="BR538">
            <v>1</v>
          </cell>
          <cell r="BS538">
            <v>1</v>
          </cell>
        </row>
        <row r="539">
          <cell r="AP539">
            <v>4</v>
          </cell>
          <cell r="AQ539">
            <v>8</v>
          </cell>
          <cell r="AR539">
            <v>2</v>
          </cell>
          <cell r="AZ539">
            <v>1</v>
          </cell>
          <cell r="BA539">
            <v>1</v>
          </cell>
          <cell r="BB539">
            <v>1</v>
          </cell>
          <cell r="BC539">
            <v>1</v>
          </cell>
          <cell r="BD539">
            <v>1</v>
          </cell>
          <cell r="BE539">
            <v>1</v>
          </cell>
          <cell r="BF539">
            <v>1</v>
          </cell>
          <cell r="BG539">
            <v>1</v>
          </cell>
          <cell r="BH539">
            <v>1</v>
          </cell>
          <cell r="BI539">
            <v>1</v>
          </cell>
          <cell r="BJ539">
            <v>1</v>
          </cell>
          <cell r="BK539">
            <v>1</v>
          </cell>
          <cell r="BL539">
            <v>1</v>
          </cell>
          <cell r="BM539">
            <v>1</v>
          </cell>
          <cell r="BN539">
            <v>1</v>
          </cell>
          <cell r="BO539">
            <v>1</v>
          </cell>
          <cell r="BP539">
            <v>1</v>
          </cell>
          <cell r="BQ539">
            <v>1</v>
          </cell>
          <cell r="BR539">
            <v>1</v>
          </cell>
          <cell r="BS539">
            <v>1</v>
          </cell>
        </row>
        <row r="540">
          <cell r="AP540">
            <v>4</v>
          </cell>
          <cell r="AQ540">
            <v>8</v>
          </cell>
          <cell r="AR540">
            <v>3</v>
          </cell>
          <cell r="AZ540">
            <v>1</v>
          </cell>
          <cell r="BA540">
            <v>1</v>
          </cell>
          <cell r="BB540">
            <v>1</v>
          </cell>
          <cell r="BC540">
            <v>1</v>
          </cell>
          <cell r="BD540">
            <v>1</v>
          </cell>
          <cell r="BE540">
            <v>1</v>
          </cell>
          <cell r="BF540">
            <v>1</v>
          </cell>
          <cell r="BG540">
            <v>1</v>
          </cell>
          <cell r="BH540">
            <v>1</v>
          </cell>
          <cell r="BI540">
            <v>1</v>
          </cell>
          <cell r="BJ540">
            <v>1</v>
          </cell>
          <cell r="BK540">
            <v>1</v>
          </cell>
          <cell r="BL540">
            <v>1</v>
          </cell>
          <cell r="BM540">
            <v>1</v>
          </cell>
          <cell r="BN540">
            <v>1</v>
          </cell>
          <cell r="BO540">
            <v>1</v>
          </cell>
          <cell r="BP540">
            <v>1</v>
          </cell>
          <cell r="BQ540">
            <v>1</v>
          </cell>
          <cell r="BR540">
            <v>1</v>
          </cell>
          <cell r="BS540">
            <v>1</v>
          </cell>
        </row>
        <row r="541">
          <cell r="AP541">
            <v>4</v>
          </cell>
          <cell r="AQ541">
            <v>8</v>
          </cell>
          <cell r="AR541">
            <v>4</v>
          </cell>
          <cell r="AZ541">
            <v>1</v>
          </cell>
          <cell r="BA541">
            <v>1</v>
          </cell>
          <cell r="BB541">
            <v>1</v>
          </cell>
          <cell r="BC541">
            <v>1</v>
          </cell>
          <cell r="BD541">
            <v>1</v>
          </cell>
          <cell r="BE541">
            <v>1</v>
          </cell>
          <cell r="BF541">
            <v>1</v>
          </cell>
          <cell r="BG541">
            <v>1</v>
          </cell>
          <cell r="BH541">
            <v>1</v>
          </cell>
          <cell r="BI541">
            <v>1</v>
          </cell>
          <cell r="BJ541">
            <v>1</v>
          </cell>
          <cell r="BK541">
            <v>1</v>
          </cell>
          <cell r="BL541">
            <v>1</v>
          </cell>
          <cell r="BM541">
            <v>1</v>
          </cell>
          <cell r="BN541">
            <v>1</v>
          </cell>
          <cell r="BO541">
            <v>1</v>
          </cell>
          <cell r="BP541">
            <v>1</v>
          </cell>
          <cell r="BQ541">
            <v>1</v>
          </cell>
          <cell r="BR541">
            <v>1</v>
          </cell>
          <cell r="BS541">
            <v>1</v>
          </cell>
        </row>
        <row r="542">
          <cell r="AP542">
            <v>4</v>
          </cell>
          <cell r="AQ542">
            <v>8</v>
          </cell>
          <cell r="AR542">
            <v>5</v>
          </cell>
          <cell r="AZ542">
            <v>1</v>
          </cell>
          <cell r="BA542">
            <v>1</v>
          </cell>
          <cell r="BB542">
            <v>1</v>
          </cell>
          <cell r="BC542">
            <v>1</v>
          </cell>
          <cell r="BD542">
            <v>1</v>
          </cell>
          <cell r="BE542">
            <v>1</v>
          </cell>
          <cell r="BF542">
            <v>1</v>
          </cell>
          <cell r="BG542">
            <v>1</v>
          </cell>
          <cell r="BH542">
            <v>1</v>
          </cell>
          <cell r="BI542">
            <v>1</v>
          </cell>
          <cell r="BJ542">
            <v>1</v>
          </cell>
          <cell r="BK542">
            <v>1</v>
          </cell>
          <cell r="BL542">
            <v>1</v>
          </cell>
          <cell r="BM542">
            <v>1</v>
          </cell>
          <cell r="BN542">
            <v>1</v>
          </cell>
          <cell r="BO542">
            <v>1</v>
          </cell>
          <cell r="BP542">
            <v>1</v>
          </cell>
          <cell r="BQ542">
            <v>1</v>
          </cell>
          <cell r="BR542">
            <v>1</v>
          </cell>
          <cell r="BS542">
            <v>1</v>
          </cell>
        </row>
        <row r="543">
          <cell r="AP543">
            <v>4</v>
          </cell>
          <cell r="AQ543">
            <v>8</v>
          </cell>
          <cell r="AR543">
            <v>6</v>
          </cell>
          <cell r="AZ543">
            <v>1</v>
          </cell>
          <cell r="BA543">
            <v>1</v>
          </cell>
          <cell r="BB543">
            <v>1</v>
          </cell>
          <cell r="BC543">
            <v>1</v>
          </cell>
          <cell r="BD543">
            <v>1</v>
          </cell>
          <cell r="BE543">
            <v>1</v>
          </cell>
          <cell r="BF543">
            <v>1</v>
          </cell>
          <cell r="BG543">
            <v>1</v>
          </cell>
          <cell r="BH543">
            <v>1</v>
          </cell>
          <cell r="BI543">
            <v>1</v>
          </cell>
          <cell r="BJ543">
            <v>1</v>
          </cell>
          <cell r="BK543">
            <v>1</v>
          </cell>
          <cell r="BL543">
            <v>1</v>
          </cell>
          <cell r="BM543">
            <v>1</v>
          </cell>
          <cell r="BN543">
            <v>1</v>
          </cell>
          <cell r="BO543">
            <v>1</v>
          </cell>
          <cell r="BP543">
            <v>1</v>
          </cell>
          <cell r="BQ543">
            <v>1</v>
          </cell>
          <cell r="BR543">
            <v>1</v>
          </cell>
          <cell r="BS543">
            <v>1</v>
          </cell>
        </row>
        <row r="544">
          <cell r="AP544">
            <v>4</v>
          </cell>
          <cell r="AQ544">
            <v>8</v>
          </cell>
          <cell r="AR544">
            <v>7</v>
          </cell>
          <cell r="AZ544">
            <v>1</v>
          </cell>
          <cell r="BA544">
            <v>1</v>
          </cell>
          <cell r="BB544">
            <v>1</v>
          </cell>
          <cell r="BC544">
            <v>1</v>
          </cell>
          <cell r="BD544">
            <v>1</v>
          </cell>
          <cell r="BE544">
            <v>1</v>
          </cell>
          <cell r="BF544">
            <v>1</v>
          </cell>
          <cell r="BG544">
            <v>1</v>
          </cell>
          <cell r="BH544">
            <v>1</v>
          </cell>
          <cell r="BI544">
            <v>1</v>
          </cell>
          <cell r="BJ544">
            <v>1</v>
          </cell>
          <cell r="BK544">
            <v>1</v>
          </cell>
          <cell r="BL544">
            <v>1</v>
          </cell>
          <cell r="BM544">
            <v>1</v>
          </cell>
          <cell r="BN544">
            <v>1</v>
          </cell>
          <cell r="BO544">
            <v>1</v>
          </cell>
          <cell r="BP544">
            <v>1</v>
          </cell>
          <cell r="BQ544">
            <v>1</v>
          </cell>
          <cell r="BR544">
            <v>1</v>
          </cell>
          <cell r="BS544">
            <v>1</v>
          </cell>
        </row>
        <row r="545">
          <cell r="AP545">
            <v>4</v>
          </cell>
          <cell r="AQ545">
            <v>8</v>
          </cell>
          <cell r="AR545">
            <v>8</v>
          </cell>
          <cell r="AZ545">
            <v>1</v>
          </cell>
          <cell r="BA545">
            <v>1</v>
          </cell>
          <cell r="BB545">
            <v>1</v>
          </cell>
          <cell r="BC545">
            <v>1</v>
          </cell>
          <cell r="BD545">
            <v>1</v>
          </cell>
          <cell r="BE545">
            <v>1</v>
          </cell>
          <cell r="BF545">
            <v>1</v>
          </cell>
          <cell r="BG545">
            <v>1</v>
          </cell>
          <cell r="BH545">
            <v>1</v>
          </cell>
          <cell r="BI545">
            <v>1</v>
          </cell>
          <cell r="BJ545">
            <v>1</v>
          </cell>
          <cell r="BK545">
            <v>1</v>
          </cell>
          <cell r="BL545">
            <v>1</v>
          </cell>
          <cell r="BM545">
            <v>1</v>
          </cell>
          <cell r="BN545">
            <v>1</v>
          </cell>
          <cell r="BO545">
            <v>1</v>
          </cell>
          <cell r="BP545">
            <v>1</v>
          </cell>
          <cell r="BQ545">
            <v>1</v>
          </cell>
          <cell r="BR545">
            <v>1</v>
          </cell>
          <cell r="BS545">
            <v>1</v>
          </cell>
        </row>
        <row r="546">
          <cell r="AP546">
            <v>4</v>
          </cell>
          <cell r="AQ546">
            <v>8</v>
          </cell>
          <cell r="AR546">
            <v>9</v>
          </cell>
          <cell r="AZ546">
            <v>1</v>
          </cell>
          <cell r="BA546">
            <v>1</v>
          </cell>
          <cell r="BB546">
            <v>1</v>
          </cell>
          <cell r="BC546">
            <v>1</v>
          </cell>
          <cell r="BD546">
            <v>1</v>
          </cell>
          <cell r="BE546">
            <v>1</v>
          </cell>
          <cell r="BF546">
            <v>1</v>
          </cell>
          <cell r="BG546">
            <v>1</v>
          </cell>
          <cell r="BH546">
            <v>1</v>
          </cell>
          <cell r="BI546">
            <v>1</v>
          </cell>
          <cell r="BJ546">
            <v>1</v>
          </cell>
          <cell r="BK546">
            <v>1</v>
          </cell>
          <cell r="BL546">
            <v>1</v>
          </cell>
          <cell r="BM546">
            <v>1</v>
          </cell>
          <cell r="BN546">
            <v>1</v>
          </cell>
          <cell r="BO546">
            <v>1</v>
          </cell>
          <cell r="BP546">
            <v>1</v>
          </cell>
          <cell r="BQ546">
            <v>1</v>
          </cell>
          <cell r="BR546">
            <v>1</v>
          </cell>
          <cell r="BS546">
            <v>1</v>
          </cell>
        </row>
        <row r="547">
          <cell r="AP547">
            <v>4</v>
          </cell>
          <cell r="AQ547">
            <v>8</v>
          </cell>
          <cell r="AR547">
            <v>10</v>
          </cell>
          <cell r="AZ547">
            <v>1</v>
          </cell>
          <cell r="BA547">
            <v>1</v>
          </cell>
          <cell r="BB547">
            <v>1</v>
          </cell>
          <cell r="BC547">
            <v>1</v>
          </cell>
          <cell r="BD547">
            <v>1</v>
          </cell>
          <cell r="BE547">
            <v>1</v>
          </cell>
          <cell r="BF547">
            <v>1</v>
          </cell>
          <cell r="BG547">
            <v>1</v>
          </cell>
          <cell r="BH547">
            <v>1</v>
          </cell>
          <cell r="BI547">
            <v>1</v>
          </cell>
          <cell r="BJ547">
            <v>1</v>
          </cell>
          <cell r="BK547">
            <v>1</v>
          </cell>
          <cell r="BL547">
            <v>1</v>
          </cell>
          <cell r="BM547">
            <v>1</v>
          </cell>
          <cell r="BN547">
            <v>1</v>
          </cell>
          <cell r="BO547">
            <v>1</v>
          </cell>
          <cell r="BP547">
            <v>1</v>
          </cell>
          <cell r="BQ547">
            <v>1</v>
          </cell>
          <cell r="BR547">
            <v>1</v>
          </cell>
          <cell r="BS547">
            <v>1</v>
          </cell>
        </row>
        <row r="548">
          <cell r="AP548">
            <v>4</v>
          </cell>
          <cell r="AQ548">
            <v>9</v>
          </cell>
          <cell r="AR548">
            <v>1</v>
          </cell>
          <cell r="AZ548">
            <v>1</v>
          </cell>
          <cell r="BA548">
            <v>1</v>
          </cell>
          <cell r="BB548">
            <v>1</v>
          </cell>
          <cell r="BC548">
            <v>1</v>
          </cell>
          <cell r="BD548">
            <v>1</v>
          </cell>
          <cell r="BE548">
            <v>1</v>
          </cell>
          <cell r="BF548">
            <v>1</v>
          </cell>
          <cell r="BG548">
            <v>1</v>
          </cell>
          <cell r="BH548">
            <v>1</v>
          </cell>
          <cell r="BI548">
            <v>1</v>
          </cell>
          <cell r="BJ548">
            <v>1</v>
          </cell>
          <cell r="BK548">
            <v>1</v>
          </cell>
          <cell r="BL548">
            <v>1</v>
          </cell>
          <cell r="BM548">
            <v>1</v>
          </cell>
          <cell r="BN548">
            <v>1</v>
          </cell>
          <cell r="BO548">
            <v>1</v>
          </cell>
          <cell r="BP548">
            <v>1</v>
          </cell>
          <cell r="BQ548">
            <v>1</v>
          </cell>
          <cell r="BR548">
            <v>1</v>
          </cell>
          <cell r="BS548">
            <v>1</v>
          </cell>
        </row>
        <row r="549">
          <cell r="AP549">
            <v>4</v>
          </cell>
          <cell r="AQ549">
            <v>9</v>
          </cell>
          <cell r="AR549">
            <v>2</v>
          </cell>
          <cell r="AZ549">
            <v>1</v>
          </cell>
          <cell r="BA549">
            <v>1</v>
          </cell>
          <cell r="BB549">
            <v>1</v>
          </cell>
          <cell r="BC549">
            <v>1</v>
          </cell>
          <cell r="BD549">
            <v>1</v>
          </cell>
          <cell r="BE549">
            <v>1</v>
          </cell>
          <cell r="BF549">
            <v>1</v>
          </cell>
          <cell r="BG549">
            <v>1</v>
          </cell>
          <cell r="BH549">
            <v>1</v>
          </cell>
          <cell r="BI549">
            <v>1</v>
          </cell>
          <cell r="BJ549">
            <v>1</v>
          </cell>
          <cell r="BK549">
            <v>1</v>
          </cell>
          <cell r="BL549">
            <v>1</v>
          </cell>
          <cell r="BM549">
            <v>1</v>
          </cell>
          <cell r="BN549">
            <v>1</v>
          </cell>
          <cell r="BO549">
            <v>1</v>
          </cell>
          <cell r="BP549">
            <v>1</v>
          </cell>
          <cell r="BQ549">
            <v>1</v>
          </cell>
          <cell r="BR549">
            <v>1</v>
          </cell>
          <cell r="BS549">
            <v>1</v>
          </cell>
        </row>
        <row r="550">
          <cell r="AP550">
            <v>4</v>
          </cell>
          <cell r="AQ550">
            <v>9</v>
          </cell>
          <cell r="AR550">
            <v>3</v>
          </cell>
          <cell r="AZ550">
            <v>1</v>
          </cell>
          <cell r="BA550">
            <v>1</v>
          </cell>
          <cell r="BB550">
            <v>1</v>
          </cell>
          <cell r="BC550">
            <v>1</v>
          </cell>
          <cell r="BD550">
            <v>1</v>
          </cell>
          <cell r="BE550">
            <v>1</v>
          </cell>
          <cell r="BF550">
            <v>1</v>
          </cell>
          <cell r="BG550">
            <v>1</v>
          </cell>
          <cell r="BH550">
            <v>1</v>
          </cell>
          <cell r="BI550">
            <v>1</v>
          </cell>
          <cell r="BJ550">
            <v>1</v>
          </cell>
          <cell r="BK550">
            <v>1</v>
          </cell>
          <cell r="BL550">
            <v>1</v>
          </cell>
          <cell r="BM550">
            <v>1</v>
          </cell>
          <cell r="BN550">
            <v>1</v>
          </cell>
          <cell r="BO550">
            <v>1</v>
          </cell>
          <cell r="BP550">
            <v>1</v>
          </cell>
          <cell r="BQ550">
            <v>1</v>
          </cell>
          <cell r="BR550">
            <v>1</v>
          </cell>
          <cell r="BS550">
            <v>1</v>
          </cell>
        </row>
        <row r="551">
          <cell r="AP551">
            <v>4</v>
          </cell>
          <cell r="AQ551">
            <v>9</v>
          </cell>
          <cell r="AR551">
            <v>4</v>
          </cell>
          <cell r="AZ551">
            <v>1</v>
          </cell>
          <cell r="BA551">
            <v>1</v>
          </cell>
          <cell r="BB551">
            <v>1</v>
          </cell>
          <cell r="BC551">
            <v>1</v>
          </cell>
          <cell r="BD551">
            <v>1</v>
          </cell>
          <cell r="BE551">
            <v>1</v>
          </cell>
          <cell r="BF551">
            <v>1</v>
          </cell>
          <cell r="BG551">
            <v>1</v>
          </cell>
          <cell r="BH551">
            <v>1</v>
          </cell>
          <cell r="BI551">
            <v>1</v>
          </cell>
          <cell r="BJ551">
            <v>1</v>
          </cell>
          <cell r="BK551">
            <v>1</v>
          </cell>
          <cell r="BL551">
            <v>1</v>
          </cell>
          <cell r="BM551">
            <v>1</v>
          </cell>
          <cell r="BN551">
            <v>1</v>
          </cell>
          <cell r="BO551">
            <v>1</v>
          </cell>
          <cell r="BP551">
            <v>1</v>
          </cell>
          <cell r="BQ551">
            <v>1</v>
          </cell>
          <cell r="BR551">
            <v>1</v>
          </cell>
          <cell r="BS551">
            <v>1</v>
          </cell>
        </row>
        <row r="552">
          <cell r="AP552">
            <v>4</v>
          </cell>
          <cell r="AQ552">
            <v>9</v>
          </cell>
          <cell r="AR552">
            <v>5</v>
          </cell>
          <cell r="AZ552">
            <v>1</v>
          </cell>
          <cell r="BA552">
            <v>1</v>
          </cell>
          <cell r="BB552">
            <v>1</v>
          </cell>
          <cell r="BC552">
            <v>1</v>
          </cell>
          <cell r="BD552">
            <v>1</v>
          </cell>
          <cell r="BE552">
            <v>1</v>
          </cell>
          <cell r="BF552">
            <v>1</v>
          </cell>
          <cell r="BG552">
            <v>1</v>
          </cell>
          <cell r="BH552">
            <v>1</v>
          </cell>
          <cell r="BI552">
            <v>1</v>
          </cell>
          <cell r="BJ552">
            <v>1</v>
          </cell>
          <cell r="BK552">
            <v>1</v>
          </cell>
          <cell r="BL552">
            <v>1</v>
          </cell>
          <cell r="BM552">
            <v>1</v>
          </cell>
          <cell r="BN552">
            <v>1</v>
          </cell>
          <cell r="BO552">
            <v>1</v>
          </cell>
          <cell r="BP552">
            <v>1</v>
          </cell>
          <cell r="BQ552">
            <v>1</v>
          </cell>
          <cell r="BR552">
            <v>1</v>
          </cell>
          <cell r="BS552">
            <v>1</v>
          </cell>
        </row>
        <row r="553">
          <cell r="AP553">
            <v>4</v>
          </cell>
          <cell r="AQ553">
            <v>9</v>
          </cell>
          <cell r="AR553">
            <v>6</v>
          </cell>
          <cell r="AZ553">
            <v>1</v>
          </cell>
          <cell r="BA553">
            <v>1</v>
          </cell>
          <cell r="BB553">
            <v>1</v>
          </cell>
          <cell r="BC553">
            <v>1</v>
          </cell>
          <cell r="BD553">
            <v>1</v>
          </cell>
          <cell r="BE553">
            <v>1</v>
          </cell>
          <cell r="BF553">
            <v>1</v>
          </cell>
          <cell r="BG553">
            <v>1</v>
          </cell>
          <cell r="BH553">
            <v>1</v>
          </cell>
          <cell r="BI553">
            <v>1</v>
          </cell>
          <cell r="BJ553">
            <v>1</v>
          </cell>
          <cell r="BK553">
            <v>1</v>
          </cell>
          <cell r="BL553">
            <v>1</v>
          </cell>
          <cell r="BM553">
            <v>1</v>
          </cell>
          <cell r="BN553">
            <v>1</v>
          </cell>
          <cell r="BO553">
            <v>1</v>
          </cell>
          <cell r="BP553">
            <v>1</v>
          </cell>
          <cell r="BQ553">
            <v>1</v>
          </cell>
          <cell r="BR553">
            <v>1</v>
          </cell>
          <cell r="BS553">
            <v>1</v>
          </cell>
        </row>
        <row r="554">
          <cell r="AP554">
            <v>4</v>
          </cell>
          <cell r="AQ554">
            <v>9</v>
          </cell>
          <cell r="AR554">
            <v>7</v>
          </cell>
          <cell r="AZ554">
            <v>1</v>
          </cell>
          <cell r="BA554">
            <v>1</v>
          </cell>
          <cell r="BB554">
            <v>1</v>
          </cell>
          <cell r="BC554">
            <v>1</v>
          </cell>
          <cell r="BD554">
            <v>1</v>
          </cell>
          <cell r="BE554">
            <v>1</v>
          </cell>
          <cell r="BF554">
            <v>1</v>
          </cell>
          <cell r="BG554">
            <v>1</v>
          </cell>
          <cell r="BH554">
            <v>1</v>
          </cell>
          <cell r="BI554">
            <v>1</v>
          </cell>
          <cell r="BJ554">
            <v>1</v>
          </cell>
          <cell r="BK554">
            <v>1</v>
          </cell>
          <cell r="BL554">
            <v>1</v>
          </cell>
          <cell r="BM554">
            <v>1</v>
          </cell>
          <cell r="BN554">
            <v>1</v>
          </cell>
          <cell r="BO554">
            <v>1</v>
          </cell>
          <cell r="BP554">
            <v>1</v>
          </cell>
          <cell r="BQ554">
            <v>1</v>
          </cell>
          <cell r="BR554">
            <v>1</v>
          </cell>
          <cell r="BS554">
            <v>1</v>
          </cell>
        </row>
        <row r="555">
          <cell r="AP555">
            <v>4</v>
          </cell>
          <cell r="AQ555">
            <v>9</v>
          </cell>
          <cell r="AR555">
            <v>8</v>
          </cell>
          <cell r="AZ555">
            <v>1</v>
          </cell>
          <cell r="BA555">
            <v>1</v>
          </cell>
          <cell r="BB555">
            <v>1</v>
          </cell>
          <cell r="BC555">
            <v>1</v>
          </cell>
          <cell r="BD555">
            <v>1</v>
          </cell>
          <cell r="BE555">
            <v>1</v>
          </cell>
          <cell r="BF555">
            <v>1</v>
          </cell>
          <cell r="BG555">
            <v>1</v>
          </cell>
          <cell r="BH555">
            <v>1</v>
          </cell>
          <cell r="BI555">
            <v>1</v>
          </cell>
          <cell r="BJ555">
            <v>1</v>
          </cell>
          <cell r="BK555">
            <v>1</v>
          </cell>
          <cell r="BL555">
            <v>1</v>
          </cell>
          <cell r="BM555">
            <v>1</v>
          </cell>
          <cell r="BN555">
            <v>1</v>
          </cell>
          <cell r="BO555">
            <v>1</v>
          </cell>
          <cell r="BP555">
            <v>1</v>
          </cell>
          <cell r="BQ555">
            <v>1</v>
          </cell>
          <cell r="BR555">
            <v>1</v>
          </cell>
          <cell r="BS555">
            <v>1</v>
          </cell>
        </row>
        <row r="556">
          <cell r="AP556">
            <v>4</v>
          </cell>
          <cell r="AQ556">
            <v>9</v>
          </cell>
          <cell r="AR556">
            <v>9</v>
          </cell>
          <cell r="AZ556">
            <v>1</v>
          </cell>
          <cell r="BA556">
            <v>1</v>
          </cell>
          <cell r="BB556">
            <v>1</v>
          </cell>
          <cell r="BC556">
            <v>1</v>
          </cell>
          <cell r="BD556">
            <v>1</v>
          </cell>
          <cell r="BE556">
            <v>1</v>
          </cell>
          <cell r="BF556">
            <v>1</v>
          </cell>
          <cell r="BG556">
            <v>1</v>
          </cell>
          <cell r="BH556">
            <v>1</v>
          </cell>
          <cell r="BI556">
            <v>1</v>
          </cell>
          <cell r="BJ556">
            <v>1</v>
          </cell>
          <cell r="BK556">
            <v>1</v>
          </cell>
          <cell r="BL556">
            <v>1</v>
          </cell>
          <cell r="BM556">
            <v>1</v>
          </cell>
          <cell r="BN556">
            <v>1</v>
          </cell>
          <cell r="BO556">
            <v>1</v>
          </cell>
          <cell r="BP556">
            <v>1</v>
          </cell>
          <cell r="BQ556">
            <v>1</v>
          </cell>
          <cell r="BR556">
            <v>1</v>
          </cell>
          <cell r="BS556">
            <v>1</v>
          </cell>
        </row>
        <row r="557">
          <cell r="AP557">
            <v>4</v>
          </cell>
          <cell r="AQ557">
            <v>9</v>
          </cell>
          <cell r="AR557">
            <v>10</v>
          </cell>
          <cell r="AZ557">
            <v>1</v>
          </cell>
          <cell r="BA557">
            <v>1</v>
          </cell>
          <cell r="BB557">
            <v>1</v>
          </cell>
          <cell r="BC557">
            <v>1</v>
          </cell>
          <cell r="BD557">
            <v>1</v>
          </cell>
          <cell r="BE557">
            <v>1</v>
          </cell>
          <cell r="BF557">
            <v>1</v>
          </cell>
          <cell r="BG557">
            <v>1</v>
          </cell>
          <cell r="BH557">
            <v>1</v>
          </cell>
          <cell r="BI557">
            <v>1</v>
          </cell>
          <cell r="BJ557">
            <v>1</v>
          </cell>
          <cell r="BK557">
            <v>1</v>
          </cell>
          <cell r="BL557">
            <v>1</v>
          </cell>
          <cell r="BM557">
            <v>1</v>
          </cell>
          <cell r="BN557">
            <v>1</v>
          </cell>
          <cell r="BO557">
            <v>1</v>
          </cell>
          <cell r="BP557">
            <v>1</v>
          </cell>
          <cell r="BQ557">
            <v>1</v>
          </cell>
          <cell r="BR557">
            <v>1</v>
          </cell>
          <cell r="BS557">
            <v>1</v>
          </cell>
        </row>
      </sheetData>
      <sheetData sheetId="5"/>
      <sheetData sheetId="6"/>
      <sheetData sheetId="7"/>
      <sheetData sheetId="8"/>
      <sheetData sheetId="9"/>
      <sheetData sheetId="10"/>
      <sheetData sheetId="11"/>
      <sheetData sheetId="12">
        <row r="51">
          <cell r="T51">
            <v>147.99723130196438</v>
          </cell>
        </row>
        <row r="52">
          <cell r="C52">
            <v>0</v>
          </cell>
          <cell r="T52">
            <v>20.089310329830976</v>
          </cell>
          <cell r="AE52">
            <v>0</v>
          </cell>
        </row>
        <row r="53">
          <cell r="C53">
            <v>2</v>
          </cell>
          <cell r="T53">
            <v>0</v>
          </cell>
          <cell r="AE53">
            <v>0.36412322110552764</v>
          </cell>
        </row>
        <row r="54">
          <cell r="C54">
            <v>1.5</v>
          </cell>
          <cell r="T54">
            <v>33.617308326359066</v>
          </cell>
          <cell r="AE54">
            <v>0</v>
          </cell>
        </row>
        <row r="55">
          <cell r="AE55">
            <v>7.2824644221105517E-2</v>
          </cell>
        </row>
        <row r="58">
          <cell r="T58">
            <v>0</v>
          </cell>
        </row>
        <row r="59">
          <cell r="T59">
            <v>1.5101772498857926</v>
          </cell>
          <cell r="AE59">
            <v>4.162382549109183E-2</v>
          </cell>
        </row>
        <row r="60">
          <cell r="C60">
            <v>17</v>
          </cell>
          <cell r="T60">
            <v>3.3265655550479676</v>
          </cell>
          <cell r="AE60">
            <v>8.3247650982183636E-3</v>
          </cell>
        </row>
        <row r="61">
          <cell r="C61">
            <v>3</v>
          </cell>
          <cell r="T61">
            <v>0.96734856098675182</v>
          </cell>
        </row>
        <row r="62">
          <cell r="C62">
            <v>1.8</v>
          </cell>
        </row>
        <row r="64">
          <cell r="AE64">
            <v>0.30133951576062135</v>
          </cell>
        </row>
        <row r="65">
          <cell r="T65">
            <v>5.6788232069438109</v>
          </cell>
          <cell r="AE65">
            <v>0.31177852900867981</v>
          </cell>
        </row>
        <row r="66">
          <cell r="T66">
            <v>0</v>
          </cell>
          <cell r="AE66">
            <v>0.12262360895386019</v>
          </cell>
        </row>
        <row r="67">
          <cell r="T67">
            <v>0</v>
          </cell>
        </row>
        <row r="68">
          <cell r="C68">
            <v>11</v>
          </cell>
          <cell r="T68">
            <v>1.1357646413887621</v>
          </cell>
        </row>
        <row r="69">
          <cell r="C69">
            <v>4.2</v>
          </cell>
        </row>
        <row r="70">
          <cell r="AE70">
            <v>0</v>
          </cell>
        </row>
        <row r="71">
          <cell r="AE71">
            <v>0</v>
          </cell>
        </row>
        <row r="72">
          <cell r="AE72">
            <v>0</v>
          </cell>
        </row>
        <row r="73">
          <cell r="T73">
            <v>2.609753312014619</v>
          </cell>
        </row>
        <row r="74">
          <cell r="H74">
            <v>1.1250200000000001</v>
          </cell>
          <cell r="T74">
            <v>0</v>
          </cell>
        </row>
        <row r="75">
          <cell r="T75">
            <v>0.52195066240292365</v>
          </cell>
        </row>
        <row r="76">
          <cell r="AE76">
            <v>0</v>
          </cell>
        </row>
        <row r="77">
          <cell r="AE77">
            <v>0</v>
          </cell>
        </row>
        <row r="78">
          <cell r="T78">
            <v>0</v>
          </cell>
          <cell r="AE78">
            <v>0</v>
          </cell>
        </row>
        <row r="79">
          <cell r="T79">
            <v>26.354737406732362</v>
          </cell>
          <cell r="AE79">
            <v>0</v>
          </cell>
        </row>
        <row r="80">
          <cell r="T80">
            <v>0</v>
          </cell>
        </row>
        <row r="82">
          <cell r="AJ82">
            <v>15.437745984781689</v>
          </cell>
        </row>
        <row r="84">
          <cell r="O84">
            <v>0.17368421052631561</v>
          </cell>
          <cell r="AJ84">
            <v>1.6950649101050711E-2</v>
          </cell>
        </row>
        <row r="87">
          <cell r="C87">
            <v>228.05889789873785</v>
          </cell>
          <cell r="I87">
            <v>181.9773940246688</v>
          </cell>
          <cell r="M87">
            <v>153.9773940246688</v>
          </cell>
        </row>
        <row r="88">
          <cell r="I88">
            <v>46.08150387406905</v>
          </cell>
        </row>
        <row r="90">
          <cell r="I90">
            <v>0</v>
          </cell>
        </row>
        <row r="117">
          <cell r="B117">
            <v>46.081503874069043</v>
          </cell>
        </row>
        <row r="119">
          <cell r="B119">
            <v>144.52017266513039</v>
          </cell>
        </row>
        <row r="120">
          <cell r="T120">
            <v>30</v>
          </cell>
        </row>
        <row r="121">
          <cell r="T121">
            <v>10.5</v>
          </cell>
        </row>
        <row r="122">
          <cell r="B122">
            <v>13.938874662293228</v>
          </cell>
          <cell r="P122">
            <v>228.08546345378579</v>
          </cell>
        </row>
        <row r="123">
          <cell r="T123">
            <v>1.1250200000000001</v>
          </cell>
        </row>
        <row r="124">
          <cell r="B124">
            <v>0</v>
          </cell>
          <cell r="T124">
            <v>1.1250200000000001</v>
          </cell>
          <cell r="AB124">
            <v>28.05822663120167</v>
          </cell>
        </row>
        <row r="125">
          <cell r="AB125">
            <v>15.437745984781687</v>
          </cell>
        </row>
        <row r="127">
          <cell r="B127">
            <v>0</v>
          </cell>
          <cell r="U127">
            <v>198.08546345378579</v>
          </cell>
          <cell r="Z127">
            <v>208.58546345378579</v>
          </cell>
        </row>
        <row r="132">
          <cell r="AB132">
            <v>0.19604094114227577</v>
          </cell>
        </row>
        <row r="133">
          <cell r="AB133">
            <v>1.6950649101050711E-2</v>
          </cell>
        </row>
        <row r="139">
          <cell r="V139">
            <v>16.57971663388274</v>
          </cell>
        </row>
      </sheetData>
      <sheetData sheetId="13"/>
      <sheetData sheetId="14"/>
      <sheetData sheetId="15">
        <row r="110">
          <cell r="E110">
            <v>1</v>
          </cell>
          <cell r="F110">
            <v>2</v>
          </cell>
          <cell r="G110">
            <v>3</v>
          </cell>
          <cell r="H110">
            <v>4</v>
          </cell>
          <cell r="I110">
            <v>5</v>
          </cell>
          <cell r="J110">
            <v>6</v>
          </cell>
          <cell r="K110">
            <v>7</v>
          </cell>
          <cell r="L110">
            <v>8</v>
          </cell>
          <cell r="M110">
            <v>9</v>
          </cell>
          <cell r="N110">
            <v>10</v>
          </cell>
          <cell r="O110">
            <v>11</v>
          </cell>
          <cell r="P110">
            <v>12</v>
          </cell>
          <cell r="Q110">
            <v>13</v>
          </cell>
          <cell r="R110">
            <v>14</v>
          </cell>
          <cell r="S110">
            <v>15</v>
          </cell>
        </row>
        <row r="111">
          <cell r="A111">
            <v>1</v>
          </cell>
          <cell r="B111">
            <v>1</v>
          </cell>
          <cell r="E111">
            <v>19.452857142857148</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A112">
            <v>1</v>
          </cell>
          <cell r="B112">
            <v>2</v>
          </cell>
          <cell r="E112">
            <v>2.8171428571428581</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A113">
            <v>1</v>
          </cell>
          <cell r="B113">
            <v>3</v>
          </cell>
          <cell r="E113">
            <v>1.4280000000000004</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A114">
            <v>1</v>
          </cell>
          <cell r="B114">
            <v>4</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A115">
            <v>1</v>
          </cell>
          <cell r="B115">
            <v>5</v>
          </cell>
          <cell r="E115">
            <v>0.17000000000000007</v>
          </cell>
          <cell r="F115">
            <v>0.3</v>
          </cell>
          <cell r="G115">
            <v>0</v>
          </cell>
          <cell r="H115">
            <v>0.34</v>
          </cell>
          <cell r="I115">
            <v>0</v>
          </cell>
          <cell r="J115">
            <v>0</v>
          </cell>
          <cell r="K115">
            <v>0</v>
          </cell>
          <cell r="L115">
            <v>3.7495090725114917</v>
          </cell>
          <cell r="M115">
            <v>0</v>
          </cell>
          <cell r="N115">
            <v>0</v>
          </cell>
          <cell r="O115">
            <v>0.1</v>
          </cell>
          <cell r="P115">
            <v>0.01</v>
          </cell>
          <cell r="Q115">
            <v>0</v>
          </cell>
          <cell r="R115">
            <v>0</v>
          </cell>
          <cell r="S115">
            <v>0</v>
          </cell>
        </row>
        <row r="116">
          <cell r="A116">
            <v>1</v>
          </cell>
          <cell r="B116">
            <v>6</v>
          </cell>
          <cell r="E116">
            <v>0</v>
          </cell>
          <cell r="F116">
            <v>0.8</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A117">
            <v>1</v>
          </cell>
          <cell r="B117">
            <v>7</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A118">
            <v>1</v>
          </cell>
          <cell r="B118">
            <v>8</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A119">
            <v>1</v>
          </cell>
          <cell r="B119">
            <v>9</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A120">
            <v>2</v>
          </cell>
          <cell r="B120">
            <v>1</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A121">
            <v>2</v>
          </cell>
          <cell r="B121">
            <v>2</v>
          </cell>
          <cell r="E121">
            <v>29.749999999999993</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A122">
            <v>2</v>
          </cell>
          <cell r="B122">
            <v>3</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A123">
            <v>2</v>
          </cell>
          <cell r="B123">
            <v>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A124">
            <v>2</v>
          </cell>
          <cell r="B124">
            <v>5</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A125">
            <v>2</v>
          </cell>
          <cell r="B125">
            <v>6</v>
          </cell>
          <cell r="E125">
            <v>4.8960000000000008</v>
          </cell>
          <cell r="F125">
            <v>0.1</v>
          </cell>
          <cell r="G125">
            <v>0</v>
          </cell>
          <cell r="H125">
            <v>1.4</v>
          </cell>
          <cell r="I125">
            <v>0</v>
          </cell>
          <cell r="J125">
            <v>0</v>
          </cell>
          <cell r="K125">
            <v>0</v>
          </cell>
          <cell r="L125">
            <v>0</v>
          </cell>
          <cell r="M125">
            <v>3.9872439030664752</v>
          </cell>
          <cell r="N125">
            <v>0</v>
          </cell>
          <cell r="O125">
            <v>0</v>
          </cell>
          <cell r="P125">
            <v>0</v>
          </cell>
          <cell r="Q125">
            <v>0</v>
          </cell>
          <cell r="R125">
            <v>0</v>
          </cell>
          <cell r="S125">
            <v>0</v>
          </cell>
        </row>
        <row r="126">
          <cell r="A126">
            <v>2</v>
          </cell>
          <cell r="B126">
            <v>7</v>
          </cell>
          <cell r="E126">
            <v>0</v>
          </cell>
          <cell r="F126">
            <v>0.4</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A127">
            <v>2</v>
          </cell>
          <cell r="B127">
            <v>8</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A128">
            <v>2</v>
          </cell>
          <cell r="B128">
            <v>9</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A129">
            <v>2</v>
          </cell>
          <cell r="B129">
            <v>10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A130">
            <v>3</v>
          </cell>
          <cell r="B130">
            <v>1</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A131">
            <v>3</v>
          </cell>
          <cell r="B131">
            <v>2</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A132">
            <v>3</v>
          </cell>
          <cell r="B132">
            <v>3</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A133">
            <v>3</v>
          </cell>
          <cell r="B133">
            <v>4</v>
          </cell>
          <cell r="E133">
            <v>0</v>
          </cell>
          <cell r="F133">
            <v>0</v>
          </cell>
          <cell r="G133">
            <v>0</v>
          </cell>
          <cell r="H133">
            <v>0</v>
          </cell>
          <cell r="I133">
            <v>0</v>
          </cell>
          <cell r="J133">
            <v>0</v>
          </cell>
          <cell r="K133">
            <v>0</v>
          </cell>
          <cell r="L133">
            <v>0</v>
          </cell>
          <cell r="M133">
            <v>0</v>
          </cell>
          <cell r="N133">
            <v>0</v>
          </cell>
          <cell r="O133">
            <v>0</v>
          </cell>
          <cell r="P133">
            <v>0</v>
          </cell>
          <cell r="Q133">
            <v>0.2</v>
          </cell>
          <cell r="R133">
            <v>0</v>
          </cell>
          <cell r="S133">
            <v>0</v>
          </cell>
        </row>
        <row r="134">
          <cell r="A134">
            <v>3</v>
          </cell>
          <cell r="B134">
            <v>5</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A135">
            <v>3</v>
          </cell>
          <cell r="B135">
            <v>6</v>
          </cell>
          <cell r="E135">
            <v>4.08</v>
          </cell>
          <cell r="F135">
            <v>0</v>
          </cell>
          <cell r="G135">
            <v>0</v>
          </cell>
          <cell r="H135">
            <v>0</v>
          </cell>
          <cell r="I135">
            <v>0</v>
          </cell>
          <cell r="J135">
            <v>0</v>
          </cell>
          <cell r="K135">
            <v>0</v>
          </cell>
          <cell r="L135">
            <v>0</v>
          </cell>
          <cell r="M135">
            <v>4.4112632469175797</v>
          </cell>
          <cell r="N135">
            <v>0</v>
          </cell>
          <cell r="O135">
            <v>3.0000000000000001E-3</v>
          </cell>
          <cell r="P135">
            <v>2E-3</v>
          </cell>
          <cell r="Q135">
            <v>0</v>
          </cell>
          <cell r="R135">
            <v>0</v>
          </cell>
          <cell r="S135">
            <v>0</v>
          </cell>
        </row>
        <row r="136">
          <cell r="A136">
            <v>3</v>
          </cell>
          <cell r="B136">
            <v>7</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A137">
            <v>3</v>
          </cell>
          <cell r="B137">
            <v>8</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A138">
            <v>3</v>
          </cell>
          <cell r="B138">
            <v>9</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A139">
            <v>3</v>
          </cell>
          <cell r="B139">
            <v>10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A140">
            <v>4</v>
          </cell>
          <cell r="B140">
            <v>1</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A141">
            <v>4</v>
          </cell>
          <cell r="B141">
            <v>2</v>
          </cell>
          <cell r="E141">
            <v>21.857142857142858</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A142">
            <v>4</v>
          </cell>
          <cell r="B142">
            <v>3</v>
          </cell>
          <cell r="E142">
            <v>0</v>
          </cell>
          <cell r="F142">
            <v>0</v>
          </cell>
          <cell r="G142">
            <v>3.6428571428571432</v>
          </cell>
          <cell r="H142">
            <v>0</v>
          </cell>
          <cell r="I142">
            <v>0</v>
          </cell>
          <cell r="J142">
            <v>0</v>
          </cell>
          <cell r="K142">
            <v>0</v>
          </cell>
          <cell r="L142">
            <v>0</v>
          </cell>
          <cell r="M142">
            <v>0</v>
          </cell>
          <cell r="N142">
            <v>0</v>
          </cell>
          <cell r="O142">
            <v>0</v>
          </cell>
          <cell r="P142">
            <v>0</v>
          </cell>
          <cell r="Q142">
            <v>0</v>
          </cell>
          <cell r="R142">
            <v>0</v>
          </cell>
          <cell r="S142">
            <v>0</v>
          </cell>
        </row>
        <row r="143">
          <cell r="A143">
            <v>4</v>
          </cell>
          <cell r="B143">
            <v>4</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A144">
            <v>4</v>
          </cell>
          <cell r="B144">
            <v>5</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A145">
            <v>4</v>
          </cell>
          <cell r="B145">
            <v>6</v>
          </cell>
          <cell r="E145">
            <v>4.895999999999999</v>
          </cell>
          <cell r="F145">
            <v>0.4</v>
          </cell>
          <cell r="G145">
            <v>0</v>
          </cell>
          <cell r="H145">
            <v>0</v>
          </cell>
          <cell r="I145">
            <v>0</v>
          </cell>
          <cell r="J145">
            <v>0</v>
          </cell>
          <cell r="K145">
            <v>0</v>
          </cell>
          <cell r="L145">
            <v>0</v>
          </cell>
          <cell r="M145">
            <v>0.32548929820950812</v>
          </cell>
          <cell r="N145">
            <v>0</v>
          </cell>
          <cell r="O145">
            <v>3.0000000000000001E-3</v>
          </cell>
          <cell r="P145">
            <v>2E-3</v>
          </cell>
          <cell r="Q145">
            <v>0.2</v>
          </cell>
          <cell r="R145">
            <v>0</v>
          </cell>
          <cell r="S145">
            <v>0</v>
          </cell>
        </row>
        <row r="146">
          <cell r="A146">
            <v>4</v>
          </cell>
          <cell r="B146">
            <v>7</v>
          </cell>
          <cell r="E146">
            <v>0</v>
          </cell>
          <cell r="F146">
            <v>0.1</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A147">
            <v>4</v>
          </cell>
          <cell r="B147">
            <v>8</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A148">
            <v>4</v>
          </cell>
          <cell r="B148">
            <v>9</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A149">
            <v>4</v>
          </cell>
          <cell r="B149">
            <v>10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A150">
            <v>5</v>
          </cell>
          <cell r="B150">
            <v>1</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A151">
            <v>5</v>
          </cell>
          <cell r="B151">
            <v>2</v>
          </cell>
          <cell r="E151">
            <v>21.857142857142858</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A152">
            <v>5</v>
          </cell>
          <cell r="B152">
            <v>3</v>
          </cell>
          <cell r="E152">
            <v>0</v>
          </cell>
          <cell r="F152">
            <v>0</v>
          </cell>
          <cell r="G152">
            <v>3.6428571428571428</v>
          </cell>
          <cell r="H152">
            <v>0</v>
          </cell>
          <cell r="I152">
            <v>0</v>
          </cell>
          <cell r="J152">
            <v>0</v>
          </cell>
          <cell r="K152">
            <v>0</v>
          </cell>
          <cell r="L152">
            <v>0</v>
          </cell>
          <cell r="M152">
            <v>0</v>
          </cell>
          <cell r="N152">
            <v>0</v>
          </cell>
          <cell r="O152">
            <v>0</v>
          </cell>
          <cell r="P152">
            <v>0</v>
          </cell>
          <cell r="Q152">
            <v>0</v>
          </cell>
          <cell r="R152">
            <v>0</v>
          </cell>
          <cell r="S152">
            <v>0</v>
          </cell>
        </row>
        <row r="153">
          <cell r="A153">
            <v>5</v>
          </cell>
          <cell r="B153">
            <v>4</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A154">
            <v>5</v>
          </cell>
          <cell r="B154">
            <v>5</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A155">
            <v>5</v>
          </cell>
          <cell r="B155">
            <v>6</v>
          </cell>
          <cell r="E155">
            <v>6.0451999999999995</v>
          </cell>
          <cell r="F155">
            <v>0</v>
          </cell>
          <cell r="G155">
            <v>0</v>
          </cell>
          <cell r="H155">
            <v>0</v>
          </cell>
          <cell r="I155">
            <v>0</v>
          </cell>
          <cell r="J155">
            <v>0</v>
          </cell>
          <cell r="K155">
            <v>0</v>
          </cell>
          <cell r="L155">
            <v>0</v>
          </cell>
          <cell r="M155">
            <v>3.0514621707141392</v>
          </cell>
          <cell r="N155">
            <v>0</v>
          </cell>
          <cell r="O155">
            <v>3.0000000000000001E-3</v>
          </cell>
          <cell r="P155">
            <v>2E-3</v>
          </cell>
          <cell r="Q155">
            <v>0.2</v>
          </cell>
          <cell r="R155">
            <v>0</v>
          </cell>
          <cell r="S155">
            <v>0</v>
          </cell>
        </row>
        <row r="156">
          <cell r="A156">
            <v>5</v>
          </cell>
          <cell r="B156">
            <v>7</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A157">
            <v>5</v>
          </cell>
          <cell r="B157">
            <v>8</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A158">
            <v>5</v>
          </cell>
          <cell r="B158">
            <v>9</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A159">
            <v>5</v>
          </cell>
          <cell r="B159">
            <v>10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sheetData>
      <sheetData sheetId="16"/>
      <sheetData sheetId="17"/>
      <sheetData sheetId="18"/>
      <sheetData sheetId="19">
        <row r="3">
          <cell r="AA3" t="str">
            <v xml:space="preserve">SA Crude steel production </v>
          </cell>
        </row>
      </sheetData>
      <sheetData sheetId="20">
        <row r="5">
          <cell r="C5">
            <v>4474699</v>
          </cell>
        </row>
      </sheetData>
      <sheetData sheetId="2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Emission Source Summary"/>
      <sheetName val="Improving Energy Efficiency"/>
      <sheetName val="Clinker to Cement Ratio"/>
      <sheetName val="Alternative Kiln Fuels"/>
      <sheetName val="Emerging and Innovative Tech"/>
      <sheetName val="CO2 Emissions"/>
      <sheetName val="Plant Data in SA"/>
      <sheetName val="G61 Scenarios Modelled"/>
      <sheetName val="Data for SATIM"/>
      <sheetName val="SATIM Scenarios and inpu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definedNames>
      <definedName name="pamsindex" refersTo="='PAMS central control panel'!$C$2"/>
      <definedName name="wastePAM" refersTo="='PAMS central control panel'!$C$3"/>
    </definedNames>
    <sheetDataSet>
      <sheetData sheetId="0"/>
      <sheetData sheetId="1">
        <row r="3">
          <cell r="C3" t="str">
            <v>Modeller</v>
          </cell>
        </row>
      </sheetData>
      <sheetData sheetId="2"/>
      <sheetData sheetId="3"/>
      <sheetData sheetId="4"/>
      <sheetData sheetId="5"/>
      <sheetData sheetId="6"/>
      <sheetData sheetId="7">
        <row r="2">
          <cell r="C2" t="str">
            <v>Agriculture, forestry and fishing</v>
          </cell>
        </row>
        <row r="3">
          <cell r="C3">
            <v>30551.620454080188</v>
          </cell>
        </row>
      </sheetData>
      <sheetData sheetId="8"/>
      <sheetData sheetId="9">
        <row r="2">
          <cell r="C2" t="str">
            <v>1994</v>
          </cell>
        </row>
        <row r="3">
          <cell r="C3">
            <v>32965.19846995252</v>
          </cell>
        </row>
      </sheetData>
      <sheetData sheetId="10"/>
      <sheetData sheetId="11">
        <row r="2">
          <cell r="C2" t="str">
            <v>FMP20000</v>
          </cell>
        </row>
        <row r="3">
          <cell r="C3" t="str">
            <v>FMP20001</v>
          </cell>
        </row>
      </sheetData>
      <sheetData sheetId="12"/>
      <sheetData sheetId="13"/>
      <sheetData sheetId="14">
        <row r="2">
          <cell r="C2">
            <v>813472</v>
          </cell>
        </row>
        <row r="3">
          <cell r="C3">
            <v>667031</v>
          </cell>
        </row>
      </sheetData>
      <sheetData sheetId="15">
        <row r="2">
          <cell r="C2">
            <v>1</v>
          </cell>
        </row>
      </sheetData>
      <sheetData sheetId="16">
        <row r="3">
          <cell r="C3" t="str">
            <v>definition value added</v>
          </cell>
        </row>
      </sheetData>
      <sheetData sheetId="17"/>
      <sheetData sheetId="18">
        <row r="2">
          <cell r="C2">
            <v>1992</v>
          </cell>
        </row>
        <row r="3">
          <cell r="C3">
            <v>53</v>
          </cell>
        </row>
      </sheetData>
      <sheetData sheetId="19"/>
      <sheetData sheetId="20">
        <row r="3">
          <cell r="C3">
            <v>1993</v>
          </cell>
        </row>
      </sheetData>
      <sheetData sheetId="21"/>
      <sheetData sheetId="22"/>
      <sheetData sheetId="23"/>
      <sheetData sheetId="24"/>
      <sheetData sheetId="25"/>
      <sheetData sheetId="26"/>
      <sheetData sheetId="27"/>
      <sheetData sheetId="28"/>
      <sheetData sheetId="29"/>
      <sheetData sheetId="30">
        <row r="2">
          <cell r="C2">
            <v>1988</v>
          </cell>
        </row>
        <row r="3">
          <cell r="C3">
            <v>129493</v>
          </cell>
        </row>
      </sheetData>
      <sheetData sheetId="31">
        <row r="3">
          <cell r="C3">
            <v>1981</v>
          </cell>
        </row>
      </sheetData>
      <sheetData sheetId="32">
        <row r="2">
          <cell r="C2">
            <v>1996</v>
          </cell>
        </row>
        <row r="3">
          <cell r="C3">
            <v>31188464</v>
          </cell>
        </row>
      </sheetData>
      <sheetData sheetId="33">
        <row r="3">
          <cell r="C3" t="str">
            <v/>
          </cell>
        </row>
      </sheetData>
      <sheetData sheetId="34">
        <row r="3">
          <cell r="C3" t="str">
            <v xml:space="preserve">Created this sheet to centralise the efficiencies data. </v>
          </cell>
        </row>
      </sheetData>
      <sheetData sheetId="35"/>
      <sheetData sheetId="36">
        <row r="3">
          <cell r="C3" t="str">
            <v>Administration Charge @ R83.55 per day for 31 days</v>
          </cell>
        </row>
      </sheetData>
      <sheetData sheetId="37">
        <row r="3">
          <cell r="C3">
            <v>1992</v>
          </cell>
        </row>
      </sheetData>
      <sheetData sheetId="38">
        <row r="2">
          <cell r="C2" t="str">
            <v>IFAEAF_CG-I</v>
          </cell>
        </row>
        <row r="3">
          <cell r="C3" t="str">
            <v>IFAEAF_CG-O</v>
          </cell>
        </row>
      </sheetData>
      <sheetData sheetId="39">
        <row r="2">
          <cell r="C2" t="str">
            <v>-</v>
          </cell>
        </row>
        <row r="3">
          <cell r="C3" t="str">
            <v>IFAEAF</v>
          </cell>
        </row>
      </sheetData>
      <sheetData sheetId="40">
        <row r="2">
          <cell r="C2" t="str">
            <v>-</v>
          </cell>
        </row>
        <row r="3">
          <cell r="C3" t="str">
            <v>-</v>
          </cell>
        </row>
      </sheetData>
      <sheetData sheetId="41"/>
      <sheetData sheetId="42">
        <row r="2">
          <cell r="C2" t="str">
            <v>IALPOT_CG-I</v>
          </cell>
        </row>
        <row r="3">
          <cell r="C3" t="str">
            <v>IALPOT_CG-O</v>
          </cell>
        </row>
      </sheetData>
      <sheetData sheetId="43">
        <row r="2">
          <cell r="C2" t="str">
            <v>-</v>
          </cell>
        </row>
        <row r="3">
          <cell r="C3" t="str">
            <v>-</v>
          </cell>
        </row>
      </sheetData>
      <sheetData sheetId="44">
        <row r="2">
          <cell r="C2" t="str">
            <v>-</v>
          </cell>
        </row>
        <row r="3">
          <cell r="C3" t="str">
            <v>IALPOT</v>
          </cell>
        </row>
      </sheetData>
      <sheetData sheetId="45"/>
      <sheetData sheetId="46">
        <row r="2">
          <cell r="C2" t="str">
            <v>UC-INM-KLD</v>
          </cell>
        </row>
        <row r="3">
          <cell r="C3" t="str">
            <v>UC-INM-KLD-T1</v>
          </cell>
        </row>
      </sheetData>
      <sheetData sheetId="47">
        <row r="3">
          <cell r="C3" t="str">
            <v>INMBRIADV</v>
          </cell>
        </row>
      </sheetData>
      <sheetData sheetId="48">
        <row r="2">
          <cell r="C2" t="str">
            <v>-</v>
          </cell>
        </row>
        <row r="3">
          <cell r="C3" t="str">
            <v>-</v>
          </cell>
        </row>
      </sheetData>
      <sheetData sheetId="49"/>
      <sheetData sheetId="50">
        <row r="2">
          <cell r="C2">
            <v>2001</v>
          </cell>
        </row>
        <row r="3">
          <cell r="C3">
            <v>4352310</v>
          </cell>
        </row>
      </sheetData>
      <sheetData sheetId="51"/>
      <sheetData sheetId="52">
        <row r="2">
          <cell r="C2" t="str">
            <v>High Temperature Heat</v>
          </cell>
        </row>
        <row r="3">
          <cell r="C3" t="str">
            <v>Compressed Air</v>
          </cell>
        </row>
      </sheetData>
      <sheetData sheetId="53">
        <row r="2">
          <cell r="C2">
            <v>2006</v>
          </cell>
        </row>
        <row r="3">
          <cell r="C3">
            <v>12494656</v>
          </cell>
        </row>
      </sheetData>
      <sheetData sheetId="54"/>
      <sheetData sheetId="55"/>
      <sheetData sheetId="56">
        <row r="3">
          <cell r="C3" t="str">
            <v>Base-year final energy aggregated by sector fuel</v>
          </cell>
        </row>
      </sheetData>
      <sheetData sheetId="57">
        <row r="3">
          <cell r="C3" t="str">
            <v>Base-year final energy aggregated by sector fuel</v>
          </cell>
        </row>
      </sheetData>
      <sheetData sheetId="58">
        <row r="3">
          <cell r="C3" t="str">
            <v>Base-year final energy aggregated by sector fuel</v>
          </cell>
        </row>
      </sheetData>
      <sheetData sheetId="59">
        <row r="2">
          <cell r="C2" t="b">
            <v>0</v>
          </cell>
        </row>
        <row r="3">
          <cell r="C3" t="b">
            <v>0</v>
          </cell>
        </row>
      </sheetData>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ow r="3">
          <cell r="C3" t="str">
            <v>K</v>
          </cell>
        </row>
      </sheetData>
      <sheetData sheetId="79">
        <row r="2">
          <cell r="C2">
            <v>2012</v>
          </cell>
        </row>
        <row r="3">
          <cell r="C3">
            <v>0</v>
          </cell>
        </row>
      </sheetData>
      <sheetData sheetId="80">
        <row r="2">
          <cell r="C2">
            <v>2012</v>
          </cell>
        </row>
        <row r="3">
          <cell r="C3">
            <v>0</v>
          </cell>
        </row>
      </sheetData>
      <sheetData sheetId="81">
        <row r="2">
          <cell r="C2">
            <v>2012</v>
          </cell>
        </row>
        <row r="3">
          <cell r="C3">
            <v>0</v>
          </cell>
        </row>
      </sheetData>
      <sheetData sheetId="82">
        <row r="2">
          <cell r="C2">
            <v>2012</v>
          </cell>
        </row>
        <row r="3">
          <cell r="C3">
            <v>0</v>
          </cell>
        </row>
      </sheetData>
      <sheetData sheetId="83">
        <row r="2">
          <cell r="C2">
            <v>2012</v>
          </cell>
        </row>
        <row r="3">
          <cell r="C3">
            <v>0</v>
          </cell>
        </row>
      </sheetData>
      <sheetData sheetId="84">
        <row r="2">
          <cell r="C2">
            <v>2012</v>
          </cell>
        </row>
        <row r="3">
          <cell r="C3">
            <v>0</v>
          </cell>
        </row>
      </sheetData>
      <sheetData sheetId="85">
        <row r="2">
          <cell r="C2">
            <v>2012</v>
          </cell>
        </row>
        <row r="3">
          <cell r="C3">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2 EB for NMM"/>
      <sheetName val="2012SATIM outputs"/>
      <sheetName val="Napp - Cement"/>
      <sheetName val="Glass websearch"/>
      <sheetName val="SATIM2006ouputs subsusectors"/>
      <sheetName val="Cement RES - Tamaryn"/>
    </sheetNames>
    <sheetDataSet>
      <sheetData sheetId="0">
        <row r="45">
          <cell r="X45">
            <v>3.2959999999999998</v>
          </cell>
        </row>
        <row r="49">
          <cell r="X49">
            <v>14.27</v>
          </cell>
        </row>
        <row r="56">
          <cell r="X56">
            <v>1.27</v>
          </cell>
        </row>
        <row r="59">
          <cell r="X59">
            <v>1.2</v>
          </cell>
        </row>
      </sheetData>
      <sheetData sheetId="1" refreshError="1"/>
      <sheetData sheetId="2" refreshError="1"/>
      <sheetData sheetId="3" refreshError="1"/>
      <sheetData sheetId="4" refreshError="1"/>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F057E511-1CF7-407E-B752-CEEBECC445F4}" userId="Bruno Merven" providerId="None"/>
  <person displayName="Bryce McCall" id="{BD843D15-8719-4389-9917-6E7DE11B41FD}" userId="Bryce McCall"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65" dT="2022-02-23T10:56:58.47" personId="{F057E511-1CF7-407E-B752-CEEBECC445F4}" id="{6296E0FD-49C1-4AA8-A42C-C8F8F1D243C6}">
    <text>This row was missing</text>
  </threadedComment>
  <threadedComment ref="B266" dT="2022-02-23T10:56:58.47" personId="{F057E511-1CF7-407E-B752-CEEBECC445F4}" id="{A8D71327-C488-48CA-A43F-1C71CE8828E8}">
    <text>This row was missing</text>
  </threadedComment>
</ThreadedComments>
</file>

<file path=xl/threadedComments/threadedComment2.xml><?xml version="1.0" encoding="utf-8"?>
<ThreadedComments xmlns="http://schemas.microsoft.com/office/spreadsheetml/2018/threadedcomments" xmlns:x="http://schemas.openxmlformats.org/spreadsheetml/2006/main">
  <threadedComment ref="P19" dT="2020-06-29T09:04:00.56" personId="{BD843D15-8719-4389-9917-6E7DE11B41FD}" id="{94A75F79-7F1E-4E56-B3E2-65E995F08A97}">
    <text>I think this is the coal ash they add to the clay brick itself. Unclear if this is the coal amount used to burn in the power station resulting in the ash component going into the brick or not.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engineeringnews.co.za/print-version/ppc-cement-capacity-expansion-project-south-africa-2008-11-14" TargetMode="External"/><Relationship Id="rId2" Type="http://schemas.openxmlformats.org/officeDocument/2006/relationships/hyperlink" Target="https://www.africaoutlookmag.com/company-profiles/1268-cemza" TargetMode="External"/><Relationship Id="rId1" Type="http://schemas.openxmlformats.org/officeDocument/2006/relationships/hyperlink" Target="https://www.cemnet.com/News/story/170401/lafarge-africa-to-install-baghouse-at-ewekoro.html"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https://www.afrisam.co.za/uploads/documents/Cementitious_materials_for_concrete.pdf"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hyperlink" Target="https://www.claybrick.org/lca-life-cycle-assessment-clay-brick-walling-south-africa"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6D91-8948-4A28-8A43-4BAE5CFC2A12}">
  <sheetPr>
    <tabColor rgb="FF00B050"/>
  </sheetPr>
  <dimension ref="B2:D6"/>
  <sheetViews>
    <sheetView workbookViewId="0">
      <selection activeCell="B7" sqref="B7"/>
    </sheetView>
  </sheetViews>
  <sheetFormatPr defaultRowHeight="15.75"/>
  <cols>
    <col min="2" max="2" width="54.875" style="50" customWidth="1"/>
  </cols>
  <sheetData>
    <row r="2" spans="2:4">
      <c r="B2" s="398" t="s">
        <v>958</v>
      </c>
      <c r="C2" s="74" t="s">
        <v>959</v>
      </c>
      <c r="D2" s="74" t="s">
        <v>960</v>
      </c>
    </row>
    <row r="3" spans="2:4">
      <c r="B3" s="50" t="s">
        <v>962</v>
      </c>
      <c r="C3" s="397">
        <v>44734</v>
      </c>
      <c r="D3" t="s">
        <v>961</v>
      </c>
    </row>
    <row r="4" spans="2:4" ht="47.25">
      <c r="B4" s="50" t="s">
        <v>963</v>
      </c>
      <c r="C4" s="397">
        <v>44734</v>
      </c>
      <c r="D4" t="s">
        <v>961</v>
      </c>
    </row>
    <row r="6" spans="2:4" ht="31.5">
      <c r="B6" s="50" t="s">
        <v>968</v>
      </c>
      <c r="C6" s="397">
        <v>44735</v>
      </c>
      <c r="D6" t="s">
        <v>969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S385"/>
  <sheetViews>
    <sheetView topLeftCell="A125" zoomScaleNormal="100" workbookViewId="0">
      <selection activeCell="N147" sqref="N147"/>
    </sheetView>
  </sheetViews>
  <sheetFormatPr defaultColWidth="11" defaultRowHeight="15.75"/>
  <cols>
    <col min="1" max="1" width="15.875" customWidth="1"/>
    <col min="2" max="3" width="20" bestFit="1" customWidth="1"/>
    <col min="4" max="4" width="10.875" bestFit="1" customWidth="1"/>
  </cols>
  <sheetData>
    <row r="1" spans="1:4">
      <c r="B1" s="351" t="s">
        <v>11</v>
      </c>
      <c r="C1" s="352"/>
      <c r="D1" s="353"/>
    </row>
    <row r="2" spans="1:4">
      <c r="B2" s="4" t="s">
        <v>8</v>
      </c>
      <c r="C2" s="4" t="s">
        <v>10</v>
      </c>
      <c r="D2" s="4" t="s">
        <v>9</v>
      </c>
    </row>
    <row r="3" spans="1:4" ht="31.5">
      <c r="A3" s="1" t="s">
        <v>0</v>
      </c>
      <c r="B3" s="3"/>
      <c r="C3" s="3"/>
      <c r="D3" s="3"/>
    </row>
    <row r="4" spans="1:4" ht="31.5">
      <c r="A4" s="5" t="s">
        <v>1</v>
      </c>
      <c r="B4" s="3"/>
      <c r="C4" s="3"/>
      <c r="D4" s="3"/>
    </row>
    <row r="5" spans="1:4" ht="31.5">
      <c r="A5" s="5" t="s">
        <v>2</v>
      </c>
      <c r="B5" s="3"/>
      <c r="C5" s="3"/>
      <c r="D5" s="3"/>
    </row>
    <row r="6" spans="1:4">
      <c r="A6" s="5" t="s">
        <v>3</v>
      </c>
      <c r="B6" s="3"/>
      <c r="C6" s="3"/>
      <c r="D6" s="3"/>
    </row>
    <row r="7" spans="1:4" ht="47.25">
      <c r="A7" s="2" t="s">
        <v>4</v>
      </c>
      <c r="B7" s="3"/>
      <c r="C7" s="3"/>
      <c r="D7" s="3"/>
    </row>
    <row r="8" spans="1:4" ht="47.25">
      <c r="A8" s="5" t="s">
        <v>6</v>
      </c>
      <c r="B8" s="3"/>
      <c r="C8" s="3"/>
      <c r="D8" s="3"/>
    </row>
    <row r="9" spans="1:4" ht="31.5">
      <c r="A9" s="5" t="s">
        <v>7</v>
      </c>
      <c r="B9" s="3"/>
      <c r="C9" s="3"/>
      <c r="D9" s="3"/>
    </row>
    <row r="11" spans="1:4">
      <c r="A11" s="6"/>
      <c r="B11" s="6"/>
      <c r="C11" s="6"/>
      <c r="D11" s="6"/>
    </row>
    <row r="12" spans="1:4">
      <c r="A12" s="6"/>
      <c r="B12" s="6"/>
      <c r="C12" s="6"/>
      <c r="D12" s="6"/>
    </row>
    <row r="13" spans="1:4">
      <c r="A13" s="6"/>
      <c r="B13" s="6"/>
      <c r="C13" s="6"/>
      <c r="D13" s="6"/>
    </row>
    <row r="14" spans="1:4">
      <c r="A14" s="6"/>
      <c r="B14" s="6"/>
      <c r="C14" s="6"/>
      <c r="D14" s="6"/>
    </row>
    <row r="15" spans="1:4">
      <c r="A15" s="6"/>
      <c r="B15" s="6"/>
      <c r="C15" s="6"/>
      <c r="D15" s="6"/>
    </row>
    <row r="16" spans="1:4">
      <c r="A16" s="6"/>
      <c r="B16" s="6"/>
      <c r="C16" s="6"/>
      <c r="D16" s="6"/>
    </row>
    <row r="17" spans="1:4">
      <c r="A17" s="6"/>
      <c r="B17" s="6"/>
      <c r="C17" s="6"/>
      <c r="D17" s="6"/>
    </row>
    <row r="18" spans="1:4">
      <c r="A18" s="6"/>
      <c r="B18" s="6"/>
      <c r="C18" s="6"/>
      <c r="D18" s="6"/>
    </row>
    <row r="19" spans="1:4">
      <c r="A19" s="6"/>
      <c r="B19" s="6"/>
      <c r="C19" s="6"/>
      <c r="D19" s="6"/>
    </row>
    <row r="20" spans="1:4">
      <c r="A20" s="6"/>
      <c r="B20" s="6"/>
      <c r="C20" s="6"/>
      <c r="D20" s="6"/>
    </row>
    <row r="21" spans="1:4">
      <c r="A21" s="6"/>
      <c r="B21" s="6"/>
      <c r="C21" s="6"/>
      <c r="D21" s="6"/>
    </row>
    <row r="22" spans="1:4">
      <c r="A22" s="6"/>
      <c r="B22" s="6"/>
      <c r="C22" s="6"/>
      <c r="D22" s="6"/>
    </row>
    <row r="23" spans="1:4">
      <c r="A23" s="6"/>
      <c r="B23" s="6"/>
      <c r="C23" s="6"/>
      <c r="D23" s="6"/>
    </row>
    <row r="24" spans="1:4">
      <c r="A24" s="6"/>
      <c r="B24" s="6"/>
      <c r="C24" s="6"/>
      <c r="D24" s="6"/>
    </row>
    <row r="25" spans="1:4">
      <c r="A25" s="6"/>
      <c r="B25" s="6"/>
      <c r="C25" s="6"/>
      <c r="D25" s="6"/>
    </row>
    <row r="26" spans="1:4">
      <c r="A26" s="6"/>
      <c r="B26" s="6"/>
      <c r="C26" s="6"/>
      <c r="D26" s="6"/>
    </row>
    <row r="27" spans="1:4">
      <c r="A27" s="6"/>
      <c r="B27" s="6"/>
      <c r="C27" s="6"/>
      <c r="D27" s="6"/>
    </row>
    <row r="28" spans="1:4">
      <c r="A28" s="6"/>
      <c r="B28" s="6"/>
      <c r="C28" s="6"/>
      <c r="D28" s="6"/>
    </row>
    <row r="49" spans="1:6" ht="36">
      <c r="A49" s="354" t="s">
        <v>12</v>
      </c>
      <c r="B49" s="354"/>
      <c r="C49" s="354"/>
      <c r="D49" s="354"/>
      <c r="E49" s="354"/>
      <c r="F49" s="354"/>
    </row>
    <row r="81" spans="1:11" ht="36">
      <c r="A81" s="354" t="s">
        <v>13</v>
      </c>
      <c r="B81" s="354"/>
      <c r="C81" s="354"/>
      <c r="D81" s="354"/>
      <c r="E81" s="354"/>
      <c r="F81" s="354"/>
      <c r="G81" s="354"/>
      <c r="H81" s="354"/>
      <c r="I81" s="354"/>
      <c r="J81" s="354"/>
      <c r="K81" s="354"/>
    </row>
    <row r="98" spans="9:9">
      <c r="I98" t="s">
        <v>14</v>
      </c>
    </row>
    <row r="133" spans="2:17">
      <c r="B133" t="s">
        <v>232</v>
      </c>
    </row>
    <row r="134" spans="2:17">
      <c r="B134" s="67" t="s">
        <v>233</v>
      </c>
      <c r="C134" s="68"/>
      <c r="D134" s="68"/>
      <c r="E134" s="68"/>
      <c r="F134" s="68"/>
      <c r="G134" s="68"/>
      <c r="H134" s="68"/>
      <c r="I134" s="68"/>
      <c r="J134" s="65"/>
    </row>
    <row r="135" spans="2:17">
      <c r="B135" s="69"/>
      <c r="C135" s="3"/>
      <c r="D135" s="3">
        <v>2016</v>
      </c>
      <c r="E135" s="3" t="s">
        <v>222</v>
      </c>
      <c r="F135" s="3" t="s">
        <v>223</v>
      </c>
      <c r="G135" s="3" t="s">
        <v>224</v>
      </c>
      <c r="H135" s="3" t="s">
        <v>225</v>
      </c>
      <c r="I135" s="64"/>
      <c r="J135" s="61"/>
      <c r="M135">
        <v>2016</v>
      </c>
      <c r="N135">
        <v>2020</v>
      </c>
      <c r="O135">
        <v>2030</v>
      </c>
      <c r="P135">
        <v>2040</v>
      </c>
      <c r="Q135">
        <v>2050</v>
      </c>
    </row>
    <row r="136" spans="2:17">
      <c r="B136" s="69"/>
      <c r="C136" s="3" t="s">
        <v>226</v>
      </c>
      <c r="D136" s="71">
        <v>2.8645648986503121E-2</v>
      </c>
      <c r="E136" s="71">
        <v>4.3780843997669593E-2</v>
      </c>
      <c r="F136" s="71">
        <v>5.2486481804438351E-2</v>
      </c>
      <c r="G136" s="71">
        <v>5.289526401038467E-2</v>
      </c>
      <c r="H136" s="71">
        <v>5.272588447164555E-2</v>
      </c>
      <c r="I136" s="64"/>
      <c r="J136" s="61"/>
      <c r="L136" t="s">
        <v>234</v>
      </c>
      <c r="M136" s="72">
        <f>D136+D137</f>
        <v>0.10652319313126285</v>
      </c>
      <c r="N136" s="72">
        <f>E136+E137</f>
        <v>0.13725637983933467</v>
      </c>
      <c r="O136" s="72">
        <f>F136+F137</f>
        <v>0.19319535977016586</v>
      </c>
      <c r="P136" s="72">
        <f>G136+G137</f>
        <v>0.21309758297986037</v>
      </c>
      <c r="Q136" s="72">
        <f>H136+H137</f>
        <v>0.23150220085137174</v>
      </c>
    </row>
    <row r="137" spans="2:17">
      <c r="B137" s="69"/>
      <c r="C137" s="3" t="s">
        <v>227</v>
      </c>
      <c r="D137" s="71">
        <v>7.7877544144759725E-2</v>
      </c>
      <c r="E137" s="71">
        <v>9.3475535841665083E-2</v>
      </c>
      <c r="F137" s="71">
        <v>0.14070887796572751</v>
      </c>
      <c r="G137" s="71">
        <v>0.1602023189694757</v>
      </c>
      <c r="H137" s="71">
        <v>0.17877631637972619</v>
      </c>
      <c r="I137" s="64"/>
      <c r="J137" s="61"/>
    </row>
    <row r="138" spans="2:17">
      <c r="B138" s="69"/>
      <c r="C138" s="3" t="s">
        <v>228</v>
      </c>
      <c r="D138" s="71">
        <v>7.2134406695142955E-2</v>
      </c>
      <c r="E138" s="71">
        <v>7.2071908001680007E-2</v>
      </c>
      <c r="F138" s="71">
        <v>7.3147985661147039E-2</v>
      </c>
      <c r="G138" s="71">
        <v>7.4020758498744399E-2</v>
      </c>
      <c r="H138" s="71">
        <v>7.4967259608863204E-2</v>
      </c>
      <c r="I138" s="64"/>
      <c r="J138" s="61"/>
      <c r="L138" t="s">
        <v>182</v>
      </c>
      <c r="M138" s="72">
        <f t="shared" ref="M138:Q141" si="0">D138</f>
        <v>7.2134406695142955E-2</v>
      </c>
      <c r="N138" s="72">
        <f t="shared" si="0"/>
        <v>7.2071908001680007E-2</v>
      </c>
      <c r="O138" s="72">
        <f t="shared" si="0"/>
        <v>7.3147985661147039E-2</v>
      </c>
      <c r="P138" s="72">
        <f t="shared" si="0"/>
        <v>7.4020758498744399E-2</v>
      </c>
      <c r="Q138" s="72">
        <f t="shared" si="0"/>
        <v>7.4967259608863204E-2</v>
      </c>
    </row>
    <row r="139" spans="2:17">
      <c r="B139" s="69"/>
      <c r="C139" s="3" t="s">
        <v>229</v>
      </c>
      <c r="D139" s="71">
        <v>0.11786188740787994</v>
      </c>
      <c r="E139" s="71">
        <v>0.13318917666634578</v>
      </c>
      <c r="F139" s="71">
        <v>0.18542785396649336</v>
      </c>
      <c r="G139" s="71">
        <v>0.20528980117478077</v>
      </c>
      <c r="H139" s="71">
        <v>0.22493879542111989</v>
      </c>
      <c r="I139" s="64"/>
      <c r="J139" s="61"/>
      <c r="L139" t="s">
        <v>229</v>
      </c>
      <c r="M139" s="72">
        <f t="shared" si="0"/>
        <v>0.11786188740787994</v>
      </c>
      <c r="N139" s="72">
        <f t="shared" si="0"/>
        <v>0.13318917666634578</v>
      </c>
      <c r="O139" s="72">
        <f t="shared" si="0"/>
        <v>0.18542785396649336</v>
      </c>
      <c r="P139" s="72">
        <f t="shared" si="0"/>
        <v>0.20528980117478077</v>
      </c>
      <c r="Q139" s="72">
        <f t="shared" si="0"/>
        <v>0.22493879542111989</v>
      </c>
    </row>
    <row r="140" spans="2:17">
      <c r="B140" s="69"/>
      <c r="C140" s="3" t="s">
        <v>124</v>
      </c>
      <c r="D140" s="71">
        <v>9.2000259319209299E-3</v>
      </c>
      <c r="E140" s="71">
        <v>1.3456515353955187E-2</v>
      </c>
      <c r="F140" s="71">
        <v>2.3187170450836705E-2</v>
      </c>
      <c r="G140" s="71">
        <v>2.6792331656206425E-2</v>
      </c>
      <c r="H140" s="71">
        <v>3.0223201278182274E-2</v>
      </c>
      <c r="I140" s="64"/>
      <c r="J140" s="61"/>
      <c r="L140" t="s">
        <v>235</v>
      </c>
      <c r="M140" s="72">
        <f t="shared" si="0"/>
        <v>9.2000259319209299E-3</v>
      </c>
      <c r="N140" s="72">
        <f t="shared" si="0"/>
        <v>1.3456515353955187E-2</v>
      </c>
      <c r="O140" s="72">
        <f t="shared" si="0"/>
        <v>2.3187170450836705E-2</v>
      </c>
      <c r="P140" s="72">
        <f t="shared" si="0"/>
        <v>2.6792331656206425E-2</v>
      </c>
      <c r="Q140" s="72">
        <f t="shared" si="0"/>
        <v>3.0223201278182274E-2</v>
      </c>
    </row>
    <row r="141" spans="2:17">
      <c r="B141" s="69"/>
      <c r="C141" s="3" t="s">
        <v>230</v>
      </c>
      <c r="D141" s="71">
        <v>7.5040994550741689E-4</v>
      </c>
      <c r="E141" s="71">
        <v>8.1731416738654653E-3</v>
      </c>
      <c r="F141" s="71">
        <v>2.5344588663270644E-2</v>
      </c>
      <c r="G141" s="71">
        <v>3.1430119278938913E-2</v>
      </c>
      <c r="H141" s="71">
        <v>3.7346380922778491E-2</v>
      </c>
      <c r="I141" s="64"/>
      <c r="J141" s="61"/>
      <c r="L141" t="s">
        <v>236</v>
      </c>
      <c r="M141" s="72">
        <f t="shared" si="0"/>
        <v>7.5040994550741689E-4</v>
      </c>
      <c r="N141" s="72">
        <f t="shared" si="0"/>
        <v>8.1731416738654653E-3</v>
      </c>
      <c r="O141" s="72">
        <f t="shared" si="0"/>
        <v>2.5344588663270644E-2</v>
      </c>
      <c r="P141" s="72">
        <f t="shared" si="0"/>
        <v>3.1430119278938913E-2</v>
      </c>
      <c r="Q141" s="72">
        <f t="shared" si="0"/>
        <v>3.7346380922778491E-2</v>
      </c>
    </row>
    <row r="142" spans="2:17">
      <c r="B142" s="69"/>
      <c r="C142" s="3" t="s">
        <v>55</v>
      </c>
      <c r="D142" s="71">
        <v>0.69353007688828594</v>
      </c>
      <c r="E142" s="71">
        <v>0.63585287846481886</v>
      </c>
      <c r="F142" s="71">
        <v>0.49969704148808636</v>
      </c>
      <c r="G142" s="71">
        <v>0.44936940641146905</v>
      </c>
      <c r="H142" s="71">
        <v>0.40102216191768436</v>
      </c>
      <c r="I142" s="64"/>
      <c r="J142" s="61"/>
    </row>
    <row r="143" spans="2:17">
      <c r="B143" s="69"/>
      <c r="C143" s="3" t="s">
        <v>231</v>
      </c>
      <c r="D143" s="71">
        <v>1</v>
      </c>
      <c r="E143" s="71">
        <v>1</v>
      </c>
      <c r="F143" s="71">
        <v>0.99999999999999989</v>
      </c>
      <c r="G143" s="71">
        <v>0.99999999999999989</v>
      </c>
      <c r="H143" s="71">
        <v>1</v>
      </c>
      <c r="I143" s="64"/>
      <c r="J143" s="61"/>
      <c r="L143" t="s">
        <v>237</v>
      </c>
      <c r="M143" s="72">
        <f>100%-SUM(M136:M141)</f>
        <v>0.69353007688828594</v>
      </c>
      <c r="N143" s="72">
        <f>100%-SUM(N136:N141)</f>
        <v>0.63585287846481897</v>
      </c>
      <c r="O143" s="72">
        <f>100%-SUM(O136:O141)</f>
        <v>0.49969704148808647</v>
      </c>
      <c r="P143" s="72">
        <f>100%-SUM(P136:P141)</f>
        <v>0.44936940641146916</v>
      </c>
      <c r="Q143" s="72">
        <f>100%-SUM(Q136:Q141)</f>
        <v>0.40102216191768436</v>
      </c>
    </row>
    <row r="144" spans="2:17">
      <c r="B144" s="69"/>
      <c r="C144" s="64"/>
      <c r="D144" s="64"/>
      <c r="E144" s="64"/>
      <c r="F144" s="64"/>
      <c r="G144" s="64"/>
      <c r="H144" s="64"/>
      <c r="I144" s="64"/>
      <c r="J144" s="61"/>
      <c r="L144" t="s">
        <v>238</v>
      </c>
      <c r="M144" s="72">
        <f>1-M143</f>
        <v>0.30646992311171406</v>
      </c>
      <c r="N144" s="72">
        <f>1-N143</f>
        <v>0.36414712153518103</v>
      </c>
      <c r="O144" s="72">
        <f>1-O143</f>
        <v>0.50030295851191353</v>
      </c>
      <c r="P144" s="72">
        <f>1-P143</f>
        <v>0.55063059358853084</v>
      </c>
      <c r="Q144" s="72">
        <f>1-Q143</f>
        <v>0.59897783808231564</v>
      </c>
    </row>
    <row r="145" spans="1:17">
      <c r="B145" s="69"/>
      <c r="C145" s="64"/>
      <c r="D145" s="64"/>
      <c r="E145" s="64"/>
      <c r="F145" s="64"/>
      <c r="G145" s="64"/>
      <c r="H145" s="64"/>
      <c r="I145" s="64"/>
      <c r="J145" s="61"/>
    </row>
    <row r="146" spans="1:17">
      <c r="B146" s="70"/>
      <c r="C146" s="63"/>
      <c r="D146" s="63"/>
      <c r="E146" s="63"/>
      <c r="F146" s="63"/>
      <c r="G146" s="63"/>
      <c r="H146" s="63"/>
      <c r="I146" s="63"/>
      <c r="J146" s="62"/>
      <c r="L146" s="74" t="s">
        <v>239</v>
      </c>
    </row>
    <row r="147" spans="1:17">
      <c r="L147" t="s">
        <v>234</v>
      </c>
      <c r="M147" s="73">
        <f>M136/SUM(M$136:M$141)</f>
        <v>0.34758123097264959</v>
      </c>
      <c r="N147" s="73">
        <f>N136/SUM(N$136:N$141)</f>
        <v>0.37692562077845237</v>
      </c>
      <c r="O147" s="73">
        <f>O136/SUM(O$136:O$141)</f>
        <v>0.38615674059733823</v>
      </c>
      <c r="P147" s="73">
        <f>P136/SUM(P$136:P$141)</f>
        <v>0.38700643491505954</v>
      </c>
      <c r="Q147" s="73">
        <f>Q136/SUM(Q$136:Q$141)</f>
        <v>0.3864954362794924</v>
      </c>
    </row>
    <row r="149" spans="1:17">
      <c r="L149" t="s">
        <v>182</v>
      </c>
      <c r="M149" s="73">
        <f t="shared" ref="M149:Q152" si="1">M138/SUM(M$136:M$141)</f>
        <v>0.23537189543017115</v>
      </c>
      <c r="N149" s="73">
        <f t="shared" si="1"/>
        <v>0.19791975204372714</v>
      </c>
      <c r="O149" s="73">
        <f t="shared" si="1"/>
        <v>0.146207381780664</v>
      </c>
      <c r="P149" s="73">
        <f t="shared" si="1"/>
        <v>0.13442906979857683</v>
      </c>
      <c r="Q149" s="73">
        <f t="shared" si="1"/>
        <v>0.12515865336333309</v>
      </c>
    </row>
    <row r="150" spans="1:17">
      <c r="L150" t="s">
        <v>229</v>
      </c>
      <c r="M150" s="73">
        <f t="shared" si="1"/>
        <v>0.38457897013573189</v>
      </c>
      <c r="N150" s="73">
        <f t="shared" si="1"/>
        <v>0.36575650002351606</v>
      </c>
      <c r="O150" s="73">
        <f t="shared" si="1"/>
        <v>0.37063113621799187</v>
      </c>
      <c r="P150" s="73">
        <f t="shared" si="1"/>
        <v>0.372826725512799</v>
      </c>
      <c r="Q150" s="73">
        <f t="shared" si="1"/>
        <v>0.37553775969622311</v>
      </c>
    </row>
    <row r="151" spans="1:17">
      <c r="L151" t="s">
        <v>235</v>
      </c>
      <c r="M151" s="73">
        <f t="shared" si="1"/>
        <v>3.0019343622725899E-2</v>
      </c>
      <c r="N151" s="73">
        <f t="shared" si="1"/>
        <v>3.695351290221615E-2</v>
      </c>
      <c r="O151" s="73">
        <f t="shared" si="1"/>
        <v>4.6346258914406475E-2</v>
      </c>
      <c r="P151" s="73">
        <f t="shared" si="1"/>
        <v>4.8657542766734646E-2</v>
      </c>
      <c r="Q151" s="73">
        <f t="shared" si="1"/>
        <v>5.045796247644941E-2</v>
      </c>
    </row>
    <row r="152" spans="1:17">
      <c r="L152" t="s">
        <v>236</v>
      </c>
      <c r="M152" s="73">
        <f t="shared" si="1"/>
        <v>2.4485598387215253E-3</v>
      </c>
      <c r="N152" s="73">
        <f t="shared" si="1"/>
        <v>2.2444614252088328E-2</v>
      </c>
      <c r="O152" s="73">
        <f t="shared" si="1"/>
        <v>5.0658482489599595E-2</v>
      </c>
      <c r="P152" s="73">
        <f t="shared" si="1"/>
        <v>5.7080227006830041E-2</v>
      </c>
      <c r="Q152" s="73">
        <f t="shared" si="1"/>
        <v>6.2350188184501901E-2</v>
      </c>
    </row>
    <row r="153" spans="1:17">
      <c r="M153" s="73">
        <f>SUM(M147:M152)</f>
        <v>0.99999999999999989</v>
      </c>
      <c r="N153" s="73">
        <f>SUM(N147:N152)</f>
        <v>1</v>
      </c>
      <c r="O153" s="73">
        <f>SUM(O147:O152)</f>
        <v>1.0000000000000002</v>
      </c>
      <c r="P153" s="73">
        <f>SUM(P147:P152)</f>
        <v>1</v>
      </c>
      <c r="Q153" s="73">
        <f>SUM(Q147:Q152)</f>
        <v>0.99999999999999978</v>
      </c>
    </row>
    <row r="157" spans="1:17" ht="36">
      <c r="A157" s="354" t="s">
        <v>15</v>
      </c>
      <c r="B157" s="354"/>
      <c r="C157" s="354"/>
      <c r="D157" s="354"/>
      <c r="E157" s="354"/>
      <c r="F157" s="354"/>
    </row>
    <row r="160" spans="1:17">
      <c r="M160" t="s">
        <v>221</v>
      </c>
    </row>
    <row r="218" spans="1:10" ht="36">
      <c r="A218" s="159" t="s">
        <v>16</v>
      </c>
      <c r="B218" s="159"/>
      <c r="C218" s="159"/>
      <c r="D218" s="159"/>
      <c r="E218" s="159"/>
      <c r="F218" s="159"/>
      <c r="G218" s="159"/>
      <c r="H218" s="159"/>
      <c r="I218" s="159"/>
      <c r="J218" s="159"/>
    </row>
    <row r="249" spans="2:6" ht="47.25">
      <c r="B249" s="162" t="s">
        <v>17</v>
      </c>
      <c r="C249" s="162" t="s">
        <v>18</v>
      </c>
      <c r="D249" s="162" t="s">
        <v>19</v>
      </c>
      <c r="E249" s="162" t="s">
        <v>20</v>
      </c>
      <c r="F249" s="162" t="s">
        <v>21</v>
      </c>
    </row>
    <row r="250" spans="2:6">
      <c r="B250" s="162"/>
      <c r="C250" s="162"/>
      <c r="D250" s="162"/>
      <c r="E250" s="162"/>
      <c r="F250" s="162"/>
    </row>
    <row r="251" spans="2:6" ht="31.5">
      <c r="B251" s="160" t="s">
        <v>22</v>
      </c>
      <c r="C251" s="160" t="s">
        <v>23</v>
      </c>
      <c r="D251" s="160" t="s">
        <v>24</v>
      </c>
      <c r="E251" s="160" t="s">
        <v>25</v>
      </c>
      <c r="F251" s="160" t="s">
        <v>26</v>
      </c>
    </row>
    <row r="252" spans="2:6">
      <c r="B252" s="160"/>
      <c r="C252" s="160"/>
      <c r="D252" s="160"/>
      <c r="E252" s="160"/>
      <c r="F252" s="160"/>
    </row>
    <row r="253" spans="2:6" ht="31.5">
      <c r="B253" s="160" t="s">
        <v>27</v>
      </c>
      <c r="C253" s="160" t="s">
        <v>28</v>
      </c>
      <c r="D253" s="160" t="s">
        <v>29</v>
      </c>
      <c r="E253" s="160" t="s">
        <v>30</v>
      </c>
      <c r="F253" s="160" t="s">
        <v>31</v>
      </c>
    </row>
    <row r="254" spans="2:6">
      <c r="B254" s="160"/>
      <c r="C254" s="160"/>
      <c r="D254" s="160"/>
      <c r="E254" s="160"/>
      <c r="F254" s="160"/>
    </row>
    <row r="255" spans="2:6" ht="94.5">
      <c r="B255" s="160" t="s">
        <v>32</v>
      </c>
      <c r="C255" s="160" t="s">
        <v>33</v>
      </c>
      <c r="D255" s="160" t="s">
        <v>34</v>
      </c>
      <c r="E255" s="160" t="s">
        <v>35</v>
      </c>
      <c r="F255" s="160" t="s">
        <v>36</v>
      </c>
    </row>
    <row r="256" spans="2:6">
      <c r="B256" s="160"/>
      <c r="C256" s="160"/>
      <c r="D256" s="160"/>
      <c r="E256" s="160"/>
      <c r="F256" s="160"/>
    </row>
    <row r="257" spans="2:6" ht="31.5">
      <c r="B257" s="160" t="s">
        <v>37</v>
      </c>
      <c r="C257" s="161" t="s">
        <v>41</v>
      </c>
      <c r="D257" s="161" t="s">
        <v>41</v>
      </c>
      <c r="E257" s="161" t="s">
        <v>38</v>
      </c>
      <c r="F257" s="161" t="s">
        <v>42</v>
      </c>
    </row>
    <row r="258" spans="2:6" ht="15.75" customHeight="1">
      <c r="B258" s="160"/>
      <c r="C258" s="161"/>
      <c r="D258" s="161"/>
      <c r="E258" s="161"/>
      <c r="F258" s="161"/>
    </row>
    <row r="259" spans="2:6">
      <c r="B259" s="160" t="s">
        <v>39</v>
      </c>
      <c r="C259" s="160" t="s">
        <v>40</v>
      </c>
      <c r="D259" s="160" t="s">
        <v>40</v>
      </c>
      <c r="E259" s="160" t="s">
        <v>40</v>
      </c>
      <c r="F259" s="160">
        <v>0.65</v>
      </c>
    </row>
    <row r="260" spans="2:6" ht="15.75" customHeight="1"/>
    <row r="262" spans="2:6" ht="15.75" customHeight="1"/>
    <row r="264" spans="2:6" ht="15.75" customHeight="1"/>
    <row r="266" spans="2:6" ht="15.75" customHeight="1"/>
    <row r="286" spans="1:3">
      <c r="A286" t="s">
        <v>43</v>
      </c>
    </row>
    <row r="288" spans="1:3">
      <c r="A288" s="355" t="s">
        <v>60</v>
      </c>
      <c r="B288" s="356"/>
      <c r="C288" s="357"/>
    </row>
    <row r="289" spans="1:3">
      <c r="A289" s="348" t="s">
        <v>44</v>
      </c>
      <c r="B289" s="349"/>
      <c r="C289" s="350"/>
    </row>
    <row r="290" spans="1:3">
      <c r="A290" s="358" t="s">
        <v>45</v>
      </c>
      <c r="B290" s="7" t="s">
        <v>46</v>
      </c>
      <c r="C290" s="358" t="s">
        <v>49</v>
      </c>
    </row>
    <row r="291" spans="1:3">
      <c r="A291" s="358"/>
      <c r="B291" s="7" t="s">
        <v>47</v>
      </c>
      <c r="C291" s="358"/>
    </row>
    <row r="292" spans="1:3">
      <c r="A292" s="358"/>
      <c r="B292" s="7" t="s">
        <v>48</v>
      </c>
      <c r="C292" s="358"/>
    </row>
    <row r="293" spans="1:3">
      <c r="A293" s="358"/>
      <c r="B293" s="8"/>
      <c r="C293" s="358"/>
    </row>
    <row r="294" spans="1:3">
      <c r="A294" s="358" t="s">
        <v>50</v>
      </c>
      <c r="B294" s="358" t="s">
        <v>51</v>
      </c>
      <c r="C294" s="7" t="s">
        <v>52</v>
      </c>
    </row>
    <row r="295" spans="1:3">
      <c r="A295" s="358"/>
      <c r="B295" s="358"/>
      <c r="C295" s="7" t="s">
        <v>53</v>
      </c>
    </row>
    <row r="296" spans="1:3">
      <c r="A296" s="358"/>
      <c r="B296" s="358"/>
      <c r="C296" s="8"/>
    </row>
    <row r="297" spans="1:3">
      <c r="A297" s="358" t="s">
        <v>54</v>
      </c>
      <c r="B297" s="7" t="s">
        <v>55</v>
      </c>
      <c r="C297" s="7" t="s">
        <v>58</v>
      </c>
    </row>
    <row r="298" spans="1:3">
      <c r="A298" s="358"/>
      <c r="B298" s="7" t="s">
        <v>56</v>
      </c>
      <c r="C298" s="7" t="s">
        <v>59</v>
      </c>
    </row>
    <row r="299" spans="1:3">
      <c r="A299" s="358"/>
      <c r="B299" s="7" t="s">
        <v>57</v>
      </c>
      <c r="C299" s="8"/>
    </row>
    <row r="300" spans="1:3">
      <c r="A300" s="358"/>
      <c r="B300" s="8"/>
      <c r="C300" s="8"/>
    </row>
    <row r="314" spans="1:3">
      <c r="A314" t="s">
        <v>69</v>
      </c>
    </row>
    <row r="315" spans="1:3">
      <c r="A315" s="355" t="s">
        <v>60</v>
      </c>
      <c r="B315" s="356"/>
      <c r="C315" s="357"/>
    </row>
    <row r="316" spans="1:3">
      <c r="A316" s="348" t="s">
        <v>61</v>
      </c>
      <c r="B316" s="349"/>
      <c r="C316" s="350"/>
    </row>
    <row r="317" spans="1:3">
      <c r="A317" s="358" t="s">
        <v>62</v>
      </c>
      <c r="B317" s="358" t="s">
        <v>63</v>
      </c>
      <c r="C317" s="7" t="s">
        <v>52</v>
      </c>
    </row>
    <row r="318" spans="1:3">
      <c r="A318" s="358"/>
      <c r="B318" s="358"/>
      <c r="C318" s="7" t="s">
        <v>64</v>
      </c>
    </row>
    <row r="319" spans="1:3">
      <c r="A319" s="358"/>
      <c r="B319" s="358"/>
      <c r="C319" s="7" t="s">
        <v>65</v>
      </c>
    </row>
    <row r="320" spans="1:3">
      <c r="A320" s="358"/>
      <c r="B320" s="358"/>
      <c r="C320" s="8"/>
    </row>
    <row r="321" spans="1:3">
      <c r="A321" s="358" t="s">
        <v>66</v>
      </c>
      <c r="B321" s="358" t="s">
        <v>63</v>
      </c>
      <c r="C321" s="7" t="s">
        <v>52</v>
      </c>
    </row>
    <row r="322" spans="1:3">
      <c r="A322" s="358"/>
      <c r="B322" s="358"/>
      <c r="C322" s="7" t="s">
        <v>64</v>
      </c>
    </row>
    <row r="323" spans="1:3">
      <c r="A323" s="358"/>
      <c r="B323" s="358"/>
      <c r="C323" s="7" t="s">
        <v>65</v>
      </c>
    </row>
    <row r="324" spans="1:3">
      <c r="A324" s="358"/>
      <c r="B324" s="358"/>
      <c r="C324" s="8"/>
    </row>
    <row r="325" spans="1:3">
      <c r="A325" s="358" t="s">
        <v>67</v>
      </c>
      <c r="B325" s="358" t="s">
        <v>63</v>
      </c>
      <c r="C325" s="7" t="s">
        <v>52</v>
      </c>
    </row>
    <row r="326" spans="1:3">
      <c r="A326" s="358"/>
      <c r="B326" s="358"/>
      <c r="C326" s="7" t="s">
        <v>64</v>
      </c>
    </row>
    <row r="327" spans="1:3">
      <c r="A327" s="358"/>
      <c r="B327" s="358"/>
      <c r="C327" s="7" t="s">
        <v>65</v>
      </c>
    </row>
    <row r="328" spans="1:3">
      <c r="A328" s="358"/>
      <c r="B328" s="358"/>
      <c r="C328" s="8"/>
    </row>
    <row r="329" spans="1:3">
      <c r="A329" s="8"/>
      <c r="B329" s="8"/>
      <c r="C329" s="8"/>
    </row>
    <row r="330" spans="1:3">
      <c r="A330" s="7" t="s">
        <v>68</v>
      </c>
      <c r="B330" s="8"/>
      <c r="C330" s="8"/>
    </row>
    <row r="335" spans="1:3">
      <c r="A335" t="s">
        <v>597</v>
      </c>
    </row>
    <row r="337" spans="1:19">
      <c r="B337" t="s">
        <v>262</v>
      </c>
      <c r="M337" t="s">
        <v>261</v>
      </c>
    </row>
    <row r="339" spans="1:19">
      <c r="C339" s="74" t="s">
        <v>229</v>
      </c>
      <c r="D339" s="74" t="s">
        <v>228</v>
      </c>
      <c r="E339" s="74" t="s">
        <v>235</v>
      </c>
      <c r="F339" s="74" t="s">
        <v>240</v>
      </c>
      <c r="G339" s="74" t="s">
        <v>226</v>
      </c>
      <c r="H339" s="74" t="s">
        <v>227</v>
      </c>
      <c r="N339" s="74" t="s">
        <v>229</v>
      </c>
      <c r="O339" s="74" t="s">
        <v>228</v>
      </c>
      <c r="P339" s="74" t="s">
        <v>235</v>
      </c>
      <c r="Q339" s="74" t="s">
        <v>240</v>
      </c>
      <c r="R339" s="74" t="s">
        <v>226</v>
      </c>
      <c r="S339" s="74" t="s">
        <v>227</v>
      </c>
    </row>
    <row r="340" spans="1:19">
      <c r="C340" s="75">
        <v>1</v>
      </c>
      <c r="D340" s="75">
        <v>2</v>
      </c>
      <c r="E340" s="75">
        <v>3</v>
      </c>
      <c r="F340" s="75">
        <v>4</v>
      </c>
      <c r="G340" s="75">
        <v>5</v>
      </c>
      <c r="H340" s="75">
        <v>6</v>
      </c>
      <c r="N340" s="75">
        <v>1</v>
      </c>
      <c r="O340" s="75">
        <v>2</v>
      </c>
      <c r="P340" s="75">
        <v>3</v>
      </c>
      <c r="Q340" s="75">
        <v>4</v>
      </c>
      <c r="R340" s="75">
        <v>5</v>
      </c>
      <c r="S340" s="75">
        <v>6</v>
      </c>
    </row>
    <row r="341" spans="1:19">
      <c r="A341" s="74" t="s">
        <v>241</v>
      </c>
      <c r="B341" s="75">
        <v>1</v>
      </c>
      <c r="C341">
        <v>208</v>
      </c>
      <c r="D341">
        <v>186</v>
      </c>
      <c r="E341">
        <v>72.400000000000006</v>
      </c>
      <c r="F341">
        <v>100</v>
      </c>
      <c r="G341">
        <v>145</v>
      </c>
      <c r="H341">
        <v>50</v>
      </c>
      <c r="L341" s="74" t="s">
        <v>241</v>
      </c>
      <c r="M341" s="75">
        <v>1</v>
      </c>
      <c r="N341">
        <v>450</v>
      </c>
      <c r="O341">
        <v>850</v>
      </c>
      <c r="P341">
        <v>950</v>
      </c>
      <c r="Q341">
        <v>700</v>
      </c>
      <c r="R341">
        <v>80</v>
      </c>
      <c r="S341">
        <v>405</v>
      </c>
    </row>
    <row r="342" spans="1:19">
      <c r="A342" s="74" t="s">
        <v>242</v>
      </c>
      <c r="B342" s="75">
        <v>2</v>
      </c>
      <c r="C342">
        <v>410</v>
      </c>
      <c r="D342">
        <v>413</v>
      </c>
      <c r="E342">
        <v>243</v>
      </c>
      <c r="F342">
        <v>100</v>
      </c>
      <c r="G342">
        <v>67</v>
      </c>
      <c r="H342">
        <v>50</v>
      </c>
      <c r="L342" s="74" t="s">
        <v>242</v>
      </c>
      <c r="M342" s="75">
        <v>2</v>
      </c>
      <c r="N342">
        <v>450</v>
      </c>
      <c r="O342">
        <v>850</v>
      </c>
      <c r="P342">
        <v>950</v>
      </c>
      <c r="Q342">
        <v>700</v>
      </c>
      <c r="R342">
        <v>80</v>
      </c>
      <c r="S342">
        <v>405</v>
      </c>
    </row>
    <row r="343" spans="1:19">
      <c r="A343" s="74" t="s">
        <v>243</v>
      </c>
      <c r="B343" s="75">
        <v>3</v>
      </c>
      <c r="C343">
        <v>220</v>
      </c>
      <c r="D343">
        <v>224</v>
      </c>
      <c r="E343">
        <v>76</v>
      </c>
      <c r="F343">
        <v>150</v>
      </c>
      <c r="G343">
        <v>157</v>
      </c>
      <c r="H343">
        <v>50</v>
      </c>
      <c r="L343" s="74" t="s">
        <v>243</v>
      </c>
      <c r="M343" s="75">
        <v>3</v>
      </c>
      <c r="N343">
        <v>450</v>
      </c>
      <c r="O343">
        <v>850</v>
      </c>
      <c r="P343">
        <v>950</v>
      </c>
      <c r="Q343">
        <v>700</v>
      </c>
      <c r="R343">
        <v>80</v>
      </c>
      <c r="S343">
        <v>405</v>
      </c>
    </row>
    <row r="344" spans="1:19">
      <c r="A344" s="74" t="s">
        <v>244</v>
      </c>
      <c r="B344" s="75">
        <v>4</v>
      </c>
      <c r="C344">
        <v>407</v>
      </c>
      <c r="D344">
        <v>332</v>
      </c>
      <c r="E344">
        <v>465</v>
      </c>
      <c r="F344">
        <v>200</v>
      </c>
      <c r="G344">
        <v>589</v>
      </c>
      <c r="H344">
        <v>50</v>
      </c>
      <c r="L344" s="74" t="s">
        <v>244</v>
      </c>
      <c r="M344" s="75">
        <v>4</v>
      </c>
      <c r="N344">
        <v>450</v>
      </c>
      <c r="O344">
        <v>850</v>
      </c>
      <c r="P344">
        <v>950</v>
      </c>
      <c r="Q344">
        <v>700</v>
      </c>
      <c r="R344">
        <v>80</v>
      </c>
      <c r="S344">
        <v>405</v>
      </c>
    </row>
    <row r="345" spans="1:19">
      <c r="A345" s="74" t="s">
        <v>245</v>
      </c>
      <c r="B345" s="75">
        <v>5</v>
      </c>
      <c r="C345">
        <v>5</v>
      </c>
      <c r="D345">
        <v>114</v>
      </c>
      <c r="E345">
        <v>55</v>
      </c>
      <c r="F345">
        <v>500</v>
      </c>
      <c r="G345">
        <v>79</v>
      </c>
      <c r="H345">
        <v>100</v>
      </c>
      <c r="L345" s="74" t="s">
        <v>245</v>
      </c>
      <c r="M345" s="75">
        <v>5</v>
      </c>
      <c r="N345">
        <v>450</v>
      </c>
      <c r="O345">
        <v>850</v>
      </c>
      <c r="P345">
        <v>950</v>
      </c>
      <c r="Q345">
        <v>700</v>
      </c>
      <c r="R345">
        <v>80</v>
      </c>
      <c r="S345">
        <v>405</v>
      </c>
    </row>
    <row r="346" spans="1:19">
      <c r="A346" s="74" t="s">
        <v>246</v>
      </c>
      <c r="B346" s="75">
        <v>6</v>
      </c>
      <c r="C346">
        <v>280</v>
      </c>
      <c r="D346">
        <v>220</v>
      </c>
      <c r="E346">
        <v>116</v>
      </c>
      <c r="F346">
        <v>350</v>
      </c>
      <c r="G346">
        <v>145</v>
      </c>
      <c r="H346">
        <v>50</v>
      </c>
      <c r="L346" s="74" t="s">
        <v>246</v>
      </c>
      <c r="M346" s="75">
        <v>6</v>
      </c>
      <c r="N346">
        <v>450</v>
      </c>
      <c r="O346">
        <v>850</v>
      </c>
      <c r="P346">
        <v>950</v>
      </c>
      <c r="Q346">
        <v>700</v>
      </c>
      <c r="R346">
        <v>80</v>
      </c>
      <c r="S346">
        <v>405</v>
      </c>
    </row>
    <row r="347" spans="1:19">
      <c r="A347" s="74" t="s">
        <v>247</v>
      </c>
      <c r="B347" s="75">
        <v>7</v>
      </c>
      <c r="C347">
        <v>1164</v>
      </c>
      <c r="D347">
        <v>70</v>
      </c>
      <c r="E347">
        <v>45.4</v>
      </c>
      <c r="F347">
        <v>600</v>
      </c>
      <c r="G347">
        <v>74</v>
      </c>
      <c r="H347">
        <v>50</v>
      </c>
      <c r="L347" s="74" t="s">
        <v>247</v>
      </c>
      <c r="M347" s="75">
        <v>7</v>
      </c>
      <c r="N347">
        <v>450</v>
      </c>
      <c r="O347">
        <v>850</v>
      </c>
      <c r="P347">
        <v>950</v>
      </c>
      <c r="Q347">
        <v>700</v>
      </c>
      <c r="R347">
        <v>80</v>
      </c>
      <c r="S347">
        <v>405</v>
      </c>
    </row>
    <row r="348" spans="1:19">
      <c r="A348" s="74" t="s">
        <v>248</v>
      </c>
      <c r="B348" s="75">
        <v>8</v>
      </c>
      <c r="C348">
        <v>143</v>
      </c>
      <c r="D348">
        <v>226</v>
      </c>
      <c r="E348">
        <v>238</v>
      </c>
      <c r="F348">
        <v>150</v>
      </c>
      <c r="G348">
        <v>110</v>
      </c>
      <c r="H348">
        <v>50</v>
      </c>
      <c r="L348" s="74" t="s">
        <v>248</v>
      </c>
      <c r="M348" s="75">
        <v>8</v>
      </c>
      <c r="N348">
        <v>450</v>
      </c>
      <c r="O348">
        <v>850</v>
      </c>
      <c r="P348">
        <v>950</v>
      </c>
      <c r="Q348">
        <v>700</v>
      </c>
      <c r="R348">
        <v>80</v>
      </c>
      <c r="S348">
        <v>405</v>
      </c>
    </row>
    <row r="349" spans="1:19">
      <c r="A349" s="74" t="s">
        <v>249</v>
      </c>
      <c r="B349" s="75">
        <v>9</v>
      </c>
      <c r="C349">
        <v>830</v>
      </c>
      <c r="D349">
        <v>712</v>
      </c>
      <c r="E349">
        <v>104</v>
      </c>
      <c r="F349">
        <v>600</v>
      </c>
      <c r="G349">
        <v>136</v>
      </c>
      <c r="H349">
        <v>50</v>
      </c>
      <c r="L349" s="74" t="s">
        <v>249</v>
      </c>
      <c r="M349" s="75">
        <v>9</v>
      </c>
      <c r="N349">
        <v>450</v>
      </c>
      <c r="O349">
        <v>850</v>
      </c>
      <c r="P349">
        <v>950</v>
      </c>
      <c r="Q349">
        <v>700</v>
      </c>
      <c r="R349">
        <v>80</v>
      </c>
      <c r="S349">
        <v>405</v>
      </c>
    </row>
    <row r="350" spans="1:19">
      <c r="A350" s="74" t="s">
        <v>250</v>
      </c>
      <c r="B350" s="75">
        <v>10</v>
      </c>
      <c r="C350">
        <v>1142</v>
      </c>
      <c r="D350">
        <v>86.7</v>
      </c>
      <c r="E350">
        <v>61.6</v>
      </c>
      <c r="F350">
        <v>625</v>
      </c>
      <c r="G350">
        <v>69.7</v>
      </c>
      <c r="H350">
        <v>50</v>
      </c>
      <c r="L350" s="74" t="s">
        <v>250</v>
      </c>
      <c r="M350" s="75">
        <v>10</v>
      </c>
      <c r="N350">
        <v>450</v>
      </c>
      <c r="O350">
        <v>850</v>
      </c>
      <c r="P350">
        <v>950</v>
      </c>
      <c r="Q350">
        <v>700</v>
      </c>
      <c r="R350">
        <v>80</v>
      </c>
      <c r="S350">
        <v>405</v>
      </c>
    </row>
    <row r="351" spans="1:19">
      <c r="A351" s="74" t="s">
        <v>251</v>
      </c>
      <c r="B351" s="75">
        <v>11</v>
      </c>
      <c r="C351">
        <v>15</v>
      </c>
      <c r="D351">
        <v>57.5</v>
      </c>
      <c r="E351">
        <v>75</v>
      </c>
      <c r="F351">
        <v>400</v>
      </c>
      <c r="G351">
        <v>88.9</v>
      </c>
      <c r="H351">
        <v>100</v>
      </c>
      <c r="L351" s="74" t="s">
        <v>251</v>
      </c>
      <c r="M351" s="75">
        <v>11</v>
      </c>
      <c r="N351">
        <v>450</v>
      </c>
      <c r="O351">
        <v>850</v>
      </c>
      <c r="P351">
        <v>950</v>
      </c>
      <c r="Q351">
        <v>700</v>
      </c>
      <c r="R351">
        <v>80</v>
      </c>
      <c r="S351">
        <v>405</v>
      </c>
    </row>
    <row r="352" spans="1:19">
      <c r="A352" s="74" t="s">
        <v>252</v>
      </c>
      <c r="B352" s="75">
        <v>12</v>
      </c>
      <c r="C352">
        <v>310</v>
      </c>
      <c r="D352">
        <v>203</v>
      </c>
      <c r="E352">
        <v>76</v>
      </c>
      <c r="F352">
        <v>150</v>
      </c>
      <c r="G352">
        <v>151</v>
      </c>
      <c r="H352">
        <v>50</v>
      </c>
      <c r="L352" s="74" t="s">
        <v>252</v>
      </c>
      <c r="M352" s="75">
        <v>12</v>
      </c>
      <c r="N352">
        <v>450</v>
      </c>
      <c r="O352">
        <v>850</v>
      </c>
      <c r="P352">
        <v>950</v>
      </c>
      <c r="Q352">
        <v>700</v>
      </c>
      <c r="R352">
        <v>80</v>
      </c>
      <c r="S352">
        <v>405</v>
      </c>
    </row>
    <row r="353" spans="1:19">
      <c r="A353" s="74" t="s">
        <v>253</v>
      </c>
      <c r="B353" s="75">
        <v>13</v>
      </c>
      <c r="C353">
        <v>150</v>
      </c>
      <c r="D353">
        <v>187</v>
      </c>
      <c r="E353">
        <v>145</v>
      </c>
      <c r="F353">
        <v>400</v>
      </c>
      <c r="G353">
        <v>173</v>
      </c>
      <c r="H353">
        <v>50</v>
      </c>
      <c r="L353" s="74" t="s">
        <v>253</v>
      </c>
      <c r="M353" s="75">
        <v>13</v>
      </c>
      <c r="N353">
        <v>450</v>
      </c>
      <c r="O353">
        <v>850</v>
      </c>
      <c r="P353">
        <v>950</v>
      </c>
      <c r="Q353">
        <v>700</v>
      </c>
      <c r="R353">
        <v>80</v>
      </c>
      <c r="S353">
        <v>405</v>
      </c>
    </row>
    <row r="354" spans="1:19">
      <c r="A354" s="74" t="s">
        <v>254</v>
      </c>
      <c r="B354" s="75">
        <v>14</v>
      </c>
      <c r="C354">
        <v>34</v>
      </c>
      <c r="D354">
        <v>57</v>
      </c>
      <c r="E354">
        <v>93.3</v>
      </c>
      <c r="F354">
        <v>400</v>
      </c>
      <c r="G354">
        <v>111</v>
      </c>
      <c r="H354">
        <v>100</v>
      </c>
      <c r="L354" s="74" t="s">
        <v>254</v>
      </c>
      <c r="M354" s="75">
        <v>14</v>
      </c>
      <c r="N354">
        <v>450</v>
      </c>
      <c r="O354">
        <v>850</v>
      </c>
      <c r="P354">
        <v>950</v>
      </c>
      <c r="Q354">
        <v>700</v>
      </c>
      <c r="R354">
        <v>80</v>
      </c>
      <c r="S354">
        <v>405</v>
      </c>
    </row>
    <row r="355" spans="1:19">
      <c r="A355" s="74" t="s">
        <v>255</v>
      </c>
      <c r="B355" s="75">
        <v>15</v>
      </c>
      <c r="C355">
        <v>6.5</v>
      </c>
      <c r="D355">
        <v>257</v>
      </c>
      <c r="E355">
        <v>562</v>
      </c>
      <c r="F355">
        <v>158</v>
      </c>
      <c r="G355">
        <v>610</v>
      </c>
      <c r="H355">
        <v>100</v>
      </c>
      <c r="L355" s="74" t="s">
        <v>255</v>
      </c>
      <c r="M355" s="75">
        <v>15</v>
      </c>
      <c r="N355">
        <v>450</v>
      </c>
      <c r="O355">
        <v>850</v>
      </c>
      <c r="P355">
        <v>950</v>
      </c>
      <c r="Q355">
        <v>700</v>
      </c>
      <c r="R355">
        <v>80</v>
      </c>
      <c r="S355">
        <v>405</v>
      </c>
    </row>
    <row r="356" spans="1:19">
      <c r="A356" s="74" t="s">
        <v>256</v>
      </c>
      <c r="B356" s="75">
        <v>16</v>
      </c>
      <c r="C356">
        <v>124</v>
      </c>
      <c r="D356">
        <v>5.8</v>
      </c>
      <c r="E356">
        <v>253</v>
      </c>
      <c r="F356">
        <v>245</v>
      </c>
      <c r="G356">
        <v>228</v>
      </c>
      <c r="H356">
        <v>50</v>
      </c>
      <c r="L356" s="74" t="s">
        <v>256</v>
      </c>
      <c r="M356" s="75">
        <v>16</v>
      </c>
      <c r="N356">
        <v>450</v>
      </c>
      <c r="O356">
        <v>850</v>
      </c>
      <c r="P356">
        <v>950</v>
      </c>
      <c r="Q356">
        <v>700</v>
      </c>
      <c r="R356">
        <v>80</v>
      </c>
      <c r="S356">
        <v>405</v>
      </c>
    </row>
    <row r="357" spans="1:19">
      <c r="A357" s="74" t="s">
        <v>257</v>
      </c>
      <c r="B357" s="75">
        <v>17</v>
      </c>
      <c r="C357">
        <v>130</v>
      </c>
      <c r="D357">
        <v>51</v>
      </c>
      <c r="E357">
        <v>113</v>
      </c>
      <c r="F357">
        <v>400</v>
      </c>
      <c r="G357">
        <v>132</v>
      </c>
      <c r="H357">
        <v>100</v>
      </c>
      <c r="L357" s="74" t="s">
        <v>257</v>
      </c>
      <c r="M357" s="75">
        <v>17</v>
      </c>
      <c r="N357">
        <v>450</v>
      </c>
      <c r="O357">
        <v>850</v>
      </c>
      <c r="P357">
        <v>950</v>
      </c>
      <c r="Q357">
        <v>700</v>
      </c>
      <c r="R357">
        <v>80</v>
      </c>
      <c r="S357">
        <v>405</v>
      </c>
    </row>
    <row r="358" spans="1:19">
      <c r="A358" s="74" t="s">
        <v>258</v>
      </c>
      <c r="B358" s="75">
        <v>18</v>
      </c>
      <c r="C358">
        <v>28.8</v>
      </c>
      <c r="D358">
        <v>104</v>
      </c>
      <c r="E358">
        <v>38.700000000000003</v>
      </c>
      <c r="F358">
        <v>436</v>
      </c>
      <c r="G358">
        <v>35.5</v>
      </c>
      <c r="H358">
        <v>50</v>
      </c>
      <c r="L358" s="74" t="s">
        <v>258</v>
      </c>
      <c r="M358" s="75">
        <v>18</v>
      </c>
      <c r="N358">
        <v>450</v>
      </c>
      <c r="O358">
        <v>850</v>
      </c>
      <c r="P358">
        <v>950</v>
      </c>
      <c r="Q358">
        <v>700</v>
      </c>
      <c r="R358">
        <v>80</v>
      </c>
      <c r="S358">
        <v>405</v>
      </c>
    </row>
    <row r="359" spans="1:19">
      <c r="A359" s="74" t="s">
        <v>259</v>
      </c>
      <c r="B359" s="75">
        <v>19</v>
      </c>
      <c r="C359">
        <v>816</v>
      </c>
      <c r="D359">
        <v>10</v>
      </c>
      <c r="E359">
        <v>96</v>
      </c>
      <c r="F359">
        <v>400</v>
      </c>
      <c r="G359">
        <v>127</v>
      </c>
      <c r="H359">
        <v>50</v>
      </c>
      <c r="L359" s="74" t="s">
        <v>259</v>
      </c>
      <c r="M359" s="75">
        <v>19</v>
      </c>
      <c r="N359">
        <v>450</v>
      </c>
      <c r="O359">
        <v>850</v>
      </c>
      <c r="P359">
        <v>950</v>
      </c>
      <c r="Q359">
        <v>700</v>
      </c>
      <c r="R359">
        <v>80</v>
      </c>
      <c r="S359">
        <v>405</v>
      </c>
    </row>
    <row r="360" spans="1:19">
      <c r="A360" s="74" t="s">
        <v>260</v>
      </c>
      <c r="B360" s="75">
        <v>20</v>
      </c>
      <c r="C360">
        <v>20</v>
      </c>
      <c r="D360">
        <v>1.5</v>
      </c>
      <c r="E360">
        <v>132</v>
      </c>
      <c r="F360">
        <v>400</v>
      </c>
      <c r="G360">
        <v>140</v>
      </c>
      <c r="H360">
        <v>100</v>
      </c>
      <c r="L360" s="74" t="s">
        <v>260</v>
      </c>
      <c r="M360" s="75">
        <v>20</v>
      </c>
      <c r="N360">
        <v>450</v>
      </c>
      <c r="O360">
        <v>850</v>
      </c>
      <c r="P360">
        <v>950</v>
      </c>
      <c r="Q360">
        <v>700</v>
      </c>
      <c r="R360">
        <v>80</v>
      </c>
      <c r="S360">
        <v>405</v>
      </c>
    </row>
    <row r="365" spans="1:19">
      <c r="C365" s="74" t="s">
        <v>229</v>
      </c>
      <c r="D365" s="74" t="s">
        <v>228</v>
      </c>
      <c r="E365" s="74" t="s">
        <v>235</v>
      </c>
      <c r="F365" s="74" t="s">
        <v>240</v>
      </c>
      <c r="G365" s="74" t="s">
        <v>226</v>
      </c>
      <c r="H365" s="74" t="s">
        <v>227</v>
      </c>
    </row>
    <row r="366" spans="1:19">
      <c r="A366" s="74" t="s">
        <v>241</v>
      </c>
      <c r="C366">
        <f t="shared" ref="C366:C385" si="2">C341*N341</f>
        <v>93600</v>
      </c>
      <c r="D366">
        <f t="shared" ref="D366:D385" si="3">D341*O341</f>
        <v>158100</v>
      </c>
      <c r="E366">
        <f t="shared" ref="E366:E385" si="4">E341*P341</f>
        <v>68780</v>
      </c>
      <c r="F366">
        <f t="shared" ref="F366:F385" si="5">F341*Q341</f>
        <v>70000</v>
      </c>
      <c r="G366">
        <f t="shared" ref="G366:G385" si="6">G341*R341</f>
        <v>11600</v>
      </c>
      <c r="H366">
        <f t="shared" ref="H366:H385" si="7">H341*S341</f>
        <v>20250</v>
      </c>
    </row>
    <row r="367" spans="1:19">
      <c r="A367" s="74" t="s">
        <v>242</v>
      </c>
      <c r="C367">
        <f t="shared" si="2"/>
        <v>184500</v>
      </c>
      <c r="D367">
        <f t="shared" si="3"/>
        <v>351050</v>
      </c>
      <c r="E367">
        <f t="shared" si="4"/>
        <v>230850</v>
      </c>
      <c r="F367">
        <f t="shared" si="5"/>
        <v>70000</v>
      </c>
      <c r="G367">
        <f t="shared" si="6"/>
        <v>5360</v>
      </c>
      <c r="H367">
        <f t="shared" si="7"/>
        <v>20250</v>
      </c>
    </row>
    <row r="368" spans="1:19">
      <c r="A368" s="74" t="s">
        <v>243</v>
      </c>
      <c r="C368">
        <f t="shared" si="2"/>
        <v>99000</v>
      </c>
      <c r="D368">
        <f t="shared" si="3"/>
        <v>190400</v>
      </c>
      <c r="E368">
        <f t="shared" si="4"/>
        <v>72200</v>
      </c>
      <c r="F368">
        <f t="shared" si="5"/>
        <v>105000</v>
      </c>
      <c r="G368">
        <f t="shared" si="6"/>
        <v>12560</v>
      </c>
      <c r="H368">
        <f t="shared" si="7"/>
        <v>20250</v>
      </c>
    </row>
    <row r="369" spans="1:8">
      <c r="A369" s="74" t="s">
        <v>244</v>
      </c>
      <c r="C369">
        <f t="shared" si="2"/>
        <v>183150</v>
      </c>
      <c r="D369">
        <f t="shared" si="3"/>
        <v>282200</v>
      </c>
      <c r="E369">
        <f t="shared" si="4"/>
        <v>441750</v>
      </c>
      <c r="F369">
        <f t="shared" si="5"/>
        <v>140000</v>
      </c>
      <c r="G369">
        <f t="shared" si="6"/>
        <v>47120</v>
      </c>
      <c r="H369">
        <f t="shared" si="7"/>
        <v>20250</v>
      </c>
    </row>
    <row r="370" spans="1:8">
      <c r="A370" s="74" t="s">
        <v>245</v>
      </c>
      <c r="C370">
        <f t="shared" si="2"/>
        <v>2250</v>
      </c>
      <c r="D370">
        <f t="shared" si="3"/>
        <v>96900</v>
      </c>
      <c r="E370">
        <f t="shared" si="4"/>
        <v>52250</v>
      </c>
      <c r="F370">
        <f t="shared" si="5"/>
        <v>350000</v>
      </c>
      <c r="G370">
        <f t="shared" si="6"/>
        <v>6320</v>
      </c>
      <c r="H370">
        <f t="shared" si="7"/>
        <v>40500</v>
      </c>
    </row>
    <row r="371" spans="1:8">
      <c r="A371" s="74" t="s">
        <v>246</v>
      </c>
      <c r="C371">
        <f t="shared" si="2"/>
        <v>126000</v>
      </c>
      <c r="D371">
        <f t="shared" si="3"/>
        <v>187000</v>
      </c>
      <c r="E371">
        <f t="shared" si="4"/>
        <v>110200</v>
      </c>
      <c r="F371">
        <f t="shared" si="5"/>
        <v>245000</v>
      </c>
      <c r="G371">
        <f t="shared" si="6"/>
        <v>11600</v>
      </c>
      <c r="H371">
        <f t="shared" si="7"/>
        <v>20250</v>
      </c>
    </row>
    <row r="372" spans="1:8">
      <c r="A372" s="74" t="s">
        <v>247</v>
      </c>
      <c r="C372">
        <f t="shared" si="2"/>
        <v>523800</v>
      </c>
      <c r="D372">
        <f t="shared" si="3"/>
        <v>59500</v>
      </c>
      <c r="E372">
        <f t="shared" si="4"/>
        <v>43130</v>
      </c>
      <c r="F372">
        <f t="shared" si="5"/>
        <v>420000</v>
      </c>
      <c r="G372">
        <f t="shared" si="6"/>
        <v>5920</v>
      </c>
      <c r="H372">
        <f t="shared" si="7"/>
        <v>20250</v>
      </c>
    </row>
    <row r="373" spans="1:8">
      <c r="A373" s="74" t="s">
        <v>248</v>
      </c>
      <c r="C373">
        <f t="shared" si="2"/>
        <v>64350</v>
      </c>
      <c r="D373">
        <f t="shared" si="3"/>
        <v>192100</v>
      </c>
      <c r="E373">
        <f t="shared" si="4"/>
        <v>226100</v>
      </c>
      <c r="F373">
        <f t="shared" si="5"/>
        <v>105000</v>
      </c>
      <c r="G373">
        <f t="shared" si="6"/>
        <v>8800</v>
      </c>
      <c r="H373">
        <f t="shared" si="7"/>
        <v>20250</v>
      </c>
    </row>
    <row r="374" spans="1:8">
      <c r="A374" s="74" t="s">
        <v>249</v>
      </c>
      <c r="C374">
        <f t="shared" si="2"/>
        <v>373500</v>
      </c>
      <c r="D374">
        <f t="shared" si="3"/>
        <v>605200</v>
      </c>
      <c r="E374">
        <f t="shared" si="4"/>
        <v>98800</v>
      </c>
      <c r="F374">
        <f t="shared" si="5"/>
        <v>420000</v>
      </c>
      <c r="G374">
        <f t="shared" si="6"/>
        <v>10880</v>
      </c>
      <c r="H374">
        <f t="shared" si="7"/>
        <v>20250</v>
      </c>
    </row>
    <row r="375" spans="1:8">
      <c r="A375" s="74" t="s">
        <v>250</v>
      </c>
      <c r="C375">
        <f t="shared" si="2"/>
        <v>513900</v>
      </c>
      <c r="D375">
        <f t="shared" si="3"/>
        <v>73695</v>
      </c>
      <c r="E375">
        <f t="shared" si="4"/>
        <v>58520</v>
      </c>
      <c r="F375">
        <f t="shared" si="5"/>
        <v>437500</v>
      </c>
      <c r="G375">
        <f t="shared" si="6"/>
        <v>5576</v>
      </c>
      <c r="H375">
        <f t="shared" si="7"/>
        <v>20250</v>
      </c>
    </row>
    <row r="376" spans="1:8">
      <c r="A376" s="74" t="s">
        <v>251</v>
      </c>
      <c r="C376">
        <f t="shared" si="2"/>
        <v>6750</v>
      </c>
      <c r="D376">
        <f t="shared" si="3"/>
        <v>48875</v>
      </c>
      <c r="E376">
        <f t="shared" si="4"/>
        <v>71250</v>
      </c>
      <c r="F376">
        <f t="shared" si="5"/>
        <v>280000</v>
      </c>
      <c r="G376">
        <f t="shared" si="6"/>
        <v>7112</v>
      </c>
      <c r="H376">
        <f t="shared" si="7"/>
        <v>40500</v>
      </c>
    </row>
    <row r="377" spans="1:8">
      <c r="A377" s="74" t="s">
        <v>252</v>
      </c>
      <c r="C377">
        <f t="shared" si="2"/>
        <v>139500</v>
      </c>
      <c r="D377">
        <f t="shared" si="3"/>
        <v>172550</v>
      </c>
      <c r="E377">
        <f t="shared" si="4"/>
        <v>72200</v>
      </c>
      <c r="F377">
        <f t="shared" si="5"/>
        <v>105000</v>
      </c>
      <c r="G377">
        <f t="shared" si="6"/>
        <v>12080</v>
      </c>
      <c r="H377">
        <f t="shared" si="7"/>
        <v>20250</v>
      </c>
    </row>
    <row r="378" spans="1:8">
      <c r="A378" s="74" t="s">
        <v>253</v>
      </c>
      <c r="C378">
        <f t="shared" si="2"/>
        <v>67500</v>
      </c>
      <c r="D378">
        <f t="shared" si="3"/>
        <v>158950</v>
      </c>
      <c r="E378">
        <f t="shared" si="4"/>
        <v>137750</v>
      </c>
      <c r="F378">
        <f t="shared" si="5"/>
        <v>280000</v>
      </c>
      <c r="G378">
        <f t="shared" si="6"/>
        <v>13840</v>
      </c>
      <c r="H378">
        <f t="shared" si="7"/>
        <v>20250</v>
      </c>
    </row>
    <row r="379" spans="1:8">
      <c r="A379" s="74" t="s">
        <v>254</v>
      </c>
      <c r="C379">
        <f t="shared" si="2"/>
        <v>15300</v>
      </c>
      <c r="D379">
        <f t="shared" si="3"/>
        <v>48450</v>
      </c>
      <c r="E379">
        <f t="shared" si="4"/>
        <v>88635</v>
      </c>
      <c r="F379">
        <f t="shared" si="5"/>
        <v>280000</v>
      </c>
      <c r="G379">
        <f t="shared" si="6"/>
        <v>8880</v>
      </c>
      <c r="H379">
        <f t="shared" si="7"/>
        <v>40500</v>
      </c>
    </row>
    <row r="380" spans="1:8">
      <c r="A380" s="74" t="s">
        <v>255</v>
      </c>
      <c r="C380">
        <f t="shared" si="2"/>
        <v>2925</v>
      </c>
      <c r="D380">
        <f t="shared" si="3"/>
        <v>218450</v>
      </c>
      <c r="E380">
        <f t="shared" si="4"/>
        <v>533900</v>
      </c>
      <c r="F380">
        <f t="shared" si="5"/>
        <v>110600</v>
      </c>
      <c r="G380">
        <f t="shared" si="6"/>
        <v>48800</v>
      </c>
      <c r="H380">
        <f t="shared" si="7"/>
        <v>40500</v>
      </c>
    </row>
    <row r="381" spans="1:8">
      <c r="A381" s="74" t="s">
        <v>256</v>
      </c>
      <c r="C381">
        <f t="shared" si="2"/>
        <v>55800</v>
      </c>
      <c r="D381">
        <f t="shared" si="3"/>
        <v>4930</v>
      </c>
      <c r="E381">
        <f t="shared" si="4"/>
        <v>240350</v>
      </c>
      <c r="F381">
        <f t="shared" si="5"/>
        <v>171500</v>
      </c>
      <c r="G381">
        <f t="shared" si="6"/>
        <v>18240</v>
      </c>
      <c r="H381">
        <f t="shared" si="7"/>
        <v>20250</v>
      </c>
    </row>
    <row r="382" spans="1:8">
      <c r="A382" s="74" t="s">
        <v>257</v>
      </c>
      <c r="C382">
        <f t="shared" si="2"/>
        <v>58500</v>
      </c>
      <c r="D382">
        <f t="shared" si="3"/>
        <v>43350</v>
      </c>
      <c r="E382">
        <f t="shared" si="4"/>
        <v>107350</v>
      </c>
      <c r="F382">
        <f t="shared" si="5"/>
        <v>280000</v>
      </c>
      <c r="G382">
        <f t="shared" si="6"/>
        <v>10560</v>
      </c>
      <c r="H382">
        <f t="shared" si="7"/>
        <v>40500</v>
      </c>
    </row>
    <row r="383" spans="1:8">
      <c r="A383" s="74" t="s">
        <v>258</v>
      </c>
      <c r="C383">
        <f t="shared" si="2"/>
        <v>12960</v>
      </c>
      <c r="D383">
        <f t="shared" si="3"/>
        <v>88400</v>
      </c>
      <c r="E383">
        <f t="shared" si="4"/>
        <v>36765</v>
      </c>
      <c r="F383">
        <f t="shared" si="5"/>
        <v>305200</v>
      </c>
      <c r="G383">
        <f t="shared" si="6"/>
        <v>2840</v>
      </c>
      <c r="H383">
        <f t="shared" si="7"/>
        <v>20250</v>
      </c>
    </row>
    <row r="384" spans="1:8">
      <c r="A384" s="74" t="s">
        <v>259</v>
      </c>
      <c r="C384">
        <f t="shared" si="2"/>
        <v>367200</v>
      </c>
      <c r="D384">
        <f t="shared" si="3"/>
        <v>8500</v>
      </c>
      <c r="E384">
        <f t="shared" si="4"/>
        <v>91200</v>
      </c>
      <c r="F384">
        <f t="shared" si="5"/>
        <v>280000</v>
      </c>
      <c r="G384">
        <f t="shared" si="6"/>
        <v>10160</v>
      </c>
      <c r="H384">
        <f t="shared" si="7"/>
        <v>20250</v>
      </c>
    </row>
    <row r="385" spans="1:8">
      <c r="A385" s="74" t="s">
        <v>260</v>
      </c>
      <c r="C385">
        <f t="shared" si="2"/>
        <v>9000</v>
      </c>
      <c r="D385">
        <f t="shared" si="3"/>
        <v>1275</v>
      </c>
      <c r="E385">
        <f t="shared" si="4"/>
        <v>125400</v>
      </c>
      <c r="F385">
        <f t="shared" si="5"/>
        <v>280000</v>
      </c>
      <c r="G385">
        <f t="shared" si="6"/>
        <v>11200</v>
      </c>
      <c r="H385">
        <f t="shared" si="7"/>
        <v>40500</v>
      </c>
    </row>
  </sheetData>
  <mergeCells count="19">
    <mergeCell ref="A325:A328"/>
    <mergeCell ref="B325:B328"/>
    <mergeCell ref="A315:C315"/>
    <mergeCell ref="A316:C316"/>
    <mergeCell ref="A290:A293"/>
    <mergeCell ref="C290:C293"/>
    <mergeCell ref="A294:A296"/>
    <mergeCell ref="B294:B296"/>
    <mergeCell ref="A297:A300"/>
    <mergeCell ref="A317:A320"/>
    <mergeCell ref="B317:B320"/>
    <mergeCell ref="A321:A324"/>
    <mergeCell ref="B321:B324"/>
    <mergeCell ref="A289:C289"/>
    <mergeCell ref="B1:D1"/>
    <mergeCell ref="A49:F49"/>
    <mergeCell ref="A81:K81"/>
    <mergeCell ref="A157:F157"/>
    <mergeCell ref="A288:C28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D15"/>
  <sheetViews>
    <sheetView workbookViewId="0">
      <selection activeCell="C14" sqref="C14:C15"/>
    </sheetView>
  </sheetViews>
  <sheetFormatPr defaultColWidth="11" defaultRowHeight="15.75"/>
  <cols>
    <col min="2" max="2" width="21.625" customWidth="1"/>
    <col min="3" max="3" width="64.625" customWidth="1"/>
    <col min="4" max="4" width="70.125" customWidth="1"/>
  </cols>
  <sheetData>
    <row r="1" spans="1:4">
      <c r="A1" t="s">
        <v>70</v>
      </c>
    </row>
    <row r="3" spans="1:4">
      <c r="B3" s="10" t="s">
        <v>86</v>
      </c>
      <c r="C3" s="11" t="s">
        <v>85</v>
      </c>
      <c r="D3" s="11" t="s">
        <v>72</v>
      </c>
    </row>
    <row r="4" spans="1:4">
      <c r="B4" s="359" t="s">
        <v>71</v>
      </c>
      <c r="C4" s="359" t="s">
        <v>87</v>
      </c>
      <c r="D4" s="359" t="s">
        <v>88</v>
      </c>
    </row>
    <row r="5" spans="1:4" ht="63.95" customHeight="1">
      <c r="B5" s="359"/>
      <c r="C5" s="359"/>
      <c r="D5" s="359"/>
    </row>
    <row r="6" spans="1:4">
      <c r="B6" s="359" t="s">
        <v>73</v>
      </c>
      <c r="C6" s="359" t="s">
        <v>74</v>
      </c>
      <c r="D6" s="359" t="s">
        <v>75</v>
      </c>
    </row>
    <row r="7" spans="1:4" ht="56.1" customHeight="1">
      <c r="B7" s="359"/>
      <c r="C7" s="359"/>
      <c r="D7" s="359"/>
    </row>
    <row r="8" spans="1:4">
      <c r="B8" s="359" t="s">
        <v>76</v>
      </c>
      <c r="C8" s="359" t="s">
        <v>77</v>
      </c>
      <c r="D8" s="359" t="s">
        <v>78</v>
      </c>
    </row>
    <row r="9" spans="1:4" ht="54.95" customHeight="1">
      <c r="B9" s="359"/>
      <c r="C9" s="359"/>
      <c r="D9" s="359"/>
    </row>
    <row r="10" spans="1:4">
      <c r="B10" s="359" t="s">
        <v>79</v>
      </c>
      <c r="C10" s="359" t="s">
        <v>80</v>
      </c>
      <c r="D10" s="359" t="s">
        <v>81</v>
      </c>
    </row>
    <row r="11" spans="1:4" ht="60" customHeight="1">
      <c r="B11" s="359"/>
      <c r="C11" s="359"/>
      <c r="D11" s="359"/>
    </row>
    <row r="12" spans="1:4">
      <c r="B12" s="359" t="s">
        <v>82</v>
      </c>
      <c r="C12" s="359" t="s">
        <v>83</v>
      </c>
      <c r="D12" s="359" t="s">
        <v>84</v>
      </c>
    </row>
    <row r="13" spans="1:4" ht="63.95" customHeight="1">
      <c r="B13" s="359"/>
      <c r="C13" s="359"/>
      <c r="D13" s="359"/>
    </row>
    <row r="14" spans="1:4">
      <c r="B14" s="359" t="s">
        <v>5</v>
      </c>
      <c r="C14" s="359" t="s">
        <v>89</v>
      </c>
      <c r="D14" s="359" t="s">
        <v>90</v>
      </c>
    </row>
    <row r="15" spans="1:4" ht="84.95" customHeight="1">
      <c r="B15" s="359"/>
      <c r="C15" s="359"/>
      <c r="D15" s="359"/>
    </row>
  </sheetData>
  <mergeCells count="18">
    <mergeCell ref="B8:B9"/>
    <mergeCell ref="C8:C9"/>
    <mergeCell ref="D8:D9"/>
    <mergeCell ref="B14:B15"/>
    <mergeCell ref="C14:C15"/>
    <mergeCell ref="D14:D15"/>
    <mergeCell ref="B10:B11"/>
    <mergeCell ref="C10:C11"/>
    <mergeCell ref="D10:D11"/>
    <mergeCell ref="B12:B13"/>
    <mergeCell ref="C12:C13"/>
    <mergeCell ref="D12:D13"/>
    <mergeCell ref="B4:B5"/>
    <mergeCell ref="C4:C5"/>
    <mergeCell ref="D4:D5"/>
    <mergeCell ref="B6:B7"/>
    <mergeCell ref="C6:C7"/>
    <mergeCell ref="D6:D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
  <sheetViews>
    <sheetView zoomScale="70" zoomScaleNormal="70" workbookViewId="0">
      <selection activeCell="H41" sqref="H41"/>
    </sheetView>
  </sheetViews>
  <sheetFormatPr defaultColWidth="11" defaultRowHeight="15.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2F8E7-0078-4EA2-8012-E5921DF3503F}">
  <dimension ref="B4:M41"/>
  <sheetViews>
    <sheetView workbookViewId="0">
      <selection activeCell="M94" sqref="M94"/>
    </sheetView>
  </sheetViews>
  <sheetFormatPr defaultColWidth="9" defaultRowHeight="15"/>
  <cols>
    <col min="1" max="2" width="9" style="163"/>
    <col min="3" max="3" width="13.625" style="163" customWidth="1"/>
    <col min="4" max="9" width="11.75" style="163" bestFit="1" customWidth="1"/>
    <col min="10" max="10" width="11.875" style="163" customWidth="1"/>
    <col min="11" max="16384" width="9" style="163"/>
  </cols>
  <sheetData>
    <row r="4" spans="2:13">
      <c r="B4" s="187" t="s">
        <v>644</v>
      </c>
      <c r="C4" s="186"/>
      <c r="D4" s="186"/>
      <c r="E4" s="186"/>
      <c r="F4" s="186"/>
      <c r="G4" s="186"/>
      <c r="H4" s="186"/>
      <c r="I4" s="186"/>
      <c r="J4" s="186"/>
      <c r="K4" s="185"/>
    </row>
    <row r="5" spans="2:13">
      <c r="B5" s="178"/>
      <c r="K5" s="177"/>
    </row>
    <row r="6" spans="2:13">
      <c r="B6" s="172" t="s">
        <v>392</v>
      </c>
      <c r="K6" s="177"/>
    </row>
    <row r="7" spans="2:13">
      <c r="B7" s="178"/>
      <c r="C7" s="163" t="s">
        <v>643</v>
      </c>
      <c r="K7" s="177"/>
    </row>
    <row r="8" spans="2:13">
      <c r="B8" s="178"/>
      <c r="E8" s="168">
        <v>2012</v>
      </c>
      <c r="F8" s="168">
        <v>2013</v>
      </c>
      <c r="G8" s="168">
        <v>2014</v>
      </c>
      <c r="H8" s="168">
        <v>2015</v>
      </c>
      <c r="I8" s="168">
        <v>2016</v>
      </c>
      <c r="J8" s="168">
        <v>2017</v>
      </c>
      <c r="K8" s="177"/>
    </row>
    <row r="9" spans="2:13" ht="15.75">
      <c r="B9" s="178" t="s">
        <v>642</v>
      </c>
      <c r="E9" s="180">
        <v>12358000</v>
      </c>
      <c r="F9" s="180">
        <v>13037000</v>
      </c>
      <c r="G9" s="180">
        <v>13099000</v>
      </c>
      <c r="H9" s="180">
        <v>14522000</v>
      </c>
      <c r="I9" s="180">
        <v>14646756.775435112</v>
      </c>
      <c r="J9" s="180">
        <v>14759960.880300349</v>
      </c>
      <c r="K9" s="177"/>
    </row>
    <row r="10" spans="2:13" ht="15.75">
      <c r="B10" s="178" t="s">
        <v>641</v>
      </c>
      <c r="E10" s="184">
        <v>0.69</v>
      </c>
      <c r="F10" s="184">
        <v>0.69</v>
      </c>
      <c r="G10" s="184">
        <v>0.69</v>
      </c>
      <c r="H10" s="184">
        <v>0.69</v>
      </c>
      <c r="I10" s="184">
        <v>0.69</v>
      </c>
      <c r="J10" s="184">
        <v>0.69</v>
      </c>
      <c r="K10" s="177"/>
      <c r="M10" s="163" t="s">
        <v>640</v>
      </c>
    </row>
    <row r="11" spans="2:13" ht="15.75">
      <c r="B11" s="178" t="s">
        <v>639</v>
      </c>
      <c r="E11" s="180">
        <f t="shared" ref="E11:J11" si="0">E10*E9</f>
        <v>8527020</v>
      </c>
      <c r="F11" s="180">
        <f t="shared" si="0"/>
        <v>8995530</v>
      </c>
      <c r="G11" s="180">
        <f t="shared" si="0"/>
        <v>9038310</v>
      </c>
      <c r="H11" s="180">
        <f t="shared" si="0"/>
        <v>10020180</v>
      </c>
      <c r="I11" s="180">
        <f t="shared" si="0"/>
        <v>10106262.175050227</v>
      </c>
      <c r="J11" s="180">
        <f t="shared" si="0"/>
        <v>10184373.007407241</v>
      </c>
      <c r="K11" s="177"/>
    </row>
    <row r="12" spans="2:13" ht="15.75">
      <c r="B12" s="178" t="s">
        <v>638</v>
      </c>
      <c r="E12" s="180">
        <v>37600</v>
      </c>
      <c r="F12" s="180">
        <v>35500</v>
      </c>
      <c r="G12" s="180">
        <v>41800</v>
      </c>
      <c r="H12" s="180">
        <v>10900</v>
      </c>
      <c r="I12" s="180"/>
      <c r="J12" s="180"/>
      <c r="K12" s="177"/>
    </row>
    <row r="13" spans="2:13" ht="15.75">
      <c r="B13" s="178" t="s">
        <v>637</v>
      </c>
      <c r="E13" s="180"/>
      <c r="F13" s="180"/>
      <c r="G13" s="180"/>
      <c r="H13" s="180"/>
      <c r="I13" s="180"/>
      <c r="J13" s="180"/>
      <c r="K13" s="177"/>
    </row>
    <row r="14" spans="2:13" ht="15.75">
      <c r="B14" s="178" t="s">
        <v>636</v>
      </c>
      <c r="E14" s="180">
        <f t="shared" ref="E14:J14" si="1">E11-E12+E13</f>
        <v>8489420</v>
      </c>
      <c r="F14" s="180">
        <f t="shared" si="1"/>
        <v>8960030</v>
      </c>
      <c r="G14" s="180">
        <f t="shared" si="1"/>
        <v>8996510</v>
      </c>
      <c r="H14" s="180">
        <f t="shared" si="1"/>
        <v>10009280</v>
      </c>
      <c r="I14" s="180">
        <f t="shared" si="1"/>
        <v>10106262.175050227</v>
      </c>
      <c r="J14" s="180">
        <f t="shared" si="1"/>
        <v>10184373.007407241</v>
      </c>
      <c r="K14" s="177"/>
    </row>
    <row r="15" spans="2:13">
      <c r="B15" s="178"/>
      <c r="K15" s="177"/>
    </row>
    <row r="16" spans="2:13">
      <c r="B16" s="178"/>
      <c r="K16" s="177"/>
    </row>
    <row r="17" spans="2:11">
      <c r="B17" s="178"/>
      <c r="K17" s="177"/>
    </row>
    <row r="18" spans="2:11">
      <c r="B18" s="178"/>
      <c r="K18" s="177"/>
    </row>
    <row r="19" spans="2:11">
      <c r="B19" s="172" t="s">
        <v>267</v>
      </c>
      <c r="K19" s="177"/>
    </row>
    <row r="20" spans="2:11">
      <c r="B20" s="178"/>
      <c r="K20" s="177"/>
    </row>
    <row r="21" spans="2:11">
      <c r="B21" s="178"/>
      <c r="D21" s="163" t="s">
        <v>92</v>
      </c>
      <c r="E21" s="168">
        <v>2012</v>
      </c>
      <c r="F21" s="168">
        <v>2013</v>
      </c>
      <c r="G21" s="168">
        <v>2014</v>
      </c>
      <c r="H21" s="168">
        <v>2015</v>
      </c>
      <c r="I21" s="168">
        <v>2016</v>
      </c>
      <c r="J21" s="168">
        <v>2017</v>
      </c>
      <c r="K21" s="177"/>
    </row>
    <row r="22" spans="2:11" ht="15.75">
      <c r="B22" s="178" t="s">
        <v>635</v>
      </c>
      <c r="D22" s="163" t="s">
        <v>634</v>
      </c>
      <c r="E22" s="180">
        <v>1095264</v>
      </c>
      <c r="F22" s="180">
        <v>1095264</v>
      </c>
      <c r="G22" s="180">
        <v>1095264</v>
      </c>
      <c r="H22" s="180">
        <v>1095264</v>
      </c>
      <c r="I22" s="180">
        <v>1146295.6000000001</v>
      </c>
      <c r="J22" s="180">
        <v>1162435.6000000001</v>
      </c>
      <c r="K22" s="177"/>
    </row>
    <row r="23" spans="2:11" ht="15.75">
      <c r="B23" s="178" t="s">
        <v>633</v>
      </c>
      <c r="D23" s="163" t="s">
        <v>632</v>
      </c>
      <c r="E23" s="184">
        <v>0.48000300000000001</v>
      </c>
      <c r="F23" s="184">
        <v>0.48000300000000001</v>
      </c>
      <c r="G23" s="184">
        <v>0.48000300000000001</v>
      </c>
      <c r="H23" s="184">
        <v>0.48000300000000001</v>
      </c>
      <c r="I23" s="184">
        <v>0.48000300000000001</v>
      </c>
      <c r="J23" s="184">
        <v>0.48000300000000001</v>
      </c>
      <c r="K23" s="177"/>
    </row>
    <row r="24" spans="2:11">
      <c r="B24" s="178"/>
      <c r="K24" s="177"/>
    </row>
    <row r="25" spans="2:11">
      <c r="B25" s="178"/>
      <c r="K25" s="177"/>
    </row>
    <row r="26" spans="2:11">
      <c r="B26" s="178"/>
      <c r="K26" s="177"/>
    </row>
    <row r="27" spans="2:11">
      <c r="B27" s="172" t="s">
        <v>390</v>
      </c>
      <c r="K27" s="177"/>
    </row>
    <row r="28" spans="2:11">
      <c r="B28" s="178"/>
      <c r="K28" s="177"/>
    </row>
    <row r="29" spans="2:11">
      <c r="B29" s="172" t="s">
        <v>631</v>
      </c>
      <c r="E29" s="168">
        <v>2012</v>
      </c>
      <c r="F29" s="168">
        <v>2013</v>
      </c>
      <c r="G29" s="168">
        <v>2014</v>
      </c>
      <c r="H29" s="168">
        <v>2015</v>
      </c>
      <c r="I29" s="168">
        <v>2016</v>
      </c>
      <c r="J29" s="168">
        <v>2017</v>
      </c>
      <c r="K29" s="177"/>
    </row>
    <row r="30" spans="2:11">
      <c r="B30" s="178" t="s">
        <v>630</v>
      </c>
      <c r="E30" s="183">
        <v>1113000</v>
      </c>
      <c r="F30" s="183">
        <v>1091000</v>
      </c>
      <c r="G30" s="183">
        <v>1111579</v>
      </c>
      <c r="H30" s="183">
        <v>1026591</v>
      </c>
      <c r="I30" s="182">
        <v>1214530.2850112792</v>
      </c>
      <c r="J30" s="182">
        <v>1241397.357269184</v>
      </c>
      <c r="K30" s="177"/>
    </row>
    <row r="31" spans="2:11">
      <c r="B31" s="178" t="s">
        <v>629</v>
      </c>
      <c r="E31" s="183">
        <v>97000</v>
      </c>
      <c r="F31" s="183">
        <v>100000</v>
      </c>
      <c r="G31" s="183">
        <v>148760</v>
      </c>
      <c r="H31" s="183">
        <v>92623</v>
      </c>
      <c r="I31" s="182">
        <v>114910.30490917445</v>
      </c>
      <c r="J31" s="182">
        <v>117774.28993449018</v>
      </c>
      <c r="K31" s="177"/>
    </row>
    <row r="32" spans="2:11">
      <c r="B32" s="178"/>
      <c r="J32" s="181">
        <f>SUM(J30:J31)</f>
        <v>1359171.6472036741</v>
      </c>
      <c r="K32" s="177"/>
    </row>
    <row r="33" spans="2:12">
      <c r="B33" s="176"/>
      <c r="C33" s="175"/>
      <c r="D33" s="175"/>
      <c r="E33" s="175"/>
      <c r="F33" s="175"/>
      <c r="G33" s="175"/>
      <c r="H33" s="175"/>
      <c r="I33" s="175"/>
      <c r="J33" s="175"/>
      <c r="K33" s="174"/>
    </row>
    <row r="34" spans="2:12">
      <c r="B34" s="178"/>
      <c r="K34" s="177"/>
    </row>
    <row r="35" spans="2:12">
      <c r="B35" s="172" t="s">
        <v>391</v>
      </c>
      <c r="K35" s="177"/>
    </row>
    <row r="36" spans="2:12">
      <c r="B36" s="178"/>
      <c r="K36" s="177"/>
    </row>
    <row r="37" spans="2:12">
      <c r="B37" s="178" t="s">
        <v>628</v>
      </c>
      <c r="C37" s="163" t="s">
        <v>627</v>
      </c>
      <c r="I37" s="163">
        <v>3494</v>
      </c>
      <c r="K37" s="177"/>
      <c r="L37" s="163" t="s">
        <v>626</v>
      </c>
    </row>
    <row r="38" spans="2:12" ht="15.75">
      <c r="B38" s="178"/>
      <c r="C38" s="163" t="s">
        <v>625</v>
      </c>
      <c r="I38" s="180">
        <f>I39/1000</f>
        <v>9611178.4370000008</v>
      </c>
      <c r="K38" s="177"/>
    </row>
    <row r="39" spans="2:12">
      <c r="B39" s="178"/>
      <c r="C39" s="163" t="s">
        <v>624</v>
      </c>
      <c r="I39" s="179">
        <v>9611178437</v>
      </c>
      <c r="K39" s="177"/>
      <c r="L39" s="163" t="s">
        <v>623</v>
      </c>
    </row>
    <row r="40" spans="2:12">
      <c r="B40" s="178"/>
      <c r="K40" s="177"/>
    </row>
    <row r="41" spans="2:12">
      <c r="B41" s="176"/>
      <c r="C41" s="175"/>
      <c r="D41" s="175"/>
      <c r="E41" s="175"/>
      <c r="F41" s="175"/>
      <c r="G41" s="175"/>
      <c r="H41" s="175"/>
      <c r="I41" s="175"/>
      <c r="J41" s="175"/>
      <c r="K41" s="17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76855-0BB5-4664-9960-F40F1AD328EF}">
  <dimension ref="B1:L37"/>
  <sheetViews>
    <sheetView topLeftCell="B1" zoomScale="70" zoomScaleNormal="70" workbookViewId="0">
      <selection activeCell="B2" sqref="B2"/>
    </sheetView>
  </sheetViews>
  <sheetFormatPr defaultRowHeight="15"/>
  <cols>
    <col min="1" max="1" width="9" style="332"/>
    <col min="2" max="2" width="19.25" style="332" customWidth="1"/>
    <col min="3" max="3" width="36.375" style="332" customWidth="1"/>
    <col min="4" max="4" width="77.25" style="332" customWidth="1"/>
    <col min="5" max="5" width="96.375" style="332" customWidth="1"/>
    <col min="6" max="16384" width="9" style="332"/>
  </cols>
  <sheetData>
    <row r="1" spans="2:12">
      <c r="B1" s="345" t="s">
        <v>955</v>
      </c>
    </row>
    <row r="2" spans="2:12" ht="15.75">
      <c r="B2" s="331"/>
    </row>
    <row r="4" spans="2:12" ht="30.75" customHeight="1">
      <c r="B4" s="333" t="s">
        <v>920</v>
      </c>
      <c r="C4" s="333" t="s">
        <v>921</v>
      </c>
      <c r="D4" s="333" t="s">
        <v>922</v>
      </c>
      <c r="E4" s="334" t="s">
        <v>923</v>
      </c>
      <c r="H4" s="332" t="s">
        <v>924</v>
      </c>
      <c r="J4" s="332" t="s">
        <v>925</v>
      </c>
    </row>
    <row r="5" spans="2:12" ht="129" customHeight="1">
      <c r="B5" s="335" t="s">
        <v>926</v>
      </c>
      <c r="C5" s="336" t="s">
        <v>927</v>
      </c>
      <c r="D5" s="337" t="s">
        <v>928</v>
      </c>
      <c r="E5" s="337" t="s">
        <v>929</v>
      </c>
      <c r="J5" s="332">
        <v>41</v>
      </c>
    </row>
    <row r="6" spans="2:12" ht="56.25" customHeight="1">
      <c r="B6" s="338" t="s">
        <v>930</v>
      </c>
      <c r="C6" s="339" t="s">
        <v>931</v>
      </c>
      <c r="D6" s="340" t="s">
        <v>932</v>
      </c>
      <c r="E6" s="341" t="s">
        <v>933</v>
      </c>
      <c r="G6" s="332" t="s">
        <v>956</v>
      </c>
    </row>
    <row r="7" spans="2:12" ht="63.75" customHeight="1">
      <c r="B7" s="335" t="s">
        <v>934</v>
      </c>
      <c r="C7" s="336" t="s">
        <v>935</v>
      </c>
      <c r="D7" s="337" t="s">
        <v>936</v>
      </c>
      <c r="E7" s="337" t="s">
        <v>937</v>
      </c>
      <c r="J7" s="332">
        <v>24</v>
      </c>
    </row>
    <row r="8" spans="2:12" ht="137.25" customHeight="1">
      <c r="B8" s="335" t="s">
        <v>938</v>
      </c>
      <c r="C8" s="336" t="s">
        <v>939</v>
      </c>
      <c r="D8" s="337" t="s">
        <v>940</v>
      </c>
      <c r="E8" s="342" t="s">
        <v>941</v>
      </c>
      <c r="J8" s="332">
        <v>37</v>
      </c>
    </row>
    <row r="9" spans="2:12" ht="48" customHeight="1">
      <c r="B9" s="343" t="s">
        <v>942</v>
      </c>
      <c r="C9" s="336" t="s">
        <v>943</v>
      </c>
      <c r="D9" s="337" t="s">
        <v>944</v>
      </c>
      <c r="E9" s="337" t="s">
        <v>945</v>
      </c>
      <c r="J9" s="332">
        <v>6</v>
      </c>
    </row>
    <row r="10" spans="2:12" ht="56.25" customHeight="1">
      <c r="B10" s="343" t="s">
        <v>253</v>
      </c>
      <c r="C10" s="336"/>
      <c r="D10" s="337" t="s">
        <v>946</v>
      </c>
      <c r="E10" s="337" t="s">
        <v>947</v>
      </c>
      <c r="J10" s="332">
        <v>4</v>
      </c>
    </row>
    <row r="11" spans="2:12" ht="37.5" customHeight="1">
      <c r="B11" s="343" t="s">
        <v>948</v>
      </c>
      <c r="C11" s="336" t="s">
        <v>949</v>
      </c>
      <c r="D11" s="337"/>
      <c r="E11" s="342" t="s">
        <v>950</v>
      </c>
      <c r="G11" s="332" t="s">
        <v>951</v>
      </c>
      <c r="J11" s="332">
        <v>2</v>
      </c>
    </row>
    <row r="12" spans="2:12" ht="47.25" customHeight="1"/>
    <row r="13" spans="2:12" ht="47.25" customHeight="1"/>
    <row r="15" spans="2:12">
      <c r="K15" s="332">
        <v>12</v>
      </c>
      <c r="L15" s="332" t="s">
        <v>957</v>
      </c>
    </row>
    <row r="34" spans="3:3">
      <c r="C34" s="332" t="s">
        <v>952</v>
      </c>
    </row>
    <row r="35" spans="3:3">
      <c r="C35" s="332" t="s">
        <v>953</v>
      </c>
    </row>
    <row r="36" spans="3:3">
      <c r="C36" s="344">
        <v>42468</v>
      </c>
    </row>
    <row r="37" spans="3:3">
      <c r="C37" s="332" t="s">
        <v>954</v>
      </c>
    </row>
  </sheetData>
  <hyperlinks>
    <hyperlink ref="E6" r:id="rId1" xr:uid="{0D5ED9D6-5C91-4D02-80F4-5D126F644ABC}"/>
    <hyperlink ref="E11" r:id="rId2" display="https://www.africaoutlookmag.com/company-profiles/1268-cemza" xr:uid="{0173E717-EC96-43D0-B57A-F8E556B13506}"/>
    <hyperlink ref="E8" r:id="rId3" display="https://www.engineeringnews.co.za/print-version/ppc-cement-capacity-expansion-project-south-africa-2008-11-14" xr:uid="{4C521207-2609-4ACF-A95A-D61B99C2921D}"/>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46367-47F5-478F-B70A-FBE600DB93D7}">
  <sheetPr>
    <tabColor theme="1" tint="4.9989318521683403E-2"/>
  </sheetPr>
  <dimension ref="B2:AB58"/>
  <sheetViews>
    <sheetView tabSelected="1" zoomScale="85" zoomScaleNormal="85" workbookViewId="0">
      <selection activeCell="K17" sqref="K17"/>
    </sheetView>
  </sheetViews>
  <sheetFormatPr defaultColWidth="9" defaultRowHeight="15"/>
  <cols>
    <col min="1" max="2" width="9" style="102"/>
    <col min="3" max="3" width="24.25" style="102" customWidth="1"/>
    <col min="4" max="14" width="9" style="102"/>
    <col min="15" max="15" width="10.5" style="102" bestFit="1" customWidth="1"/>
    <col min="16" max="16" width="9" style="102"/>
    <col min="17" max="17" width="10.5" style="102" bestFit="1" customWidth="1"/>
    <col min="18" max="16384" width="9" style="102"/>
  </cols>
  <sheetData>
    <row r="2" spans="2:24" ht="26.25">
      <c r="B2" s="126" t="s">
        <v>305</v>
      </c>
    </row>
    <row r="3" spans="2:24">
      <c r="B3" s="121" t="s">
        <v>572</v>
      </c>
      <c r="C3" s="120"/>
      <c r="D3" s="120"/>
      <c r="E3" s="120"/>
      <c r="F3" s="120"/>
      <c r="G3" s="120"/>
      <c r="H3" s="120"/>
      <c r="I3" s="120"/>
      <c r="J3" s="120"/>
      <c r="K3" s="120"/>
      <c r="L3" s="120"/>
      <c r="M3" s="120"/>
      <c r="N3" s="116"/>
    </row>
    <row r="4" spans="2:24">
      <c r="B4" s="125" t="s">
        <v>304</v>
      </c>
      <c r="C4" s="134" t="s">
        <v>300</v>
      </c>
      <c r="F4" s="102" t="s">
        <v>299</v>
      </c>
      <c r="G4" s="102" t="s">
        <v>303</v>
      </c>
      <c r="N4" s="108"/>
    </row>
    <row r="5" spans="2:24">
      <c r="B5" s="109"/>
      <c r="F5" s="102" t="s">
        <v>298</v>
      </c>
      <c r="G5" s="102" t="s">
        <v>302</v>
      </c>
      <c r="N5" s="108"/>
    </row>
    <row r="6" spans="2:24">
      <c r="B6" s="154" t="s">
        <v>593</v>
      </c>
      <c r="F6" s="102" t="s">
        <v>300</v>
      </c>
      <c r="G6" s="102" t="s">
        <v>301</v>
      </c>
      <c r="N6" s="108"/>
    </row>
    <row r="7" spans="2:24">
      <c r="B7" s="109"/>
      <c r="C7" s="102">
        <v>2020</v>
      </c>
      <c r="D7" s="102">
        <v>2030</v>
      </c>
      <c r="E7" s="102">
        <v>2050</v>
      </c>
      <c r="N7" s="108"/>
    </row>
    <row r="8" spans="2:24">
      <c r="B8" s="154" t="s">
        <v>592</v>
      </c>
      <c r="C8" s="115">
        <f t="shared" ref="C8:E9" si="0">K42</f>
        <v>7.4023835551407777E-2</v>
      </c>
      <c r="D8" s="115">
        <f t="shared" si="0"/>
        <v>0.25706068356195505</v>
      </c>
      <c r="E8" s="115">
        <f t="shared" si="0"/>
        <v>0.42306374963692284</v>
      </c>
      <c r="N8" s="108"/>
    </row>
    <row r="9" spans="2:24">
      <c r="B9" s="152" t="s">
        <v>221</v>
      </c>
      <c r="C9" s="153">
        <f t="shared" si="0"/>
        <v>1.9177254864867502E-2</v>
      </c>
      <c r="D9" s="153">
        <f t="shared" si="0"/>
        <v>6.1047027089828815E-2</v>
      </c>
      <c r="E9" s="153">
        <f t="shared" si="0"/>
        <v>9.7664326933102341E-2</v>
      </c>
      <c r="F9" s="106"/>
      <c r="G9" s="106"/>
      <c r="H9" s="106"/>
      <c r="I9" s="106"/>
      <c r="J9" s="106"/>
      <c r="K9" s="106"/>
      <c r="L9" s="106"/>
      <c r="M9" s="106"/>
      <c r="N9" s="105"/>
    </row>
    <row r="12" spans="2:24">
      <c r="I12" s="102" t="s">
        <v>300</v>
      </c>
      <c r="J12" s="102" t="s">
        <v>300</v>
      </c>
      <c r="K12" s="102" t="s">
        <v>300</v>
      </c>
      <c r="L12" s="102" t="s">
        <v>299</v>
      </c>
      <c r="M12" s="102" t="s">
        <v>299</v>
      </c>
      <c r="N12" s="102" t="s">
        <v>299</v>
      </c>
      <c r="O12" s="102" t="s">
        <v>298</v>
      </c>
      <c r="P12" s="102" t="s">
        <v>298</v>
      </c>
      <c r="Q12" s="102" t="s">
        <v>298</v>
      </c>
    </row>
    <row r="13" spans="2:24" ht="15.75">
      <c r="H13" s="124"/>
      <c r="I13" s="360" t="s">
        <v>148</v>
      </c>
      <c r="J13" s="361"/>
      <c r="K13" s="362"/>
      <c r="L13" s="360" t="s">
        <v>211</v>
      </c>
      <c r="M13" s="361"/>
      <c r="N13" s="362"/>
      <c r="O13" s="360" t="s">
        <v>212</v>
      </c>
      <c r="P13" s="361"/>
      <c r="Q13" s="361"/>
    </row>
    <row r="14" spans="2:24" ht="15.75">
      <c r="H14" s="118">
        <v>2017</v>
      </c>
      <c r="I14" s="119">
        <v>2020</v>
      </c>
      <c r="J14" s="119">
        <v>2030</v>
      </c>
      <c r="K14" s="118">
        <v>2050</v>
      </c>
      <c r="L14" s="119">
        <v>2020</v>
      </c>
      <c r="M14" s="119">
        <v>2030</v>
      </c>
      <c r="N14" s="118">
        <v>2050</v>
      </c>
      <c r="O14" s="119">
        <v>2020</v>
      </c>
      <c r="P14" s="119">
        <v>2030</v>
      </c>
      <c r="Q14" s="118">
        <v>2050</v>
      </c>
      <c r="V14" s="102">
        <v>2020</v>
      </c>
      <c r="W14" s="123">
        <v>2030</v>
      </c>
      <c r="X14" s="123">
        <v>2050</v>
      </c>
    </row>
    <row r="15" spans="2:24" ht="15.75">
      <c r="G15" s="399" t="s">
        <v>218</v>
      </c>
      <c r="H15" s="122">
        <v>0.28999999999999998</v>
      </c>
      <c r="I15" s="122">
        <v>0.32</v>
      </c>
      <c r="J15" s="122">
        <v>0.32</v>
      </c>
      <c r="K15" s="122">
        <v>0.32</v>
      </c>
      <c r="L15" s="122">
        <f>I15</f>
        <v>0.32</v>
      </c>
      <c r="M15" s="122">
        <v>0.4</v>
      </c>
      <c r="N15" s="122">
        <v>0.5</v>
      </c>
      <c r="O15" s="122">
        <f>L15</f>
        <v>0.32</v>
      </c>
      <c r="P15" s="122">
        <v>0.5</v>
      </c>
      <c r="Q15" s="122">
        <v>0.6</v>
      </c>
      <c r="V15" s="102">
        <f>SUMIFS($I15:$Q15,$I$12:$Q$12,$C$4,$I$19:$Q$19,V$14)</f>
        <v>0.32</v>
      </c>
      <c r="W15" s="102">
        <f>SUMIFS($I15:$Q15,$I$12:$Q$12,$C$4,$I$19:$Q$19,W$14)</f>
        <v>0.32</v>
      </c>
      <c r="X15" s="102">
        <f>SUMIFS($I15:$Q15,$I$12:$Q$12,$C$4,$I$19:$Q$19,X$14)</f>
        <v>0.32</v>
      </c>
    </row>
    <row r="16" spans="2:24">
      <c r="I16" s="102" t="s">
        <v>215</v>
      </c>
      <c r="M16" s="102" t="s">
        <v>216</v>
      </c>
      <c r="P16" s="102" t="s">
        <v>217</v>
      </c>
    </row>
    <row r="17" spans="3:28">
      <c r="C17" s="102" t="s">
        <v>220</v>
      </c>
    </row>
    <row r="18" spans="3:28" ht="15.75">
      <c r="C18" s="121"/>
      <c r="D18" s="120"/>
      <c r="E18" s="120"/>
      <c r="F18" s="116"/>
      <c r="H18" s="363" t="s">
        <v>219</v>
      </c>
      <c r="I18" s="363"/>
      <c r="J18" s="363"/>
      <c r="K18" s="363"/>
      <c r="L18" s="363"/>
      <c r="M18" s="363"/>
      <c r="N18" s="363"/>
      <c r="O18" s="363"/>
      <c r="P18" s="363"/>
      <c r="Q18" s="363"/>
    </row>
    <row r="19" spans="3:28" ht="21">
      <c r="C19" s="117" t="s">
        <v>184</v>
      </c>
      <c r="D19" s="117" t="s">
        <v>189</v>
      </c>
      <c r="E19" s="102" t="s">
        <v>213</v>
      </c>
      <c r="F19" s="108" t="s">
        <v>214</v>
      </c>
      <c r="G19" s="102" t="s">
        <v>297</v>
      </c>
      <c r="H19" s="118">
        <v>2017</v>
      </c>
      <c r="I19" s="119">
        <v>2020</v>
      </c>
      <c r="J19" s="119">
        <v>2030</v>
      </c>
      <c r="K19" s="118">
        <v>2050</v>
      </c>
      <c r="L19" s="119">
        <v>2020</v>
      </c>
      <c r="M19" s="119">
        <v>2030</v>
      </c>
      <c r="N19" s="118">
        <v>2050</v>
      </c>
      <c r="O19" s="119">
        <v>2020</v>
      </c>
      <c r="P19" s="119">
        <v>2030</v>
      </c>
      <c r="Q19" s="118">
        <v>2050</v>
      </c>
      <c r="U19" s="147" t="s">
        <v>522</v>
      </c>
      <c r="V19" s="106"/>
      <c r="W19" s="106"/>
      <c r="X19" s="106"/>
    </row>
    <row r="20" spans="3:28">
      <c r="C20" s="102" t="s">
        <v>519</v>
      </c>
      <c r="D20" s="102">
        <f>AVERAGE(D30:D31)</f>
        <v>330.02687500000002</v>
      </c>
      <c r="F20" s="108"/>
      <c r="H20" s="108"/>
      <c r="I20" s="146">
        <f>'G61 info data and lit'!N147</f>
        <v>0.37692562077845237</v>
      </c>
      <c r="J20" s="146">
        <f>I20</f>
        <v>0.37692562077845237</v>
      </c>
      <c r="K20" s="146">
        <f>J20</f>
        <v>0.37692562077845237</v>
      </c>
      <c r="L20" s="146">
        <f>'G61 info data and lit'!N147</f>
        <v>0.37692562077845237</v>
      </c>
      <c r="M20" s="146">
        <f>L20</f>
        <v>0.37692562077845237</v>
      </c>
      <c r="N20" s="146">
        <f>M20</f>
        <v>0.37692562077845237</v>
      </c>
      <c r="O20" s="146">
        <f>'G61 info data and lit'!N147</f>
        <v>0.37692562077845237</v>
      </c>
      <c r="P20" s="146">
        <f>'G61 info data and lit'!O147</f>
        <v>0.38615674059733823</v>
      </c>
      <c r="Q20" s="146">
        <f>'G61 info data and lit'!Q147</f>
        <v>0.3864954362794924</v>
      </c>
      <c r="V20" s="146">
        <f t="shared" ref="V20:V25" si="1">SUMIFS($I20:$Q20,$I$12:$Q$12,$C$4,$I$19:$Q$19,V$14)</f>
        <v>0.37692562077845237</v>
      </c>
      <c r="W20" s="146">
        <f>SUMIFS($I20:$Q20,$I$12:$Q$12,$C$4,$I$19:$Q$19,W$14)</f>
        <v>0.37692562077845237</v>
      </c>
      <c r="X20" s="146">
        <f>SUMIFS($I20:$Q20,$I$12:$Q$12,$C$4,$I$19:$Q$19,X$14)</f>
        <v>0.37692562077845237</v>
      </c>
      <c r="Z20" s="102" t="s">
        <v>523</v>
      </c>
      <c r="AB20" s="102" t="s">
        <v>346</v>
      </c>
    </row>
    <row r="21" spans="3:28" ht="18.75">
      <c r="C21" s="113" t="s">
        <v>185</v>
      </c>
      <c r="D21" s="113">
        <v>1008</v>
      </c>
      <c r="E21" s="115">
        <v>0.95</v>
      </c>
      <c r="F21" s="112">
        <f>E21</f>
        <v>0.95</v>
      </c>
      <c r="G21" s="102">
        <f>'[3]Data for SATIM'!K45</f>
        <v>0</v>
      </c>
      <c r="H21" s="114">
        <v>0.35000000000000003</v>
      </c>
      <c r="I21" s="103">
        <f t="shared" ref="I21:N23" si="2">MIN($F21/I$15,1)</f>
        <v>1</v>
      </c>
      <c r="J21" s="103">
        <f t="shared" si="2"/>
        <v>1</v>
      </c>
      <c r="K21" s="110">
        <f t="shared" si="2"/>
        <v>1</v>
      </c>
      <c r="L21" s="111">
        <f t="shared" si="2"/>
        <v>1</v>
      </c>
      <c r="M21" s="111">
        <f t="shared" si="2"/>
        <v>1</v>
      </c>
      <c r="N21" s="110">
        <f t="shared" si="2"/>
        <v>1</v>
      </c>
      <c r="O21" s="66">
        <f>'G61 info data and lit'!N149</f>
        <v>0.19791975204372714</v>
      </c>
      <c r="P21" s="66">
        <f>'G61 info data and lit'!O149</f>
        <v>0.146207381780664</v>
      </c>
      <c r="Q21" s="66">
        <f>'G61 info data and lit'!Q149</f>
        <v>0.12515865336333309</v>
      </c>
      <c r="V21" s="146">
        <f t="shared" si="1"/>
        <v>1</v>
      </c>
      <c r="W21" s="146">
        <f t="shared" ref="W21:X25" si="3">SUMIFS($I21:$Q21,$I$12:$Q$12,$C$4,$I$19:$Q$19,W$14)</f>
        <v>1</v>
      </c>
      <c r="X21" s="146">
        <f t="shared" si="3"/>
        <v>1</v>
      </c>
      <c r="Z21" s="102" t="s">
        <v>296</v>
      </c>
      <c r="AB21" s="102" t="s">
        <v>346</v>
      </c>
    </row>
    <row r="22" spans="3:28" ht="18.75">
      <c r="C22" s="113" t="s">
        <v>186</v>
      </c>
      <c r="D22" s="113">
        <v>692</v>
      </c>
      <c r="E22" s="115">
        <v>0.35</v>
      </c>
      <c r="F22" s="112">
        <v>0.68</v>
      </c>
      <c r="G22" s="102">
        <f>'[3]Data for SATIM'!J41</f>
        <v>0</v>
      </c>
      <c r="H22" s="114">
        <v>0.6</v>
      </c>
      <c r="I22" s="103">
        <f t="shared" si="2"/>
        <v>1</v>
      </c>
      <c r="J22" s="103">
        <f t="shared" si="2"/>
        <v>1</v>
      </c>
      <c r="K22" s="110">
        <f t="shared" si="2"/>
        <v>1</v>
      </c>
      <c r="L22" s="111">
        <f t="shared" si="2"/>
        <v>1</v>
      </c>
      <c r="M22" s="111">
        <f t="shared" si="2"/>
        <v>1</v>
      </c>
      <c r="N22" s="110">
        <f t="shared" si="2"/>
        <v>1</v>
      </c>
      <c r="O22" s="66">
        <f>'G61 info data and lit'!N150</f>
        <v>0.36575650002351606</v>
      </c>
      <c r="P22" s="66">
        <f>'G61 info data and lit'!O150</f>
        <v>0.37063113621799187</v>
      </c>
      <c r="Q22" s="66">
        <f>'G61 info data and lit'!Q150</f>
        <v>0.37553775969622311</v>
      </c>
      <c r="V22" s="146">
        <f t="shared" si="1"/>
        <v>1</v>
      </c>
      <c r="W22" s="146">
        <f t="shared" si="3"/>
        <v>1</v>
      </c>
      <c r="X22" s="146">
        <f t="shared" si="3"/>
        <v>1</v>
      </c>
      <c r="Z22" s="102" t="s">
        <v>295</v>
      </c>
      <c r="AB22" s="102" t="s">
        <v>346</v>
      </c>
    </row>
    <row r="23" spans="3:28" ht="18.75">
      <c r="C23" s="113" t="s">
        <v>187</v>
      </c>
      <c r="D23" s="113">
        <v>1065</v>
      </c>
      <c r="F23" s="112">
        <v>0.4</v>
      </c>
      <c r="G23" s="102">
        <f>'[3]Data for SATIM'!J40</f>
        <v>0</v>
      </c>
      <c r="H23" s="114">
        <v>4.9999999999999996E-2</v>
      </c>
      <c r="I23" s="103">
        <f t="shared" si="2"/>
        <v>1</v>
      </c>
      <c r="J23" s="103">
        <f t="shared" si="2"/>
        <v>1</v>
      </c>
      <c r="K23" s="110">
        <f t="shared" si="2"/>
        <v>1</v>
      </c>
      <c r="L23" s="111">
        <f t="shared" si="2"/>
        <v>1</v>
      </c>
      <c r="M23" s="111">
        <f t="shared" si="2"/>
        <v>1</v>
      </c>
      <c r="N23" s="110">
        <f t="shared" si="2"/>
        <v>0.8</v>
      </c>
      <c r="O23" s="66">
        <f>'G61 info data and lit'!N151</f>
        <v>3.695351290221615E-2</v>
      </c>
      <c r="P23" s="66">
        <f>'G61 info data and lit'!O151</f>
        <v>4.6346258914406475E-2</v>
      </c>
      <c r="Q23" s="66">
        <f>'G61 info data and lit'!Q151</f>
        <v>5.045796247644941E-2</v>
      </c>
      <c r="V23" s="146">
        <f t="shared" si="1"/>
        <v>1</v>
      </c>
      <c r="W23" s="146">
        <f t="shared" si="3"/>
        <v>1</v>
      </c>
      <c r="X23" s="146">
        <f t="shared" si="3"/>
        <v>1</v>
      </c>
      <c r="Z23" s="102" t="s">
        <v>294</v>
      </c>
      <c r="AB23" s="102" t="s">
        <v>346</v>
      </c>
    </row>
    <row r="24" spans="3:28" ht="18.75">
      <c r="C24" s="113" t="s">
        <v>520</v>
      </c>
      <c r="D24" s="113">
        <f>D32</f>
        <v>955</v>
      </c>
      <c r="F24" s="112"/>
      <c r="H24" s="114"/>
      <c r="I24" s="103">
        <f>'G61 info data and lit'!N152</f>
        <v>2.2444614252088328E-2</v>
      </c>
      <c r="J24" s="103">
        <f>I24</f>
        <v>2.2444614252088328E-2</v>
      </c>
      <c r="K24" s="110">
        <f>J24</f>
        <v>2.2444614252088328E-2</v>
      </c>
      <c r="L24" s="111">
        <f>'G61 info data and lit'!N152</f>
        <v>2.2444614252088328E-2</v>
      </c>
      <c r="M24" s="111">
        <f>J24</f>
        <v>2.2444614252088328E-2</v>
      </c>
      <c r="N24" s="110">
        <f>K24</f>
        <v>2.2444614252088328E-2</v>
      </c>
      <c r="O24" s="66">
        <f>'G61 info data and lit'!N152</f>
        <v>2.2444614252088328E-2</v>
      </c>
      <c r="P24" s="66">
        <f>'G61 info data and lit'!O152</f>
        <v>5.0658482489599595E-2</v>
      </c>
      <c r="Q24" s="66">
        <f>'G61 info data and lit'!Q152</f>
        <v>6.2350188184501901E-2</v>
      </c>
      <c r="V24" s="146">
        <f t="shared" si="1"/>
        <v>2.2444614252088328E-2</v>
      </c>
      <c r="W24" s="146">
        <f t="shared" si="3"/>
        <v>2.2444614252088328E-2</v>
      </c>
      <c r="X24" s="146">
        <f t="shared" si="3"/>
        <v>2.2444614252088328E-2</v>
      </c>
      <c r="Z24" s="102" t="s">
        <v>524</v>
      </c>
      <c r="AB24" s="102" t="s">
        <v>346</v>
      </c>
    </row>
    <row r="25" spans="3:28" ht="18.75">
      <c r="C25" s="113" t="s">
        <v>188</v>
      </c>
      <c r="D25" s="113">
        <v>1300</v>
      </c>
      <c r="F25" s="112">
        <v>1</v>
      </c>
      <c r="G25" s="102" t="s">
        <v>293</v>
      </c>
      <c r="H25" s="108"/>
      <c r="I25" s="103">
        <f t="shared" ref="I25:N25" si="4">MIN($F25/I$15,1)</f>
        <v>1</v>
      </c>
      <c r="J25" s="103">
        <f t="shared" si="4"/>
        <v>1</v>
      </c>
      <c r="K25" s="110">
        <f t="shared" si="4"/>
        <v>1</v>
      </c>
      <c r="L25" s="111">
        <f t="shared" si="4"/>
        <v>1</v>
      </c>
      <c r="M25" s="111">
        <f t="shared" si="4"/>
        <v>1</v>
      </c>
      <c r="N25" s="110">
        <f t="shared" si="4"/>
        <v>1</v>
      </c>
      <c r="O25" s="111">
        <f>MIN($F25/O$15,1)</f>
        <v>1</v>
      </c>
      <c r="P25" s="111">
        <f>MIN($F25/P$15,1)</f>
        <v>1</v>
      </c>
      <c r="Q25" s="111">
        <f>MIN($F25/Q$15,1)</f>
        <v>1</v>
      </c>
      <c r="V25" s="102">
        <f t="shared" si="1"/>
        <v>1</v>
      </c>
      <c r="W25" s="102">
        <f t="shared" si="3"/>
        <v>1</v>
      </c>
      <c r="X25" s="102">
        <f t="shared" si="3"/>
        <v>1</v>
      </c>
    </row>
    <row r="26" spans="3:28">
      <c r="C26" s="109"/>
      <c r="F26" s="108"/>
    </row>
    <row r="27" spans="3:28">
      <c r="C27" s="107"/>
      <c r="D27" s="106"/>
      <c r="E27" s="106"/>
      <c r="F27" s="105"/>
      <c r="U27" s="147" t="s">
        <v>521</v>
      </c>
      <c r="V27" s="106"/>
      <c r="W27" s="106"/>
      <c r="X27" s="106"/>
    </row>
    <row r="28" spans="3:28">
      <c r="V28" s="115">
        <f>O20*99%</f>
        <v>0.37315636457066786</v>
      </c>
      <c r="W28" s="102">
        <v>0</v>
      </c>
      <c r="X28" s="102">
        <v>0</v>
      </c>
      <c r="Z28" s="102" t="s">
        <v>523</v>
      </c>
      <c r="AB28" s="102" t="s">
        <v>349</v>
      </c>
    </row>
    <row r="29" spans="3:28" ht="15.75">
      <c r="C29" s="74" t="s">
        <v>263</v>
      </c>
      <c r="D29"/>
      <c r="V29" s="115">
        <f>O21*99%</f>
        <v>0.19594055452328987</v>
      </c>
      <c r="W29" s="102">
        <v>0</v>
      </c>
      <c r="X29" s="102">
        <v>0</v>
      </c>
      <c r="Z29" s="102" t="s">
        <v>296</v>
      </c>
      <c r="AB29" s="102" t="s">
        <v>349</v>
      </c>
    </row>
    <row r="30" spans="3:28" ht="15.75">
      <c r="C30" t="s">
        <v>226</v>
      </c>
      <c r="D30">
        <v>206.30375000000004</v>
      </c>
      <c r="V30" s="115">
        <f>O22*99%</f>
        <v>0.36209893502328089</v>
      </c>
      <c r="W30" s="102">
        <v>0</v>
      </c>
      <c r="X30" s="102">
        <v>0</v>
      </c>
      <c r="Z30" s="102" t="s">
        <v>295</v>
      </c>
      <c r="AB30" s="102" t="s">
        <v>349</v>
      </c>
    </row>
    <row r="31" spans="3:28" ht="15.75">
      <c r="C31" t="s">
        <v>227</v>
      </c>
      <c r="D31">
        <v>453.75</v>
      </c>
      <c r="V31" s="115">
        <f>O23*99%</f>
        <v>3.6583977773193985E-2</v>
      </c>
      <c r="W31" s="102">
        <v>0</v>
      </c>
      <c r="X31" s="102">
        <v>0</v>
      </c>
      <c r="Z31" s="102" t="s">
        <v>294</v>
      </c>
      <c r="AB31" s="102" t="s">
        <v>349</v>
      </c>
    </row>
    <row r="32" spans="3:28" ht="15.75">
      <c r="C32" t="s">
        <v>240</v>
      </c>
      <c r="D32">
        <v>955</v>
      </c>
      <c r="R32" s="104"/>
      <c r="V32" s="115">
        <f>O24*99%</f>
        <v>2.2220168109567444E-2</v>
      </c>
      <c r="W32" s="102">
        <v>0</v>
      </c>
      <c r="X32" s="102">
        <v>0</v>
      </c>
      <c r="Z32" s="102" t="s">
        <v>524</v>
      </c>
      <c r="AB32" s="102" t="s">
        <v>349</v>
      </c>
    </row>
    <row r="33" spans="3:25" ht="15.75">
      <c r="R33" s="103"/>
      <c r="V33" s="102">
        <f>SUMIFS($I33:$Q33,$I$12:$Q$12,$C$4,$I$19:$Q$19,V$14)</f>
        <v>0</v>
      </c>
      <c r="W33" s="102">
        <v>0</v>
      </c>
      <c r="X33" s="102">
        <v>0</v>
      </c>
    </row>
    <row r="36" spans="3:25">
      <c r="V36" s="306" t="s">
        <v>874</v>
      </c>
    </row>
    <row r="38" spans="3:25" ht="15.75">
      <c r="U38" s="307"/>
      <c r="V38" s="307"/>
      <c r="W38" s="308">
        <v>2020</v>
      </c>
      <c r="X38" s="308">
        <v>2030</v>
      </c>
      <c r="Y38" s="308">
        <v>2050</v>
      </c>
    </row>
    <row r="39" spans="3:25">
      <c r="C39" s="102" t="s">
        <v>589</v>
      </c>
      <c r="U39" s="307" t="s">
        <v>218</v>
      </c>
      <c r="V39" s="307"/>
      <c r="W39" s="310">
        <v>0.3</v>
      </c>
      <c r="X39" s="310">
        <v>0.5</v>
      </c>
      <c r="Y39" s="310">
        <v>0.6</v>
      </c>
    </row>
    <row r="40" spans="3:25">
      <c r="C40" s="121"/>
      <c r="D40" s="120"/>
      <c r="E40" s="120"/>
      <c r="F40" s="120"/>
      <c r="G40" s="116"/>
      <c r="U40" s="307"/>
      <c r="V40" s="309" t="s">
        <v>873</v>
      </c>
      <c r="W40" s="307"/>
      <c r="X40" s="307"/>
      <c r="Y40" s="307"/>
    </row>
    <row r="41" spans="3:25">
      <c r="C41" s="125" t="s">
        <v>573</v>
      </c>
      <c r="D41" s="149">
        <v>3.8573201853965046E-2</v>
      </c>
      <c r="E41" s="149">
        <v>0.13313899401571683</v>
      </c>
      <c r="F41" s="149">
        <v>0.22027070864375356</v>
      </c>
      <c r="G41" s="108"/>
      <c r="K41" s="102">
        <v>2020</v>
      </c>
      <c r="L41" s="102">
        <v>203</v>
      </c>
      <c r="M41" s="102">
        <v>2050</v>
      </c>
      <c r="U41" s="307" t="s">
        <v>519</v>
      </c>
      <c r="V41" s="311">
        <v>330.02687500000002</v>
      </c>
      <c r="W41" s="310">
        <v>0.37692562077845237</v>
      </c>
      <c r="X41" s="310">
        <v>0.38615674059733823</v>
      </c>
      <c r="Y41" s="310">
        <v>0.3864954362794924</v>
      </c>
    </row>
    <row r="42" spans="3:25">
      <c r="C42" s="109" t="s">
        <v>574</v>
      </c>
      <c r="D42" s="150">
        <v>1.4213066535611514E-3</v>
      </c>
      <c r="E42" s="150">
        <v>4.0656148975398406E-3</v>
      </c>
      <c r="F42" s="150">
        <v>1.1328355685477234E-2</v>
      </c>
      <c r="G42" s="108"/>
      <c r="H42" s="102" t="s">
        <v>590</v>
      </c>
      <c r="J42" s="102" t="s">
        <v>590</v>
      </c>
      <c r="K42" s="104">
        <f t="shared" ref="K42:M43" si="5">SUMIFS(D$42:D$56,$H$42:$H$56,$J42)</f>
        <v>7.4023835551407777E-2</v>
      </c>
      <c r="L42" s="104">
        <f t="shared" si="5"/>
        <v>0.25706068356195505</v>
      </c>
      <c r="M42" s="104">
        <f t="shared" si="5"/>
        <v>0.42306374963692284</v>
      </c>
      <c r="U42" s="307" t="s">
        <v>185</v>
      </c>
      <c r="V42" s="311">
        <v>1008</v>
      </c>
      <c r="W42" s="310">
        <v>0.19791975204372714</v>
      </c>
      <c r="X42" s="310">
        <v>0.146207381780664</v>
      </c>
      <c r="Y42" s="310">
        <v>0.12515865336333309</v>
      </c>
    </row>
    <row r="43" spans="3:25">
      <c r="C43" s="109" t="s">
        <v>575</v>
      </c>
      <c r="D43" s="150">
        <v>2.1455417329364561E-2</v>
      </c>
      <c r="E43" s="150">
        <v>7.3921638419829877E-2</v>
      </c>
      <c r="F43" s="150">
        <v>0.1172508618632061</v>
      </c>
      <c r="G43" s="108"/>
      <c r="H43" s="102" t="s">
        <v>590</v>
      </c>
      <c r="J43" s="102" t="s">
        <v>591</v>
      </c>
      <c r="K43" s="104">
        <f t="shared" si="5"/>
        <v>1.9177254864867502E-2</v>
      </c>
      <c r="L43" s="104">
        <f t="shared" si="5"/>
        <v>6.1047027089828815E-2</v>
      </c>
      <c r="M43" s="104">
        <f t="shared" si="5"/>
        <v>9.7664326933102341E-2</v>
      </c>
      <c r="U43" s="307" t="s">
        <v>186</v>
      </c>
      <c r="V43" s="311">
        <v>692</v>
      </c>
      <c r="W43" s="310">
        <v>0.36575650002351606</v>
      </c>
      <c r="X43" s="310">
        <v>0.37063113621799187</v>
      </c>
      <c r="Y43" s="310">
        <v>0.37553775969622311</v>
      </c>
    </row>
    <row r="44" spans="3:25">
      <c r="C44" s="109" t="s">
        <v>576</v>
      </c>
      <c r="D44" s="150">
        <v>0</v>
      </c>
      <c r="E44" s="150">
        <v>0</v>
      </c>
      <c r="F44" s="150">
        <v>0</v>
      </c>
      <c r="G44" s="108"/>
      <c r="H44" s="102" t="s">
        <v>590</v>
      </c>
      <c r="U44" s="307" t="s">
        <v>187</v>
      </c>
      <c r="V44" s="311">
        <v>1065</v>
      </c>
      <c r="W44" s="310">
        <v>3.695351290221615E-2</v>
      </c>
      <c r="X44" s="310">
        <v>4.6346258914406475E-2</v>
      </c>
      <c r="Y44" s="310">
        <v>5.045796247644941E-2</v>
      </c>
    </row>
    <row r="45" spans="3:25">
      <c r="C45" s="109" t="s">
        <v>577</v>
      </c>
      <c r="D45" s="150">
        <v>0</v>
      </c>
      <c r="E45" s="150">
        <v>0</v>
      </c>
      <c r="F45" s="150">
        <v>0</v>
      </c>
      <c r="G45" s="108"/>
      <c r="H45" s="102" t="s">
        <v>590</v>
      </c>
      <c r="U45" s="307" t="s">
        <v>520</v>
      </c>
      <c r="V45" s="311">
        <v>955</v>
      </c>
      <c r="W45" s="310">
        <v>2.2444614252088328E-2</v>
      </c>
      <c r="X45" s="310">
        <v>5.0658482489599595E-2</v>
      </c>
      <c r="Y45" s="310">
        <v>6.2350188184501901E-2</v>
      </c>
    </row>
    <row r="46" spans="3:25">
      <c r="C46" s="109" t="s">
        <v>578</v>
      </c>
      <c r="D46" s="150">
        <v>6.9467308307408465E-4</v>
      </c>
      <c r="E46" s="150">
        <v>2.4999439939556349E-3</v>
      </c>
      <c r="F46" s="150">
        <v>4.0092431750935421E-3</v>
      </c>
      <c r="G46" s="108"/>
      <c r="H46" s="102" t="s">
        <v>590</v>
      </c>
    </row>
    <row r="47" spans="3:25">
      <c r="C47" s="109" t="s">
        <v>579</v>
      </c>
      <c r="D47" s="150">
        <v>1.5001804787965249E-2</v>
      </c>
      <c r="E47" s="150">
        <v>5.265179670439149E-2</v>
      </c>
      <c r="F47" s="150">
        <v>8.7682247919976669E-2</v>
      </c>
      <c r="G47" s="108"/>
      <c r="H47" s="102" t="s">
        <v>590</v>
      </c>
    </row>
    <row r="48" spans="3:25">
      <c r="C48" s="125" t="s">
        <v>580</v>
      </c>
      <c r="D48" s="149">
        <v>5.4627888562310233E-2</v>
      </c>
      <c r="E48" s="149">
        <v>0.18496871663606707</v>
      </c>
      <c r="F48" s="149">
        <v>0.30045736792627165</v>
      </c>
      <c r="G48" s="108"/>
    </row>
    <row r="49" spans="3:8">
      <c r="C49" s="109" t="s">
        <v>581</v>
      </c>
      <c r="D49" s="150">
        <v>7.0644077682690768E-3</v>
      </c>
      <c r="E49" s="150">
        <v>2.3204408320673373E-2</v>
      </c>
      <c r="F49" s="150">
        <v>3.1463970018275229E-2</v>
      </c>
      <c r="G49" s="108"/>
      <c r="H49" s="102" t="s">
        <v>591</v>
      </c>
    </row>
    <row r="50" spans="3:8">
      <c r="C50" s="109" t="s">
        <v>582</v>
      </c>
      <c r="D50" s="150">
        <v>0</v>
      </c>
      <c r="E50" s="150">
        <v>0</v>
      </c>
      <c r="F50" s="150">
        <v>0</v>
      </c>
      <c r="G50" s="108"/>
      <c r="H50" s="102" t="s">
        <v>591</v>
      </c>
    </row>
    <row r="51" spans="3:8">
      <c r="C51" s="109" t="s">
        <v>583</v>
      </c>
      <c r="D51" s="150">
        <v>7.08356392491987E-3</v>
      </c>
      <c r="E51" s="150">
        <v>2.5288012158967421E-2</v>
      </c>
      <c r="F51" s="150">
        <v>4.373108720377885E-2</v>
      </c>
      <c r="G51" s="108"/>
      <c r="H51" s="102" t="s">
        <v>590</v>
      </c>
    </row>
    <row r="52" spans="3:8">
      <c r="C52" s="109" t="s">
        <v>584</v>
      </c>
      <c r="D52" s="150">
        <v>0</v>
      </c>
      <c r="E52" s="150">
        <v>0</v>
      </c>
      <c r="F52" s="150">
        <v>0</v>
      </c>
      <c r="G52" s="108"/>
      <c r="H52" s="102" t="s">
        <v>591</v>
      </c>
    </row>
    <row r="53" spans="3:8">
      <c r="C53" s="109" t="s">
        <v>585</v>
      </c>
      <c r="D53" s="150">
        <v>5.4234319119062322E-3</v>
      </c>
      <c r="E53" s="150">
        <v>1.430512305347441E-2</v>
      </c>
      <c r="F53" s="150">
        <v>2.3349359321363939E-2</v>
      </c>
      <c r="G53" s="108"/>
      <c r="H53" s="102" t="s">
        <v>591</v>
      </c>
    </row>
    <row r="54" spans="3:8">
      <c r="C54" s="109" t="s">
        <v>586</v>
      </c>
      <c r="D54" s="150">
        <v>0</v>
      </c>
      <c r="E54" s="150">
        <v>0</v>
      </c>
      <c r="F54" s="150">
        <v>0</v>
      </c>
      <c r="G54" s="108"/>
      <c r="H54" s="102" t="s">
        <v>591</v>
      </c>
    </row>
    <row r="55" spans="3:8">
      <c r="C55" s="109" t="s">
        <v>587</v>
      </c>
      <c r="D55" s="150">
        <v>6.6894151846921927E-3</v>
      </c>
      <c r="E55" s="150">
        <v>2.3537495715681037E-2</v>
      </c>
      <c r="F55" s="150">
        <v>4.2850997593463176E-2</v>
      </c>
      <c r="G55" s="108"/>
      <c r="H55" s="102" t="s">
        <v>591</v>
      </c>
    </row>
    <row r="56" spans="3:8">
      <c r="C56" s="109" t="s">
        <v>588</v>
      </c>
      <c r="D56" s="150">
        <v>2.8367069772522863E-2</v>
      </c>
      <c r="E56" s="150">
        <v>9.8633677387270816E-2</v>
      </c>
      <c r="F56" s="150">
        <v>0.15906195378939042</v>
      </c>
      <c r="G56" s="108"/>
      <c r="H56" s="102" t="s">
        <v>590</v>
      </c>
    </row>
    <row r="57" spans="3:8">
      <c r="C57" s="109"/>
      <c r="D57" s="151"/>
      <c r="E57" s="151"/>
      <c r="F57" s="151"/>
      <c r="G57" s="108"/>
    </row>
    <row r="58" spans="3:8">
      <c r="C58" s="107"/>
      <c r="D58" s="106"/>
      <c r="E58" s="106"/>
      <c r="F58" s="106"/>
      <c r="G58" s="105"/>
    </row>
  </sheetData>
  <mergeCells count="4">
    <mergeCell ref="I13:K13"/>
    <mergeCell ref="L13:N13"/>
    <mergeCell ref="O13:Q13"/>
    <mergeCell ref="H18:Q18"/>
  </mergeCells>
  <dataValidations count="1">
    <dataValidation type="list" allowBlank="1" showInputMessage="1" showErrorMessage="1" sqref="C4" xr:uid="{754939FE-E05B-4CE5-A754-A7F09859A711}">
      <formula1>$F$4:$F$6</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C952F-A004-4EAE-AA67-11AA7A10CDA0}">
  <sheetPr>
    <tabColor theme="1" tint="4.9989318521683403E-2"/>
  </sheetPr>
  <dimension ref="A2:M73"/>
  <sheetViews>
    <sheetView zoomScaleNormal="100" workbookViewId="0">
      <selection activeCell="E11" sqref="E11"/>
    </sheetView>
  </sheetViews>
  <sheetFormatPr defaultColWidth="9" defaultRowHeight="12.75"/>
  <cols>
    <col min="1" max="1" width="9" style="76"/>
    <col min="2" max="2" width="16.25" style="76" customWidth="1"/>
    <col min="3" max="3" width="15.75" style="76" customWidth="1"/>
    <col min="4" max="4" width="9" style="76"/>
    <col min="5" max="5" width="14.125" style="76" customWidth="1"/>
    <col min="6" max="6" width="19.375" style="76" bestFit="1" customWidth="1"/>
    <col min="7" max="8" width="20.375" style="76" bestFit="1" customWidth="1"/>
    <col min="9" max="9" width="10.75" style="76" customWidth="1"/>
    <col min="10" max="11" width="20.375" style="76" bestFit="1" customWidth="1"/>
    <col min="12" max="13" width="9" style="76"/>
    <col min="14" max="14" width="10.25" style="76" customWidth="1"/>
    <col min="15" max="17" width="9" style="76"/>
    <col min="18" max="18" width="11.25" style="76" customWidth="1"/>
    <col min="19" max="16384" width="9" style="76"/>
  </cols>
  <sheetData>
    <row r="2" spans="1:13" ht="19.5">
      <c r="B2" s="101" t="s">
        <v>292</v>
      </c>
    </row>
    <row r="3" spans="1:13">
      <c r="B3" s="97" t="s">
        <v>291</v>
      </c>
      <c r="C3" s="100" t="b" cm="1">
        <f t="array" ref="C3">[4]!pamsindex</f>
        <v>0</v>
      </c>
      <c r="D3" s="96"/>
      <c r="E3" s="96"/>
      <c r="F3" s="95"/>
    </row>
    <row r="4" spans="1:13">
      <c r="B4" s="81" t="s">
        <v>290</v>
      </c>
      <c r="C4" s="76" t="s">
        <v>298</v>
      </c>
      <c r="E4" s="76" t="s">
        <v>289</v>
      </c>
      <c r="F4" s="80" t="s">
        <v>919</v>
      </c>
    </row>
    <row r="5" spans="1:13">
      <c r="B5" s="81"/>
      <c r="E5" s="76" t="s">
        <v>298</v>
      </c>
      <c r="F5" s="80" t="s">
        <v>919</v>
      </c>
    </row>
    <row r="6" spans="1:13">
      <c r="B6" s="79" t="s">
        <v>967</v>
      </c>
      <c r="C6" s="78" t="str">
        <f>'NetZero levers'!C4</f>
        <v>Ref</v>
      </c>
      <c r="D6" s="78"/>
      <c r="E6" s="78"/>
      <c r="F6" s="77"/>
    </row>
    <row r="8" spans="1:13">
      <c r="A8" s="85" t="s">
        <v>288</v>
      </c>
    </row>
    <row r="9" spans="1:13">
      <c r="C9" s="99">
        <f>IF(C4 = "High",-5%,-2.5%)</f>
        <v>-0.05</v>
      </c>
      <c r="D9" s="76" t="s">
        <v>287</v>
      </c>
      <c r="E9" s="76">
        <v>0</v>
      </c>
      <c r="F9" s="91">
        <f>G9/2</f>
        <v>-2.5000000000000001E-2</v>
      </c>
      <c r="G9" s="91">
        <f>C9</f>
        <v>-0.05</v>
      </c>
      <c r="H9" s="91">
        <f>G9</f>
        <v>-0.05</v>
      </c>
      <c r="I9" s="91">
        <f>H9</f>
        <v>-0.05</v>
      </c>
      <c r="J9" s="91">
        <f>I9</f>
        <v>-0.05</v>
      </c>
      <c r="K9" s="91">
        <f>J9</f>
        <v>-0.05</v>
      </c>
    </row>
    <row r="10" spans="1:13">
      <c r="E10" s="76">
        <f t="shared" ref="E10:K10" si="0">IF(pamsindex,E9,0)</f>
        <v>0</v>
      </c>
      <c r="F10" s="76">
        <f t="shared" si="0"/>
        <v>0</v>
      </c>
      <c r="G10" s="76">
        <f>IF(pamsindex,G9,0)</f>
        <v>0</v>
      </c>
      <c r="H10" s="76">
        <f t="shared" si="0"/>
        <v>0</v>
      </c>
      <c r="I10" s="76">
        <f t="shared" si="0"/>
        <v>0</v>
      </c>
      <c r="J10" s="76">
        <f t="shared" si="0"/>
        <v>0</v>
      </c>
      <c r="K10" s="76">
        <f t="shared" si="0"/>
        <v>0</v>
      </c>
    </row>
    <row r="13" spans="1:13" ht="19.5">
      <c r="B13" s="98" t="s">
        <v>286</v>
      </c>
    </row>
    <row r="14" spans="1:13">
      <c r="B14" s="97" t="s">
        <v>285</v>
      </c>
      <c r="C14" s="96" t="b" cm="1">
        <f t="array" ref="C14">[4]!wastePAM</f>
        <v>0</v>
      </c>
      <c r="D14" s="96"/>
      <c r="E14" s="96"/>
      <c r="F14" s="96"/>
      <c r="G14" s="96"/>
      <c r="H14" s="96"/>
      <c r="I14" s="96"/>
      <c r="J14" s="96"/>
      <c r="K14" s="96"/>
      <c r="L14" s="96"/>
      <c r="M14" s="95"/>
    </row>
    <row r="15" spans="1:13">
      <c r="B15" s="86"/>
      <c r="E15" s="85">
        <v>2020</v>
      </c>
      <c r="F15" s="85">
        <v>2025</v>
      </c>
      <c r="G15" s="85">
        <v>2030</v>
      </c>
      <c r="H15" s="85">
        <v>2035</v>
      </c>
      <c r="I15" s="85">
        <v>2040</v>
      </c>
      <c r="J15" s="85">
        <v>2045</v>
      </c>
      <c r="K15" s="85">
        <v>2050</v>
      </c>
      <c r="M15" s="80"/>
    </row>
    <row r="16" spans="1:13">
      <c r="B16" s="81"/>
      <c r="M16" s="80"/>
    </row>
    <row r="17" spans="2:13">
      <c r="B17" s="86"/>
      <c r="M17" s="80"/>
    </row>
    <row r="18" spans="2:13">
      <c r="B18" s="86" t="s">
        <v>284</v>
      </c>
      <c r="M18" s="80"/>
    </row>
    <row r="19" spans="2:13">
      <c r="B19" s="81"/>
      <c r="C19" s="76" t="s">
        <v>283</v>
      </c>
      <c r="E19" s="76">
        <v>1.0761048779153095</v>
      </c>
      <c r="F19" s="76">
        <v>1.2116592573289904</v>
      </c>
      <c r="G19" s="76">
        <v>1.3835634144625406</v>
      </c>
      <c r="H19" s="76">
        <v>1.6009047937459284</v>
      </c>
      <c r="I19" s="76">
        <v>1.8689844044299675</v>
      </c>
      <c r="J19" s="76">
        <v>2.1953751168729645</v>
      </c>
      <c r="K19" s="76">
        <v>2.6080965514006516</v>
      </c>
      <c r="M19" s="80"/>
    </row>
    <row r="20" spans="2:13">
      <c r="B20" s="81"/>
      <c r="C20" s="76" t="s">
        <v>282</v>
      </c>
      <c r="F20" s="94">
        <f>J46</f>
        <v>-0.22538365395891569</v>
      </c>
      <c r="G20" s="94">
        <f>J51</f>
        <v>-0.32710046744318089</v>
      </c>
      <c r="H20" s="94">
        <f>J56</f>
        <v>-0.25352238557540036</v>
      </c>
      <c r="I20" s="94">
        <f>J61</f>
        <v>-1.0988458741139302E-2</v>
      </c>
      <c r="J20" s="94">
        <f>J66</f>
        <v>0.24915623705126549</v>
      </c>
      <c r="K20" s="94">
        <f>J71</f>
        <v>0.3693693542895139</v>
      </c>
      <c r="M20" s="80"/>
    </row>
    <row r="21" spans="2:13">
      <c r="B21" s="81"/>
      <c r="C21" s="76" t="s">
        <v>281</v>
      </c>
      <c r="E21" s="93"/>
      <c r="F21" s="93">
        <f t="shared" ref="F21:K21" si="1">F20/F19</f>
        <v>-0.18601240620713502</v>
      </c>
      <c r="G21" s="93">
        <f t="shared" si="1"/>
        <v>-0.23641884717676379</v>
      </c>
      <c r="H21" s="93">
        <f t="shared" si="1"/>
        <v>-0.1583619379277314</v>
      </c>
      <c r="I21" s="93">
        <f t="shared" si="1"/>
        <v>-5.8793742286419644E-3</v>
      </c>
      <c r="J21" s="93">
        <f t="shared" si="1"/>
        <v>0.1134914189089276</v>
      </c>
      <c r="K21" s="93">
        <f t="shared" si="1"/>
        <v>0.14162411053806573</v>
      </c>
      <c r="M21" s="80"/>
    </row>
    <row r="22" spans="2:13">
      <c r="B22" s="81"/>
      <c r="C22" s="76" t="s">
        <v>280</v>
      </c>
      <c r="E22" s="93"/>
      <c r="F22" s="93">
        <f t="shared" ref="F22:K22" si="2">F21*$F$27</f>
        <v>-5.5803721862140505E-2</v>
      </c>
      <c r="G22" s="93">
        <f t="shared" si="2"/>
        <v>-7.0925654153029136E-2</v>
      </c>
      <c r="H22" s="93">
        <f t="shared" si="2"/>
        <v>-4.7508581378319419E-2</v>
      </c>
      <c r="I22" s="93">
        <f t="shared" si="2"/>
        <v>-1.7638122685925892E-3</v>
      </c>
      <c r="J22" s="93">
        <f t="shared" si="2"/>
        <v>3.404742567267828E-2</v>
      </c>
      <c r="K22" s="93">
        <f t="shared" si="2"/>
        <v>4.2487233161419717E-2</v>
      </c>
      <c r="M22" s="80"/>
    </row>
    <row r="23" spans="2:13">
      <c r="B23" s="81"/>
      <c r="C23" s="76" t="s">
        <v>279</v>
      </c>
      <c r="E23" s="91"/>
      <c r="F23" s="91">
        <f t="shared" ref="F23:K23" si="3">IF($C$14,-F22,0%)</f>
        <v>0</v>
      </c>
      <c r="G23" s="91">
        <f t="shared" si="3"/>
        <v>0</v>
      </c>
      <c r="H23" s="91">
        <f t="shared" si="3"/>
        <v>0</v>
      </c>
      <c r="I23" s="91">
        <f t="shared" si="3"/>
        <v>0</v>
      </c>
      <c r="J23" s="91">
        <f t="shared" si="3"/>
        <v>0</v>
      </c>
      <c r="K23" s="91">
        <f t="shared" si="3"/>
        <v>0</v>
      </c>
      <c r="M23" s="80"/>
    </row>
    <row r="24" spans="2:13">
      <c r="B24" s="81"/>
      <c r="C24" s="76" t="s">
        <v>278</v>
      </c>
      <c r="E24" s="90">
        <v>0</v>
      </c>
      <c r="F24" s="90">
        <f t="shared" ref="F24:K24" si="4">IF(wastePAM,-$F$28*F21,0%)</f>
        <v>0</v>
      </c>
      <c r="G24" s="90">
        <f t="shared" si="4"/>
        <v>0</v>
      </c>
      <c r="H24" s="90">
        <f t="shared" si="4"/>
        <v>0</v>
      </c>
      <c r="I24" s="90">
        <f t="shared" si="4"/>
        <v>0</v>
      </c>
      <c r="J24" s="90">
        <f t="shared" si="4"/>
        <v>0</v>
      </c>
      <c r="K24" s="90">
        <f t="shared" si="4"/>
        <v>0</v>
      </c>
      <c r="M24" s="80"/>
    </row>
    <row r="25" spans="2:13">
      <c r="B25" s="81"/>
      <c r="M25" s="80"/>
    </row>
    <row r="26" spans="2:13">
      <c r="B26" s="81"/>
      <c r="C26" s="91">
        <v>0.1</v>
      </c>
      <c r="D26" s="76" t="s">
        <v>277</v>
      </c>
      <c r="M26" s="80"/>
    </row>
    <row r="27" spans="2:13">
      <c r="B27" s="81"/>
      <c r="C27" s="91">
        <v>0.03</v>
      </c>
      <c r="D27" s="76" t="s">
        <v>276</v>
      </c>
      <c r="F27" s="90">
        <f>C27/C26</f>
        <v>0.3</v>
      </c>
      <c r="M27" s="80"/>
    </row>
    <row r="28" spans="2:13">
      <c r="B28" s="81"/>
      <c r="C28" s="91">
        <v>0.05</v>
      </c>
      <c r="D28" s="76" t="s">
        <v>275</v>
      </c>
      <c r="F28" s="90">
        <f>C28/C26</f>
        <v>0.5</v>
      </c>
      <c r="M28" s="80"/>
    </row>
    <row r="29" spans="2:13">
      <c r="B29" s="81"/>
      <c r="C29" s="91"/>
      <c r="F29" s="90"/>
      <c r="M29" s="80"/>
    </row>
    <row r="30" spans="2:13">
      <c r="B30" s="86" t="s">
        <v>274</v>
      </c>
      <c r="C30" s="91"/>
      <c r="D30" s="76" t="s">
        <v>273</v>
      </c>
      <c r="E30" s="92">
        <f t="shared" ref="E30:K30" si="5">(1+E23)*(1+E10)</f>
        <v>1</v>
      </c>
      <c r="F30" s="92">
        <f t="shared" si="5"/>
        <v>1</v>
      </c>
      <c r="G30" s="92">
        <f t="shared" si="5"/>
        <v>1</v>
      </c>
      <c r="H30" s="92">
        <f t="shared" si="5"/>
        <v>1</v>
      </c>
      <c r="I30" s="92">
        <f t="shared" si="5"/>
        <v>1</v>
      </c>
      <c r="J30" s="92">
        <f t="shared" si="5"/>
        <v>1</v>
      </c>
      <c r="K30" s="92">
        <f t="shared" si="5"/>
        <v>1</v>
      </c>
      <c r="M30" s="80"/>
    </row>
    <row r="31" spans="2:13">
      <c r="B31" s="81"/>
      <c r="C31" s="91"/>
      <c r="F31" s="90"/>
      <c r="M31" s="80"/>
    </row>
    <row r="32" spans="2:13">
      <c r="B32" s="81"/>
      <c r="M32" s="80"/>
    </row>
    <row r="33" spans="2:13">
      <c r="B33" s="81"/>
      <c r="M33" s="80"/>
    </row>
    <row r="34" spans="2:13">
      <c r="B34" s="81"/>
      <c r="D34" s="76" t="s">
        <v>272</v>
      </c>
      <c r="F34" s="76" t="s">
        <v>271</v>
      </c>
      <c r="J34" s="76" t="s">
        <v>270</v>
      </c>
      <c r="M34" s="80"/>
    </row>
    <row r="35" spans="2:13">
      <c r="B35" s="81"/>
      <c r="H35" s="76" t="s">
        <v>269</v>
      </c>
      <c r="J35" s="76" t="s">
        <v>269</v>
      </c>
      <c r="M35" s="80"/>
    </row>
    <row r="36" spans="2:13" ht="15">
      <c r="B36" s="81"/>
      <c r="C36" s="76" t="s">
        <v>268</v>
      </c>
      <c r="D36" s="89" t="s">
        <v>267</v>
      </c>
      <c r="E36" s="89" t="s">
        <v>266</v>
      </c>
      <c r="F36" s="89" t="s">
        <v>267</v>
      </c>
      <c r="G36" s="89" t="s">
        <v>266</v>
      </c>
      <c r="H36" s="76" t="s">
        <v>267</v>
      </c>
      <c r="I36" s="76" t="s">
        <v>266</v>
      </c>
      <c r="J36" s="76" t="s">
        <v>267</v>
      </c>
      <c r="K36" s="76" t="s">
        <v>266</v>
      </c>
      <c r="M36" s="80"/>
    </row>
    <row r="37" spans="2:13" ht="31.5">
      <c r="B37" s="81"/>
      <c r="C37" s="76" t="s">
        <v>265</v>
      </c>
      <c r="D37" s="88" t="s">
        <v>264</v>
      </c>
      <c r="E37" s="88" t="s">
        <v>264</v>
      </c>
      <c r="F37" s="88" t="s">
        <v>264</v>
      </c>
      <c r="G37" s="88" t="s">
        <v>264</v>
      </c>
      <c r="M37" s="80"/>
    </row>
    <row r="38" spans="2:13" ht="15.75">
      <c r="B38" s="81">
        <v>2017</v>
      </c>
      <c r="C38" s="76">
        <v>55.558999999999997</v>
      </c>
      <c r="D38" s="83">
        <v>35.157920176424213</v>
      </c>
      <c r="E38" s="83">
        <v>50.006188746360976</v>
      </c>
      <c r="F38" s="83">
        <v>35.157920176424213</v>
      </c>
      <c r="G38" s="83">
        <v>50.006188746360976</v>
      </c>
      <c r="H38" s="83">
        <f t="shared" ref="H38:H71" si="6">C38*1000000*D38/1000000000</f>
        <v>1.9533388870819528</v>
      </c>
      <c r="I38" s="83">
        <f t="shared" ref="I38:I71" si="7">C38*1000000*E38/1000000000</f>
        <v>2.7782938405590696</v>
      </c>
      <c r="J38" s="82">
        <f t="shared" ref="J38:J71" si="8">(D38-F38)*C38*1000000/1000000000</f>
        <v>0</v>
      </c>
      <c r="K38" s="82">
        <f t="shared" ref="K38:K71" si="9">(E38-G38)*C38*1000000/1000000000</f>
        <v>0</v>
      </c>
      <c r="M38" s="80"/>
    </row>
    <row r="39" spans="2:13" ht="15.75">
      <c r="B39" s="81">
        <v>2018</v>
      </c>
      <c r="C39" s="76">
        <v>56.094000000000001</v>
      </c>
      <c r="D39" s="83">
        <v>34.989481825179901</v>
      </c>
      <c r="E39" s="83">
        <v>49.244917950584238</v>
      </c>
      <c r="F39" s="83">
        <v>34.265155738460493</v>
      </c>
      <c r="G39" s="83">
        <v>48.736382490279041</v>
      </c>
      <c r="H39" s="83">
        <f t="shared" si="6"/>
        <v>1.9626999935016414</v>
      </c>
      <c r="I39" s="83">
        <f t="shared" si="7"/>
        <v>2.7623444275200724</v>
      </c>
      <c r="J39" s="82">
        <f t="shared" si="8"/>
        <v>4.0630347508438483E-2</v>
      </c>
      <c r="K39" s="82">
        <f t="shared" si="9"/>
        <v>2.8525788110359711E-2</v>
      </c>
      <c r="M39" s="80"/>
    </row>
    <row r="40" spans="2:13" ht="15.75">
      <c r="B40" s="81">
        <v>2019</v>
      </c>
      <c r="C40" s="76">
        <v>56.628</v>
      </c>
      <c r="D40" s="83">
        <v>35.109957109146116</v>
      </c>
      <c r="E40" s="83">
        <v>48.911420614287103</v>
      </c>
      <c r="F40" s="83">
        <v>33.421230605186437</v>
      </c>
      <c r="G40" s="83">
        <v>47.536041875972764</v>
      </c>
      <c r="H40" s="83">
        <f t="shared" si="6"/>
        <v>1.9882066511767262</v>
      </c>
      <c r="I40" s="83">
        <f t="shared" si="7"/>
        <v>2.7697559265458502</v>
      </c>
      <c r="J40" s="82">
        <f t="shared" si="8"/>
        <v>9.5629204466228662E-2</v>
      </c>
      <c r="K40" s="82">
        <f t="shared" si="9"/>
        <v>7.7884947193264401E-2</v>
      </c>
      <c r="M40" s="80"/>
    </row>
    <row r="41" spans="2:13" ht="15.75">
      <c r="B41" s="81">
        <v>2020</v>
      </c>
      <c r="C41" s="76">
        <v>57.162999999999997</v>
      </c>
      <c r="D41" s="83">
        <v>34.972680043642761</v>
      </c>
      <c r="E41" s="83">
        <v>48.238277461198351</v>
      </c>
      <c r="F41" s="83">
        <v>32.625128715161487</v>
      </c>
      <c r="G41" s="83">
        <v>46.403721728075681</v>
      </c>
      <c r="H41" s="83">
        <f t="shared" si="6"/>
        <v>1.999143309334751</v>
      </c>
      <c r="I41" s="83">
        <f t="shared" si="7"/>
        <v>2.7574446545144817</v>
      </c>
      <c r="J41" s="82">
        <f t="shared" si="8"/>
        <v>0.13419307658997501</v>
      </c>
      <c r="K41" s="82">
        <f t="shared" si="9"/>
        <v>0.10486870937249118</v>
      </c>
      <c r="M41" s="80"/>
    </row>
    <row r="42" spans="2:13" ht="15.75">
      <c r="B42" s="81">
        <v>2021</v>
      </c>
      <c r="C42" s="76">
        <v>57.704999999999998</v>
      </c>
      <c r="D42" s="83">
        <v>33.124377497040335</v>
      </c>
      <c r="E42" s="83">
        <v>45.249602747301914</v>
      </c>
      <c r="F42" s="83">
        <v>31.875996612035554</v>
      </c>
      <c r="G42" s="83">
        <v>45.338208149431345</v>
      </c>
      <c r="H42" s="83">
        <f t="shared" si="6"/>
        <v>1.9114422034667125</v>
      </c>
      <c r="I42" s="83">
        <f t="shared" si="7"/>
        <v>2.6111283265330569</v>
      </c>
      <c r="J42" s="82">
        <f t="shared" si="8"/>
        <v>7.2037818969200904E-2</v>
      </c>
      <c r="K42" s="82">
        <f t="shared" si="9"/>
        <v>-5.1129747298788364E-3</v>
      </c>
      <c r="M42" s="80"/>
    </row>
    <row r="43" spans="2:13" ht="15.75">
      <c r="B43" s="81">
        <v>2022</v>
      </c>
      <c r="C43" s="76">
        <v>58.246000000000002</v>
      </c>
      <c r="D43" s="83">
        <v>28.374787950855847</v>
      </c>
      <c r="E43" s="83">
        <v>38.398997169932919</v>
      </c>
      <c r="F43" s="83">
        <v>31.173153704213533</v>
      </c>
      <c r="G43" s="83">
        <v>44.338533113728936</v>
      </c>
      <c r="H43" s="83">
        <f t="shared" si="6"/>
        <v>1.6527178989855498</v>
      </c>
      <c r="I43" s="83">
        <f t="shared" si="7"/>
        <v>2.2365879891599127</v>
      </c>
      <c r="J43" s="82">
        <f t="shared" si="8"/>
        <v>-0.16299361167007179</v>
      </c>
      <c r="K43" s="82">
        <f t="shared" si="9"/>
        <v>-0.34595421058234282</v>
      </c>
      <c r="M43" s="80"/>
    </row>
    <row r="44" spans="2:13" ht="15.75">
      <c r="B44" s="81">
        <v>2023</v>
      </c>
      <c r="C44" s="76">
        <v>58.787999999999997</v>
      </c>
      <c r="D44" s="83">
        <v>27.529977115372166</v>
      </c>
      <c r="E44" s="83">
        <v>36.91683349203069</v>
      </c>
      <c r="F44" s="83">
        <v>30.516105350647532</v>
      </c>
      <c r="G44" s="83">
        <v>43.403993077827167</v>
      </c>
      <c r="H44" s="83">
        <f t="shared" si="6"/>
        <v>1.6184322946584988</v>
      </c>
      <c r="I44" s="83">
        <f t="shared" si="7"/>
        <v>2.1702668073295004</v>
      </c>
      <c r="J44" s="82">
        <f t="shared" si="8"/>
        <v>-0.17554850669536823</v>
      </c>
      <c r="K44" s="82">
        <f t="shared" si="9"/>
        <v>-0.38136713772980319</v>
      </c>
      <c r="M44" s="80"/>
    </row>
    <row r="45" spans="2:13" ht="15.75">
      <c r="B45" s="81">
        <v>2024</v>
      </c>
      <c r="C45" s="76">
        <v>59.33</v>
      </c>
      <c r="D45" s="83">
        <v>26.597600526743825</v>
      </c>
      <c r="E45" s="83">
        <v>35.350769354462813</v>
      </c>
      <c r="F45" s="83">
        <v>29.904559393835562</v>
      </c>
      <c r="G45" s="83">
        <v>42.534172497145605</v>
      </c>
      <c r="H45" s="83">
        <f t="shared" si="6"/>
        <v>1.5780356392517112</v>
      </c>
      <c r="I45" s="83">
        <f t="shared" si="7"/>
        <v>2.0973611458002788</v>
      </c>
      <c r="J45" s="82">
        <f t="shared" si="8"/>
        <v>-0.19620186958455277</v>
      </c>
      <c r="K45" s="82">
        <f t="shared" si="9"/>
        <v>-0.42619130845537007</v>
      </c>
      <c r="M45" s="80"/>
    </row>
    <row r="46" spans="2:13" ht="15.75">
      <c r="B46" s="86">
        <v>2025</v>
      </c>
      <c r="C46" s="85">
        <v>59.872</v>
      </c>
      <c r="D46" s="87">
        <v>25.574021930386582</v>
      </c>
      <c r="E46" s="87">
        <v>33.697320707585192</v>
      </c>
      <c r="F46" s="87">
        <v>29.338446936381299</v>
      </c>
      <c r="G46" s="87">
        <v>41.728973376803232</v>
      </c>
      <c r="H46" s="83">
        <f t="shared" si="6"/>
        <v>1.5311678410161054</v>
      </c>
      <c r="I46" s="83">
        <f t="shared" si="7"/>
        <v>2.0175259854045406</v>
      </c>
      <c r="J46" s="82">
        <f t="shared" si="8"/>
        <v>-0.22538365395891569</v>
      </c>
      <c r="K46" s="82">
        <f t="shared" si="9"/>
        <v>-0.48087110861142252</v>
      </c>
      <c r="M46" s="80"/>
    </row>
    <row r="47" spans="2:13" ht="15.75">
      <c r="B47" s="81">
        <v>2026</v>
      </c>
      <c r="C47" s="76">
        <v>60.459000000000003</v>
      </c>
      <c r="D47" s="83">
        <v>24.455400913666114</v>
      </c>
      <c r="E47" s="83">
        <v>31.952807889272464</v>
      </c>
      <c r="F47" s="83">
        <v>28.817948389491534</v>
      </c>
      <c r="G47" s="83">
        <v>40.988652321195687</v>
      </c>
      <c r="H47" s="83">
        <f t="shared" si="6"/>
        <v>1.4785490838393396</v>
      </c>
      <c r="I47" s="83">
        <f t="shared" si="7"/>
        <v>1.931834812177524</v>
      </c>
      <c r="J47" s="82">
        <f t="shared" si="8"/>
        <v>-0.26375525784092907</v>
      </c>
      <c r="K47" s="82">
        <f t="shared" si="9"/>
        <v>-0.54629811850964616</v>
      </c>
      <c r="M47" s="80"/>
    </row>
    <row r="48" spans="2:13" ht="15.75">
      <c r="B48" s="81">
        <v>2027</v>
      </c>
      <c r="C48" s="76">
        <v>61.045000000000002</v>
      </c>
      <c r="D48" s="83">
        <v>23.237678373816742</v>
      </c>
      <c r="E48" s="83">
        <v>30.113341701114955</v>
      </c>
      <c r="F48" s="83">
        <v>28.343526131785911</v>
      </c>
      <c r="G48" s="83">
        <v>40.313866985622546</v>
      </c>
      <c r="H48" s="83">
        <f t="shared" si="6"/>
        <v>1.4185440763296431</v>
      </c>
      <c r="I48" s="83">
        <f t="shared" si="7"/>
        <v>1.8382689441445625</v>
      </c>
      <c r="J48" s="82">
        <f t="shared" si="8"/>
        <v>-0.3116864763852279</v>
      </c>
      <c r="K48" s="82">
        <f t="shared" si="9"/>
        <v>-0.62269106599276602</v>
      </c>
      <c r="M48" s="80"/>
    </row>
    <row r="49" spans="2:13" ht="15.75">
      <c r="B49" s="81">
        <v>2028</v>
      </c>
      <c r="C49" s="76">
        <v>61.631999999999998</v>
      </c>
      <c r="D49" s="83">
        <v>21.916560726652168</v>
      </c>
      <c r="E49" s="83">
        <v>28.174808278115165</v>
      </c>
      <c r="F49" s="83">
        <v>26.87185980263094</v>
      </c>
      <c r="G49" s="83">
        <v>38.220670805129011</v>
      </c>
      <c r="H49" s="83">
        <f t="shared" si="6"/>
        <v>1.3507614707050264</v>
      </c>
      <c r="I49" s="83">
        <f t="shared" si="7"/>
        <v>1.736469783796794</v>
      </c>
      <c r="J49" s="82">
        <f t="shared" si="8"/>
        <v>-0.30540499265072368</v>
      </c>
      <c r="K49" s="82">
        <f t="shared" si="9"/>
        <v>-0.61914659926491722</v>
      </c>
      <c r="M49" s="80"/>
    </row>
    <row r="50" spans="2:13" ht="15.75">
      <c r="B50" s="81">
        <v>2029</v>
      </c>
      <c r="C50" s="76">
        <v>62.219000000000001</v>
      </c>
      <c r="D50" s="83">
        <v>20.487502726907238</v>
      </c>
      <c r="E50" s="83">
        <v>26.132852628128948</v>
      </c>
      <c r="F50" s="83">
        <v>25.476606047349037</v>
      </c>
      <c r="G50" s="83">
        <v>36.236158573302454</v>
      </c>
      <c r="H50" s="83">
        <f t="shared" si="6"/>
        <v>1.2747119321654414</v>
      </c>
      <c r="I50" s="83">
        <f t="shared" si="7"/>
        <v>1.6259599576695549</v>
      </c>
      <c r="J50" s="82">
        <f t="shared" si="8"/>
        <v>-0.31041701949456829</v>
      </c>
      <c r="K50" s="82">
        <f t="shared" si="9"/>
        <v>-0.62861759260275041</v>
      </c>
      <c r="M50" s="80"/>
    </row>
    <row r="51" spans="2:13" ht="15.75">
      <c r="B51" s="86">
        <v>2030</v>
      </c>
      <c r="C51" s="85">
        <v>62.805999999999997</v>
      </c>
      <c r="D51" s="87">
        <v>18.945688755683268</v>
      </c>
      <c r="E51" s="87">
        <v>23.982860702573792</v>
      </c>
      <c r="F51" s="87">
        <v>24.153797335168999</v>
      </c>
      <c r="G51" s="87">
        <v>34.354687149376673</v>
      </c>
      <c r="H51" s="83">
        <f t="shared" si="6"/>
        <v>1.1899029279894433</v>
      </c>
      <c r="I51" s="83">
        <f t="shared" si="7"/>
        <v>1.5062675492858495</v>
      </c>
      <c r="J51" s="82">
        <f t="shared" si="8"/>
        <v>-0.32710046744318089</v>
      </c>
      <c r="K51" s="82">
        <f t="shared" si="9"/>
        <v>-0.65141293181790172</v>
      </c>
      <c r="M51" s="80"/>
    </row>
    <row r="52" spans="2:13" ht="15.75">
      <c r="B52" s="81">
        <v>2031</v>
      </c>
      <c r="C52" s="76">
        <v>63.372999999999998</v>
      </c>
      <c r="D52" s="83">
        <v>16.759647745412117</v>
      </c>
      <c r="E52" s="83">
        <v>21.215607544584504</v>
      </c>
      <c r="F52" s="83">
        <v>23.010210535452234</v>
      </c>
      <c r="G52" s="83">
        <v>32.728128551270785</v>
      </c>
      <c r="H52" s="83">
        <f t="shared" si="6"/>
        <v>1.062109156570002</v>
      </c>
      <c r="I52" s="83">
        <f t="shared" si="7"/>
        <v>1.3444966969229539</v>
      </c>
      <c r="J52" s="82">
        <f t="shared" si="8"/>
        <v>-0.39611691569321233</v>
      </c>
      <c r="K52" s="82">
        <f t="shared" si="9"/>
        <v>-0.72958299375672975</v>
      </c>
      <c r="M52" s="80"/>
    </row>
    <row r="53" spans="2:13" ht="15.75">
      <c r="B53" s="81">
        <v>2032</v>
      </c>
      <c r="C53" s="76">
        <v>63.94</v>
      </c>
      <c r="D53" s="83">
        <v>14.573606735140972</v>
      </c>
      <c r="E53" s="83">
        <v>18.44835438659522</v>
      </c>
      <c r="F53" s="83">
        <v>21.866623735735477</v>
      </c>
      <c r="G53" s="83">
        <v>31.101569953164898</v>
      </c>
      <c r="H53" s="83">
        <f t="shared" si="6"/>
        <v>0.93183641464491385</v>
      </c>
      <c r="I53" s="83">
        <f t="shared" si="7"/>
        <v>1.1795877794788983</v>
      </c>
      <c r="J53" s="82">
        <f t="shared" si="8"/>
        <v>-0.46631550701801266</v>
      </c>
      <c r="K53" s="82">
        <f t="shared" si="9"/>
        <v>-0.80904660332646516</v>
      </c>
      <c r="M53" s="80"/>
    </row>
    <row r="54" spans="2:13" ht="15.75">
      <c r="B54" s="81">
        <v>2033</v>
      </c>
      <c r="C54" s="76">
        <v>64.507000000000005</v>
      </c>
      <c r="D54" s="83">
        <v>14.573606735140972</v>
      </c>
      <c r="E54" s="83">
        <v>18.44835438659522</v>
      </c>
      <c r="F54" s="83">
        <v>20.723036936018715</v>
      </c>
      <c r="G54" s="83">
        <v>29.47501135505901</v>
      </c>
      <c r="H54" s="83">
        <f t="shared" si="6"/>
        <v>0.94009964966373871</v>
      </c>
      <c r="I54" s="83">
        <f t="shared" si="7"/>
        <v>1.1900479964160979</v>
      </c>
      <c r="J54" s="82">
        <f t="shared" si="8"/>
        <v>-0.3966812939680206</v>
      </c>
      <c r="K54" s="82">
        <f t="shared" si="9"/>
        <v>-0.71129656106469374</v>
      </c>
      <c r="M54" s="80"/>
    </row>
    <row r="55" spans="2:13" ht="15.75">
      <c r="B55" s="81">
        <v>2034</v>
      </c>
      <c r="C55" s="76">
        <v>65.073999999999998</v>
      </c>
      <c r="D55" s="83">
        <v>14.573606735140972</v>
      </c>
      <c r="E55" s="83">
        <v>18.44835438659522</v>
      </c>
      <c r="F55" s="83">
        <v>19.579450136301954</v>
      </c>
      <c r="G55" s="83">
        <v>27.848452756953122</v>
      </c>
      <c r="H55" s="83">
        <f t="shared" si="6"/>
        <v>0.94836288468256369</v>
      </c>
      <c r="I55" s="83">
        <f t="shared" si="7"/>
        <v>1.2005082133532972</v>
      </c>
      <c r="J55" s="82">
        <f t="shared" si="8"/>
        <v>-0.3257502534871497</v>
      </c>
      <c r="K55" s="82">
        <f t="shared" si="9"/>
        <v>-0.61170200135267006</v>
      </c>
      <c r="M55" s="80"/>
    </row>
    <row r="56" spans="2:13" ht="15.75">
      <c r="B56" s="86">
        <v>2035</v>
      </c>
      <c r="C56" s="85">
        <v>65.641000000000005</v>
      </c>
      <c r="D56" s="87">
        <v>14.573606735140972</v>
      </c>
      <c r="E56" s="87">
        <v>18.44835438659522</v>
      </c>
      <c r="F56" s="87">
        <v>18.435863336585196</v>
      </c>
      <c r="G56" s="87">
        <v>26.221894158847238</v>
      </c>
      <c r="H56" s="83">
        <f t="shared" si="6"/>
        <v>0.95662611970138856</v>
      </c>
      <c r="I56" s="83">
        <f t="shared" si="7"/>
        <v>1.2109684302904971</v>
      </c>
      <c r="J56" s="82">
        <f t="shared" si="8"/>
        <v>-0.25352238557540036</v>
      </c>
      <c r="K56" s="82">
        <f t="shared" si="9"/>
        <v>-0.51026292419039476</v>
      </c>
      <c r="M56" s="80"/>
    </row>
    <row r="57" spans="2:13" ht="15.75">
      <c r="B57" s="81">
        <v>2036</v>
      </c>
      <c r="C57" s="76">
        <v>66.230999999999995</v>
      </c>
      <c r="D57" s="83">
        <v>14.573606735140972</v>
      </c>
      <c r="E57" s="83">
        <v>18.44835438659522</v>
      </c>
      <c r="F57" s="83">
        <v>17.292276536868435</v>
      </c>
      <c r="G57" s="83">
        <v>24.595335560741351</v>
      </c>
      <c r="H57" s="83">
        <f t="shared" si="6"/>
        <v>0.96522454767512156</v>
      </c>
      <c r="I57" s="83">
        <f t="shared" si="7"/>
        <v>1.2218529593785881</v>
      </c>
      <c r="J57" s="82">
        <f t="shared" si="8"/>
        <v>-0.18006021963821162</v>
      </c>
      <c r="K57" s="82">
        <f t="shared" si="9"/>
        <v>-0.40712071014487239</v>
      </c>
      <c r="M57" s="80"/>
    </row>
    <row r="58" spans="2:13" ht="15.75">
      <c r="B58" s="81">
        <v>2037</v>
      </c>
      <c r="C58" s="76">
        <v>66.819999999999993</v>
      </c>
      <c r="D58" s="83">
        <v>14.573606735140972</v>
      </c>
      <c r="E58" s="83">
        <v>18.44835438659522</v>
      </c>
      <c r="F58" s="83">
        <v>16.907658134618295</v>
      </c>
      <c r="G58" s="83">
        <v>24.048281004563663</v>
      </c>
      <c r="H58" s="83">
        <f t="shared" si="6"/>
        <v>0.9738084020421196</v>
      </c>
      <c r="I58" s="83">
        <f t="shared" si="7"/>
        <v>1.2327190401122925</v>
      </c>
      <c r="J58" s="82">
        <f t="shared" si="8"/>
        <v>-0.15596131451307474</v>
      </c>
      <c r="K58" s="82">
        <f t="shared" si="9"/>
        <v>-0.37418709661265132</v>
      </c>
      <c r="M58" s="80"/>
    </row>
    <row r="59" spans="2:13" ht="15.75">
      <c r="B59" s="81">
        <v>2038</v>
      </c>
      <c r="C59" s="76">
        <v>67.409000000000006</v>
      </c>
      <c r="D59" s="83">
        <v>14.573606735140972</v>
      </c>
      <c r="E59" s="83">
        <v>18.44835438659522</v>
      </c>
      <c r="F59" s="83">
        <v>16.183044214563228</v>
      </c>
      <c r="G59" s="83">
        <v>23.01764039008237</v>
      </c>
      <c r="H59" s="83">
        <f t="shared" si="6"/>
        <v>0.98239225640911787</v>
      </c>
      <c r="I59" s="83">
        <f t="shared" si="7"/>
        <v>1.2435851208459971</v>
      </c>
      <c r="J59" s="82">
        <f t="shared" si="8"/>
        <v>-0.10849057105037488</v>
      </c>
      <c r="K59" s="82">
        <f t="shared" si="9"/>
        <v>-0.3080110002090653</v>
      </c>
      <c r="M59" s="80"/>
    </row>
    <row r="60" spans="2:13" ht="15.75">
      <c r="B60" s="81">
        <v>2039</v>
      </c>
      <c r="C60" s="76">
        <v>67.998999999999995</v>
      </c>
      <c r="D60" s="83">
        <v>14.573606735140972</v>
      </c>
      <c r="E60" s="83">
        <v>18.44835438659522</v>
      </c>
      <c r="F60" s="83">
        <v>15.458430294508155</v>
      </c>
      <c r="G60" s="83">
        <v>21.986999775601063</v>
      </c>
      <c r="H60" s="83">
        <f t="shared" si="6"/>
        <v>0.99099068438285098</v>
      </c>
      <c r="I60" s="83">
        <f t="shared" si="7"/>
        <v>1.2544696499340884</v>
      </c>
      <c r="J60" s="82">
        <f t="shared" si="8"/>
        <v>-6.0167117213409053E-2</v>
      </c>
      <c r="K60" s="82">
        <f t="shared" si="9"/>
        <v>-0.24062434780700834</v>
      </c>
      <c r="M60" s="80"/>
    </row>
    <row r="61" spans="2:13" ht="15.75">
      <c r="B61" s="86">
        <v>2040</v>
      </c>
      <c r="C61" s="85">
        <v>68.587999999999994</v>
      </c>
      <c r="D61" s="87">
        <v>14.573606735140972</v>
      </c>
      <c r="E61" s="87">
        <v>18.44835438659522</v>
      </c>
      <c r="F61" s="87">
        <v>14.733816374453086</v>
      </c>
      <c r="G61" s="87">
        <v>20.956359161119764</v>
      </c>
      <c r="H61" s="83">
        <f t="shared" si="6"/>
        <v>0.99957453874984892</v>
      </c>
      <c r="I61" s="83">
        <f t="shared" si="7"/>
        <v>1.265335730667793</v>
      </c>
      <c r="J61" s="82">
        <f t="shared" si="8"/>
        <v>-1.0988458741139302E-2</v>
      </c>
      <c r="K61" s="82">
        <f t="shared" si="9"/>
        <v>-0.17201903147508937</v>
      </c>
      <c r="M61" s="80"/>
    </row>
    <row r="62" spans="2:13" ht="15.75">
      <c r="B62" s="81">
        <v>2041</v>
      </c>
      <c r="D62" s="83">
        <v>14.573606735140972</v>
      </c>
      <c r="E62" s="83">
        <v>18.44835438659522</v>
      </c>
      <c r="F62" s="83">
        <v>14.00920245439802</v>
      </c>
      <c r="G62" s="83">
        <v>19.925718546638471</v>
      </c>
      <c r="H62" s="83">
        <f t="shared" si="6"/>
        <v>0</v>
      </c>
      <c r="I62" s="83">
        <f t="shared" si="7"/>
        <v>0</v>
      </c>
      <c r="J62" s="82">
        <f t="shared" si="8"/>
        <v>0</v>
      </c>
      <c r="K62" s="82">
        <f t="shared" si="9"/>
        <v>0</v>
      </c>
      <c r="M62" s="80"/>
    </row>
    <row r="63" spans="2:13" ht="15.75">
      <c r="B63" s="81">
        <v>2042</v>
      </c>
      <c r="D63" s="83">
        <v>14.573606735140972</v>
      </c>
      <c r="E63" s="83">
        <v>18.44835438659522</v>
      </c>
      <c r="F63" s="83">
        <v>13.284588534342946</v>
      </c>
      <c r="G63" s="83">
        <v>18.895077932157168</v>
      </c>
      <c r="H63" s="83">
        <f t="shared" si="6"/>
        <v>0</v>
      </c>
      <c r="I63" s="83">
        <f t="shared" si="7"/>
        <v>0</v>
      </c>
      <c r="J63" s="82">
        <f t="shared" si="8"/>
        <v>0</v>
      </c>
      <c r="K63" s="82">
        <f t="shared" si="9"/>
        <v>0</v>
      </c>
      <c r="M63" s="80"/>
    </row>
    <row r="64" spans="2:13" ht="15.75">
      <c r="B64" s="81">
        <v>2043</v>
      </c>
      <c r="D64" s="83">
        <v>14.573606735140972</v>
      </c>
      <c r="E64" s="83">
        <v>18.44835438659522</v>
      </c>
      <c r="F64" s="83">
        <v>12.559974614287874</v>
      </c>
      <c r="G64" s="83">
        <v>17.864437317675861</v>
      </c>
      <c r="H64" s="83">
        <f t="shared" si="6"/>
        <v>0</v>
      </c>
      <c r="I64" s="83">
        <f t="shared" si="7"/>
        <v>0</v>
      </c>
      <c r="J64" s="82">
        <f t="shared" si="8"/>
        <v>0</v>
      </c>
      <c r="K64" s="82">
        <f t="shared" si="9"/>
        <v>0</v>
      </c>
      <c r="M64" s="80"/>
    </row>
    <row r="65" spans="2:13" ht="15.75">
      <c r="B65" s="81">
        <v>2044</v>
      </c>
      <c r="D65" s="83">
        <v>14.573606735140972</v>
      </c>
      <c r="E65" s="83">
        <v>18.44835438659522</v>
      </c>
      <c r="F65" s="83">
        <v>11.835360694232808</v>
      </c>
      <c r="G65" s="83">
        <v>16.833796703194569</v>
      </c>
      <c r="H65" s="83">
        <f t="shared" si="6"/>
        <v>0</v>
      </c>
      <c r="I65" s="83">
        <f t="shared" si="7"/>
        <v>0</v>
      </c>
      <c r="J65" s="82">
        <f t="shared" si="8"/>
        <v>0</v>
      </c>
      <c r="K65" s="82">
        <f t="shared" si="9"/>
        <v>0</v>
      </c>
      <c r="M65" s="80"/>
    </row>
    <row r="66" spans="2:13" ht="15.75">
      <c r="B66" s="86">
        <v>2045</v>
      </c>
      <c r="C66" s="85">
        <v>71.950999999999993</v>
      </c>
      <c r="D66" s="87">
        <v>14.573606735140972</v>
      </c>
      <c r="E66" s="87">
        <v>18.44835438659522</v>
      </c>
      <c r="F66" s="87">
        <v>11.110746774177739</v>
      </c>
      <c r="G66" s="87">
        <v>15.803156088713269</v>
      </c>
      <c r="H66" s="83">
        <f t="shared" si="6"/>
        <v>1.0485855782001281</v>
      </c>
      <c r="I66" s="83">
        <f t="shared" si="7"/>
        <v>1.3273775464699127</v>
      </c>
      <c r="J66" s="82">
        <f t="shared" si="8"/>
        <v>0.24915623705126549</v>
      </c>
      <c r="K66" s="82">
        <f t="shared" si="9"/>
        <v>0.19032466273090426</v>
      </c>
      <c r="M66" s="80"/>
    </row>
    <row r="67" spans="2:13" ht="15.75">
      <c r="B67" s="81">
        <v>2046</v>
      </c>
      <c r="D67" s="83">
        <v>14.573606735140972</v>
      </c>
      <c r="E67" s="83">
        <v>18.44835438659522</v>
      </c>
      <c r="F67" s="83">
        <v>10.386132854122666</v>
      </c>
      <c r="G67" s="83">
        <v>14.772515474231964</v>
      </c>
      <c r="H67" s="83">
        <f t="shared" si="6"/>
        <v>0</v>
      </c>
      <c r="I67" s="83">
        <f t="shared" si="7"/>
        <v>0</v>
      </c>
      <c r="J67" s="82">
        <f t="shared" si="8"/>
        <v>0</v>
      </c>
      <c r="K67" s="82">
        <f t="shared" si="9"/>
        <v>0</v>
      </c>
      <c r="M67" s="80"/>
    </row>
    <row r="68" spans="2:13" ht="15.75">
      <c r="B68" s="81">
        <v>2047</v>
      </c>
      <c r="D68" s="83">
        <v>14.573606735140972</v>
      </c>
      <c r="E68" s="83">
        <v>18.44835438659522</v>
      </c>
      <c r="F68" s="83">
        <v>9.6615189340675922</v>
      </c>
      <c r="G68" s="83">
        <v>13.741874859750659</v>
      </c>
      <c r="H68" s="83">
        <f t="shared" si="6"/>
        <v>0</v>
      </c>
      <c r="I68" s="83">
        <f t="shared" si="7"/>
        <v>0</v>
      </c>
      <c r="J68" s="82">
        <f t="shared" si="8"/>
        <v>0</v>
      </c>
      <c r="K68" s="82">
        <f t="shared" si="9"/>
        <v>0</v>
      </c>
      <c r="M68" s="80"/>
    </row>
    <row r="69" spans="2:13" ht="15.75">
      <c r="B69" s="81">
        <v>2048</v>
      </c>
      <c r="D69" s="83">
        <v>14.573606735140972</v>
      </c>
      <c r="E69" s="83">
        <v>18.44835438659522</v>
      </c>
      <c r="F69" s="83">
        <v>9.6615189340675922</v>
      </c>
      <c r="G69" s="83">
        <v>13.741874859750659</v>
      </c>
      <c r="H69" s="83">
        <f t="shared" si="6"/>
        <v>0</v>
      </c>
      <c r="I69" s="83">
        <f t="shared" si="7"/>
        <v>0</v>
      </c>
      <c r="J69" s="82">
        <f t="shared" si="8"/>
        <v>0</v>
      </c>
      <c r="K69" s="82">
        <f t="shared" si="9"/>
        <v>0</v>
      </c>
      <c r="M69" s="80"/>
    </row>
    <row r="70" spans="2:13" ht="15.75">
      <c r="B70" s="81">
        <v>2049</v>
      </c>
      <c r="D70" s="83">
        <v>14.573606735140972</v>
      </c>
      <c r="E70" s="83">
        <v>18.44835438659522</v>
      </c>
      <c r="F70" s="83">
        <v>9.6615189340675922</v>
      </c>
      <c r="G70" s="83">
        <v>13.741874859750659</v>
      </c>
      <c r="H70" s="83">
        <f t="shared" si="6"/>
        <v>0</v>
      </c>
      <c r="I70" s="83">
        <f t="shared" si="7"/>
        <v>0</v>
      </c>
      <c r="J70" s="82">
        <f t="shared" si="8"/>
        <v>0</v>
      </c>
      <c r="K70" s="82">
        <f t="shared" si="9"/>
        <v>0</v>
      </c>
      <c r="M70" s="80"/>
    </row>
    <row r="71" spans="2:13" ht="16.5" thickBot="1">
      <c r="B71" s="86">
        <v>2050</v>
      </c>
      <c r="C71" s="85">
        <v>75.195999999999998</v>
      </c>
      <c r="D71" s="84">
        <v>14.573606735140972</v>
      </c>
      <c r="E71" s="84">
        <v>18.44835438659522</v>
      </c>
      <c r="F71" s="84">
        <v>9.6615189340675922</v>
      </c>
      <c r="G71" s="84">
        <v>13.741874859750659</v>
      </c>
      <c r="H71" s="83">
        <f t="shared" si="6"/>
        <v>1.0958769320556605</v>
      </c>
      <c r="I71" s="83">
        <f t="shared" si="7"/>
        <v>1.3872424564544141</v>
      </c>
      <c r="J71" s="82">
        <f t="shared" si="8"/>
        <v>0.3693693542895139</v>
      </c>
      <c r="K71" s="82">
        <f t="shared" si="9"/>
        <v>0.35390843450060355</v>
      </c>
      <c r="M71" s="80"/>
    </row>
    <row r="72" spans="2:13">
      <c r="B72" s="81"/>
      <c r="M72" s="80"/>
    </row>
    <row r="73" spans="2:13">
      <c r="B73" s="79"/>
      <c r="C73" s="78"/>
      <c r="D73" s="78"/>
      <c r="E73" s="78"/>
      <c r="F73" s="78"/>
      <c r="G73" s="78"/>
      <c r="H73" s="78"/>
      <c r="I73" s="78"/>
      <c r="J73" s="78"/>
      <c r="K73" s="78"/>
      <c r="L73" s="78"/>
      <c r="M73" s="77"/>
    </row>
  </sheetData>
  <dataValidations count="1">
    <dataValidation type="list" allowBlank="1" showInputMessage="1" showErrorMessage="1" sqref="C4" xr:uid="{E5386D06-498C-4043-B5FE-C8497B9AFDE0}">
      <formula1>$E$4:$E$6</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499984740745262"/>
  </sheetPr>
  <dimension ref="B1:W41"/>
  <sheetViews>
    <sheetView topLeftCell="A31" zoomScale="85" zoomScaleNormal="85" workbookViewId="0">
      <selection activeCell="G17" sqref="G17:G18"/>
    </sheetView>
  </sheetViews>
  <sheetFormatPr defaultColWidth="11" defaultRowHeight="15.75"/>
  <cols>
    <col min="2" max="2" width="13.875" customWidth="1"/>
    <col min="3" max="3" width="25.125" bestFit="1" customWidth="1"/>
    <col min="4" max="4" width="10.625" bestFit="1" customWidth="1"/>
    <col min="5" max="5" width="14.875" customWidth="1"/>
    <col min="6" max="6" width="17.5" bestFit="1" customWidth="1"/>
    <col min="7" max="7" width="26.625" style="30" customWidth="1"/>
    <col min="8" max="8" width="28.875" style="30" customWidth="1"/>
    <col min="9" max="9" width="25" customWidth="1"/>
    <col min="12" max="12" width="21.875" bestFit="1" customWidth="1"/>
    <col min="13" max="13" width="17.375" bestFit="1" customWidth="1"/>
    <col min="14" max="14" width="21" customWidth="1"/>
  </cols>
  <sheetData>
    <row r="1" spans="2:17" ht="16.5" thickBot="1">
      <c r="B1" s="12"/>
      <c r="C1" s="13" t="s">
        <v>91</v>
      </c>
      <c r="D1" s="13" t="s">
        <v>92</v>
      </c>
      <c r="E1" s="13" t="s">
        <v>93</v>
      </c>
      <c r="F1" s="13" t="s">
        <v>94</v>
      </c>
      <c r="G1" s="23" t="s">
        <v>147</v>
      </c>
      <c r="H1" s="24" t="s">
        <v>148</v>
      </c>
    </row>
    <row r="2" spans="2:17" ht="176.1" customHeight="1" thickBot="1">
      <c r="B2" s="18" t="s">
        <v>95</v>
      </c>
      <c r="C2" s="19" t="s">
        <v>96</v>
      </c>
      <c r="D2" s="19" t="s">
        <v>97</v>
      </c>
      <c r="E2" s="19" t="s">
        <v>98</v>
      </c>
      <c r="F2" s="19" t="s">
        <v>99</v>
      </c>
      <c r="G2" s="32" t="s">
        <v>161</v>
      </c>
      <c r="H2" s="33" t="s">
        <v>160</v>
      </c>
      <c r="I2" s="52" t="s">
        <v>210</v>
      </c>
    </row>
    <row r="3" spans="2:17" ht="113.1" customHeight="1" thickBot="1">
      <c r="B3" s="20"/>
      <c r="C3" s="19" t="s">
        <v>145</v>
      </c>
      <c r="D3" s="19" t="s">
        <v>100</v>
      </c>
      <c r="E3" s="21"/>
      <c r="F3" s="19" t="s">
        <v>101</v>
      </c>
      <c r="G3" s="25" t="s">
        <v>162</v>
      </c>
      <c r="H3" s="27" t="s">
        <v>149</v>
      </c>
      <c r="J3" s="50"/>
    </row>
    <row r="4" spans="2:17" ht="159" customHeight="1">
      <c r="B4" s="364"/>
      <c r="C4" s="367" t="s">
        <v>102</v>
      </c>
      <c r="D4" s="367" t="s">
        <v>103</v>
      </c>
      <c r="E4" s="22" t="s">
        <v>104</v>
      </c>
      <c r="F4" s="364"/>
      <c r="G4" s="383" t="s">
        <v>163</v>
      </c>
      <c r="H4" s="34" t="s">
        <v>165</v>
      </c>
      <c r="I4" s="52" t="s">
        <v>200</v>
      </c>
    </row>
    <row r="5" spans="2:17">
      <c r="B5" s="365"/>
      <c r="C5" s="368"/>
      <c r="D5" s="368"/>
      <c r="E5" s="22" t="s">
        <v>105</v>
      </c>
      <c r="F5" s="365"/>
      <c r="G5" s="384"/>
      <c r="H5" s="29"/>
    </row>
    <row r="6" spans="2:17" ht="16.5" thickBot="1">
      <c r="B6" s="366"/>
      <c r="C6" s="369"/>
      <c r="D6" s="369"/>
      <c r="E6" s="19" t="s">
        <v>106</v>
      </c>
      <c r="F6" s="366"/>
      <c r="G6" s="25"/>
      <c r="H6" s="26" t="s">
        <v>164</v>
      </c>
    </row>
    <row r="7" spans="2:17" ht="345" customHeight="1">
      <c r="B7" s="370" t="s">
        <v>107</v>
      </c>
      <c r="C7" s="370" t="s">
        <v>108</v>
      </c>
      <c r="D7" s="370" t="s">
        <v>109</v>
      </c>
      <c r="E7" s="370"/>
      <c r="F7" s="370" t="s">
        <v>110</v>
      </c>
      <c r="G7" s="55" t="s">
        <v>207</v>
      </c>
      <c r="H7" s="54" t="s">
        <v>205</v>
      </c>
      <c r="I7" s="53" t="s">
        <v>206</v>
      </c>
    </row>
    <row r="8" spans="2:17">
      <c r="B8" s="371"/>
      <c r="C8" s="371"/>
      <c r="D8" s="371"/>
      <c r="E8" s="371"/>
      <c r="F8" s="371"/>
      <c r="G8" s="28"/>
      <c r="H8" s="29"/>
    </row>
    <row r="9" spans="2:17" ht="16.5" thickBot="1">
      <c r="B9" s="372"/>
      <c r="C9" s="372"/>
      <c r="D9" s="372"/>
      <c r="E9" s="372"/>
      <c r="F9" s="372"/>
      <c r="G9" s="25"/>
      <c r="H9" s="26"/>
    </row>
    <row r="10" spans="2:17" ht="30.75" thickBot="1">
      <c r="B10" s="14"/>
      <c r="C10" s="15" t="s">
        <v>111</v>
      </c>
      <c r="D10" s="15" t="s">
        <v>112</v>
      </c>
      <c r="E10" s="15"/>
      <c r="F10" s="15"/>
      <c r="G10" s="25"/>
      <c r="H10" s="26"/>
    </row>
    <row r="11" spans="2:17" ht="65.099999999999994" customHeight="1" thickBot="1">
      <c r="B11" s="14" t="s">
        <v>113</v>
      </c>
      <c r="C11" s="15" t="s">
        <v>108</v>
      </c>
      <c r="D11" s="15" t="s">
        <v>109</v>
      </c>
      <c r="E11" s="15"/>
      <c r="F11" s="15" t="s">
        <v>114</v>
      </c>
      <c r="G11" s="25"/>
      <c r="H11" s="26"/>
    </row>
    <row r="12" spans="2:17" ht="161.1" customHeight="1" thickBot="1">
      <c r="B12" s="18" t="s">
        <v>115</v>
      </c>
      <c r="C12" s="19" t="s">
        <v>146</v>
      </c>
      <c r="D12" s="19" t="s">
        <v>116</v>
      </c>
      <c r="E12" s="21"/>
      <c r="F12" s="19" t="s">
        <v>117</v>
      </c>
      <c r="G12" s="32" t="s">
        <v>166</v>
      </c>
      <c r="H12" s="26" t="s">
        <v>167</v>
      </c>
      <c r="I12" s="35" t="s">
        <v>168</v>
      </c>
    </row>
    <row r="13" spans="2:17" ht="65.099999999999994" customHeight="1" thickBot="1">
      <c r="B13" s="18" t="s">
        <v>118</v>
      </c>
      <c r="C13" s="19" t="s">
        <v>119</v>
      </c>
      <c r="D13" s="19" t="s">
        <v>120</v>
      </c>
      <c r="E13" s="21"/>
      <c r="F13" s="19" t="s">
        <v>114</v>
      </c>
      <c r="G13" s="36"/>
      <c r="H13" s="37"/>
      <c r="L13" s="48" t="s">
        <v>184</v>
      </c>
      <c r="M13" s="48" t="s">
        <v>189</v>
      </c>
      <c r="N13" s="46" t="s">
        <v>190</v>
      </c>
    </row>
    <row r="14" spans="2:17" ht="32.1" customHeight="1">
      <c r="B14" s="364"/>
      <c r="C14" s="22" t="s">
        <v>121</v>
      </c>
      <c r="D14" s="367" t="s">
        <v>123</v>
      </c>
      <c r="E14" s="364"/>
      <c r="F14" s="364"/>
      <c r="G14" s="384" t="s">
        <v>172</v>
      </c>
      <c r="H14" s="29"/>
      <c r="L14" s="49" t="s">
        <v>185</v>
      </c>
      <c r="M14" s="49">
        <v>1008</v>
      </c>
    </row>
    <row r="15" spans="2:17" ht="48" customHeight="1">
      <c r="B15" s="365"/>
      <c r="C15" s="22" t="s">
        <v>122</v>
      </c>
      <c r="D15" s="368"/>
      <c r="E15" s="365"/>
      <c r="F15" s="365"/>
      <c r="G15" s="384"/>
      <c r="H15" s="29" t="s">
        <v>169</v>
      </c>
      <c r="L15" s="49" t="s">
        <v>186</v>
      </c>
      <c r="M15" s="49">
        <v>692</v>
      </c>
      <c r="N15" s="373" t="s">
        <v>191</v>
      </c>
      <c r="O15" s="374"/>
      <c r="P15" s="374"/>
      <c r="Q15" s="374"/>
    </row>
    <row r="16" spans="2:17" ht="107.1" customHeight="1" thickBot="1">
      <c r="B16" s="366"/>
      <c r="C16" s="21"/>
      <c r="D16" s="369"/>
      <c r="E16" s="366"/>
      <c r="F16" s="366"/>
      <c r="G16" s="385"/>
      <c r="H16" s="26" t="s">
        <v>173</v>
      </c>
      <c r="L16" s="49" t="s">
        <v>187</v>
      </c>
      <c r="M16" s="49">
        <v>1065</v>
      </c>
      <c r="N16" s="373"/>
      <c r="O16" s="374"/>
      <c r="P16" s="374"/>
      <c r="Q16" s="374"/>
    </row>
    <row r="17" spans="2:23" ht="32.1" customHeight="1">
      <c r="B17" s="38"/>
      <c r="C17" s="39" t="s">
        <v>124</v>
      </c>
      <c r="D17" s="39" t="s">
        <v>126</v>
      </c>
      <c r="E17" s="39"/>
      <c r="F17" s="39"/>
      <c r="G17" s="383" t="s">
        <v>171</v>
      </c>
      <c r="H17" s="29" t="s">
        <v>170</v>
      </c>
      <c r="L17" s="49" t="s">
        <v>188</v>
      </c>
      <c r="M17" s="49">
        <v>1300</v>
      </c>
    </row>
    <row r="18" spans="2:23" ht="74.099999999999994" customHeight="1" thickBot="1">
      <c r="B18" s="18"/>
      <c r="C18" s="19" t="s">
        <v>125</v>
      </c>
      <c r="D18" s="19"/>
      <c r="E18" s="19"/>
      <c r="F18" s="19"/>
      <c r="G18" s="385"/>
      <c r="H18" s="26"/>
    </row>
    <row r="19" spans="2:23" ht="65.099999999999994" customHeight="1" thickBot="1">
      <c r="B19" s="20"/>
      <c r="C19" s="19" t="s">
        <v>127</v>
      </c>
      <c r="D19" s="19" t="s">
        <v>123</v>
      </c>
      <c r="E19" s="21"/>
      <c r="F19" s="21"/>
      <c r="G19" s="40">
        <v>0.4</v>
      </c>
      <c r="H19" s="26" t="s">
        <v>174</v>
      </c>
      <c r="L19" s="47" t="s">
        <v>192</v>
      </c>
      <c r="M19" s="47" t="s">
        <v>193</v>
      </c>
      <c r="N19" s="47" t="s">
        <v>194</v>
      </c>
      <c r="O19" s="9" t="s">
        <v>198</v>
      </c>
    </row>
    <row r="20" spans="2:23" ht="60.95" customHeight="1">
      <c r="B20" s="364"/>
      <c r="C20" s="367" t="s">
        <v>128</v>
      </c>
      <c r="D20" s="367" t="s">
        <v>129</v>
      </c>
      <c r="E20" s="364"/>
      <c r="F20" s="364"/>
      <c r="G20" s="383" t="s">
        <v>175</v>
      </c>
      <c r="H20" s="29" t="s">
        <v>173</v>
      </c>
      <c r="L20" s="358" t="s">
        <v>195</v>
      </c>
      <c r="M20" s="359" t="s">
        <v>196</v>
      </c>
      <c r="N20" s="359" t="s">
        <v>197</v>
      </c>
    </row>
    <row r="21" spans="2:23" ht="60.95" customHeight="1" thickBot="1">
      <c r="B21" s="366"/>
      <c r="C21" s="369"/>
      <c r="D21" s="369"/>
      <c r="E21" s="366"/>
      <c r="F21" s="366"/>
      <c r="G21" s="385"/>
      <c r="H21" s="26"/>
      <c r="L21" s="358"/>
      <c r="M21" s="359"/>
      <c r="N21" s="359"/>
      <c r="O21" s="381" t="s">
        <v>199</v>
      </c>
      <c r="P21" s="382"/>
      <c r="Q21" s="382"/>
      <c r="R21" s="382"/>
      <c r="S21" s="382"/>
      <c r="T21" s="382"/>
      <c r="U21" s="382"/>
      <c r="V21" s="382"/>
      <c r="W21" s="382"/>
    </row>
    <row r="22" spans="2:23" ht="42.95" customHeight="1">
      <c r="B22" s="364"/>
      <c r="C22" s="367" t="s">
        <v>130</v>
      </c>
      <c r="D22" s="367" t="s">
        <v>123</v>
      </c>
      <c r="E22" s="364"/>
      <c r="F22" s="364"/>
      <c r="G22" s="383" t="s">
        <v>177</v>
      </c>
      <c r="H22" s="29" t="s">
        <v>176</v>
      </c>
      <c r="L22" s="358"/>
      <c r="M22" s="359"/>
      <c r="N22" s="359"/>
      <c r="O22" s="381"/>
      <c r="P22" s="382"/>
      <c r="Q22" s="382"/>
      <c r="R22" s="382"/>
      <c r="S22" s="382"/>
      <c r="T22" s="382"/>
      <c r="U22" s="382"/>
      <c r="V22" s="382"/>
      <c r="W22" s="382"/>
    </row>
    <row r="23" spans="2:23" ht="161.1" customHeight="1" thickBot="1">
      <c r="B23" s="366"/>
      <c r="C23" s="369"/>
      <c r="D23" s="369"/>
      <c r="E23" s="366"/>
      <c r="F23" s="366"/>
      <c r="G23" s="385"/>
      <c r="H23" s="26" t="s">
        <v>169</v>
      </c>
      <c r="L23" s="358"/>
      <c r="M23" s="359"/>
      <c r="N23" s="359"/>
    </row>
    <row r="24" spans="2:23" ht="101.1" customHeight="1">
      <c r="B24" s="370"/>
      <c r="C24" s="370" t="s">
        <v>131</v>
      </c>
      <c r="D24" s="370" t="s">
        <v>132</v>
      </c>
      <c r="E24" s="16" t="s">
        <v>133</v>
      </c>
      <c r="F24" s="370"/>
      <c r="G24" s="28"/>
      <c r="H24" s="56" t="s">
        <v>201</v>
      </c>
      <c r="N24" s="35"/>
    </row>
    <row r="25" spans="2:23">
      <c r="B25" s="371"/>
      <c r="C25" s="371"/>
      <c r="D25" s="371"/>
      <c r="E25" s="16" t="s">
        <v>134</v>
      </c>
      <c r="F25" s="371"/>
      <c r="G25" s="28"/>
      <c r="H25" s="29"/>
      <c r="N25" s="35"/>
    </row>
    <row r="26" spans="2:23" ht="33" customHeight="1" thickBot="1">
      <c r="B26" s="372"/>
      <c r="C26" s="372"/>
      <c r="D26" s="372"/>
      <c r="E26" s="15" t="s">
        <v>135</v>
      </c>
      <c r="F26" s="372"/>
      <c r="G26" s="25"/>
      <c r="H26" s="26"/>
      <c r="N26" s="35"/>
    </row>
    <row r="27" spans="2:23" ht="128.1" customHeight="1">
      <c r="B27" s="370"/>
      <c r="C27" s="16" t="s">
        <v>136</v>
      </c>
      <c r="D27" s="370" t="s">
        <v>138</v>
      </c>
      <c r="E27" s="370" t="s">
        <v>139</v>
      </c>
      <c r="F27" s="16" t="s">
        <v>140</v>
      </c>
      <c r="G27" s="57" t="s">
        <v>208</v>
      </c>
      <c r="H27" s="58" t="s">
        <v>202</v>
      </c>
    </row>
    <row r="28" spans="2:23" ht="96.95" customHeight="1" thickBot="1">
      <c r="B28" s="372"/>
      <c r="C28" s="17" t="s">
        <v>137</v>
      </c>
      <c r="D28" s="372"/>
      <c r="E28" s="371"/>
      <c r="F28" s="16" t="s">
        <v>141</v>
      </c>
      <c r="G28" s="28"/>
      <c r="H28" s="29"/>
    </row>
    <row r="29" spans="2:23" ht="120.95" customHeight="1">
      <c r="B29" s="375"/>
      <c r="C29" s="42" t="s">
        <v>142</v>
      </c>
      <c r="D29" s="378" t="s">
        <v>144</v>
      </c>
      <c r="E29" s="43" t="s">
        <v>180</v>
      </c>
      <c r="F29" s="43"/>
      <c r="G29" s="45" t="s">
        <v>178</v>
      </c>
      <c r="H29" s="41" t="s">
        <v>179</v>
      </c>
    </row>
    <row r="30" spans="2:23" ht="303" customHeight="1">
      <c r="B30" s="376"/>
      <c r="C30" s="42"/>
      <c r="D30" s="379"/>
      <c r="E30" s="43" t="s">
        <v>181</v>
      </c>
      <c r="F30" s="43"/>
      <c r="G30" s="45" t="s">
        <v>183</v>
      </c>
      <c r="H30" s="41" t="s">
        <v>176</v>
      </c>
    </row>
    <row r="31" spans="2:23" ht="65.099999999999994" customHeight="1" thickBot="1">
      <c r="B31" s="377"/>
      <c r="C31" s="44" t="s">
        <v>143</v>
      </c>
      <c r="D31" s="380"/>
      <c r="E31" s="51" t="s">
        <v>182</v>
      </c>
      <c r="F31" s="43"/>
      <c r="G31" s="59" t="s">
        <v>209</v>
      </c>
      <c r="H31" s="60" t="s">
        <v>203</v>
      </c>
      <c r="I31" s="52" t="s">
        <v>204</v>
      </c>
    </row>
    <row r="34" spans="2:5" ht="16.5" thickBot="1"/>
    <row r="35" spans="2:5" ht="16.5" thickBot="1">
      <c r="B35" s="31" t="s">
        <v>91</v>
      </c>
      <c r="C35" s="13"/>
      <c r="D35" s="13"/>
      <c r="E35" s="13" t="s">
        <v>94</v>
      </c>
    </row>
    <row r="36" spans="2:5" ht="60">
      <c r="B36" s="370" t="s">
        <v>150</v>
      </c>
      <c r="C36" s="370" t="s">
        <v>151</v>
      </c>
      <c r="D36" s="370" t="s">
        <v>152</v>
      </c>
      <c r="E36" s="16" t="s">
        <v>153</v>
      </c>
    </row>
    <row r="37" spans="2:5" ht="60">
      <c r="B37" s="371"/>
      <c r="C37" s="371"/>
      <c r="D37" s="371"/>
      <c r="E37" s="16" t="s">
        <v>154</v>
      </c>
    </row>
    <row r="38" spans="2:5" ht="30.75" thickBot="1">
      <c r="B38" s="372"/>
      <c r="C38" s="372"/>
      <c r="D38" s="372"/>
      <c r="E38" s="15" t="s">
        <v>155</v>
      </c>
    </row>
    <row r="39" spans="2:5" ht="60.75" thickBot="1">
      <c r="B39" s="14" t="s">
        <v>156</v>
      </c>
      <c r="C39" s="15" t="s">
        <v>151</v>
      </c>
      <c r="D39" s="15" t="s">
        <v>152</v>
      </c>
      <c r="E39" s="15" t="s">
        <v>157</v>
      </c>
    </row>
    <row r="40" spans="2:5" ht="75.75" thickBot="1">
      <c r="B40" s="14" t="s">
        <v>158</v>
      </c>
      <c r="C40" s="15" t="s">
        <v>151</v>
      </c>
      <c r="D40" s="15" t="s">
        <v>109</v>
      </c>
      <c r="E40" s="15" t="s">
        <v>159</v>
      </c>
    </row>
    <row r="41" spans="2:5" ht="16.5" thickBot="1">
      <c r="B41" s="14"/>
      <c r="C41" s="15"/>
      <c r="D41" s="15"/>
      <c r="E41" s="15"/>
    </row>
  </sheetData>
  <mergeCells count="45">
    <mergeCell ref="L20:L23"/>
    <mergeCell ref="O21:W22"/>
    <mergeCell ref="G4:G5"/>
    <mergeCell ref="G14:G16"/>
    <mergeCell ref="G17:G18"/>
    <mergeCell ref="G20:G21"/>
    <mergeCell ref="G22:G23"/>
    <mergeCell ref="B36:B38"/>
    <mergeCell ref="C36:C38"/>
    <mergeCell ref="D36:D38"/>
    <mergeCell ref="N15:Q16"/>
    <mergeCell ref="M20:M23"/>
    <mergeCell ref="N20:N23"/>
    <mergeCell ref="B29:B31"/>
    <mergeCell ref="D29:D31"/>
    <mergeCell ref="B24:B26"/>
    <mergeCell ref="C24:C26"/>
    <mergeCell ref="D24:D26"/>
    <mergeCell ref="F24:F26"/>
    <mergeCell ref="B27:B28"/>
    <mergeCell ref="D27:D28"/>
    <mergeCell ref="E27:E28"/>
    <mergeCell ref="B20:B21"/>
    <mergeCell ref="C20:C21"/>
    <mergeCell ref="D20:D21"/>
    <mergeCell ref="E20:E21"/>
    <mergeCell ref="F20:F21"/>
    <mergeCell ref="B22:B23"/>
    <mergeCell ref="C22:C23"/>
    <mergeCell ref="D22:D23"/>
    <mergeCell ref="E22:E23"/>
    <mergeCell ref="F22:F23"/>
    <mergeCell ref="B14:B16"/>
    <mergeCell ref="D14:D16"/>
    <mergeCell ref="E14:E16"/>
    <mergeCell ref="F14:F16"/>
    <mergeCell ref="B4:B6"/>
    <mergeCell ref="C4:C6"/>
    <mergeCell ref="D4:D6"/>
    <mergeCell ref="F4:F6"/>
    <mergeCell ref="B7:B9"/>
    <mergeCell ref="C7:C9"/>
    <mergeCell ref="D7:D9"/>
    <mergeCell ref="E7:E9"/>
    <mergeCell ref="F7:F9"/>
  </mergeCells>
  <hyperlinks>
    <hyperlink ref="H24" r:id="rId1" xr:uid="{00000000-0004-0000-0800-000000000000}"/>
  </hyperlinks>
  <pageMargins left="0.7" right="0.7" top="0.75" bottom="0.75" header="0.3" footer="0.3"/>
  <pageSetup paperSize="9"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2C7AC-3254-454D-B89F-BB7E87466AB0}">
  <sheetPr filterMode="1">
    <tabColor theme="1"/>
  </sheetPr>
  <dimension ref="A1:AO289"/>
  <sheetViews>
    <sheetView zoomScale="70" zoomScaleNormal="70" workbookViewId="0">
      <selection activeCell="AN246" sqref="AN246"/>
    </sheetView>
  </sheetViews>
  <sheetFormatPr defaultColWidth="9" defaultRowHeight="15"/>
  <cols>
    <col min="1" max="1" width="7.25" style="127" bestFit="1" customWidth="1"/>
    <col min="2" max="2" width="16.625" style="127" customWidth="1"/>
    <col min="3" max="3" width="17.75" style="127" customWidth="1"/>
    <col min="4" max="4" width="10" style="127" customWidth="1"/>
    <col min="5" max="5" width="18.875" style="127" customWidth="1"/>
    <col min="6" max="6" width="16.75" style="127" bestFit="1" customWidth="1"/>
    <col min="7" max="7" width="7.5" style="127" bestFit="1" customWidth="1"/>
    <col min="8" max="8" width="3" style="127" bestFit="1" customWidth="1"/>
    <col min="9" max="9" width="5.625" style="127" customWidth="1"/>
    <col min="10" max="10" width="6.75" style="127" bestFit="1" customWidth="1"/>
    <col min="11" max="11" width="7.875" style="127" bestFit="1" customWidth="1"/>
    <col min="12" max="13" width="6.75" style="127" bestFit="1" customWidth="1"/>
    <col min="14" max="14" width="8.375" style="127" bestFit="1" customWidth="1"/>
    <col min="15" max="15" width="6.75" style="127" bestFit="1" customWidth="1"/>
    <col min="16" max="16" width="8.375" style="127" bestFit="1" customWidth="1"/>
    <col min="17" max="17" width="8.875" style="127" customWidth="1"/>
    <col min="18" max="18" width="8.5" style="127" bestFit="1" customWidth="1"/>
    <col min="19" max="27" width="6.75" style="127" bestFit="1" customWidth="1"/>
    <col min="28" max="29" width="7.375" style="127" bestFit="1" customWidth="1"/>
    <col min="30" max="49" width="6.75" style="127" bestFit="1" customWidth="1"/>
    <col min="50" max="16384" width="9" style="127"/>
  </cols>
  <sheetData>
    <row r="1" spans="1:41">
      <c r="A1" s="127" t="s">
        <v>457</v>
      </c>
      <c r="B1" s="127" t="s">
        <v>430</v>
      </c>
    </row>
    <row r="2" spans="1:41">
      <c r="A2" s="127" t="s">
        <v>456</v>
      </c>
      <c r="J2" s="127">
        <v>2012</v>
      </c>
      <c r="K2" s="127">
        <v>2013</v>
      </c>
      <c r="L2" s="127">
        <v>2014</v>
      </c>
      <c r="M2" s="127">
        <v>2015</v>
      </c>
      <c r="N2" s="127">
        <v>2016</v>
      </c>
      <c r="O2" s="127">
        <v>2017</v>
      </c>
      <c r="P2" s="127">
        <v>2018</v>
      </c>
      <c r="Q2" s="127">
        <v>2019</v>
      </c>
      <c r="R2" s="127">
        <v>2020</v>
      </c>
      <c r="S2" s="127">
        <v>2021</v>
      </c>
      <c r="T2" s="127">
        <v>2022</v>
      </c>
      <c r="U2" s="127">
        <v>2023</v>
      </c>
      <c r="V2" s="127">
        <v>2024</v>
      </c>
      <c r="W2" s="127">
        <v>2025</v>
      </c>
      <c r="X2" s="127">
        <v>2026</v>
      </c>
      <c r="Y2" s="127">
        <v>2027</v>
      </c>
      <c r="Z2" s="127">
        <v>2028</v>
      </c>
      <c r="AA2" s="127">
        <v>2029</v>
      </c>
      <c r="AB2" s="141">
        <v>2030</v>
      </c>
      <c r="AC2" s="127">
        <v>2031</v>
      </c>
      <c r="AD2" s="127">
        <v>2032</v>
      </c>
      <c r="AE2" s="127">
        <v>2033</v>
      </c>
      <c r="AF2" s="127">
        <v>2034</v>
      </c>
      <c r="AG2" s="127">
        <v>2035</v>
      </c>
      <c r="AH2" s="127">
        <v>2036</v>
      </c>
      <c r="AI2" s="127">
        <v>2037</v>
      </c>
      <c r="AJ2" s="127">
        <v>2038</v>
      </c>
      <c r="AK2" s="127">
        <v>2039</v>
      </c>
      <c r="AL2" s="127">
        <v>2040</v>
      </c>
      <c r="AM2" s="127">
        <v>2045</v>
      </c>
      <c r="AN2" s="127">
        <v>2050</v>
      </c>
      <c r="AO2" s="127">
        <v>2060</v>
      </c>
    </row>
    <row r="3" spans="1:41" hidden="1">
      <c r="B3" s="127" t="s">
        <v>436</v>
      </c>
      <c r="C3" s="127" t="s">
        <v>330</v>
      </c>
      <c r="D3" s="127" t="s">
        <v>396</v>
      </c>
      <c r="E3" s="127" t="s">
        <v>396</v>
      </c>
      <c r="F3" s="127" t="s">
        <v>396</v>
      </c>
      <c r="G3" s="127" t="s">
        <v>396</v>
      </c>
      <c r="H3" s="127" t="s">
        <v>396</v>
      </c>
      <c r="I3" s="127">
        <v>0</v>
      </c>
      <c r="J3" s="127">
        <v>1</v>
      </c>
      <c r="AB3" s="141"/>
    </row>
    <row r="4" spans="1:41" hidden="1">
      <c r="B4" s="127" t="s">
        <v>436</v>
      </c>
      <c r="C4" s="127" t="s">
        <v>328</v>
      </c>
      <c r="D4" s="127" t="s">
        <v>396</v>
      </c>
      <c r="E4" s="127" t="s">
        <v>396</v>
      </c>
      <c r="F4" s="127" t="s">
        <v>396</v>
      </c>
      <c r="G4" s="127" t="s">
        <v>396</v>
      </c>
      <c r="H4" s="127" t="s">
        <v>396</v>
      </c>
      <c r="I4" s="127">
        <v>0</v>
      </c>
      <c r="J4" s="127">
        <v>1</v>
      </c>
      <c r="AB4" s="141"/>
    </row>
    <row r="5" spans="1:41" hidden="1">
      <c r="B5" s="127" t="s">
        <v>436</v>
      </c>
      <c r="C5" s="127" t="s">
        <v>317</v>
      </c>
      <c r="D5" s="127" t="s">
        <v>396</v>
      </c>
      <c r="E5" s="127" t="s">
        <v>396</v>
      </c>
      <c r="F5" s="127" t="s">
        <v>396</v>
      </c>
      <c r="G5" s="127" t="s">
        <v>396</v>
      </c>
      <c r="H5" s="127" t="s">
        <v>396</v>
      </c>
      <c r="I5" s="127">
        <v>0</v>
      </c>
      <c r="J5" s="127">
        <v>1</v>
      </c>
      <c r="AB5" s="141"/>
    </row>
    <row r="6" spans="1:41" hidden="1">
      <c r="B6" s="127" t="s">
        <v>436</v>
      </c>
      <c r="C6" s="127" t="s">
        <v>316</v>
      </c>
      <c r="D6" s="127" t="s">
        <v>396</v>
      </c>
      <c r="E6" s="127" t="s">
        <v>396</v>
      </c>
      <c r="F6" s="127" t="s">
        <v>396</v>
      </c>
      <c r="G6" s="127" t="s">
        <v>396</v>
      </c>
      <c r="H6" s="127" t="s">
        <v>396</v>
      </c>
      <c r="I6" s="127">
        <v>0</v>
      </c>
      <c r="J6" s="127">
        <v>1</v>
      </c>
      <c r="AB6" s="141"/>
    </row>
    <row r="7" spans="1:41" hidden="1">
      <c r="B7" s="127" t="s">
        <v>436</v>
      </c>
      <c r="C7" s="127" t="s">
        <v>315</v>
      </c>
      <c r="D7" s="127" t="s">
        <v>396</v>
      </c>
      <c r="E7" s="127" t="s">
        <v>396</v>
      </c>
      <c r="F7" s="127" t="s">
        <v>396</v>
      </c>
      <c r="G7" s="127" t="s">
        <v>396</v>
      </c>
      <c r="H7" s="127" t="s">
        <v>396</v>
      </c>
      <c r="I7" s="127">
        <v>0</v>
      </c>
      <c r="J7" s="127">
        <v>1</v>
      </c>
      <c r="AB7" s="141"/>
    </row>
    <row r="8" spans="1:41" hidden="1">
      <c r="B8" s="127" t="s">
        <v>436</v>
      </c>
      <c r="C8" s="127" t="s">
        <v>313</v>
      </c>
      <c r="D8" s="127" t="s">
        <v>396</v>
      </c>
      <c r="E8" s="127" t="s">
        <v>396</v>
      </c>
      <c r="F8" s="127" t="s">
        <v>396</v>
      </c>
      <c r="G8" s="127" t="s">
        <v>396</v>
      </c>
      <c r="H8" s="127" t="s">
        <v>396</v>
      </c>
      <c r="I8" s="127">
        <v>0</v>
      </c>
      <c r="J8" s="127">
        <v>1</v>
      </c>
      <c r="AB8" s="141"/>
    </row>
    <row r="9" spans="1:41" hidden="1">
      <c r="B9" s="127" t="s">
        <v>435</v>
      </c>
      <c r="C9" s="127" t="s">
        <v>422</v>
      </c>
      <c r="D9" s="127" t="s">
        <v>396</v>
      </c>
      <c r="E9" s="127" t="s">
        <v>434</v>
      </c>
      <c r="F9" s="127" t="s">
        <v>396</v>
      </c>
      <c r="G9" s="127" t="s">
        <v>432</v>
      </c>
      <c r="H9" s="127" t="s">
        <v>396</v>
      </c>
      <c r="I9" s="127">
        <v>0</v>
      </c>
      <c r="J9" s="127">
        <v>1</v>
      </c>
      <c r="AB9" s="141"/>
    </row>
    <row r="10" spans="1:41" hidden="1">
      <c r="B10" s="127" t="s">
        <v>435</v>
      </c>
      <c r="C10" s="127" t="s">
        <v>421</v>
      </c>
      <c r="D10" s="127" t="s">
        <v>396</v>
      </c>
      <c r="E10" s="127" t="s">
        <v>434</v>
      </c>
      <c r="F10" s="127" t="s">
        <v>396</v>
      </c>
      <c r="G10" s="127" t="s">
        <v>432</v>
      </c>
      <c r="H10" s="127" t="s">
        <v>396</v>
      </c>
      <c r="I10" s="127">
        <v>0</v>
      </c>
      <c r="J10" s="127">
        <v>1</v>
      </c>
      <c r="AB10" s="141"/>
    </row>
    <row r="11" spans="1:41" hidden="1">
      <c r="B11" s="127" t="s">
        <v>435</v>
      </c>
      <c r="C11" s="127" t="s">
        <v>420</v>
      </c>
      <c r="D11" s="127" t="s">
        <v>396</v>
      </c>
      <c r="E11" s="127" t="s">
        <v>434</v>
      </c>
      <c r="F11" s="127" t="s">
        <v>396</v>
      </c>
      <c r="G11" s="127" t="s">
        <v>432</v>
      </c>
      <c r="H11" s="127" t="s">
        <v>396</v>
      </c>
      <c r="I11" s="127">
        <v>0</v>
      </c>
      <c r="J11" s="127">
        <v>1</v>
      </c>
      <c r="AB11" s="141"/>
    </row>
    <row r="12" spans="1:41" hidden="1">
      <c r="B12" s="127" t="s">
        <v>435</v>
      </c>
      <c r="C12" s="127" t="s">
        <v>419</v>
      </c>
      <c r="D12" s="127" t="s">
        <v>396</v>
      </c>
      <c r="E12" s="127" t="s">
        <v>434</v>
      </c>
      <c r="F12" s="127" t="s">
        <v>396</v>
      </c>
      <c r="G12" s="127" t="s">
        <v>432</v>
      </c>
      <c r="H12" s="127" t="s">
        <v>396</v>
      </c>
      <c r="I12" s="127">
        <v>0</v>
      </c>
      <c r="J12" s="127">
        <v>1</v>
      </c>
      <c r="AB12" s="141"/>
    </row>
    <row r="13" spans="1:41" hidden="1">
      <c r="B13" s="127" t="s">
        <v>455</v>
      </c>
      <c r="C13" s="127" t="s">
        <v>396</v>
      </c>
      <c r="D13" s="127" t="s">
        <v>384</v>
      </c>
      <c r="E13" s="127" t="s">
        <v>396</v>
      </c>
      <c r="F13" s="127" t="s">
        <v>396</v>
      </c>
      <c r="G13" s="127" t="s">
        <v>396</v>
      </c>
      <c r="H13" s="127" t="s">
        <v>396</v>
      </c>
      <c r="I13" s="127">
        <v>0</v>
      </c>
      <c r="J13" s="145">
        <f>'NMM data'!E6</f>
        <v>3.2959999999999998</v>
      </c>
      <c r="K13" s="131">
        <v>4.5590000000000002</v>
      </c>
      <c r="L13" s="131">
        <v>5.8220999999999998</v>
      </c>
      <c r="M13" s="131">
        <v>7.0850999999999997</v>
      </c>
      <c r="N13" s="131">
        <v>8.3482000000000003</v>
      </c>
      <c r="O13" s="143">
        <f>'NMM data'!M6</f>
        <v>9.6111784370000013</v>
      </c>
      <c r="AB13" s="141"/>
    </row>
    <row r="14" spans="1:41" hidden="1">
      <c r="B14" s="127" t="s">
        <v>455</v>
      </c>
      <c r="C14" s="127" t="s">
        <v>396</v>
      </c>
      <c r="D14" s="127" t="s">
        <v>411</v>
      </c>
      <c r="E14" s="127" t="s">
        <v>396</v>
      </c>
      <c r="F14" s="127" t="s">
        <v>396</v>
      </c>
      <c r="G14" s="127" t="s">
        <v>396</v>
      </c>
      <c r="H14" s="127" t="s">
        <v>396</v>
      </c>
      <c r="I14" s="127">
        <v>0</v>
      </c>
      <c r="J14" s="138">
        <f>'NMM data'!E5</f>
        <v>14.27</v>
      </c>
      <c r="K14" s="131">
        <v>14.368</v>
      </c>
      <c r="L14" s="131">
        <v>14.465999999999999</v>
      </c>
      <c r="M14" s="131">
        <v>14.564</v>
      </c>
      <c r="N14" s="131">
        <v>14.662000000000001</v>
      </c>
      <c r="O14" s="143">
        <f>'NMM data'!M5</f>
        <v>14.759960880300349</v>
      </c>
      <c r="AB14" s="141"/>
    </row>
    <row r="15" spans="1:41" hidden="1">
      <c r="B15" s="127" t="s">
        <v>455</v>
      </c>
      <c r="C15" s="127" t="s">
        <v>396</v>
      </c>
      <c r="D15" s="127" t="s">
        <v>378</v>
      </c>
      <c r="E15" s="127" t="s">
        <v>396</v>
      </c>
      <c r="F15" s="127" t="s">
        <v>396</v>
      </c>
      <c r="G15" s="127" t="s">
        <v>396</v>
      </c>
      <c r="H15" s="127" t="s">
        <v>396</v>
      </c>
      <c r="I15" s="127">
        <v>0</v>
      </c>
      <c r="J15" s="138">
        <f>'NMM data'!E7</f>
        <v>1.27</v>
      </c>
      <c r="K15" s="144">
        <f>J15+($O15-$J15)/5</f>
        <v>1.2484871200000001</v>
      </c>
      <c r="L15" s="144">
        <f>K15+($O15-$J15)/5</f>
        <v>1.2269742400000001</v>
      </c>
      <c r="M15" s="144">
        <f>L15+($O15-$J15)/5</f>
        <v>1.2054613600000001</v>
      </c>
      <c r="N15" s="144">
        <f>M15+($O15-$J15)/5</f>
        <v>1.1839484800000002</v>
      </c>
      <c r="O15" s="139">
        <f>'NMM data'!M7</f>
        <v>1.1624356</v>
      </c>
      <c r="AB15" s="141"/>
    </row>
    <row r="16" spans="1:41" hidden="1">
      <c r="B16" s="127" t="s">
        <v>455</v>
      </c>
      <c r="C16" s="127" t="s">
        <v>396</v>
      </c>
      <c r="D16" s="127" t="s">
        <v>377</v>
      </c>
      <c r="E16" s="127" t="s">
        <v>396</v>
      </c>
      <c r="F16" s="127" t="s">
        <v>396</v>
      </c>
      <c r="G16" s="127" t="s">
        <v>396</v>
      </c>
      <c r="H16" s="127" t="s">
        <v>396</v>
      </c>
      <c r="I16" s="127">
        <v>0</v>
      </c>
      <c r="J16" s="139">
        <f>'NMM data'!E8</f>
        <v>1.2</v>
      </c>
      <c r="K16" s="144">
        <f>J16+($M$16-$J$16)/3</f>
        <v>1.1733333333333333</v>
      </c>
      <c r="L16" s="144">
        <f>K16+($M$16-$J$16)/3</f>
        <v>1.1466666666666667</v>
      </c>
      <c r="M16" s="127">
        <v>1.1200000000000001</v>
      </c>
      <c r="N16" s="127">
        <f>M16</f>
        <v>1.1200000000000001</v>
      </c>
      <c r="O16" s="143">
        <f>'NMM data'!M8</f>
        <v>1.3591716472036741</v>
      </c>
      <c r="AB16" s="141"/>
    </row>
    <row r="17" spans="2:41" hidden="1">
      <c r="B17" s="127" t="s">
        <v>433</v>
      </c>
      <c r="C17" s="127" t="s">
        <v>330</v>
      </c>
      <c r="D17" s="127" t="s">
        <v>396</v>
      </c>
      <c r="E17" s="127" t="s">
        <v>384</v>
      </c>
      <c r="F17" s="127" t="s">
        <v>375</v>
      </c>
      <c r="G17" s="127" t="s">
        <v>432</v>
      </c>
      <c r="H17" s="127" t="s">
        <v>396</v>
      </c>
      <c r="I17" s="127">
        <f>IF(pamsindex,3,0)</f>
        <v>0</v>
      </c>
      <c r="J17" s="139">
        <f>'NMM data'!I14</f>
        <v>3.3380936635943899</v>
      </c>
      <c r="K17" s="138"/>
      <c r="L17" s="138"/>
      <c r="M17" s="139">
        <f>J17</f>
        <v>3.3380936635943899</v>
      </c>
      <c r="N17" s="138"/>
      <c r="O17" s="138">
        <f>'NMM data'!M14</f>
        <v>1.4815544687772495</v>
      </c>
      <c r="P17" s="138"/>
      <c r="Q17" s="138"/>
      <c r="R17" s="138"/>
      <c r="S17" s="138"/>
      <c r="T17" s="138"/>
      <c r="U17" s="138"/>
      <c r="V17" s="138"/>
      <c r="W17" s="138"/>
      <c r="X17" s="138"/>
      <c r="Y17" s="138"/>
      <c r="Z17" s="138"/>
      <c r="AA17" s="138"/>
      <c r="AB17" s="138" t="str">
        <f>IF(pamsindex,O17*(1+'PAMS levers'!$C$9),"")</f>
        <v/>
      </c>
      <c r="AO17" s="127" t="str">
        <f>AB17</f>
        <v/>
      </c>
    </row>
    <row r="18" spans="2:41" hidden="1">
      <c r="B18" s="127" t="s">
        <v>433</v>
      </c>
      <c r="C18" s="127" t="s">
        <v>374</v>
      </c>
      <c r="D18" s="127" t="s">
        <v>396</v>
      </c>
      <c r="E18" s="127" t="s">
        <v>372</v>
      </c>
      <c r="F18" s="127" t="s">
        <v>373</v>
      </c>
      <c r="G18" s="127" t="s">
        <v>432</v>
      </c>
      <c r="H18" s="127" t="s">
        <v>396</v>
      </c>
      <c r="I18" s="127">
        <v>0</v>
      </c>
      <c r="J18" s="139">
        <f>'NMM data'!I15</f>
        <v>1.6690468317971949</v>
      </c>
      <c r="O18" s="138">
        <f>'NMM data'!M15</f>
        <v>1</v>
      </c>
      <c r="AB18" s="141"/>
    </row>
    <row r="19" spans="2:41" hidden="1">
      <c r="B19" s="127" t="s">
        <v>433</v>
      </c>
      <c r="C19" s="127" t="s">
        <v>328</v>
      </c>
      <c r="D19" s="127" t="s">
        <v>396</v>
      </c>
      <c r="E19" s="127" t="s">
        <v>384</v>
      </c>
      <c r="F19" s="127" t="s">
        <v>371</v>
      </c>
      <c r="G19" s="127" t="s">
        <v>432</v>
      </c>
      <c r="H19" s="127" t="s">
        <v>396</v>
      </c>
      <c r="I19" s="127">
        <f>IF(pamsindex,3,0)</f>
        <v>0</v>
      </c>
      <c r="J19" s="139">
        <f>'NMM data'!I16</f>
        <v>5.0071404953915852</v>
      </c>
      <c r="K19" s="138"/>
      <c r="L19" s="138"/>
      <c r="M19" s="139">
        <f>J19</f>
        <v>5.0071404953915852</v>
      </c>
      <c r="N19" s="138"/>
      <c r="O19" s="138">
        <f>'NMM data'!M16</f>
        <v>2.2223317031658745</v>
      </c>
      <c r="P19" s="138"/>
      <c r="Q19" s="138"/>
      <c r="R19" s="138"/>
      <c r="S19" s="138"/>
      <c r="T19" s="138"/>
      <c r="U19" s="138"/>
      <c r="V19" s="138"/>
      <c r="W19" s="138"/>
      <c r="X19" s="138"/>
      <c r="Y19" s="138"/>
      <c r="Z19" s="138"/>
      <c r="AA19" s="138"/>
      <c r="AB19" s="138" t="str">
        <f>IF(pamsindex,O19*(1+'PAMS levers'!$C$9),"")</f>
        <v/>
      </c>
      <c r="AO19" s="127" t="str">
        <f>AB19</f>
        <v/>
      </c>
    </row>
    <row r="20" spans="2:41" hidden="1">
      <c r="B20" s="127" t="s">
        <v>433</v>
      </c>
      <c r="C20" s="127" t="s">
        <v>370</v>
      </c>
      <c r="D20" s="127" t="s">
        <v>396</v>
      </c>
      <c r="E20" s="127" t="s">
        <v>364</v>
      </c>
      <c r="F20" s="127" t="s">
        <v>369</v>
      </c>
      <c r="G20" s="127" t="s">
        <v>432</v>
      </c>
      <c r="H20" s="127" t="s">
        <v>396</v>
      </c>
      <c r="I20" s="127">
        <v>0</v>
      </c>
      <c r="J20" s="139">
        <f>'NMM data'!I17</f>
        <v>1</v>
      </c>
      <c r="O20" s="138">
        <f>'NMM data'!M17</f>
        <v>1</v>
      </c>
      <c r="AB20" s="141"/>
    </row>
    <row r="21" spans="2:41" hidden="1">
      <c r="B21" s="127" t="s">
        <v>433</v>
      </c>
      <c r="C21" s="127" t="s">
        <v>335</v>
      </c>
      <c r="D21" s="127" t="s">
        <v>396</v>
      </c>
      <c r="E21" s="127" t="s">
        <v>383</v>
      </c>
      <c r="F21" s="127" t="s">
        <v>368</v>
      </c>
      <c r="G21" s="127" t="s">
        <v>432</v>
      </c>
      <c r="H21" s="127" t="s">
        <v>396</v>
      </c>
      <c r="I21" s="127">
        <v>0</v>
      </c>
      <c r="J21" s="139">
        <f>'NMM data'!I18</f>
        <v>5</v>
      </c>
      <c r="O21" s="138">
        <f>'NMM data'!M18</f>
        <v>4.17130288071096</v>
      </c>
      <c r="R21" s="328">
        <f>O21</f>
        <v>4.17130288071096</v>
      </c>
      <c r="S21" s="328"/>
      <c r="T21" s="328"/>
      <c r="U21" s="328"/>
      <c r="V21" s="328"/>
      <c r="W21" s="328"/>
      <c r="X21" s="328"/>
      <c r="Y21" s="328"/>
      <c r="Z21" s="328"/>
      <c r="AA21" s="328"/>
      <c r="AB21" s="329" t="str">
        <f>IF(pamsindex,R21*(1+'PAMS levers'!G10),"")</f>
        <v/>
      </c>
    </row>
    <row r="22" spans="2:41" hidden="1">
      <c r="B22" s="127" t="s">
        <v>433</v>
      </c>
      <c r="C22" s="127" t="s">
        <v>334</v>
      </c>
      <c r="D22" s="127" t="s">
        <v>396</v>
      </c>
      <c r="E22" s="127" t="s">
        <v>382</v>
      </c>
      <c r="F22" s="127" t="s">
        <v>367</v>
      </c>
      <c r="G22" s="127" t="s">
        <v>432</v>
      </c>
      <c r="H22" s="127" t="s">
        <v>396</v>
      </c>
      <c r="I22" s="127">
        <v>0</v>
      </c>
      <c r="J22" s="139">
        <f>'NMM data'!I19</f>
        <v>3.6</v>
      </c>
      <c r="O22" s="138">
        <f>'NMM data'!M19</f>
        <v>3.1034515746302271</v>
      </c>
      <c r="R22" s="328">
        <f>O22</f>
        <v>3.1034515746302271</v>
      </c>
      <c r="S22" s="328"/>
      <c r="T22" s="328"/>
      <c r="U22" s="328"/>
      <c r="V22" s="328"/>
      <c r="W22" s="328"/>
      <c r="X22" s="328"/>
      <c r="Y22" s="328"/>
      <c r="Z22" s="328"/>
      <c r="AA22" s="328"/>
      <c r="AB22" s="329" t="str">
        <f>IF(pamsindex,R22*(1+'PAMS levers'!G11),"")</f>
        <v/>
      </c>
    </row>
    <row r="23" spans="2:41" hidden="1">
      <c r="B23" s="127" t="s">
        <v>433</v>
      </c>
      <c r="C23" s="127" t="s">
        <v>322</v>
      </c>
      <c r="D23" s="127" t="s">
        <v>396</v>
      </c>
      <c r="E23" s="127" t="s">
        <v>381</v>
      </c>
      <c r="F23" s="127" t="s">
        <v>366</v>
      </c>
      <c r="G23" s="127" t="s">
        <v>432</v>
      </c>
      <c r="H23" s="127" t="s">
        <v>396</v>
      </c>
      <c r="I23" s="127">
        <v>0</v>
      </c>
      <c r="J23" s="139">
        <f>'NMM data'!I20</f>
        <v>3</v>
      </c>
      <c r="M23" s="131"/>
      <c r="O23" s="138">
        <f>'NMM data'!M20</f>
        <v>3</v>
      </c>
      <c r="R23" s="328"/>
      <c r="S23" s="328"/>
      <c r="T23" s="328"/>
      <c r="U23" s="328"/>
      <c r="V23" s="328"/>
      <c r="W23" s="328"/>
      <c r="X23" s="328"/>
      <c r="Y23" s="328"/>
      <c r="Z23" s="328"/>
      <c r="AA23" s="328"/>
      <c r="AB23" s="329"/>
    </row>
    <row r="24" spans="2:41" hidden="1">
      <c r="B24" s="127" t="s">
        <v>433</v>
      </c>
      <c r="C24" s="127" t="s">
        <v>333</v>
      </c>
      <c r="D24" s="127" t="s">
        <v>396</v>
      </c>
      <c r="E24" s="127" t="s">
        <v>380</v>
      </c>
      <c r="F24" s="127" t="s">
        <v>365</v>
      </c>
      <c r="G24" s="127" t="s">
        <v>432</v>
      </c>
      <c r="H24" s="127" t="s">
        <v>396</v>
      </c>
      <c r="I24" s="127">
        <v>0</v>
      </c>
      <c r="J24" s="139">
        <f>'NMM data'!I21</f>
        <v>3.7</v>
      </c>
      <c r="O24" s="138">
        <f>'NMM data'!M21</f>
        <v>3.3825192379376992</v>
      </c>
      <c r="R24" s="328">
        <f>O24</f>
        <v>3.3825192379376992</v>
      </c>
      <c r="S24" s="328"/>
      <c r="T24" s="328"/>
      <c r="U24" s="328"/>
      <c r="V24" s="328"/>
      <c r="W24" s="328"/>
      <c r="X24" s="328"/>
      <c r="Y24" s="328"/>
      <c r="Z24" s="328"/>
      <c r="AA24" s="328"/>
      <c r="AB24" s="329" t="str">
        <f>IF(pamsindex,R24*(1+'PAMS levers'!G13),"")</f>
        <v/>
      </c>
    </row>
    <row r="25" spans="2:41" hidden="1">
      <c r="B25" s="127" t="s">
        <v>433</v>
      </c>
      <c r="C25" s="127" t="s">
        <v>319</v>
      </c>
      <c r="D25" s="127" t="s">
        <v>396</v>
      </c>
      <c r="E25" s="127" t="s">
        <v>379</v>
      </c>
      <c r="F25" s="127" t="s">
        <v>363</v>
      </c>
      <c r="G25" s="127" t="s">
        <v>432</v>
      </c>
      <c r="H25" s="127" t="s">
        <v>396</v>
      </c>
      <c r="I25" s="127">
        <v>0</v>
      </c>
      <c r="J25" s="139">
        <f>'NMM data'!I22</f>
        <v>3.1</v>
      </c>
      <c r="M25" s="131"/>
      <c r="O25" s="138">
        <f>'NMM data'!M22</f>
        <v>3.1</v>
      </c>
      <c r="AB25" s="141"/>
    </row>
    <row r="26" spans="2:41" hidden="1">
      <c r="B26" s="127" t="s">
        <v>433</v>
      </c>
      <c r="C26" s="127" t="s">
        <v>317</v>
      </c>
      <c r="D26" s="127" t="s">
        <v>396</v>
      </c>
      <c r="E26" s="127" t="s">
        <v>378</v>
      </c>
      <c r="F26" s="127" t="s">
        <v>361</v>
      </c>
      <c r="G26" s="127" t="s">
        <v>432</v>
      </c>
      <c r="H26" s="127" t="s">
        <v>396</v>
      </c>
      <c r="I26" s="127">
        <v>0</v>
      </c>
      <c r="J26" s="139">
        <f>'NMM data'!I23</f>
        <v>5</v>
      </c>
      <c r="K26" s="138"/>
      <c r="L26" s="138"/>
      <c r="M26" s="139">
        <f>J26</f>
        <v>5</v>
      </c>
      <c r="N26" s="138"/>
      <c r="O26" s="138">
        <f>'NMM data'!M23</f>
        <v>5</v>
      </c>
      <c r="P26" s="138"/>
      <c r="Q26" s="139">
        <f>O26</f>
        <v>5</v>
      </c>
      <c r="R26" s="139" t="str">
        <f>IF(AND(wastePAM,pamsindex),$Q$26*'PAMS levers'!E30,"")</f>
        <v/>
      </c>
      <c r="W26" s="139" t="str">
        <f>IF(AND(wastePAM,pamsindex),$Q$26*'PAMS levers'!F30,"")</f>
        <v/>
      </c>
      <c r="Z26" s="138"/>
      <c r="AA26" s="138"/>
      <c r="AB26" s="139" t="str">
        <f>IF(AND(wastePAM,pamsindex),$Q$26*'PAMS levers'!G30,"")</f>
        <v/>
      </c>
      <c r="AG26" s="139" t="str">
        <f>IF(AND(wastePAM,pamsindex),$Q$26*'PAMS levers'!H30,"")</f>
        <v/>
      </c>
      <c r="AL26" s="139" t="str">
        <f>IF(AND(wastePAM,pamsindex),$Q$26*'PAMS levers'!I30,"")</f>
        <v/>
      </c>
      <c r="AM26" s="139" t="str">
        <f>IF(AND(wastePAM,pamsindex),$Q$26*'PAMS levers'!J30,"")</f>
        <v/>
      </c>
      <c r="AN26" s="139" t="str">
        <f>IF(AND(wastePAM,pamsindex),$Q$26*'PAMS levers'!K30,"")</f>
        <v/>
      </c>
      <c r="AO26" s="131" t="str">
        <f>AN26</f>
        <v/>
      </c>
    </row>
    <row r="27" spans="2:41" hidden="1">
      <c r="B27" s="127" t="s">
        <v>433</v>
      </c>
      <c r="C27" s="127" t="s">
        <v>360</v>
      </c>
      <c r="D27" s="127" t="s">
        <v>396</v>
      </c>
      <c r="E27" s="127" t="s">
        <v>358</v>
      </c>
      <c r="F27" s="127" t="s">
        <v>359</v>
      </c>
      <c r="G27" s="127" t="s">
        <v>432</v>
      </c>
      <c r="H27" s="127" t="s">
        <v>396</v>
      </c>
      <c r="I27" s="127">
        <v>0</v>
      </c>
      <c r="J27" s="139">
        <f>'NMM data'!I24</f>
        <v>1</v>
      </c>
      <c r="O27" s="138">
        <f>'NMM data'!M24</f>
        <v>1</v>
      </c>
      <c r="AB27" s="141"/>
    </row>
    <row r="28" spans="2:41" hidden="1">
      <c r="B28" s="127" t="s">
        <v>433</v>
      </c>
      <c r="C28" s="127" t="s">
        <v>316</v>
      </c>
      <c r="D28" s="127" t="s">
        <v>396</v>
      </c>
      <c r="E28" s="127" t="s">
        <v>378</v>
      </c>
      <c r="F28" s="127" t="s">
        <v>357</v>
      </c>
      <c r="G28" s="127" t="s">
        <v>432</v>
      </c>
      <c r="H28" s="127" t="s">
        <v>396</v>
      </c>
      <c r="I28" s="127">
        <v>0</v>
      </c>
      <c r="J28" s="139">
        <f>'NMM data'!I25</f>
        <v>7</v>
      </c>
      <c r="K28" s="138"/>
      <c r="L28" s="138"/>
      <c r="M28" s="139">
        <f>J28</f>
        <v>7</v>
      </c>
      <c r="N28" s="138"/>
      <c r="O28" s="138">
        <f>'NMM data'!M25</f>
        <v>6.3028394130393117</v>
      </c>
      <c r="P28" s="138"/>
      <c r="Q28" s="139">
        <f>O28</f>
        <v>6.3028394130393117</v>
      </c>
      <c r="R28" s="139" t="str">
        <f>IF(AND(wastePAM,pamsindex),$Q$28*'PAMS levers'!E30,"")</f>
        <v/>
      </c>
      <c r="W28" s="139" t="str">
        <f>IF(AND(wastePAM,pamsindex),$Q$28*'PAMS levers'!F30,"")</f>
        <v/>
      </c>
      <c r="AB28" s="139" t="str">
        <f>IF(AND(wastePAM,pamsindex),$Q$28*'PAMS levers'!G30,"")</f>
        <v/>
      </c>
      <c r="AG28" s="139" t="str">
        <f>IF(AND(wastePAM,pamsindex),$Q$28*'PAMS levers'!H30,"")</f>
        <v/>
      </c>
      <c r="AL28" s="139" t="str">
        <f>IF(AND(wastePAM,pamsindex),$Q$28*'PAMS levers'!I30,"")</f>
        <v/>
      </c>
      <c r="AM28" s="139" t="str">
        <f>IF(AND(wastePAM,pamsindex),$Q$28*'PAMS levers'!J30,"")</f>
        <v/>
      </c>
      <c r="AN28" s="139" t="str">
        <f>IF(AND(wastePAM,pamsindex),$Q$28*'PAMS levers'!K30,"")</f>
        <v/>
      </c>
    </row>
    <row r="29" spans="2:41" hidden="1">
      <c r="B29" s="127" t="s">
        <v>433</v>
      </c>
      <c r="C29" s="127" t="s">
        <v>315</v>
      </c>
      <c r="D29" s="127" t="s">
        <v>396</v>
      </c>
      <c r="E29" s="127" t="s">
        <v>377</v>
      </c>
      <c r="F29" s="127" t="s">
        <v>356</v>
      </c>
      <c r="G29" s="127" t="s">
        <v>432</v>
      </c>
      <c r="H29" s="127" t="s">
        <v>396</v>
      </c>
      <c r="I29" s="127">
        <f>IF(pamsindex,5,0)</f>
        <v>0</v>
      </c>
      <c r="J29" s="139">
        <f>'NMM data'!I26</f>
        <v>2.2178002849887148</v>
      </c>
      <c r="K29" s="138"/>
      <c r="L29" s="138"/>
      <c r="M29" s="139">
        <f>J29</f>
        <v>2.2178002849887148</v>
      </c>
      <c r="N29" s="138"/>
      <c r="O29" s="138">
        <f>'NMM data'!M26</f>
        <v>2.2178002849887148</v>
      </c>
      <c r="P29" s="138"/>
      <c r="Q29" s="138"/>
      <c r="R29" s="138"/>
      <c r="S29" s="138"/>
      <c r="T29" s="138"/>
      <c r="U29" s="138"/>
      <c r="V29" s="138"/>
      <c r="W29" s="138"/>
      <c r="X29" s="138"/>
      <c r="Y29" s="138"/>
      <c r="Z29" s="138"/>
      <c r="AA29" s="138"/>
      <c r="AB29" s="138" t="str">
        <f>IF(pamsindex,M29*(1+'PAMS levers'!$C$9),"")</f>
        <v/>
      </c>
      <c r="AN29" s="127" t="str">
        <f>AB29</f>
        <v/>
      </c>
      <c r="AO29" s="127" t="str">
        <f>AB29</f>
        <v/>
      </c>
    </row>
    <row r="30" spans="2:41" hidden="1">
      <c r="B30" s="127" t="s">
        <v>433</v>
      </c>
      <c r="C30" s="127" t="s">
        <v>352</v>
      </c>
      <c r="D30" s="127" t="s">
        <v>396</v>
      </c>
      <c r="E30" s="127" t="s">
        <v>348</v>
      </c>
      <c r="F30" s="127" t="s">
        <v>350</v>
      </c>
      <c r="G30" s="127" t="s">
        <v>432</v>
      </c>
      <c r="H30" s="127" t="s">
        <v>396</v>
      </c>
      <c r="I30" s="127">
        <v>0</v>
      </c>
      <c r="J30" s="139">
        <f>'NMM data'!I27</f>
        <v>1</v>
      </c>
      <c r="O30" s="138">
        <f>'NMM data'!M27</f>
        <v>1</v>
      </c>
      <c r="AB30" s="141"/>
    </row>
    <row r="31" spans="2:41" hidden="1">
      <c r="B31" s="127" t="s">
        <v>433</v>
      </c>
      <c r="C31" s="127" t="s">
        <v>313</v>
      </c>
      <c r="D31" s="127" t="s">
        <v>396</v>
      </c>
      <c r="E31" s="127" t="s">
        <v>377</v>
      </c>
      <c r="F31" s="127" t="s">
        <v>347</v>
      </c>
      <c r="G31" s="127" t="s">
        <v>432</v>
      </c>
      <c r="H31" s="127" t="s">
        <v>396</v>
      </c>
      <c r="I31" s="127">
        <f>IF(pamsindex,5,0)</f>
        <v>0</v>
      </c>
      <c r="J31" s="139">
        <f>'NMM data'!I28</f>
        <v>2.7142534868585733</v>
      </c>
      <c r="K31" s="138"/>
      <c r="L31" s="138"/>
      <c r="M31" s="139">
        <f>J31</f>
        <v>2.7142534868585733</v>
      </c>
      <c r="N31" s="138"/>
      <c r="O31" s="138">
        <f>'NMM data'!M28</f>
        <v>2.7142534868585733</v>
      </c>
      <c r="P31" s="138"/>
      <c r="Q31" s="138"/>
      <c r="R31" s="138"/>
      <c r="S31" s="138"/>
      <c r="T31" s="138"/>
      <c r="U31" s="138"/>
      <c r="V31" s="138"/>
      <c r="W31" s="138"/>
      <c r="X31" s="138"/>
      <c r="Y31" s="138"/>
      <c r="Z31" s="138"/>
      <c r="AA31" s="138"/>
      <c r="AB31" s="138" t="str">
        <f>IF(pamsindex,M31*(1+'PAMS levers'!$C$9),"")</f>
        <v/>
      </c>
      <c r="AN31" s="127" t="str">
        <f>AB31</f>
        <v/>
      </c>
      <c r="AO31" s="127" t="str">
        <f>AB31</f>
        <v/>
      </c>
    </row>
    <row r="32" spans="2:41" hidden="1">
      <c r="B32" s="127" t="s">
        <v>376</v>
      </c>
      <c r="C32" s="127" t="s">
        <v>330</v>
      </c>
      <c r="D32" s="127" t="s">
        <v>372</v>
      </c>
      <c r="E32" s="127" t="s">
        <v>375</v>
      </c>
      <c r="F32" s="127" t="s">
        <v>396</v>
      </c>
      <c r="G32" s="127" t="s">
        <v>432</v>
      </c>
      <c r="H32" s="127" t="s">
        <v>362</v>
      </c>
      <c r="I32" s="127">
        <v>3</v>
      </c>
      <c r="J32" s="138">
        <f>'NMM data'!I32</f>
        <v>0.95</v>
      </c>
      <c r="O32" s="138">
        <f>'NMM data'!M32</f>
        <v>0.98</v>
      </c>
      <c r="AB32" s="141"/>
    </row>
    <row r="33" spans="2:40" hidden="1">
      <c r="B33" s="127" t="s">
        <v>376</v>
      </c>
      <c r="C33" s="127" t="s">
        <v>330</v>
      </c>
      <c r="D33" s="127" t="s">
        <v>344</v>
      </c>
      <c r="E33" s="127" t="s">
        <v>375</v>
      </c>
      <c r="F33" s="127" t="s">
        <v>396</v>
      </c>
      <c r="G33" s="127" t="s">
        <v>432</v>
      </c>
      <c r="H33" s="127" t="s">
        <v>362</v>
      </c>
      <c r="I33" s="127">
        <v>3</v>
      </c>
      <c r="J33" s="138">
        <f>'NMM data'!I33</f>
        <v>0.05</v>
      </c>
      <c r="O33" s="138">
        <f>'NMM data'!M33</f>
        <v>0.02</v>
      </c>
      <c r="AB33" s="141"/>
    </row>
    <row r="34" spans="2:40" hidden="1">
      <c r="B34" s="127" t="s">
        <v>376</v>
      </c>
      <c r="C34" s="127" t="s">
        <v>374</v>
      </c>
      <c r="D34" s="127" t="s">
        <v>355</v>
      </c>
      <c r="E34" s="127" t="s">
        <v>373</v>
      </c>
      <c r="F34" s="127" t="s">
        <v>396</v>
      </c>
      <c r="G34" s="127" t="s">
        <v>432</v>
      </c>
      <c r="H34" s="127" t="s">
        <v>349</v>
      </c>
      <c r="I34" s="127">
        <v>3</v>
      </c>
      <c r="J34" s="138">
        <f>'NMM data'!I34</f>
        <v>0</v>
      </c>
      <c r="O34" s="138">
        <f>'NMM data'!M34</f>
        <v>0</v>
      </c>
      <c r="AB34" s="141"/>
    </row>
    <row r="35" spans="2:40" hidden="1">
      <c r="B35" s="127" t="s">
        <v>376</v>
      </c>
      <c r="C35" s="127" t="s">
        <v>374</v>
      </c>
      <c r="D35" s="127" t="s">
        <v>355</v>
      </c>
      <c r="E35" s="127" t="s">
        <v>373</v>
      </c>
      <c r="F35" s="127" t="s">
        <v>396</v>
      </c>
      <c r="G35" s="127" t="s">
        <v>432</v>
      </c>
      <c r="H35" s="127" t="s">
        <v>346</v>
      </c>
      <c r="I35" s="127">
        <v>3</v>
      </c>
      <c r="J35" s="138">
        <f>'NMM data'!I35</f>
        <v>0</v>
      </c>
      <c r="O35" s="138">
        <f>'NMM data'!M35</f>
        <v>0</v>
      </c>
      <c r="AB35" s="127">
        <v>0.5</v>
      </c>
    </row>
    <row r="36" spans="2:40" hidden="1">
      <c r="B36" s="127" t="s">
        <v>376</v>
      </c>
      <c r="C36" s="127" t="s">
        <v>374</v>
      </c>
      <c r="D36" s="127" t="s">
        <v>354</v>
      </c>
      <c r="E36" s="127" t="s">
        <v>373</v>
      </c>
      <c r="F36" s="127" t="s">
        <v>396</v>
      </c>
      <c r="G36" s="127" t="s">
        <v>432</v>
      </c>
      <c r="H36" s="127" t="s">
        <v>349</v>
      </c>
      <c r="I36" s="127">
        <v>3</v>
      </c>
      <c r="J36" s="138">
        <f>'NMM data'!I36</f>
        <v>0.60181005208637794</v>
      </c>
      <c r="O36" s="138">
        <f>'NMM data'!M36</f>
        <v>0.95168840170259272</v>
      </c>
      <c r="AB36" s="127">
        <v>0</v>
      </c>
      <c r="AN36" s="127">
        <v>0.05</v>
      </c>
    </row>
    <row r="37" spans="2:40" hidden="1">
      <c r="B37" s="127" t="s">
        <v>376</v>
      </c>
      <c r="C37" s="127" t="s">
        <v>374</v>
      </c>
      <c r="D37" s="127" t="s">
        <v>354</v>
      </c>
      <c r="E37" s="127" t="s">
        <v>373</v>
      </c>
      <c r="F37" s="127" t="s">
        <v>396</v>
      </c>
      <c r="G37" s="127" t="s">
        <v>432</v>
      </c>
      <c r="H37" s="127" t="s">
        <v>346</v>
      </c>
      <c r="I37" s="127">
        <v>3</v>
      </c>
      <c r="J37" s="138">
        <f>'NMM data'!I37</f>
        <v>0.95</v>
      </c>
      <c r="O37" s="138">
        <f>'NMM data'!M37</f>
        <v>0.96120528571961861</v>
      </c>
      <c r="AB37" s="141"/>
    </row>
    <row r="38" spans="2:40" hidden="1">
      <c r="B38" s="127" t="s">
        <v>376</v>
      </c>
      <c r="C38" s="127" t="s">
        <v>374</v>
      </c>
      <c r="D38" s="127" t="s">
        <v>353</v>
      </c>
      <c r="E38" s="127" t="s">
        <v>373</v>
      </c>
      <c r="F38" s="127" t="s">
        <v>396</v>
      </c>
      <c r="G38" s="127" t="s">
        <v>432</v>
      </c>
      <c r="H38" s="127" t="s">
        <v>349</v>
      </c>
      <c r="I38" s="127">
        <v>3</v>
      </c>
      <c r="J38" s="138">
        <f>'NMM data'!I38</f>
        <v>0.39818994791362217</v>
      </c>
      <c r="O38" s="138">
        <f>'NMM data'!M38</f>
        <v>4.7824381851383449E-2</v>
      </c>
      <c r="AB38" s="141"/>
    </row>
    <row r="39" spans="2:40" hidden="1">
      <c r="B39" s="127" t="s">
        <v>376</v>
      </c>
      <c r="C39" s="127" t="s">
        <v>374</v>
      </c>
      <c r="D39" s="127" t="s">
        <v>353</v>
      </c>
      <c r="E39" s="127" t="s">
        <v>373</v>
      </c>
      <c r="F39" s="127" t="s">
        <v>396</v>
      </c>
      <c r="G39" s="127" t="s">
        <v>432</v>
      </c>
      <c r="H39" s="127" t="s">
        <v>346</v>
      </c>
      <c r="I39" s="127">
        <v>3</v>
      </c>
      <c r="J39" s="138">
        <f>'NMM data'!I39</f>
        <v>0.5</v>
      </c>
      <c r="O39" s="138">
        <f>'NMM data'!M39</f>
        <v>4.8780869488411122E-2</v>
      </c>
      <c r="AB39" s="127">
        <v>0.5</v>
      </c>
    </row>
    <row r="40" spans="2:40" hidden="1">
      <c r="B40" s="127" t="s">
        <v>376</v>
      </c>
      <c r="C40" s="127" t="s">
        <v>374</v>
      </c>
      <c r="D40" s="127" t="s">
        <v>351</v>
      </c>
      <c r="E40" s="127" t="s">
        <v>373</v>
      </c>
      <c r="F40" s="127" t="s">
        <v>396</v>
      </c>
      <c r="G40" s="127" t="s">
        <v>432</v>
      </c>
      <c r="H40" s="127" t="s">
        <v>349</v>
      </c>
      <c r="I40" s="127">
        <v>3</v>
      </c>
      <c r="J40" s="138">
        <f>'NMM data'!I40</f>
        <v>0</v>
      </c>
      <c r="O40" s="138">
        <f>'NMM data'!M40</f>
        <v>0</v>
      </c>
      <c r="AB40" s="141"/>
    </row>
    <row r="41" spans="2:40" hidden="1">
      <c r="B41" s="127" t="s">
        <v>376</v>
      </c>
      <c r="C41" s="127" t="s">
        <v>374</v>
      </c>
      <c r="D41" s="127" t="s">
        <v>351</v>
      </c>
      <c r="E41" s="127" t="s">
        <v>373</v>
      </c>
      <c r="F41" s="127" t="s">
        <v>396</v>
      </c>
      <c r="G41" s="127" t="s">
        <v>432</v>
      </c>
      <c r="H41" s="127" t="s">
        <v>346</v>
      </c>
      <c r="I41" s="127">
        <v>3</v>
      </c>
      <c r="J41" s="138">
        <f>'NMM data'!I41</f>
        <v>0</v>
      </c>
      <c r="O41" s="138">
        <f>'NMM data'!M41</f>
        <v>0</v>
      </c>
      <c r="AB41" s="127">
        <v>0.05</v>
      </c>
    </row>
    <row r="42" spans="2:40" hidden="1">
      <c r="B42" s="127" t="s">
        <v>376</v>
      </c>
      <c r="C42" s="127" t="s">
        <v>328</v>
      </c>
      <c r="D42" s="127" t="s">
        <v>372</v>
      </c>
      <c r="E42" s="127" t="s">
        <v>371</v>
      </c>
      <c r="F42" s="127" t="s">
        <v>396</v>
      </c>
      <c r="G42" s="127" t="s">
        <v>432</v>
      </c>
      <c r="H42" s="127" t="s">
        <v>362</v>
      </c>
      <c r="I42" s="127">
        <v>3</v>
      </c>
      <c r="J42" s="142">
        <f>'NMM data'!I42</f>
        <v>0.95</v>
      </c>
      <c r="O42" s="138">
        <f>'NMM data'!M42</f>
        <v>0.982013450553339</v>
      </c>
      <c r="AB42" s="141"/>
    </row>
    <row r="43" spans="2:40" hidden="1">
      <c r="B43" s="127" t="s">
        <v>376</v>
      </c>
      <c r="C43" s="127" t="s">
        <v>328</v>
      </c>
      <c r="D43" s="127" t="s">
        <v>344</v>
      </c>
      <c r="E43" s="127" t="s">
        <v>371</v>
      </c>
      <c r="F43" s="127" t="s">
        <v>396</v>
      </c>
      <c r="G43" s="127" t="s">
        <v>432</v>
      </c>
      <c r="H43" s="127" t="s">
        <v>362</v>
      </c>
      <c r="I43" s="127">
        <v>3</v>
      </c>
      <c r="J43" s="142">
        <f>'NMM data'!I43</f>
        <v>0.05</v>
      </c>
      <c r="O43" s="138">
        <f>'NMM data'!M43</f>
        <v>1.7986549446661004E-2</v>
      </c>
      <c r="AB43" s="141"/>
    </row>
    <row r="44" spans="2:40" hidden="1">
      <c r="B44" s="127" t="s">
        <v>376</v>
      </c>
      <c r="C44" s="127" t="s">
        <v>370</v>
      </c>
      <c r="D44" s="127" t="s">
        <v>427</v>
      </c>
      <c r="E44" s="127" t="s">
        <v>369</v>
      </c>
      <c r="F44" s="127" t="s">
        <v>396</v>
      </c>
      <c r="G44" s="127" t="s">
        <v>432</v>
      </c>
      <c r="H44" s="127" t="s">
        <v>349</v>
      </c>
      <c r="I44" s="127">
        <v>0</v>
      </c>
      <c r="J44" s="142">
        <v>0</v>
      </c>
      <c r="O44" s="138"/>
      <c r="AB44" s="141"/>
    </row>
    <row r="45" spans="2:40" hidden="1">
      <c r="B45" s="127" t="s">
        <v>376</v>
      </c>
      <c r="C45" s="127" t="s">
        <v>370</v>
      </c>
      <c r="D45" s="127" t="s">
        <v>427</v>
      </c>
      <c r="E45" s="127" t="s">
        <v>369</v>
      </c>
      <c r="F45" s="127" t="s">
        <v>396</v>
      </c>
      <c r="G45" s="127" t="s">
        <v>432</v>
      </c>
      <c r="H45" s="127" t="s">
        <v>346</v>
      </c>
      <c r="I45" s="127">
        <v>3</v>
      </c>
      <c r="J45" s="142">
        <f>'NetZero levers'!K42</f>
        <v>7.4023835551407777E-2</v>
      </c>
      <c r="O45" s="142">
        <f>'NetZero levers'!C8</f>
        <v>7.4023835551407777E-2</v>
      </c>
      <c r="P45" s="144"/>
      <c r="Q45" s="144"/>
      <c r="R45" s="144"/>
      <c r="S45" s="144"/>
      <c r="T45" s="144"/>
      <c r="U45" s="144"/>
      <c r="V45" s="144"/>
      <c r="W45" s="144"/>
      <c r="X45" s="144"/>
      <c r="Y45" s="144"/>
      <c r="Z45" s="144"/>
      <c r="AA45" s="144"/>
      <c r="AB45" s="142">
        <f>'NetZero levers'!D8</f>
        <v>0.25706068356195505</v>
      </c>
      <c r="AC45" s="144"/>
      <c r="AD45" s="144"/>
      <c r="AE45" s="144"/>
      <c r="AF45" s="144"/>
      <c r="AG45" s="144"/>
      <c r="AH45" s="144"/>
      <c r="AI45" s="144"/>
      <c r="AJ45" s="144"/>
      <c r="AK45" s="144"/>
      <c r="AL45" s="144"/>
      <c r="AM45" s="144"/>
      <c r="AN45" s="142">
        <f>'NetZero levers'!E8</f>
        <v>0.42306374963692284</v>
      </c>
    </row>
    <row r="46" spans="2:40" hidden="1">
      <c r="B46" s="127" t="s">
        <v>376</v>
      </c>
      <c r="C46" s="127" t="s">
        <v>370</v>
      </c>
      <c r="D46" s="127" t="s">
        <v>355</v>
      </c>
      <c r="E46" s="127" t="s">
        <v>369</v>
      </c>
      <c r="F46" s="127" t="s">
        <v>396</v>
      </c>
      <c r="G46" s="127" t="s">
        <v>432</v>
      </c>
      <c r="H46" s="127" t="s">
        <v>349</v>
      </c>
      <c r="I46" s="127">
        <v>0</v>
      </c>
      <c r="J46" s="127">
        <v>0</v>
      </c>
      <c r="O46" s="144"/>
      <c r="P46" s="144"/>
      <c r="Q46" s="144"/>
      <c r="R46" s="144"/>
      <c r="S46" s="144"/>
      <c r="T46" s="144"/>
      <c r="U46" s="144"/>
      <c r="V46" s="144"/>
      <c r="W46" s="144"/>
      <c r="X46" s="144"/>
      <c r="Y46" s="144"/>
      <c r="Z46" s="144"/>
      <c r="AA46" s="144"/>
      <c r="AB46" s="144"/>
      <c r="AC46" s="144"/>
      <c r="AD46" s="144"/>
      <c r="AE46" s="144"/>
      <c r="AF46" s="144"/>
      <c r="AG46" s="144"/>
      <c r="AH46" s="144"/>
      <c r="AI46" s="144"/>
      <c r="AJ46" s="144"/>
      <c r="AK46" s="144"/>
      <c r="AL46" s="144"/>
      <c r="AM46" s="144"/>
      <c r="AN46" s="144"/>
    </row>
    <row r="47" spans="2:40" hidden="1">
      <c r="B47" s="127" t="s">
        <v>376</v>
      </c>
      <c r="C47" s="127" t="s">
        <v>370</v>
      </c>
      <c r="D47" s="127" t="s">
        <v>355</v>
      </c>
      <c r="E47" s="127" t="s">
        <v>369</v>
      </c>
      <c r="F47" s="127" t="s">
        <v>396</v>
      </c>
      <c r="G47" s="127" t="s">
        <v>432</v>
      </c>
      <c r="H47" s="127" t="s">
        <v>346</v>
      </c>
      <c r="I47" s="127">
        <v>3</v>
      </c>
      <c r="J47" s="142">
        <f>'NetZero levers'!K43</f>
        <v>1.9177254864867502E-2</v>
      </c>
      <c r="O47" s="142">
        <f>'NetZero levers'!C9</f>
        <v>1.9177254864867502E-2</v>
      </c>
      <c r="P47" s="144"/>
      <c r="Q47" s="144"/>
      <c r="R47" s="144"/>
      <c r="S47" s="144"/>
      <c r="T47" s="144"/>
      <c r="U47" s="144"/>
      <c r="V47" s="144"/>
      <c r="W47" s="144"/>
      <c r="X47" s="144"/>
      <c r="Y47" s="144"/>
      <c r="Z47" s="144"/>
      <c r="AA47" s="144"/>
      <c r="AB47" s="142">
        <f>'NetZero levers'!D9</f>
        <v>6.1047027089828815E-2</v>
      </c>
      <c r="AC47" s="144"/>
      <c r="AD47" s="144"/>
      <c r="AE47" s="144"/>
      <c r="AF47" s="144"/>
      <c r="AG47" s="144"/>
      <c r="AH47" s="144"/>
      <c r="AI47" s="144"/>
      <c r="AJ47" s="144"/>
      <c r="AK47" s="144"/>
      <c r="AL47" s="144"/>
      <c r="AM47" s="144"/>
      <c r="AN47" s="142">
        <f>'NetZero levers'!E9</f>
        <v>9.7664326933102341E-2</v>
      </c>
    </row>
    <row r="48" spans="2:40" ht="15.75" hidden="1">
      <c r="B48" s="127" t="s">
        <v>376</v>
      </c>
      <c r="C48" s="127" t="s">
        <v>370</v>
      </c>
      <c r="D48" t="s">
        <v>903</v>
      </c>
      <c r="E48" s="127" t="s">
        <v>369</v>
      </c>
      <c r="F48" s="127" t="s">
        <v>396</v>
      </c>
      <c r="G48" s="127" t="s">
        <v>432</v>
      </c>
      <c r="H48" s="127" t="s">
        <v>349</v>
      </c>
      <c r="I48" s="127">
        <v>3</v>
      </c>
      <c r="J48" s="138">
        <f>'NMM data'!I46</f>
        <v>0.95</v>
      </c>
      <c r="O48" s="138">
        <f>'NMM data'!M46</f>
        <v>0.71332285306249943</v>
      </c>
      <c r="AB48" s="127">
        <v>0.5</v>
      </c>
      <c r="AN48" s="127">
        <v>0</v>
      </c>
    </row>
    <row r="49" spans="2:40" ht="15.75" hidden="1">
      <c r="B49" s="127" t="s">
        <v>376</v>
      </c>
      <c r="C49" s="127" t="s">
        <v>370</v>
      </c>
      <c r="D49" t="s">
        <v>903</v>
      </c>
      <c r="E49" s="127" t="s">
        <v>369</v>
      </c>
      <c r="F49" s="127" t="s">
        <v>396</v>
      </c>
      <c r="G49" s="127" t="s">
        <v>432</v>
      </c>
      <c r="H49" s="127" t="s">
        <v>346</v>
      </c>
      <c r="I49" s="127">
        <v>3</v>
      </c>
      <c r="J49" s="138">
        <f>'NMM data'!I47</f>
        <v>0.95</v>
      </c>
      <c r="O49" s="138">
        <f>'NMM data'!M47</f>
        <v>0.72045608159312446</v>
      </c>
      <c r="AB49" s="141"/>
    </row>
    <row r="50" spans="2:40" ht="15.75" hidden="1">
      <c r="B50" s="127" t="s">
        <v>376</v>
      </c>
      <c r="C50" s="127" t="s">
        <v>370</v>
      </c>
      <c r="D50" t="s">
        <v>912</v>
      </c>
      <c r="E50" s="127" t="s">
        <v>369</v>
      </c>
      <c r="F50" s="127" t="s">
        <v>396</v>
      </c>
      <c r="G50" s="127" t="s">
        <v>432</v>
      </c>
      <c r="H50" s="127" t="s">
        <v>349</v>
      </c>
      <c r="I50" s="127">
        <v>3</v>
      </c>
      <c r="J50" s="138">
        <f>'NMM data'!I48</f>
        <v>0.05</v>
      </c>
      <c r="O50" s="138">
        <f>'NMM data'!M48</f>
        <v>0.28667714693750057</v>
      </c>
      <c r="AB50" s="141"/>
    </row>
    <row r="51" spans="2:40" ht="15.75" hidden="1">
      <c r="B51" s="127" t="s">
        <v>376</v>
      </c>
      <c r="C51" s="127" t="s">
        <v>370</v>
      </c>
      <c r="D51" t="s">
        <v>912</v>
      </c>
      <c r="E51" s="127" t="s">
        <v>369</v>
      </c>
      <c r="F51" s="127" t="s">
        <v>396</v>
      </c>
      <c r="G51" s="127" t="s">
        <v>432</v>
      </c>
      <c r="H51" s="127" t="s">
        <v>346</v>
      </c>
      <c r="I51" s="127">
        <v>3</v>
      </c>
      <c r="J51" s="138">
        <f>'NMM data'!I49</f>
        <v>0.05</v>
      </c>
      <c r="O51" s="138">
        <f>'NMM data'!M49</f>
        <v>0.2895439184068756</v>
      </c>
      <c r="AB51" s="127">
        <v>0.5</v>
      </c>
    </row>
    <row r="52" spans="2:40" ht="15.75" hidden="1">
      <c r="B52" s="127" t="s">
        <v>376</v>
      </c>
      <c r="C52" s="127" t="s">
        <v>370</v>
      </c>
      <c r="D52" t="s">
        <v>916</v>
      </c>
      <c r="E52" s="127" t="s">
        <v>369</v>
      </c>
      <c r="F52" s="127" t="s">
        <v>396</v>
      </c>
      <c r="G52" s="127" t="s">
        <v>432</v>
      </c>
      <c r="H52" s="127" t="s">
        <v>349</v>
      </c>
      <c r="I52" s="127">
        <v>3</v>
      </c>
      <c r="J52" s="138">
        <f>'NMM data'!I50</f>
        <v>0</v>
      </c>
      <c r="O52" s="138">
        <f>'NMM data'!M50</f>
        <v>0</v>
      </c>
      <c r="AB52" s="141"/>
    </row>
    <row r="53" spans="2:40" ht="15.75" hidden="1">
      <c r="B53" s="127" t="s">
        <v>376</v>
      </c>
      <c r="C53" s="127" t="s">
        <v>370</v>
      </c>
      <c r="D53" t="s">
        <v>916</v>
      </c>
      <c r="E53" s="127" t="s">
        <v>369</v>
      </c>
      <c r="F53" s="127" t="s">
        <v>396</v>
      </c>
      <c r="G53" s="127" t="s">
        <v>432</v>
      </c>
      <c r="H53" s="127" t="s">
        <v>346</v>
      </c>
      <c r="I53" s="127">
        <v>3</v>
      </c>
      <c r="J53" s="138">
        <f>'NMM data'!I51</f>
        <v>0</v>
      </c>
      <c r="O53" s="138">
        <f>'NMM data'!M51</f>
        <v>0</v>
      </c>
      <c r="AB53" s="127">
        <v>0.5</v>
      </c>
    </row>
    <row r="54" spans="2:40" hidden="1">
      <c r="B54" s="127" t="s">
        <v>376</v>
      </c>
      <c r="C54" s="127" t="s">
        <v>335</v>
      </c>
      <c r="D54" s="127" t="s">
        <v>364</v>
      </c>
      <c r="E54" s="127" t="s">
        <v>368</v>
      </c>
      <c r="F54" s="127" t="s">
        <v>396</v>
      </c>
      <c r="G54" s="127" t="s">
        <v>432</v>
      </c>
      <c r="H54" s="127" t="s">
        <v>362</v>
      </c>
      <c r="I54" s="127">
        <v>3</v>
      </c>
      <c r="J54" s="138">
        <f>'NMM data'!I52</f>
        <v>0.98</v>
      </c>
      <c r="O54" s="138">
        <f>'NMM data'!M52</f>
        <v>0.98</v>
      </c>
      <c r="AB54" s="141"/>
    </row>
    <row r="55" spans="2:40" hidden="1">
      <c r="B55" s="127" t="s">
        <v>376</v>
      </c>
      <c r="C55" s="127" t="s">
        <v>335</v>
      </c>
      <c r="D55" s="127" t="s">
        <v>344</v>
      </c>
      <c r="E55" s="127" t="s">
        <v>368</v>
      </c>
      <c r="F55" s="127" t="s">
        <v>396</v>
      </c>
      <c r="G55" s="127" t="s">
        <v>432</v>
      </c>
      <c r="H55" s="127" t="s">
        <v>362</v>
      </c>
      <c r="I55" s="127">
        <v>3</v>
      </c>
      <c r="J55" s="138">
        <f>'NMM data'!I53</f>
        <v>0.02</v>
      </c>
      <c r="O55" s="138">
        <f>'NMM data'!M53</f>
        <v>0.02</v>
      </c>
      <c r="AB55" s="141"/>
    </row>
    <row r="56" spans="2:40" hidden="1">
      <c r="B56" s="127" t="s">
        <v>376</v>
      </c>
      <c r="C56" s="127" t="s">
        <v>334</v>
      </c>
      <c r="D56" s="127" t="s">
        <v>364</v>
      </c>
      <c r="E56" s="127" t="s">
        <v>367</v>
      </c>
      <c r="F56" s="127" t="s">
        <v>396</v>
      </c>
      <c r="G56" s="127" t="s">
        <v>432</v>
      </c>
      <c r="H56" s="127" t="s">
        <v>362</v>
      </c>
      <c r="I56" s="127">
        <v>3</v>
      </c>
      <c r="J56" s="138">
        <f>'NMM data'!I54</f>
        <v>0.97</v>
      </c>
      <c r="O56" s="138">
        <f>'NMM data'!M54</f>
        <v>0.97</v>
      </c>
      <c r="AB56" s="141"/>
    </row>
    <row r="57" spans="2:40" hidden="1">
      <c r="B57" s="127" t="s">
        <v>376</v>
      </c>
      <c r="C57" s="127" t="s">
        <v>334</v>
      </c>
      <c r="D57" s="127" t="s">
        <v>344</v>
      </c>
      <c r="E57" s="127" t="s">
        <v>367</v>
      </c>
      <c r="F57" s="127" t="s">
        <v>396</v>
      </c>
      <c r="G57" s="127" t="s">
        <v>432</v>
      </c>
      <c r="H57" s="127" t="s">
        <v>362</v>
      </c>
      <c r="I57" s="127">
        <v>3</v>
      </c>
      <c r="J57" s="138">
        <f>'NMM data'!I55</f>
        <v>0.03</v>
      </c>
      <c r="O57" s="138">
        <f>'NMM data'!M55</f>
        <v>0.03</v>
      </c>
      <c r="AB57" s="141"/>
    </row>
    <row r="58" spans="2:40" hidden="1">
      <c r="B58" s="127" t="s">
        <v>376</v>
      </c>
      <c r="C58" s="127" t="s">
        <v>322</v>
      </c>
      <c r="D58" s="127" t="s">
        <v>364</v>
      </c>
      <c r="E58" s="127" t="s">
        <v>366</v>
      </c>
      <c r="F58" s="127" t="s">
        <v>396</v>
      </c>
      <c r="G58" s="127" t="s">
        <v>432</v>
      </c>
      <c r="H58" s="127" t="s">
        <v>362</v>
      </c>
      <c r="I58" s="127">
        <v>3</v>
      </c>
      <c r="J58" s="138">
        <f>'NMM data'!I56</f>
        <v>0.97</v>
      </c>
      <c r="O58" s="138">
        <f>'NMM data'!M56</f>
        <v>0.97</v>
      </c>
      <c r="AB58" s="141"/>
    </row>
    <row r="59" spans="2:40" hidden="1">
      <c r="B59" s="127" t="s">
        <v>376</v>
      </c>
      <c r="C59" s="127" t="s">
        <v>322</v>
      </c>
      <c r="D59" s="127" t="s">
        <v>344</v>
      </c>
      <c r="E59" s="127" t="s">
        <v>366</v>
      </c>
      <c r="F59" s="127" t="s">
        <v>396</v>
      </c>
      <c r="G59" s="127" t="s">
        <v>432</v>
      </c>
      <c r="H59" s="127" t="s">
        <v>362</v>
      </c>
      <c r="I59" s="127">
        <v>3</v>
      </c>
      <c r="J59" s="138">
        <f>'NMM data'!I57</f>
        <v>0.03</v>
      </c>
      <c r="O59" s="138">
        <f>'NMM data'!M57</f>
        <v>0.03</v>
      </c>
      <c r="AB59" s="141"/>
    </row>
    <row r="60" spans="2:40" hidden="1">
      <c r="B60" s="127" t="s">
        <v>376</v>
      </c>
      <c r="C60" s="127" t="s">
        <v>333</v>
      </c>
      <c r="D60" s="127" t="s">
        <v>364</v>
      </c>
      <c r="E60" s="127" t="s">
        <v>365</v>
      </c>
      <c r="F60" s="127" t="s">
        <v>396</v>
      </c>
      <c r="G60" s="127" t="s">
        <v>432</v>
      </c>
      <c r="H60" s="127" t="s">
        <v>362</v>
      </c>
      <c r="I60" s="127">
        <v>3</v>
      </c>
      <c r="J60" s="138">
        <f>'NMM data'!I58</f>
        <v>0.98</v>
      </c>
      <c r="O60" s="138">
        <f>'NMM data'!M58</f>
        <v>0.98</v>
      </c>
      <c r="AB60" s="141"/>
    </row>
    <row r="61" spans="2:40" hidden="1">
      <c r="B61" s="127" t="s">
        <v>376</v>
      </c>
      <c r="C61" s="127" t="s">
        <v>333</v>
      </c>
      <c r="D61" s="127" t="s">
        <v>344</v>
      </c>
      <c r="E61" s="127" t="s">
        <v>365</v>
      </c>
      <c r="F61" s="127" t="s">
        <v>396</v>
      </c>
      <c r="G61" s="127" t="s">
        <v>432</v>
      </c>
      <c r="H61" s="127" t="s">
        <v>362</v>
      </c>
      <c r="I61" s="127">
        <v>3</v>
      </c>
      <c r="J61" s="138">
        <f>'NMM data'!I59</f>
        <v>0.02</v>
      </c>
      <c r="O61" s="138">
        <f>'NMM data'!M59</f>
        <v>0.02</v>
      </c>
      <c r="AB61" s="141"/>
    </row>
    <row r="62" spans="2:40" hidden="1">
      <c r="B62" s="127" t="s">
        <v>376</v>
      </c>
      <c r="C62" s="127" t="s">
        <v>319</v>
      </c>
      <c r="D62" s="127" t="s">
        <v>364</v>
      </c>
      <c r="E62" s="127" t="s">
        <v>363</v>
      </c>
      <c r="F62" s="127" t="s">
        <v>396</v>
      </c>
      <c r="G62" s="127" t="s">
        <v>432</v>
      </c>
      <c r="H62" s="127" t="s">
        <v>362</v>
      </c>
      <c r="I62" s="127">
        <v>3</v>
      </c>
      <c r="J62" s="138">
        <f>'NMM data'!I60</f>
        <v>0.98</v>
      </c>
      <c r="O62" s="138">
        <f>'NMM data'!M60</f>
        <v>0.98</v>
      </c>
      <c r="AB62" s="141"/>
    </row>
    <row r="63" spans="2:40" hidden="1">
      <c r="B63" s="127" t="s">
        <v>376</v>
      </c>
      <c r="C63" s="127" t="s">
        <v>319</v>
      </c>
      <c r="D63" s="127" t="s">
        <v>344</v>
      </c>
      <c r="E63" s="127" t="s">
        <v>363</v>
      </c>
      <c r="F63" s="127" t="s">
        <v>396</v>
      </c>
      <c r="G63" s="127" t="s">
        <v>432</v>
      </c>
      <c r="H63" s="127" t="s">
        <v>362</v>
      </c>
      <c r="I63" s="127">
        <v>3</v>
      </c>
      <c r="J63" s="138">
        <f>'NMM data'!I61</f>
        <v>0.02</v>
      </c>
      <c r="O63" s="138">
        <f>'NMM data'!M61</f>
        <v>0.02</v>
      </c>
      <c r="AB63" s="141"/>
    </row>
    <row r="64" spans="2:40" hidden="1">
      <c r="B64" s="127" t="s">
        <v>376</v>
      </c>
      <c r="C64" s="127" t="s">
        <v>317</v>
      </c>
      <c r="D64" s="127" t="s">
        <v>344</v>
      </c>
      <c r="E64" s="127" t="s">
        <v>361</v>
      </c>
      <c r="F64" s="127" t="s">
        <v>396</v>
      </c>
      <c r="G64" s="127" t="s">
        <v>432</v>
      </c>
      <c r="H64" s="127" t="s">
        <v>346</v>
      </c>
      <c r="I64" s="127">
        <v>3</v>
      </c>
      <c r="J64" s="138">
        <f>'NMM data'!I62</f>
        <v>0.1</v>
      </c>
      <c r="O64" s="138">
        <f>J64</f>
        <v>0.1</v>
      </c>
      <c r="AB64" s="127">
        <v>0.3</v>
      </c>
      <c r="AN64" s="127">
        <v>0.9</v>
      </c>
    </row>
    <row r="65" spans="2:40" hidden="1">
      <c r="B65" s="127" t="s">
        <v>376</v>
      </c>
      <c r="C65" s="127" t="s">
        <v>317</v>
      </c>
      <c r="D65" s="127" t="s">
        <v>358</v>
      </c>
      <c r="E65" s="127" t="s">
        <v>361</v>
      </c>
      <c r="F65" s="127" t="s">
        <v>396</v>
      </c>
      <c r="G65" s="127" t="s">
        <v>432</v>
      </c>
      <c r="H65" s="127" t="s">
        <v>346</v>
      </c>
      <c r="I65" s="127">
        <v>3</v>
      </c>
      <c r="J65" s="138">
        <f>'NMM data'!I63</f>
        <v>0.9</v>
      </c>
      <c r="O65" s="138">
        <f>J65</f>
        <v>0.9</v>
      </c>
      <c r="AB65" s="141"/>
    </row>
    <row r="66" spans="2:40" hidden="1">
      <c r="B66" s="127" t="s">
        <v>376</v>
      </c>
      <c r="C66" s="127" t="s">
        <v>360</v>
      </c>
      <c r="D66" s="127" t="s">
        <v>355</v>
      </c>
      <c r="E66" s="127" t="s">
        <v>359</v>
      </c>
      <c r="F66" s="127" t="s">
        <v>396</v>
      </c>
      <c r="G66" s="127" t="s">
        <v>432</v>
      </c>
      <c r="H66" s="127" t="s">
        <v>349</v>
      </c>
      <c r="I66" s="127">
        <v>3</v>
      </c>
      <c r="J66" s="138">
        <f>'NMM data'!I64</f>
        <v>0</v>
      </c>
      <c r="O66" s="138">
        <f>'NMM data'!M64</f>
        <v>0</v>
      </c>
      <c r="AB66" s="141"/>
    </row>
    <row r="67" spans="2:40" hidden="1">
      <c r="B67" s="127" t="s">
        <v>376</v>
      </c>
      <c r="C67" s="127" t="s">
        <v>360</v>
      </c>
      <c r="D67" s="127" t="s">
        <v>355</v>
      </c>
      <c r="E67" s="127" t="s">
        <v>359</v>
      </c>
      <c r="F67" s="127" t="s">
        <v>396</v>
      </c>
      <c r="G67" s="127" t="s">
        <v>432</v>
      </c>
      <c r="H67" s="127" t="s">
        <v>346</v>
      </c>
      <c r="I67" s="127">
        <v>3</v>
      </c>
      <c r="J67" s="138">
        <f>'NMM data'!I65</f>
        <v>0</v>
      </c>
      <c r="O67" s="138">
        <f>'NMM data'!M65</f>
        <v>0</v>
      </c>
      <c r="AB67" s="127">
        <v>0.2</v>
      </c>
    </row>
    <row r="68" spans="2:40" hidden="1">
      <c r="B68" s="127" t="s">
        <v>376</v>
      </c>
      <c r="C68" s="127" t="s">
        <v>360</v>
      </c>
      <c r="D68" s="127" t="s">
        <v>354</v>
      </c>
      <c r="E68" s="127" t="s">
        <v>359</v>
      </c>
      <c r="F68" s="127" t="s">
        <v>396</v>
      </c>
      <c r="G68" s="127" t="s">
        <v>432</v>
      </c>
      <c r="H68" s="127" t="s">
        <v>349</v>
      </c>
      <c r="I68" s="127">
        <v>3</v>
      </c>
      <c r="J68" s="138">
        <f>'NMM data'!I66</f>
        <v>0.22445847917974948</v>
      </c>
      <c r="O68" s="138">
        <f>'NMM data'!M66</f>
        <v>0.22450000000000001</v>
      </c>
      <c r="AB68" s="141"/>
    </row>
    <row r="69" spans="2:40" hidden="1">
      <c r="B69" s="127" t="s">
        <v>376</v>
      </c>
      <c r="C69" s="127" t="s">
        <v>360</v>
      </c>
      <c r="D69" s="127" t="s">
        <v>354</v>
      </c>
      <c r="E69" s="127" t="s">
        <v>359</v>
      </c>
      <c r="F69" s="127" t="s">
        <v>396</v>
      </c>
      <c r="G69" s="127" t="s">
        <v>432</v>
      </c>
      <c r="H69" s="127" t="s">
        <v>346</v>
      </c>
      <c r="I69" s="127">
        <v>3</v>
      </c>
      <c r="J69" s="138">
        <f>'NMM data'!I67</f>
        <v>0.5</v>
      </c>
      <c r="O69" s="138">
        <f>'NMM data'!M67</f>
        <v>0.226745</v>
      </c>
      <c r="AB69" s="127">
        <v>0.5</v>
      </c>
    </row>
    <row r="70" spans="2:40" hidden="1">
      <c r="B70" s="127" t="s">
        <v>376</v>
      </c>
      <c r="C70" s="127" t="s">
        <v>360</v>
      </c>
      <c r="D70" s="127" t="s">
        <v>353</v>
      </c>
      <c r="E70" s="127" t="s">
        <v>359</v>
      </c>
      <c r="F70" s="127" t="s">
        <v>396</v>
      </c>
      <c r="G70" s="127" t="s">
        <v>432</v>
      </c>
      <c r="H70" s="127" t="s">
        <v>349</v>
      </c>
      <c r="I70" s="127">
        <v>0</v>
      </c>
      <c r="J70" s="138">
        <f>'NMM data'!I68</f>
        <v>0.77554152082025052</v>
      </c>
      <c r="O70" s="138">
        <f>'NMM data'!M68</f>
        <v>0.77550000000000008</v>
      </c>
      <c r="AB70" s="141"/>
    </row>
    <row r="71" spans="2:40" hidden="1">
      <c r="B71" s="127" t="s">
        <v>376</v>
      </c>
      <c r="C71" s="127" t="s">
        <v>360</v>
      </c>
      <c r="D71" s="127" t="s">
        <v>353</v>
      </c>
      <c r="E71" s="127" t="s">
        <v>359</v>
      </c>
      <c r="F71" s="127" t="s">
        <v>396</v>
      </c>
      <c r="G71" s="127" t="s">
        <v>432</v>
      </c>
      <c r="H71" s="127" t="s">
        <v>346</v>
      </c>
      <c r="I71" s="127">
        <v>3</v>
      </c>
      <c r="J71" s="138">
        <f>'NMM data'!I69</f>
        <v>0.85</v>
      </c>
      <c r="O71" s="138">
        <f>'NMM data'!M69</f>
        <v>0.78325500000000003</v>
      </c>
      <c r="AB71" s="127">
        <v>0.95</v>
      </c>
    </row>
    <row r="72" spans="2:40" hidden="1">
      <c r="B72" s="127" t="s">
        <v>376</v>
      </c>
      <c r="C72" s="127" t="s">
        <v>360</v>
      </c>
      <c r="D72" s="127" t="s">
        <v>351</v>
      </c>
      <c r="E72" s="127" t="s">
        <v>359</v>
      </c>
      <c r="F72" s="127" t="s">
        <v>396</v>
      </c>
      <c r="G72" s="127" t="s">
        <v>432</v>
      </c>
      <c r="H72" s="127" t="s">
        <v>349</v>
      </c>
      <c r="I72" s="127">
        <v>3</v>
      </c>
      <c r="J72" s="138">
        <f>'NMM data'!I70</f>
        <v>0</v>
      </c>
      <c r="O72" s="138">
        <f>'NMM data'!M70</f>
        <v>0</v>
      </c>
      <c r="AB72" s="141"/>
    </row>
    <row r="73" spans="2:40" hidden="1">
      <c r="B73" s="127" t="s">
        <v>376</v>
      </c>
      <c r="C73" s="127" t="s">
        <v>360</v>
      </c>
      <c r="D73" s="127" t="s">
        <v>351</v>
      </c>
      <c r="E73" s="127" t="s">
        <v>359</v>
      </c>
      <c r="F73" s="127" t="s">
        <v>396</v>
      </c>
      <c r="G73" s="127" t="s">
        <v>432</v>
      </c>
      <c r="H73" s="127" t="s">
        <v>346</v>
      </c>
      <c r="I73" s="127">
        <v>3</v>
      </c>
      <c r="J73" s="138">
        <f>'NMM data'!I71</f>
        <v>0</v>
      </c>
      <c r="O73" s="138">
        <f>'NMM data'!M71</f>
        <v>0</v>
      </c>
      <c r="AB73" s="127">
        <v>0.5</v>
      </c>
    </row>
    <row r="74" spans="2:40" hidden="1">
      <c r="B74" s="127" t="s">
        <v>376</v>
      </c>
      <c r="C74" s="127" t="s">
        <v>316</v>
      </c>
      <c r="D74" s="127" t="s">
        <v>344</v>
      </c>
      <c r="E74" s="127" t="s">
        <v>357</v>
      </c>
      <c r="F74" s="127" t="s">
        <v>396</v>
      </c>
      <c r="G74" s="127" t="s">
        <v>432</v>
      </c>
      <c r="H74" s="127" t="s">
        <v>346</v>
      </c>
      <c r="I74" s="127">
        <v>3</v>
      </c>
      <c r="J74" s="138">
        <f>'NMM data'!I72</f>
        <v>0.1</v>
      </c>
      <c r="O74" s="138">
        <f>'NMM data'!M72</f>
        <v>4.5049744301551154E-4</v>
      </c>
      <c r="AB74" s="141">
        <v>0.3</v>
      </c>
    </row>
    <row r="75" spans="2:40" hidden="1">
      <c r="B75" s="127" t="s">
        <v>376</v>
      </c>
      <c r="C75" s="127" t="s">
        <v>316</v>
      </c>
      <c r="D75" s="127" t="s">
        <v>358</v>
      </c>
      <c r="E75" s="127" t="s">
        <v>357</v>
      </c>
      <c r="F75" s="127" t="s">
        <v>396</v>
      </c>
      <c r="G75" s="127" t="s">
        <v>432</v>
      </c>
      <c r="H75" s="127" t="s">
        <v>346</v>
      </c>
      <c r="I75" s="127">
        <v>3</v>
      </c>
      <c r="J75" s="138">
        <f>'NMM data'!I73</f>
        <v>0.9</v>
      </c>
      <c r="O75" s="138">
        <f>'NMM data'!M73</f>
        <v>0.99954950255698449</v>
      </c>
      <c r="AB75" s="141">
        <f>O75</f>
        <v>0.99954950255698449</v>
      </c>
      <c r="AN75" s="127">
        <f>AB75</f>
        <v>0.99954950255698449</v>
      </c>
    </row>
    <row r="76" spans="2:40" hidden="1">
      <c r="B76" s="127" t="s">
        <v>376</v>
      </c>
      <c r="C76" s="127" t="s">
        <v>315</v>
      </c>
      <c r="D76" s="127" t="s">
        <v>344</v>
      </c>
      <c r="E76" s="127" t="s">
        <v>356</v>
      </c>
      <c r="F76" s="127" t="s">
        <v>396</v>
      </c>
      <c r="G76" s="127" t="s">
        <v>432</v>
      </c>
      <c r="H76" s="127" t="s">
        <v>349</v>
      </c>
      <c r="I76" s="127">
        <v>3</v>
      </c>
      <c r="J76" s="138">
        <f>'NMM data'!I74</f>
        <v>0.06</v>
      </c>
      <c r="O76" s="138">
        <f>'NMM data'!M74</f>
        <v>0.06</v>
      </c>
      <c r="AB76" s="141">
        <f>$O76</f>
        <v>0.06</v>
      </c>
      <c r="AN76" s="141">
        <f>$O76</f>
        <v>0.06</v>
      </c>
    </row>
    <row r="77" spans="2:40" hidden="1">
      <c r="B77" s="127" t="s">
        <v>376</v>
      </c>
      <c r="C77" s="127" t="s">
        <v>315</v>
      </c>
      <c r="D77" s="127" t="s">
        <v>348</v>
      </c>
      <c r="E77" s="127" t="s">
        <v>356</v>
      </c>
      <c r="F77" s="127" t="s">
        <v>396</v>
      </c>
      <c r="G77" s="127" t="s">
        <v>432</v>
      </c>
      <c r="H77" s="127" t="s">
        <v>346</v>
      </c>
      <c r="I77" s="127">
        <v>3</v>
      </c>
      <c r="J77" s="138">
        <f>'NMM data'!I75</f>
        <v>0.94</v>
      </c>
      <c r="O77" s="138">
        <f>'NMM data'!M75</f>
        <v>0.94</v>
      </c>
      <c r="AB77" s="141">
        <f>$O77</f>
        <v>0.94</v>
      </c>
      <c r="AN77" s="141">
        <f>$O77</f>
        <v>0.94</v>
      </c>
    </row>
    <row r="78" spans="2:40" hidden="1">
      <c r="B78" s="127" t="s">
        <v>376</v>
      </c>
      <c r="C78" s="127" t="s">
        <v>352</v>
      </c>
      <c r="D78" s="127" t="s">
        <v>355</v>
      </c>
      <c r="E78" s="127" t="s">
        <v>350</v>
      </c>
      <c r="F78" s="127" t="s">
        <v>396</v>
      </c>
      <c r="G78" s="127" t="s">
        <v>432</v>
      </c>
      <c r="H78" s="127" t="s">
        <v>349</v>
      </c>
      <c r="I78" s="127">
        <v>3</v>
      </c>
      <c r="J78" s="138">
        <f>'NMM data'!I76</f>
        <v>0</v>
      </c>
      <c r="O78" s="138">
        <f>'NMM data'!M76</f>
        <v>0</v>
      </c>
      <c r="AB78" s="141"/>
    </row>
    <row r="79" spans="2:40" hidden="1">
      <c r="B79" s="127" t="s">
        <v>376</v>
      </c>
      <c r="C79" s="127" t="s">
        <v>352</v>
      </c>
      <c r="D79" s="127" t="s">
        <v>355</v>
      </c>
      <c r="E79" s="127" t="s">
        <v>350</v>
      </c>
      <c r="F79" s="127" t="s">
        <v>396</v>
      </c>
      <c r="G79" s="127" t="s">
        <v>432</v>
      </c>
      <c r="H79" s="127" t="s">
        <v>346</v>
      </c>
      <c r="I79" s="127">
        <v>3</v>
      </c>
      <c r="J79" s="138">
        <f>'NMM data'!I77</f>
        <v>0</v>
      </c>
      <c r="O79" s="138">
        <f>'NMM data'!M77</f>
        <v>0</v>
      </c>
      <c r="AB79" s="127">
        <v>0.2</v>
      </c>
    </row>
    <row r="80" spans="2:40" ht="15.75" hidden="1">
      <c r="B80" s="127" t="s">
        <v>376</v>
      </c>
      <c r="C80" s="127" t="s">
        <v>352</v>
      </c>
      <c r="D80" t="s">
        <v>903</v>
      </c>
      <c r="E80" s="127" t="s">
        <v>350</v>
      </c>
      <c r="F80" s="127" t="s">
        <v>396</v>
      </c>
      <c r="G80" s="127" t="s">
        <v>432</v>
      </c>
      <c r="H80" s="127" t="s">
        <v>349</v>
      </c>
      <c r="I80" s="127">
        <v>3</v>
      </c>
      <c r="J80" s="138">
        <f>'NMM data'!I78</f>
        <v>0.95</v>
      </c>
      <c r="O80" s="138">
        <f>'NMM data'!M78</f>
        <v>0.95</v>
      </c>
      <c r="AB80" s="127">
        <v>0.5</v>
      </c>
    </row>
    <row r="81" spans="2:40" ht="15.75" hidden="1">
      <c r="B81" s="127" t="s">
        <v>376</v>
      </c>
      <c r="C81" s="127" t="s">
        <v>352</v>
      </c>
      <c r="D81" t="s">
        <v>903</v>
      </c>
      <c r="E81" s="127" t="s">
        <v>350</v>
      </c>
      <c r="F81" s="127" t="s">
        <v>396</v>
      </c>
      <c r="G81" s="127" t="s">
        <v>432</v>
      </c>
      <c r="H81" s="127" t="s">
        <v>346</v>
      </c>
      <c r="I81" s="127">
        <v>3</v>
      </c>
      <c r="J81" s="138">
        <f>'NMM data'!I79</f>
        <v>0.95</v>
      </c>
      <c r="O81" s="138">
        <f>'NMM data'!M79</f>
        <v>0.95</v>
      </c>
      <c r="AB81" s="141">
        <f>J81</f>
        <v>0.95</v>
      </c>
    </row>
    <row r="82" spans="2:40" ht="15.75" hidden="1">
      <c r="B82" s="127" t="s">
        <v>376</v>
      </c>
      <c r="C82" s="127" t="s">
        <v>352</v>
      </c>
      <c r="D82" t="s">
        <v>912</v>
      </c>
      <c r="E82" s="127" t="s">
        <v>350</v>
      </c>
      <c r="F82" s="127" t="s">
        <v>396</v>
      </c>
      <c r="G82" s="127" t="s">
        <v>432</v>
      </c>
      <c r="H82" s="127" t="s">
        <v>349</v>
      </c>
      <c r="I82" s="127">
        <v>3</v>
      </c>
      <c r="J82" s="138">
        <f>'NMM data'!I80</f>
        <v>0</v>
      </c>
      <c r="O82" s="138">
        <f>'NMM data'!M80</f>
        <v>0</v>
      </c>
      <c r="AB82" s="141"/>
    </row>
    <row r="83" spans="2:40" ht="15.75" hidden="1">
      <c r="B83" s="127" t="s">
        <v>376</v>
      </c>
      <c r="C83" s="127" t="s">
        <v>352</v>
      </c>
      <c r="D83" t="s">
        <v>912</v>
      </c>
      <c r="E83" s="127" t="s">
        <v>350</v>
      </c>
      <c r="F83" s="127" t="s">
        <v>396</v>
      </c>
      <c r="G83" s="127" t="s">
        <v>432</v>
      </c>
      <c r="H83" s="127" t="s">
        <v>346</v>
      </c>
      <c r="I83" s="127">
        <v>3</v>
      </c>
      <c r="J83" s="138">
        <f>'NMM data'!I81</f>
        <v>0.05</v>
      </c>
      <c r="O83" s="138">
        <f>'NMM data'!M81</f>
        <v>0.05</v>
      </c>
      <c r="AB83" s="127">
        <v>0.5</v>
      </c>
    </row>
    <row r="84" spans="2:40" ht="15.75" hidden="1">
      <c r="B84" s="127" t="s">
        <v>376</v>
      </c>
      <c r="C84" s="127" t="s">
        <v>352</v>
      </c>
      <c r="D84" t="s">
        <v>916</v>
      </c>
      <c r="E84" s="127" t="s">
        <v>350</v>
      </c>
      <c r="F84" s="127" t="s">
        <v>396</v>
      </c>
      <c r="G84" s="127" t="s">
        <v>432</v>
      </c>
      <c r="H84" s="127" t="s">
        <v>349</v>
      </c>
      <c r="I84" s="127">
        <v>3</v>
      </c>
      <c r="J84" s="138">
        <f>'NMM data'!I82</f>
        <v>0</v>
      </c>
      <c r="O84" s="138">
        <f>'NMM data'!M82</f>
        <v>0</v>
      </c>
      <c r="AB84" s="141"/>
    </row>
    <row r="85" spans="2:40" ht="15.75" hidden="1">
      <c r="B85" s="127" t="s">
        <v>376</v>
      </c>
      <c r="C85" s="127" t="s">
        <v>352</v>
      </c>
      <c r="D85" t="s">
        <v>916</v>
      </c>
      <c r="E85" s="127" t="s">
        <v>350</v>
      </c>
      <c r="F85" s="127" t="s">
        <v>396</v>
      </c>
      <c r="G85" s="127" t="s">
        <v>432</v>
      </c>
      <c r="H85" s="127" t="s">
        <v>346</v>
      </c>
      <c r="I85" s="127">
        <v>3</v>
      </c>
      <c r="J85" s="138">
        <f>'NMM data'!I83</f>
        <v>0</v>
      </c>
      <c r="O85" s="138">
        <f>'NMM data'!M83</f>
        <v>0</v>
      </c>
      <c r="AB85" s="127">
        <v>0.5</v>
      </c>
    </row>
    <row r="86" spans="2:40" hidden="1">
      <c r="B86" s="127" t="s">
        <v>376</v>
      </c>
      <c r="C86" s="127" t="s">
        <v>313</v>
      </c>
      <c r="D86" s="127" t="s">
        <v>344</v>
      </c>
      <c r="E86" s="127" t="s">
        <v>347</v>
      </c>
      <c r="F86" s="127" t="s">
        <v>396</v>
      </c>
      <c r="G86" s="127" t="s">
        <v>432</v>
      </c>
      <c r="H86" s="127" t="s">
        <v>349</v>
      </c>
      <c r="I86" s="127">
        <v>3</v>
      </c>
      <c r="J86" s="138">
        <f>'NMM data'!I84</f>
        <v>0.06</v>
      </c>
      <c r="O86" s="138">
        <f>'NMM data'!M84</f>
        <v>0.06</v>
      </c>
      <c r="AB86" s="141">
        <f>$O$86</f>
        <v>0.06</v>
      </c>
      <c r="AN86" s="141">
        <f>$O$86</f>
        <v>0.06</v>
      </c>
    </row>
    <row r="87" spans="2:40" hidden="1">
      <c r="B87" s="127" t="s">
        <v>376</v>
      </c>
      <c r="C87" s="127" t="s">
        <v>313</v>
      </c>
      <c r="D87" s="127" t="s">
        <v>348</v>
      </c>
      <c r="E87" s="127" t="s">
        <v>347</v>
      </c>
      <c r="F87" s="127" t="s">
        <v>396</v>
      </c>
      <c r="G87" s="127" t="s">
        <v>432</v>
      </c>
      <c r="H87" s="127" t="s">
        <v>346</v>
      </c>
      <c r="I87" s="127">
        <v>3</v>
      </c>
      <c r="J87" s="138">
        <f>'NMM data'!I85</f>
        <v>0.94</v>
      </c>
      <c r="O87" s="138">
        <f>'NMM data'!M85</f>
        <v>0.94</v>
      </c>
      <c r="AB87" s="141">
        <f>$O$87</f>
        <v>0.94</v>
      </c>
      <c r="AN87" s="141">
        <f>$O$87</f>
        <v>0.94</v>
      </c>
    </row>
    <row r="88" spans="2:40" hidden="1">
      <c r="B88" s="127" t="s">
        <v>454</v>
      </c>
      <c r="C88" s="127" t="s">
        <v>328</v>
      </c>
      <c r="D88" s="127" t="s">
        <v>396</v>
      </c>
      <c r="E88" s="127" t="s">
        <v>396</v>
      </c>
      <c r="F88" s="127" t="s">
        <v>396</v>
      </c>
      <c r="G88" s="127" t="s">
        <v>432</v>
      </c>
      <c r="H88" s="127" t="s">
        <v>346</v>
      </c>
      <c r="I88" s="127">
        <v>0</v>
      </c>
      <c r="J88" s="127">
        <v>0.8</v>
      </c>
    </row>
    <row r="89" spans="2:40" hidden="1">
      <c r="B89" s="127" t="s">
        <v>454</v>
      </c>
      <c r="C89" s="127" t="s">
        <v>337</v>
      </c>
      <c r="D89" s="127" t="s">
        <v>396</v>
      </c>
      <c r="E89" s="127" t="s">
        <v>396</v>
      </c>
      <c r="F89" s="127" t="s">
        <v>396</v>
      </c>
      <c r="G89" s="127" t="s">
        <v>432</v>
      </c>
      <c r="H89" s="127" t="s">
        <v>346</v>
      </c>
      <c r="I89" s="127">
        <v>0</v>
      </c>
      <c r="J89" s="127">
        <v>0.85</v>
      </c>
    </row>
    <row r="90" spans="2:40" hidden="1">
      <c r="B90" s="127" t="s">
        <v>454</v>
      </c>
      <c r="C90" s="127" t="s">
        <v>327</v>
      </c>
      <c r="D90" s="127" t="s">
        <v>396</v>
      </c>
      <c r="E90" s="127" t="s">
        <v>396</v>
      </c>
      <c r="F90" s="127" t="s">
        <v>396</v>
      </c>
      <c r="G90" s="127" t="s">
        <v>432</v>
      </c>
      <c r="H90" s="127" t="s">
        <v>346</v>
      </c>
      <c r="I90" s="127">
        <v>0</v>
      </c>
      <c r="J90" s="127">
        <v>0.85</v>
      </c>
    </row>
    <row r="91" spans="2:40" hidden="1">
      <c r="B91" s="127" t="s">
        <v>454</v>
      </c>
      <c r="C91" s="127" t="s">
        <v>335</v>
      </c>
      <c r="D91" s="127" t="s">
        <v>396</v>
      </c>
      <c r="E91" s="127" t="s">
        <v>396</v>
      </c>
      <c r="F91" s="127" t="s">
        <v>396</v>
      </c>
      <c r="G91" s="127" t="s">
        <v>432</v>
      </c>
      <c r="H91" s="127" t="s">
        <v>346</v>
      </c>
      <c r="I91" s="127">
        <v>0</v>
      </c>
      <c r="J91" s="127">
        <v>0.85</v>
      </c>
    </row>
    <row r="92" spans="2:40" hidden="1">
      <c r="B92" s="127" t="s">
        <v>454</v>
      </c>
      <c r="C92" s="127" t="s">
        <v>334</v>
      </c>
      <c r="D92" s="127" t="s">
        <v>396</v>
      </c>
      <c r="E92" s="127" t="s">
        <v>396</v>
      </c>
      <c r="F92" s="127" t="s">
        <v>396</v>
      </c>
      <c r="G92" s="127" t="s">
        <v>432</v>
      </c>
      <c r="H92" s="127" t="s">
        <v>346</v>
      </c>
      <c r="I92" s="127">
        <v>0</v>
      </c>
      <c r="J92" s="127">
        <v>0.85</v>
      </c>
    </row>
    <row r="93" spans="2:40" hidden="1">
      <c r="B93" s="127" t="s">
        <v>454</v>
      </c>
      <c r="C93" s="127" t="s">
        <v>333</v>
      </c>
      <c r="D93" s="127" t="s">
        <v>396</v>
      </c>
      <c r="E93" s="127" t="s">
        <v>396</v>
      </c>
      <c r="F93" s="127" t="s">
        <v>396</v>
      </c>
      <c r="G93" s="127" t="s">
        <v>432</v>
      </c>
      <c r="H93" s="127" t="s">
        <v>346</v>
      </c>
      <c r="I93" s="127">
        <v>0</v>
      </c>
      <c r="J93" s="127">
        <v>0.85</v>
      </c>
    </row>
    <row r="94" spans="2:40" hidden="1">
      <c r="B94" s="127" t="s">
        <v>453</v>
      </c>
      <c r="C94" s="127" t="s">
        <v>330</v>
      </c>
      <c r="D94" s="127" t="s">
        <v>396</v>
      </c>
      <c r="E94" s="127" t="s">
        <v>396</v>
      </c>
      <c r="F94" s="127" t="s">
        <v>396</v>
      </c>
      <c r="G94" s="127" t="s">
        <v>396</v>
      </c>
      <c r="H94" s="127" t="s">
        <v>346</v>
      </c>
      <c r="I94" s="127">
        <v>0</v>
      </c>
      <c r="J94" s="127">
        <v>1</v>
      </c>
    </row>
    <row r="95" spans="2:40" hidden="1">
      <c r="B95" s="127" t="s">
        <v>453</v>
      </c>
      <c r="C95" s="127" t="s">
        <v>328</v>
      </c>
      <c r="D95" s="127" t="s">
        <v>396</v>
      </c>
      <c r="E95" s="127" t="s">
        <v>396</v>
      </c>
      <c r="F95" s="127" t="s">
        <v>396</v>
      </c>
      <c r="G95" s="127" t="s">
        <v>396</v>
      </c>
      <c r="H95" s="127" t="s">
        <v>346</v>
      </c>
      <c r="I95" s="127">
        <v>0</v>
      </c>
      <c r="J95" s="127">
        <v>1</v>
      </c>
    </row>
    <row r="96" spans="2:40" hidden="1">
      <c r="B96" s="127" t="s">
        <v>453</v>
      </c>
      <c r="C96" s="127" t="s">
        <v>337</v>
      </c>
      <c r="D96" s="127" t="s">
        <v>396</v>
      </c>
      <c r="E96" s="127" t="s">
        <v>396</v>
      </c>
      <c r="F96" s="127" t="s">
        <v>396</v>
      </c>
      <c r="G96" s="127" t="s">
        <v>396</v>
      </c>
      <c r="H96" s="127" t="s">
        <v>346</v>
      </c>
      <c r="I96" s="127">
        <v>0</v>
      </c>
      <c r="J96" s="127">
        <v>0.95</v>
      </c>
    </row>
    <row r="97" spans="2:10" hidden="1">
      <c r="B97" s="127" t="s">
        <v>453</v>
      </c>
      <c r="C97" s="127" t="s">
        <v>327</v>
      </c>
      <c r="D97" s="127" t="s">
        <v>396</v>
      </c>
      <c r="E97" s="127" t="s">
        <v>396</v>
      </c>
      <c r="F97" s="127" t="s">
        <v>396</v>
      </c>
      <c r="G97" s="127" t="s">
        <v>396</v>
      </c>
      <c r="H97" s="127" t="s">
        <v>346</v>
      </c>
      <c r="I97" s="127">
        <v>0</v>
      </c>
      <c r="J97" s="127">
        <v>0.95</v>
      </c>
    </row>
    <row r="98" spans="2:10" hidden="1">
      <c r="B98" s="127" t="s">
        <v>453</v>
      </c>
      <c r="C98" s="127" t="s">
        <v>335</v>
      </c>
      <c r="D98" s="127" t="s">
        <v>396</v>
      </c>
      <c r="E98" s="127" t="s">
        <v>396</v>
      </c>
      <c r="F98" s="127" t="s">
        <v>396</v>
      </c>
      <c r="G98" s="127" t="s">
        <v>396</v>
      </c>
      <c r="H98" s="127" t="s">
        <v>346</v>
      </c>
      <c r="I98" s="127">
        <v>0</v>
      </c>
      <c r="J98" s="127">
        <v>0.95</v>
      </c>
    </row>
    <row r="99" spans="2:10" hidden="1">
      <c r="B99" s="127" t="s">
        <v>453</v>
      </c>
      <c r="C99" s="127" t="s">
        <v>326</v>
      </c>
      <c r="D99" s="127" t="s">
        <v>396</v>
      </c>
      <c r="E99" s="127" t="s">
        <v>396</v>
      </c>
      <c r="F99" s="127" t="s">
        <v>396</v>
      </c>
      <c r="G99" s="127" t="s">
        <v>396</v>
      </c>
      <c r="H99" s="127" t="s">
        <v>346</v>
      </c>
      <c r="I99" s="127">
        <v>0</v>
      </c>
      <c r="J99" s="127">
        <v>1</v>
      </c>
    </row>
    <row r="100" spans="2:10" hidden="1">
      <c r="B100" s="127" t="s">
        <v>453</v>
      </c>
      <c r="C100" s="127" t="s">
        <v>325</v>
      </c>
      <c r="D100" s="127" t="s">
        <v>396</v>
      </c>
      <c r="E100" s="127" t="s">
        <v>396</v>
      </c>
      <c r="F100" s="127" t="s">
        <v>396</v>
      </c>
      <c r="G100" s="127" t="s">
        <v>396</v>
      </c>
      <c r="H100" s="127" t="s">
        <v>346</v>
      </c>
      <c r="I100" s="127">
        <v>0</v>
      </c>
      <c r="J100" s="127">
        <v>1</v>
      </c>
    </row>
    <row r="101" spans="2:10" hidden="1">
      <c r="B101" s="127" t="s">
        <v>453</v>
      </c>
      <c r="C101" s="127" t="s">
        <v>334</v>
      </c>
      <c r="D101" s="127" t="s">
        <v>396</v>
      </c>
      <c r="E101" s="127" t="s">
        <v>396</v>
      </c>
      <c r="F101" s="127" t="s">
        <v>396</v>
      </c>
      <c r="G101" s="127" t="s">
        <v>396</v>
      </c>
      <c r="H101" s="127" t="s">
        <v>346</v>
      </c>
      <c r="I101" s="127">
        <v>0</v>
      </c>
      <c r="J101" s="127">
        <v>0.95</v>
      </c>
    </row>
    <row r="102" spans="2:10" hidden="1">
      <c r="B102" s="127" t="s">
        <v>453</v>
      </c>
      <c r="C102" s="127" t="s">
        <v>324</v>
      </c>
      <c r="D102" s="127" t="s">
        <v>396</v>
      </c>
      <c r="E102" s="127" t="s">
        <v>396</v>
      </c>
      <c r="F102" s="127" t="s">
        <v>396</v>
      </c>
      <c r="G102" s="127" t="s">
        <v>396</v>
      </c>
      <c r="H102" s="127" t="s">
        <v>346</v>
      </c>
      <c r="I102" s="127">
        <v>0</v>
      </c>
      <c r="J102" s="127">
        <v>1</v>
      </c>
    </row>
    <row r="103" spans="2:10" hidden="1">
      <c r="B103" s="127" t="s">
        <v>453</v>
      </c>
      <c r="C103" s="127" t="s">
        <v>323</v>
      </c>
      <c r="D103" s="127" t="s">
        <v>396</v>
      </c>
      <c r="E103" s="127" t="s">
        <v>396</v>
      </c>
      <c r="F103" s="127" t="s">
        <v>396</v>
      </c>
      <c r="G103" s="127" t="s">
        <v>396</v>
      </c>
      <c r="H103" s="127" t="s">
        <v>346</v>
      </c>
      <c r="I103" s="127">
        <v>0</v>
      </c>
      <c r="J103" s="127">
        <v>1</v>
      </c>
    </row>
    <row r="104" spans="2:10" hidden="1">
      <c r="B104" s="127" t="s">
        <v>453</v>
      </c>
      <c r="C104" s="127" t="s">
        <v>322</v>
      </c>
      <c r="D104" s="127" t="s">
        <v>396</v>
      </c>
      <c r="E104" s="127" t="s">
        <v>396</v>
      </c>
      <c r="F104" s="127" t="s">
        <v>396</v>
      </c>
      <c r="G104" s="127" t="s">
        <v>396</v>
      </c>
      <c r="H104" s="127" t="s">
        <v>346</v>
      </c>
      <c r="I104" s="127">
        <v>0</v>
      </c>
      <c r="J104" s="127">
        <v>0.95</v>
      </c>
    </row>
    <row r="105" spans="2:10" hidden="1">
      <c r="B105" s="127" t="s">
        <v>453</v>
      </c>
      <c r="C105" s="127" t="s">
        <v>333</v>
      </c>
      <c r="D105" s="127" t="s">
        <v>396</v>
      </c>
      <c r="E105" s="127" t="s">
        <v>396</v>
      </c>
      <c r="F105" s="127" t="s">
        <v>396</v>
      </c>
      <c r="G105" s="127" t="s">
        <v>396</v>
      </c>
      <c r="H105" s="127" t="s">
        <v>346</v>
      </c>
      <c r="I105" s="127">
        <v>0</v>
      </c>
      <c r="J105" s="127">
        <v>0.95</v>
      </c>
    </row>
    <row r="106" spans="2:10" hidden="1">
      <c r="B106" s="127" t="s">
        <v>453</v>
      </c>
      <c r="C106" s="127" t="s">
        <v>321</v>
      </c>
      <c r="D106" s="127" t="s">
        <v>396</v>
      </c>
      <c r="E106" s="127" t="s">
        <v>396</v>
      </c>
      <c r="F106" s="127" t="s">
        <v>396</v>
      </c>
      <c r="G106" s="127" t="s">
        <v>396</v>
      </c>
      <c r="H106" s="127" t="s">
        <v>346</v>
      </c>
      <c r="I106" s="127">
        <v>0</v>
      </c>
      <c r="J106" s="127">
        <v>1</v>
      </c>
    </row>
    <row r="107" spans="2:10" hidden="1">
      <c r="B107" s="127" t="s">
        <v>453</v>
      </c>
      <c r="C107" s="127" t="s">
        <v>320</v>
      </c>
      <c r="D107" s="127" t="s">
        <v>396</v>
      </c>
      <c r="E107" s="127" t="s">
        <v>396</v>
      </c>
      <c r="F107" s="127" t="s">
        <v>396</v>
      </c>
      <c r="G107" s="127" t="s">
        <v>396</v>
      </c>
      <c r="H107" s="127" t="s">
        <v>346</v>
      </c>
      <c r="I107" s="127">
        <v>0</v>
      </c>
      <c r="J107" s="127">
        <v>1</v>
      </c>
    </row>
    <row r="108" spans="2:10" hidden="1">
      <c r="B108" s="127" t="s">
        <v>453</v>
      </c>
      <c r="C108" s="127" t="s">
        <v>319</v>
      </c>
      <c r="D108" s="127" t="s">
        <v>396</v>
      </c>
      <c r="E108" s="127" t="s">
        <v>396</v>
      </c>
      <c r="F108" s="127" t="s">
        <v>396</v>
      </c>
      <c r="G108" s="127" t="s">
        <v>396</v>
      </c>
      <c r="H108" s="127" t="s">
        <v>346</v>
      </c>
      <c r="I108" s="127">
        <v>0</v>
      </c>
      <c r="J108" s="127">
        <v>0.95</v>
      </c>
    </row>
    <row r="109" spans="2:10" hidden="1">
      <c r="B109" s="127" t="s">
        <v>453</v>
      </c>
      <c r="C109" s="127" t="s">
        <v>332</v>
      </c>
      <c r="D109" s="127" t="s">
        <v>396</v>
      </c>
      <c r="E109" s="127" t="s">
        <v>396</v>
      </c>
      <c r="F109" s="127" t="s">
        <v>396</v>
      </c>
      <c r="G109" s="127" t="s">
        <v>396</v>
      </c>
      <c r="H109" s="127" t="s">
        <v>346</v>
      </c>
      <c r="I109" s="127">
        <v>0</v>
      </c>
      <c r="J109" s="127">
        <v>0.95</v>
      </c>
    </row>
    <row r="110" spans="2:10" hidden="1">
      <c r="B110" s="127" t="s">
        <v>453</v>
      </c>
      <c r="C110" s="127" t="s">
        <v>318</v>
      </c>
      <c r="D110" s="127" t="s">
        <v>396</v>
      </c>
      <c r="E110" s="127" t="s">
        <v>396</v>
      </c>
      <c r="F110" s="127" t="s">
        <v>396</v>
      </c>
      <c r="G110" s="127" t="s">
        <v>396</v>
      </c>
      <c r="H110" s="127" t="s">
        <v>346</v>
      </c>
      <c r="I110" s="127">
        <v>0</v>
      </c>
      <c r="J110" s="127">
        <v>0.95</v>
      </c>
    </row>
    <row r="111" spans="2:10" hidden="1">
      <c r="B111" s="127" t="s">
        <v>453</v>
      </c>
      <c r="C111" s="127" t="s">
        <v>317</v>
      </c>
      <c r="D111" s="127" t="s">
        <v>396</v>
      </c>
      <c r="E111" s="127" t="s">
        <v>396</v>
      </c>
      <c r="F111" s="127" t="s">
        <v>396</v>
      </c>
      <c r="G111" s="127" t="s">
        <v>396</v>
      </c>
      <c r="H111" s="127" t="s">
        <v>346</v>
      </c>
      <c r="I111" s="127">
        <v>0</v>
      </c>
      <c r="J111" s="127">
        <v>0.7</v>
      </c>
    </row>
    <row r="112" spans="2:10" hidden="1">
      <c r="B112" s="127" t="s">
        <v>453</v>
      </c>
      <c r="C112" s="127" t="s">
        <v>316</v>
      </c>
      <c r="D112" s="127" t="s">
        <v>396</v>
      </c>
      <c r="E112" s="127" t="s">
        <v>396</v>
      </c>
      <c r="F112" s="127" t="s">
        <v>396</v>
      </c>
      <c r="G112" s="127" t="s">
        <v>396</v>
      </c>
      <c r="H112" s="127" t="s">
        <v>346</v>
      </c>
      <c r="I112" s="127">
        <v>0</v>
      </c>
      <c r="J112" s="127">
        <v>0.7</v>
      </c>
    </row>
    <row r="113" spans="2:10" hidden="1">
      <c r="B113" s="127" t="s">
        <v>453</v>
      </c>
      <c r="C113" s="127" t="s">
        <v>315</v>
      </c>
      <c r="D113" s="127" t="s">
        <v>396</v>
      </c>
      <c r="E113" s="127" t="s">
        <v>396</v>
      </c>
      <c r="F113" s="127" t="s">
        <v>396</v>
      </c>
      <c r="G113" s="127" t="s">
        <v>396</v>
      </c>
      <c r="H113" s="127" t="s">
        <v>346</v>
      </c>
      <c r="I113" s="127">
        <v>0</v>
      </c>
      <c r="J113" s="127">
        <v>0.7</v>
      </c>
    </row>
    <row r="114" spans="2:10" hidden="1">
      <c r="B114" s="127" t="s">
        <v>453</v>
      </c>
      <c r="C114" s="127" t="s">
        <v>313</v>
      </c>
      <c r="D114" s="127" t="s">
        <v>396</v>
      </c>
      <c r="E114" s="127" t="s">
        <v>396</v>
      </c>
      <c r="F114" s="127" t="s">
        <v>396</v>
      </c>
      <c r="G114" s="127" t="s">
        <v>396</v>
      </c>
      <c r="H114" s="127" t="s">
        <v>346</v>
      </c>
      <c r="I114" s="127">
        <v>0</v>
      </c>
      <c r="J114" s="127">
        <v>0.7</v>
      </c>
    </row>
    <row r="115" spans="2:10" hidden="1">
      <c r="B115" s="127" t="s">
        <v>452</v>
      </c>
      <c r="C115" s="127" t="s">
        <v>328</v>
      </c>
      <c r="D115" s="127" t="s">
        <v>396</v>
      </c>
      <c r="E115" s="127" t="s">
        <v>396</v>
      </c>
      <c r="F115" s="127" t="s">
        <v>396</v>
      </c>
      <c r="G115" s="127" t="s">
        <v>396</v>
      </c>
      <c r="H115" s="127" t="s">
        <v>362</v>
      </c>
      <c r="I115" s="127">
        <v>0</v>
      </c>
      <c r="J115" s="127">
        <v>0</v>
      </c>
    </row>
    <row r="116" spans="2:10" hidden="1">
      <c r="B116" s="127" t="s">
        <v>452</v>
      </c>
      <c r="C116" s="127" t="s">
        <v>335</v>
      </c>
      <c r="D116" s="127" t="s">
        <v>396</v>
      </c>
      <c r="E116" s="127" t="s">
        <v>396</v>
      </c>
      <c r="F116" s="127" t="s">
        <v>396</v>
      </c>
      <c r="G116" s="127" t="s">
        <v>396</v>
      </c>
      <c r="H116" s="127" t="s">
        <v>362</v>
      </c>
      <c r="I116" s="127">
        <v>0</v>
      </c>
      <c r="J116" s="127">
        <v>0</v>
      </c>
    </row>
    <row r="117" spans="2:10" hidden="1">
      <c r="B117" s="127" t="s">
        <v>452</v>
      </c>
      <c r="C117" s="127" t="s">
        <v>334</v>
      </c>
      <c r="D117" s="127" t="s">
        <v>396</v>
      </c>
      <c r="E117" s="127" t="s">
        <v>396</v>
      </c>
      <c r="F117" s="127" t="s">
        <v>396</v>
      </c>
      <c r="G117" s="127" t="s">
        <v>396</v>
      </c>
      <c r="H117" s="127" t="s">
        <v>362</v>
      </c>
      <c r="I117" s="127">
        <v>0</v>
      </c>
      <c r="J117" s="127">
        <v>0</v>
      </c>
    </row>
    <row r="118" spans="2:10" hidden="1">
      <c r="B118" s="127" t="s">
        <v>452</v>
      </c>
      <c r="C118" s="127" t="s">
        <v>333</v>
      </c>
      <c r="D118" s="127" t="s">
        <v>396</v>
      </c>
      <c r="E118" s="127" t="s">
        <v>396</v>
      </c>
      <c r="F118" s="127" t="s">
        <v>396</v>
      </c>
      <c r="G118" s="127" t="s">
        <v>396</v>
      </c>
      <c r="H118" s="127" t="s">
        <v>362</v>
      </c>
      <c r="I118" s="127">
        <v>0</v>
      </c>
      <c r="J118" s="127">
        <v>0</v>
      </c>
    </row>
    <row r="119" spans="2:10" hidden="1">
      <c r="B119" s="127" t="s">
        <v>314</v>
      </c>
      <c r="C119" s="127" t="s">
        <v>330</v>
      </c>
      <c r="D119" s="127" t="s">
        <v>396</v>
      </c>
      <c r="E119" s="127" t="s">
        <v>396</v>
      </c>
      <c r="F119" s="127" t="s">
        <v>396</v>
      </c>
      <c r="G119" s="127" t="s">
        <v>396</v>
      </c>
      <c r="H119" s="127" t="s">
        <v>396</v>
      </c>
      <c r="I119" s="127">
        <v>0</v>
      </c>
      <c r="J119" s="138">
        <f>'NMM data'!J129</f>
        <v>1310</v>
      </c>
    </row>
    <row r="120" spans="2:10" hidden="1">
      <c r="B120" s="127" t="s">
        <v>314</v>
      </c>
      <c r="C120" s="127" t="s">
        <v>328</v>
      </c>
      <c r="D120" s="127" t="s">
        <v>396</v>
      </c>
      <c r="E120" s="127" t="s">
        <v>396</v>
      </c>
      <c r="F120" s="127" t="s">
        <v>396</v>
      </c>
      <c r="G120" s="127" t="s">
        <v>396</v>
      </c>
      <c r="H120" s="127" t="s">
        <v>396</v>
      </c>
      <c r="I120" s="127">
        <v>0</v>
      </c>
      <c r="J120" s="138">
        <f>'NMM data'!J130</f>
        <v>1.31</v>
      </c>
    </row>
    <row r="121" spans="2:10" hidden="1">
      <c r="B121" s="127" t="s">
        <v>314</v>
      </c>
      <c r="C121" s="127" t="s">
        <v>327</v>
      </c>
      <c r="D121" s="127" t="s">
        <v>396</v>
      </c>
      <c r="E121" s="127" t="s">
        <v>396</v>
      </c>
      <c r="F121" s="127" t="s">
        <v>396</v>
      </c>
      <c r="G121" s="127" t="s">
        <v>396</v>
      </c>
      <c r="H121" s="127" t="s">
        <v>396</v>
      </c>
      <c r="I121" s="127">
        <v>0</v>
      </c>
      <c r="J121" s="138">
        <f>'NMM data'!J131</f>
        <v>27.51</v>
      </c>
    </row>
    <row r="122" spans="2:10" hidden="1">
      <c r="B122" s="127" t="s">
        <v>314</v>
      </c>
      <c r="C122" s="127" t="s">
        <v>326</v>
      </c>
      <c r="D122" s="127" t="s">
        <v>396</v>
      </c>
      <c r="E122" s="127" t="s">
        <v>396</v>
      </c>
      <c r="F122" s="127" t="s">
        <v>396</v>
      </c>
      <c r="G122" s="127" t="s">
        <v>396</v>
      </c>
      <c r="H122" s="127" t="s">
        <v>396</v>
      </c>
      <c r="I122" s="127">
        <v>0</v>
      </c>
      <c r="J122" s="138">
        <f>'NMM data'!J132</f>
        <v>9.9035999999999999E-2</v>
      </c>
    </row>
    <row r="123" spans="2:10" hidden="1">
      <c r="B123" s="127" t="s">
        <v>314</v>
      </c>
      <c r="C123" s="127" t="s">
        <v>325</v>
      </c>
      <c r="D123" s="127" t="s">
        <v>396</v>
      </c>
      <c r="E123" s="127" t="s">
        <v>396</v>
      </c>
      <c r="F123" s="127" t="s">
        <v>396</v>
      </c>
      <c r="G123" s="127" t="s">
        <v>396</v>
      </c>
      <c r="H123" s="127" t="s">
        <v>396</v>
      </c>
      <c r="I123" s="127">
        <v>0</v>
      </c>
      <c r="J123" s="138">
        <f>'NMM data'!J133</f>
        <v>10.768200000000002</v>
      </c>
    </row>
    <row r="124" spans="2:10" hidden="1">
      <c r="B124" s="127" t="s">
        <v>314</v>
      </c>
      <c r="C124" s="127" t="s">
        <v>324</v>
      </c>
      <c r="D124" s="127" t="s">
        <v>396</v>
      </c>
      <c r="E124" s="127" t="s">
        <v>396</v>
      </c>
      <c r="F124" s="127" t="s">
        <v>396</v>
      </c>
      <c r="G124" s="127" t="s">
        <v>396</v>
      </c>
      <c r="H124" s="127" t="s">
        <v>396</v>
      </c>
      <c r="I124" s="127">
        <v>0</v>
      </c>
      <c r="J124" s="138">
        <f>'NMM data'!J134</f>
        <v>0.24745900000000004</v>
      </c>
    </row>
    <row r="125" spans="2:10" hidden="1">
      <c r="B125" s="127" t="s">
        <v>314</v>
      </c>
      <c r="C125" s="127" t="s">
        <v>323</v>
      </c>
      <c r="D125" s="127" t="s">
        <v>396</v>
      </c>
      <c r="E125" s="127" t="s">
        <v>396</v>
      </c>
      <c r="F125" s="127" t="s">
        <v>396</v>
      </c>
      <c r="G125" s="127" t="s">
        <v>396</v>
      </c>
      <c r="H125" s="127" t="s">
        <v>396</v>
      </c>
      <c r="I125" s="127">
        <v>0</v>
      </c>
      <c r="J125" s="138">
        <f>'NMM data'!J135</f>
        <v>34.649500000000003</v>
      </c>
    </row>
    <row r="126" spans="2:10" hidden="1">
      <c r="B126" s="127" t="s">
        <v>314</v>
      </c>
      <c r="C126" s="127" t="s">
        <v>322</v>
      </c>
      <c r="D126" s="127" t="s">
        <v>396</v>
      </c>
      <c r="E126" s="127" t="s">
        <v>396</v>
      </c>
      <c r="F126" s="127" t="s">
        <v>396</v>
      </c>
      <c r="G126" s="127" t="s">
        <v>396</v>
      </c>
      <c r="H126" s="127" t="s">
        <v>396</v>
      </c>
      <c r="I126" s="127">
        <v>0</v>
      </c>
      <c r="J126" s="138">
        <f>'NMM data'!J136</f>
        <v>2853.1800000000003</v>
      </c>
    </row>
    <row r="127" spans="2:10" hidden="1">
      <c r="B127" s="127" t="s">
        <v>314</v>
      </c>
      <c r="C127" s="127" t="s">
        <v>321</v>
      </c>
      <c r="D127" s="127" t="s">
        <v>396</v>
      </c>
      <c r="E127" s="127" t="s">
        <v>396</v>
      </c>
      <c r="F127" s="127" t="s">
        <v>396</v>
      </c>
      <c r="G127" s="127" t="s">
        <v>396</v>
      </c>
      <c r="H127" s="127" t="s">
        <v>396</v>
      </c>
      <c r="I127" s="127">
        <v>0</v>
      </c>
      <c r="J127" s="138">
        <f>'NMM data'!J137</f>
        <v>0.24745900000000004</v>
      </c>
    </row>
    <row r="128" spans="2:10" hidden="1">
      <c r="B128" s="127" t="s">
        <v>314</v>
      </c>
      <c r="C128" s="127" t="s">
        <v>320</v>
      </c>
      <c r="D128" s="127" t="s">
        <v>396</v>
      </c>
      <c r="E128" s="127" t="s">
        <v>396</v>
      </c>
      <c r="F128" s="127" t="s">
        <v>396</v>
      </c>
      <c r="G128" s="127" t="s">
        <v>396</v>
      </c>
      <c r="H128" s="127" t="s">
        <v>396</v>
      </c>
      <c r="I128" s="127">
        <v>0</v>
      </c>
      <c r="J128" s="138">
        <f>'NMM data'!J138</f>
        <v>34.649500000000003</v>
      </c>
    </row>
    <row r="129" spans="2:10" hidden="1">
      <c r="B129" s="127" t="s">
        <v>314</v>
      </c>
      <c r="C129" s="127" t="s">
        <v>319</v>
      </c>
      <c r="D129" s="127" t="s">
        <v>396</v>
      </c>
      <c r="E129" s="127" t="s">
        <v>396</v>
      </c>
      <c r="F129" s="127" t="s">
        <v>396</v>
      </c>
      <c r="G129" s="127" t="s">
        <v>396</v>
      </c>
      <c r="H129" s="127" t="s">
        <v>396</v>
      </c>
      <c r="I129" s="127">
        <v>0</v>
      </c>
      <c r="J129" s="138">
        <f>'NMM data'!J139</f>
        <v>2520.44</v>
      </c>
    </row>
    <row r="130" spans="2:10" hidden="1">
      <c r="B130" s="127" t="s">
        <v>314</v>
      </c>
      <c r="C130" s="127" t="s">
        <v>318</v>
      </c>
      <c r="D130" s="127" t="s">
        <v>396</v>
      </c>
      <c r="E130" s="127" t="s">
        <v>396</v>
      </c>
      <c r="F130" s="127" t="s">
        <v>396</v>
      </c>
      <c r="G130" s="127" t="s">
        <v>396</v>
      </c>
      <c r="H130" s="127" t="s">
        <v>396</v>
      </c>
      <c r="I130" s="127">
        <v>0</v>
      </c>
      <c r="J130" s="138">
        <f>'NMM data'!J140</f>
        <v>36.417999999999999</v>
      </c>
    </row>
    <row r="131" spans="2:10" hidden="1">
      <c r="B131" s="127" t="s">
        <v>314</v>
      </c>
      <c r="C131" s="127" t="s">
        <v>317</v>
      </c>
      <c r="D131" s="127" t="s">
        <v>396</v>
      </c>
      <c r="E131" s="127" t="s">
        <v>396</v>
      </c>
      <c r="F131" s="127" t="s">
        <v>396</v>
      </c>
      <c r="G131" s="127" t="s">
        <v>396</v>
      </c>
      <c r="H131" s="127" t="s">
        <v>396</v>
      </c>
      <c r="I131" s="127">
        <v>0</v>
      </c>
      <c r="J131" s="138">
        <f>'NMM data'!J141</f>
        <v>1310</v>
      </c>
    </row>
    <row r="132" spans="2:10" hidden="1">
      <c r="B132" s="127" t="s">
        <v>314</v>
      </c>
      <c r="C132" s="127" t="s">
        <v>316</v>
      </c>
      <c r="D132" s="127" t="s">
        <v>396</v>
      </c>
      <c r="E132" s="127" t="s">
        <v>396</v>
      </c>
      <c r="F132" s="127" t="s">
        <v>396</v>
      </c>
      <c r="G132" s="127" t="s">
        <v>396</v>
      </c>
      <c r="H132" s="127" t="s">
        <v>396</v>
      </c>
      <c r="I132" s="127">
        <v>0</v>
      </c>
      <c r="J132" s="138">
        <f>'NMM data'!J142</f>
        <v>1.31</v>
      </c>
    </row>
    <row r="133" spans="2:10" hidden="1">
      <c r="B133" s="127" t="s">
        <v>314</v>
      </c>
      <c r="C133" s="127" t="s">
        <v>315</v>
      </c>
      <c r="D133" s="127" t="s">
        <v>396</v>
      </c>
      <c r="E133" s="127" t="s">
        <v>396</v>
      </c>
      <c r="F133" s="127" t="s">
        <v>396</v>
      </c>
      <c r="G133" s="127" t="s">
        <v>396</v>
      </c>
      <c r="H133" s="127" t="s">
        <v>396</v>
      </c>
      <c r="I133" s="127">
        <v>0</v>
      </c>
      <c r="J133" s="138">
        <f>'NMM data'!J143</f>
        <v>1754.0900000000001</v>
      </c>
    </row>
    <row r="134" spans="2:10" hidden="1">
      <c r="B134" s="127" t="s">
        <v>314</v>
      </c>
      <c r="C134" s="127" t="s">
        <v>313</v>
      </c>
      <c r="D134" s="127" t="s">
        <v>396</v>
      </c>
      <c r="E134" s="127" t="s">
        <v>396</v>
      </c>
      <c r="F134" s="127" t="s">
        <v>396</v>
      </c>
      <c r="G134" s="127" t="s">
        <v>396</v>
      </c>
      <c r="H134" s="127" t="s">
        <v>396</v>
      </c>
      <c r="I134" s="127">
        <v>0</v>
      </c>
      <c r="J134" s="138">
        <f>'NMM data'!J144</f>
        <v>1.31</v>
      </c>
    </row>
    <row r="135" spans="2:10" hidden="1">
      <c r="B135" s="127" t="s">
        <v>451</v>
      </c>
      <c r="C135" s="127" t="s">
        <v>330</v>
      </c>
      <c r="D135" s="127" t="s">
        <v>396</v>
      </c>
      <c r="E135" s="127" t="s">
        <v>396</v>
      </c>
      <c r="F135" s="127" t="s">
        <v>396</v>
      </c>
      <c r="G135" s="127" t="s">
        <v>396</v>
      </c>
      <c r="H135" s="127" t="s">
        <v>396</v>
      </c>
      <c r="I135" s="127">
        <v>0</v>
      </c>
      <c r="J135" s="127">
        <v>30</v>
      </c>
    </row>
    <row r="136" spans="2:10" hidden="1">
      <c r="B136" s="127" t="s">
        <v>451</v>
      </c>
      <c r="C136" s="127" t="s">
        <v>328</v>
      </c>
      <c r="D136" s="127" t="s">
        <v>396</v>
      </c>
      <c r="E136" s="127" t="s">
        <v>396</v>
      </c>
      <c r="F136" s="127" t="s">
        <v>396</v>
      </c>
      <c r="G136" s="127" t="s">
        <v>396</v>
      </c>
      <c r="H136" s="127" t="s">
        <v>396</v>
      </c>
      <c r="I136" s="127">
        <v>0</v>
      </c>
      <c r="J136" s="127">
        <v>30</v>
      </c>
    </row>
    <row r="137" spans="2:10" hidden="1">
      <c r="B137" s="127" t="s">
        <v>451</v>
      </c>
      <c r="C137" s="127" t="s">
        <v>337</v>
      </c>
      <c r="D137" s="127" t="s">
        <v>396</v>
      </c>
      <c r="E137" s="127" t="s">
        <v>396</v>
      </c>
      <c r="F137" s="127" t="s">
        <v>396</v>
      </c>
      <c r="G137" s="127" t="s">
        <v>396</v>
      </c>
      <c r="H137" s="127" t="s">
        <v>396</v>
      </c>
      <c r="I137" s="127">
        <v>0</v>
      </c>
      <c r="J137" s="127">
        <v>25</v>
      </c>
    </row>
    <row r="138" spans="2:10" hidden="1">
      <c r="B138" s="127" t="s">
        <v>451</v>
      </c>
      <c r="C138" s="127" t="s">
        <v>327</v>
      </c>
      <c r="D138" s="127" t="s">
        <v>396</v>
      </c>
      <c r="E138" s="127" t="s">
        <v>396</v>
      </c>
      <c r="F138" s="127" t="s">
        <v>396</v>
      </c>
      <c r="G138" s="127" t="s">
        <v>396</v>
      </c>
      <c r="H138" s="127" t="s">
        <v>396</v>
      </c>
      <c r="I138" s="127">
        <v>0</v>
      </c>
      <c r="J138" s="127">
        <v>25</v>
      </c>
    </row>
    <row r="139" spans="2:10" hidden="1">
      <c r="B139" s="127" t="s">
        <v>451</v>
      </c>
      <c r="C139" s="127" t="s">
        <v>335</v>
      </c>
      <c r="D139" s="127" t="s">
        <v>396</v>
      </c>
      <c r="E139" s="127" t="s">
        <v>396</v>
      </c>
      <c r="F139" s="127" t="s">
        <v>396</v>
      </c>
      <c r="G139" s="127" t="s">
        <v>396</v>
      </c>
      <c r="H139" s="127" t="s">
        <v>396</v>
      </c>
      <c r="I139" s="127">
        <v>0</v>
      </c>
      <c r="J139" s="127">
        <v>25</v>
      </c>
    </row>
    <row r="140" spans="2:10" hidden="1">
      <c r="B140" s="127" t="s">
        <v>451</v>
      </c>
      <c r="C140" s="127" t="s">
        <v>326</v>
      </c>
      <c r="D140" s="127" t="s">
        <v>396</v>
      </c>
      <c r="E140" s="127" t="s">
        <v>396</v>
      </c>
      <c r="F140" s="127" t="s">
        <v>396</v>
      </c>
      <c r="G140" s="127" t="s">
        <v>396</v>
      </c>
      <c r="H140" s="127" t="s">
        <v>396</v>
      </c>
      <c r="I140" s="127">
        <v>0</v>
      </c>
      <c r="J140" s="127">
        <v>100</v>
      </c>
    </row>
    <row r="141" spans="2:10" hidden="1">
      <c r="B141" s="127" t="s">
        <v>451</v>
      </c>
      <c r="C141" s="127" t="s">
        <v>325</v>
      </c>
      <c r="D141" s="127" t="s">
        <v>396</v>
      </c>
      <c r="E141" s="127" t="s">
        <v>396</v>
      </c>
      <c r="F141" s="127" t="s">
        <v>396</v>
      </c>
      <c r="G141" s="127" t="s">
        <v>396</v>
      </c>
      <c r="H141" s="127" t="s">
        <v>396</v>
      </c>
      <c r="I141" s="127">
        <v>0</v>
      </c>
      <c r="J141" s="127">
        <v>100</v>
      </c>
    </row>
    <row r="142" spans="2:10" hidden="1">
      <c r="B142" s="127" t="s">
        <v>451</v>
      </c>
      <c r="C142" s="127" t="s">
        <v>334</v>
      </c>
      <c r="D142" s="127" t="s">
        <v>396</v>
      </c>
      <c r="E142" s="127" t="s">
        <v>396</v>
      </c>
      <c r="F142" s="127" t="s">
        <v>396</v>
      </c>
      <c r="G142" s="127" t="s">
        <v>396</v>
      </c>
      <c r="H142" s="127" t="s">
        <v>396</v>
      </c>
      <c r="I142" s="127">
        <v>0</v>
      </c>
      <c r="J142" s="127">
        <v>25</v>
      </c>
    </row>
    <row r="143" spans="2:10" hidden="1">
      <c r="B143" s="127" t="s">
        <v>451</v>
      </c>
      <c r="C143" s="127" t="s">
        <v>324</v>
      </c>
      <c r="D143" s="127" t="s">
        <v>396</v>
      </c>
      <c r="E143" s="127" t="s">
        <v>396</v>
      </c>
      <c r="F143" s="127" t="s">
        <v>396</v>
      </c>
      <c r="G143" s="127" t="s">
        <v>396</v>
      </c>
      <c r="H143" s="127" t="s">
        <v>396</v>
      </c>
      <c r="I143" s="127">
        <v>0</v>
      </c>
      <c r="J143" s="127">
        <v>100</v>
      </c>
    </row>
    <row r="144" spans="2:10" hidden="1">
      <c r="B144" s="127" t="s">
        <v>451</v>
      </c>
      <c r="C144" s="127" t="s">
        <v>323</v>
      </c>
      <c r="D144" s="127" t="s">
        <v>396</v>
      </c>
      <c r="E144" s="127" t="s">
        <v>396</v>
      </c>
      <c r="F144" s="127" t="s">
        <v>396</v>
      </c>
      <c r="G144" s="127" t="s">
        <v>396</v>
      </c>
      <c r="H144" s="127" t="s">
        <v>396</v>
      </c>
      <c r="I144" s="127">
        <v>0</v>
      </c>
      <c r="J144" s="127">
        <v>100</v>
      </c>
    </row>
    <row r="145" spans="2:28" hidden="1">
      <c r="B145" s="127" t="s">
        <v>451</v>
      </c>
      <c r="C145" s="127" t="s">
        <v>322</v>
      </c>
      <c r="D145" s="127" t="s">
        <v>396</v>
      </c>
      <c r="E145" s="127" t="s">
        <v>396</v>
      </c>
      <c r="F145" s="127" t="s">
        <v>396</v>
      </c>
      <c r="G145" s="127" t="s">
        <v>396</v>
      </c>
      <c r="H145" s="127" t="s">
        <v>396</v>
      </c>
      <c r="I145" s="127">
        <v>0</v>
      </c>
      <c r="J145" s="127">
        <v>25</v>
      </c>
    </row>
    <row r="146" spans="2:28" hidden="1">
      <c r="B146" s="127" t="s">
        <v>451</v>
      </c>
      <c r="C146" s="127" t="s">
        <v>333</v>
      </c>
      <c r="D146" s="127" t="s">
        <v>396</v>
      </c>
      <c r="E146" s="127" t="s">
        <v>396</v>
      </c>
      <c r="F146" s="127" t="s">
        <v>396</v>
      </c>
      <c r="G146" s="127" t="s">
        <v>396</v>
      </c>
      <c r="H146" s="127" t="s">
        <v>396</v>
      </c>
      <c r="I146" s="127">
        <v>0</v>
      </c>
      <c r="J146" s="127">
        <v>25</v>
      </c>
    </row>
    <row r="147" spans="2:28" hidden="1">
      <c r="B147" s="127" t="s">
        <v>451</v>
      </c>
      <c r="C147" s="127" t="s">
        <v>321</v>
      </c>
      <c r="D147" s="127" t="s">
        <v>396</v>
      </c>
      <c r="E147" s="127" t="s">
        <v>396</v>
      </c>
      <c r="F147" s="127" t="s">
        <v>396</v>
      </c>
      <c r="G147" s="127" t="s">
        <v>396</v>
      </c>
      <c r="H147" s="127" t="s">
        <v>396</v>
      </c>
      <c r="I147" s="127">
        <v>0</v>
      </c>
      <c r="J147" s="127">
        <v>100</v>
      </c>
    </row>
    <row r="148" spans="2:28" hidden="1">
      <c r="B148" s="127" t="s">
        <v>451</v>
      </c>
      <c r="C148" s="127" t="s">
        <v>320</v>
      </c>
      <c r="D148" s="127" t="s">
        <v>396</v>
      </c>
      <c r="E148" s="127" t="s">
        <v>396</v>
      </c>
      <c r="F148" s="127" t="s">
        <v>396</v>
      </c>
      <c r="G148" s="127" t="s">
        <v>396</v>
      </c>
      <c r="H148" s="127" t="s">
        <v>396</v>
      </c>
      <c r="I148" s="127">
        <v>0</v>
      </c>
      <c r="J148" s="127">
        <v>100</v>
      </c>
    </row>
    <row r="149" spans="2:28" hidden="1">
      <c r="B149" s="127" t="s">
        <v>451</v>
      </c>
      <c r="C149" s="127" t="s">
        <v>319</v>
      </c>
      <c r="D149" s="127" t="s">
        <v>396</v>
      </c>
      <c r="E149" s="127" t="s">
        <v>396</v>
      </c>
      <c r="F149" s="127" t="s">
        <v>396</v>
      </c>
      <c r="G149" s="127" t="s">
        <v>396</v>
      </c>
      <c r="H149" s="127" t="s">
        <v>396</v>
      </c>
      <c r="I149" s="127">
        <v>0</v>
      </c>
      <c r="J149" s="127">
        <v>25</v>
      </c>
    </row>
    <row r="150" spans="2:28" hidden="1">
      <c r="B150" s="127" t="s">
        <v>451</v>
      </c>
      <c r="C150" s="127" t="s">
        <v>332</v>
      </c>
      <c r="D150" s="127" t="s">
        <v>396</v>
      </c>
      <c r="E150" s="127" t="s">
        <v>396</v>
      </c>
      <c r="F150" s="127" t="s">
        <v>396</v>
      </c>
      <c r="G150" s="127" t="s">
        <v>396</v>
      </c>
      <c r="H150" s="127" t="s">
        <v>396</v>
      </c>
      <c r="I150" s="127">
        <v>0</v>
      </c>
      <c r="J150" s="127">
        <v>25</v>
      </c>
    </row>
    <row r="151" spans="2:28" hidden="1">
      <c r="B151" s="127" t="s">
        <v>451</v>
      </c>
      <c r="C151" s="127" t="s">
        <v>318</v>
      </c>
      <c r="D151" s="127" t="s">
        <v>396</v>
      </c>
      <c r="E151" s="127" t="s">
        <v>396</v>
      </c>
      <c r="F151" s="127" t="s">
        <v>396</v>
      </c>
      <c r="G151" s="127" t="s">
        <v>396</v>
      </c>
      <c r="H151" s="127" t="s">
        <v>396</v>
      </c>
      <c r="I151" s="127">
        <v>0</v>
      </c>
      <c r="J151" s="127">
        <v>25</v>
      </c>
    </row>
    <row r="152" spans="2:28" hidden="1">
      <c r="B152" s="127" t="s">
        <v>451</v>
      </c>
      <c r="C152" s="127" t="s">
        <v>317</v>
      </c>
      <c r="D152" s="127" t="s">
        <v>396</v>
      </c>
      <c r="E152" s="127" t="s">
        <v>396</v>
      </c>
      <c r="F152" s="127" t="s">
        <v>396</v>
      </c>
      <c r="G152" s="127" t="s">
        <v>396</v>
      </c>
      <c r="H152" s="127" t="s">
        <v>396</v>
      </c>
      <c r="I152" s="127">
        <v>0</v>
      </c>
      <c r="J152" s="127">
        <v>30</v>
      </c>
    </row>
    <row r="153" spans="2:28" hidden="1">
      <c r="B153" s="127" t="s">
        <v>451</v>
      </c>
      <c r="C153" s="127" t="s">
        <v>316</v>
      </c>
      <c r="D153" s="127" t="s">
        <v>396</v>
      </c>
      <c r="E153" s="127" t="s">
        <v>396</v>
      </c>
      <c r="F153" s="127" t="s">
        <v>396</v>
      </c>
      <c r="G153" s="127" t="s">
        <v>396</v>
      </c>
      <c r="H153" s="127" t="s">
        <v>396</v>
      </c>
      <c r="I153" s="127">
        <v>0</v>
      </c>
      <c r="J153" s="127">
        <v>30</v>
      </c>
    </row>
    <row r="154" spans="2:28" hidden="1">
      <c r="B154" s="127" t="s">
        <v>451</v>
      </c>
      <c r="C154" s="127" t="s">
        <v>315</v>
      </c>
      <c r="D154" s="127" t="s">
        <v>396</v>
      </c>
      <c r="E154" s="127" t="s">
        <v>396</v>
      </c>
      <c r="F154" s="127" t="s">
        <v>396</v>
      </c>
      <c r="G154" s="127" t="s">
        <v>396</v>
      </c>
      <c r="H154" s="127" t="s">
        <v>396</v>
      </c>
      <c r="I154" s="127">
        <v>0</v>
      </c>
      <c r="J154" s="127">
        <v>30</v>
      </c>
    </row>
    <row r="155" spans="2:28" hidden="1">
      <c r="B155" s="127" t="s">
        <v>451</v>
      </c>
      <c r="C155" s="127" t="s">
        <v>313</v>
      </c>
      <c r="D155" s="127" t="s">
        <v>396</v>
      </c>
      <c r="E155" s="127" t="s">
        <v>396</v>
      </c>
      <c r="F155" s="127" t="s">
        <v>396</v>
      </c>
      <c r="G155" s="127" t="s">
        <v>396</v>
      </c>
      <c r="H155" s="127" t="s">
        <v>396</v>
      </c>
      <c r="I155" s="127">
        <v>0</v>
      </c>
      <c r="J155" s="127">
        <v>30</v>
      </c>
    </row>
    <row r="156" spans="2:28" hidden="1">
      <c r="B156" s="127" t="s">
        <v>450</v>
      </c>
      <c r="C156" s="127" t="s">
        <v>337</v>
      </c>
      <c r="D156" s="127" t="s">
        <v>396</v>
      </c>
      <c r="E156" s="127" t="s">
        <v>344</v>
      </c>
      <c r="F156" s="127" t="s">
        <v>396</v>
      </c>
      <c r="G156" s="127" t="s">
        <v>396</v>
      </c>
      <c r="H156" s="127" t="s">
        <v>396</v>
      </c>
      <c r="I156" s="127">
        <v>0</v>
      </c>
      <c r="J156" s="138">
        <f>'NMM data'!M92</f>
        <v>7.941546663236064E-2</v>
      </c>
      <c r="R156" s="127">
        <f>J156</f>
        <v>7.941546663236064E-2</v>
      </c>
      <c r="AB156" s="329" t="str">
        <f>IF(pamsindex,R156*(1+'PAMS levers'!G145),"")</f>
        <v/>
      </c>
    </row>
    <row r="157" spans="2:28" hidden="1">
      <c r="B157" s="127" t="s">
        <v>450</v>
      </c>
      <c r="C157" s="127" t="s">
        <v>327</v>
      </c>
      <c r="D157" s="127" t="s">
        <v>396</v>
      </c>
      <c r="E157" s="127" t="s">
        <v>344</v>
      </c>
      <c r="F157" s="127" t="s">
        <v>396</v>
      </c>
      <c r="G157" s="127" t="s">
        <v>396</v>
      </c>
      <c r="H157" s="127" t="s">
        <v>396</v>
      </c>
      <c r="I157" s="127">
        <v>0</v>
      </c>
      <c r="J157" s="138">
        <f>'NMM data'!M93</f>
        <v>5.9380286123511664E-2</v>
      </c>
      <c r="R157" s="127">
        <f>J157</f>
        <v>5.9380286123511664E-2</v>
      </c>
      <c r="AB157" s="329" t="str">
        <f>IF(pamsindex,R157*(1+'PAMS levers'!G146),"")</f>
        <v/>
      </c>
    </row>
    <row r="158" spans="2:28" hidden="1">
      <c r="B158" s="127" t="s">
        <v>450</v>
      </c>
      <c r="C158" s="127" t="s">
        <v>337</v>
      </c>
      <c r="D158" s="127" t="s">
        <v>396</v>
      </c>
      <c r="E158" s="127" t="s">
        <v>344</v>
      </c>
      <c r="F158" s="127" t="s">
        <v>396</v>
      </c>
      <c r="G158" s="127" t="s">
        <v>396</v>
      </c>
      <c r="H158" s="127" t="s">
        <v>396</v>
      </c>
      <c r="I158" s="127">
        <v>0</v>
      </c>
      <c r="J158" s="139">
        <f>'NMM data'!M90</f>
        <v>0.18602801087854343</v>
      </c>
      <c r="R158" s="127">
        <f>J158</f>
        <v>0.18602801087854343</v>
      </c>
      <c r="AB158" s="329" t="str">
        <f>IF(pamsindex,R158*(1+'PAMS levers'!G147),"")</f>
        <v/>
      </c>
    </row>
    <row r="159" spans="2:28" hidden="1">
      <c r="B159" s="127" t="s">
        <v>450</v>
      </c>
      <c r="C159" s="127" t="s">
        <v>327</v>
      </c>
      <c r="D159" s="127" t="s">
        <v>396</v>
      </c>
      <c r="E159" s="127" t="s">
        <v>344</v>
      </c>
      <c r="F159" s="127" t="s">
        <v>396</v>
      </c>
      <c r="G159" s="127" t="s">
        <v>396</v>
      </c>
      <c r="H159" s="127" t="s">
        <v>396</v>
      </c>
      <c r="I159" s="127">
        <v>0</v>
      </c>
      <c r="J159" s="139">
        <f>'NMM data'!M91</f>
        <v>0.13380962186000489</v>
      </c>
      <c r="R159" s="127">
        <f>J159</f>
        <v>0.13380962186000489</v>
      </c>
      <c r="AB159" s="329" t="str">
        <f>IF(pamsindex,R159*(1+'PAMS levers'!G148),"")</f>
        <v/>
      </c>
    </row>
    <row r="160" spans="2:28" hidden="1">
      <c r="B160" s="127" t="s">
        <v>450</v>
      </c>
      <c r="C160" s="127" t="s">
        <v>335</v>
      </c>
      <c r="D160" s="127" t="s">
        <v>396</v>
      </c>
      <c r="E160" s="127" t="s">
        <v>409</v>
      </c>
      <c r="F160" s="127" t="s">
        <v>396</v>
      </c>
      <c r="G160" s="127" t="s">
        <v>396</v>
      </c>
      <c r="H160" s="127" t="s">
        <v>396</v>
      </c>
      <c r="I160" s="127">
        <v>0</v>
      </c>
      <c r="J160" s="127">
        <v>1</v>
      </c>
    </row>
    <row r="161" spans="2:13" hidden="1">
      <c r="B161" s="127" t="s">
        <v>450</v>
      </c>
      <c r="C161" s="127" t="s">
        <v>326</v>
      </c>
      <c r="D161" s="127" t="s">
        <v>396</v>
      </c>
      <c r="E161" s="127" t="s">
        <v>409</v>
      </c>
      <c r="F161" s="127" t="s">
        <v>396</v>
      </c>
      <c r="G161" s="127" t="s">
        <v>396</v>
      </c>
      <c r="H161" s="127" t="s">
        <v>396</v>
      </c>
      <c r="I161" s="127">
        <v>0</v>
      </c>
      <c r="J161" s="127">
        <v>1</v>
      </c>
    </row>
    <row r="162" spans="2:13" hidden="1">
      <c r="B162" s="127" t="s">
        <v>450</v>
      </c>
      <c r="C162" s="127" t="s">
        <v>325</v>
      </c>
      <c r="D162" s="127" t="s">
        <v>396</v>
      </c>
      <c r="E162" s="127" t="s">
        <v>409</v>
      </c>
      <c r="F162" s="127" t="s">
        <v>396</v>
      </c>
      <c r="G162" s="127" t="s">
        <v>396</v>
      </c>
      <c r="H162" s="127" t="s">
        <v>396</v>
      </c>
      <c r="I162" s="127">
        <v>0</v>
      </c>
      <c r="J162" s="127">
        <v>1</v>
      </c>
    </row>
    <row r="163" spans="2:13" hidden="1">
      <c r="B163" s="127" t="s">
        <v>450</v>
      </c>
      <c r="C163" s="127" t="s">
        <v>334</v>
      </c>
      <c r="D163" s="127" t="s">
        <v>396</v>
      </c>
      <c r="E163" s="127" t="s">
        <v>409</v>
      </c>
      <c r="F163" s="127" t="s">
        <v>396</v>
      </c>
      <c r="G163" s="127" t="s">
        <v>396</v>
      </c>
      <c r="H163" s="127" t="s">
        <v>396</v>
      </c>
      <c r="I163" s="127">
        <v>0</v>
      </c>
      <c r="J163" s="127">
        <v>1</v>
      </c>
    </row>
    <row r="164" spans="2:13" hidden="1">
      <c r="B164" s="127" t="s">
        <v>450</v>
      </c>
      <c r="C164" s="127" t="s">
        <v>324</v>
      </c>
      <c r="D164" s="127" t="s">
        <v>396</v>
      </c>
      <c r="E164" s="127" t="s">
        <v>409</v>
      </c>
      <c r="F164" s="127" t="s">
        <v>396</v>
      </c>
      <c r="G164" s="127" t="s">
        <v>396</v>
      </c>
      <c r="H164" s="127" t="s">
        <v>396</v>
      </c>
      <c r="I164" s="127">
        <v>0</v>
      </c>
      <c r="J164" s="127">
        <v>1</v>
      </c>
    </row>
    <row r="165" spans="2:13" hidden="1">
      <c r="B165" s="127" t="s">
        <v>450</v>
      </c>
      <c r="C165" s="127" t="s">
        <v>323</v>
      </c>
      <c r="D165" s="127" t="s">
        <v>396</v>
      </c>
      <c r="E165" s="127" t="s">
        <v>409</v>
      </c>
      <c r="F165" s="127" t="s">
        <v>396</v>
      </c>
      <c r="G165" s="127" t="s">
        <v>396</v>
      </c>
      <c r="H165" s="127" t="s">
        <v>396</v>
      </c>
      <c r="I165" s="127">
        <v>0</v>
      </c>
      <c r="J165" s="127">
        <v>1</v>
      </c>
    </row>
    <row r="166" spans="2:13" hidden="1">
      <c r="B166" s="127" t="s">
        <v>450</v>
      </c>
      <c r="C166" s="127" t="s">
        <v>322</v>
      </c>
      <c r="D166" s="127" t="s">
        <v>396</v>
      </c>
      <c r="E166" s="127" t="s">
        <v>409</v>
      </c>
      <c r="F166" s="127" t="s">
        <v>396</v>
      </c>
      <c r="G166" s="127" t="s">
        <v>396</v>
      </c>
      <c r="H166" s="127" t="s">
        <v>396</v>
      </c>
      <c r="I166" s="127">
        <v>0</v>
      </c>
      <c r="J166" s="127">
        <v>1</v>
      </c>
    </row>
    <row r="167" spans="2:13" hidden="1">
      <c r="B167" s="127" t="s">
        <v>450</v>
      </c>
      <c r="C167" s="127" t="s">
        <v>333</v>
      </c>
      <c r="D167" s="127" t="s">
        <v>396</v>
      </c>
      <c r="E167" s="127" t="s">
        <v>409</v>
      </c>
      <c r="F167" s="127" t="s">
        <v>396</v>
      </c>
      <c r="G167" s="127" t="s">
        <v>396</v>
      </c>
      <c r="H167" s="127" t="s">
        <v>396</v>
      </c>
      <c r="I167" s="127">
        <v>0</v>
      </c>
      <c r="J167" s="127">
        <v>1</v>
      </c>
    </row>
    <row r="168" spans="2:13" hidden="1">
      <c r="B168" s="127" t="s">
        <v>450</v>
      </c>
      <c r="C168" s="127" t="s">
        <v>321</v>
      </c>
      <c r="D168" s="127" t="s">
        <v>396</v>
      </c>
      <c r="E168" s="127" t="s">
        <v>409</v>
      </c>
      <c r="F168" s="127" t="s">
        <v>396</v>
      </c>
      <c r="G168" s="127" t="s">
        <v>396</v>
      </c>
      <c r="H168" s="127" t="s">
        <v>396</v>
      </c>
      <c r="I168" s="127">
        <v>0</v>
      </c>
      <c r="J168" s="127">
        <v>1</v>
      </c>
    </row>
    <row r="169" spans="2:13" hidden="1">
      <c r="B169" s="127" t="s">
        <v>450</v>
      </c>
      <c r="C169" s="127" t="s">
        <v>320</v>
      </c>
      <c r="D169" s="127" t="s">
        <v>396</v>
      </c>
      <c r="E169" s="127" t="s">
        <v>409</v>
      </c>
      <c r="F169" s="127" t="s">
        <v>396</v>
      </c>
      <c r="G169" s="127" t="s">
        <v>396</v>
      </c>
      <c r="H169" s="127" t="s">
        <v>396</v>
      </c>
      <c r="I169" s="127">
        <v>0</v>
      </c>
      <c r="J169" s="127">
        <v>1</v>
      </c>
    </row>
    <row r="170" spans="2:13" hidden="1">
      <c r="B170" s="127" t="s">
        <v>450</v>
      </c>
      <c r="C170" s="127" t="s">
        <v>319</v>
      </c>
      <c r="D170" s="127" t="s">
        <v>396</v>
      </c>
      <c r="E170" s="127" t="s">
        <v>409</v>
      </c>
      <c r="F170" s="127" t="s">
        <v>396</v>
      </c>
      <c r="G170" s="127" t="s">
        <v>396</v>
      </c>
      <c r="H170" s="127" t="s">
        <v>396</v>
      </c>
      <c r="I170" s="127">
        <v>0</v>
      </c>
      <c r="J170" s="127">
        <v>1</v>
      </c>
    </row>
    <row r="171" spans="2:13" hidden="1">
      <c r="B171" s="127" t="s">
        <v>450</v>
      </c>
      <c r="C171" s="127" t="s">
        <v>332</v>
      </c>
      <c r="D171" s="127" t="s">
        <v>396</v>
      </c>
      <c r="E171" s="127" t="s">
        <v>409</v>
      </c>
      <c r="F171" s="127" t="s">
        <v>396</v>
      </c>
      <c r="G171" s="127" t="s">
        <v>396</v>
      </c>
      <c r="H171" s="127" t="s">
        <v>396</v>
      </c>
      <c r="I171" s="127">
        <v>0</v>
      </c>
      <c r="J171" s="127">
        <v>1</v>
      </c>
    </row>
    <row r="172" spans="2:13" hidden="1">
      <c r="B172" s="127" t="s">
        <v>450</v>
      </c>
      <c r="C172" s="127" t="s">
        <v>318</v>
      </c>
      <c r="D172" s="127" t="s">
        <v>396</v>
      </c>
      <c r="E172" s="127" t="s">
        <v>409</v>
      </c>
      <c r="F172" s="127" t="s">
        <v>396</v>
      </c>
      <c r="G172" s="127" t="s">
        <v>396</v>
      </c>
      <c r="H172" s="127" t="s">
        <v>396</v>
      </c>
      <c r="I172" s="127">
        <v>0</v>
      </c>
      <c r="J172" s="127">
        <v>1</v>
      </c>
    </row>
    <row r="173" spans="2:13" hidden="1">
      <c r="B173" s="138" t="s">
        <v>338</v>
      </c>
      <c r="C173" s="138" t="s">
        <v>328</v>
      </c>
      <c r="D173" s="138" t="s">
        <v>396</v>
      </c>
      <c r="E173" s="138" t="s">
        <v>396</v>
      </c>
      <c r="F173" s="138" t="s">
        <v>396</v>
      </c>
      <c r="G173" s="138" t="s">
        <v>396</v>
      </c>
      <c r="H173" s="138" t="s">
        <v>396</v>
      </c>
      <c r="I173" s="138">
        <v>0</v>
      </c>
      <c r="J173" s="140">
        <f>J13/J95</f>
        <v>3.2959999999999998</v>
      </c>
      <c r="M173" s="127">
        <f>O13/J95</f>
        <v>9.6111784370000013</v>
      </c>
    </row>
    <row r="174" spans="2:13" hidden="1">
      <c r="B174" s="138" t="s">
        <v>338</v>
      </c>
      <c r="C174" s="138" t="s">
        <v>337</v>
      </c>
      <c r="D174" s="138" t="s">
        <v>396</v>
      </c>
      <c r="E174" s="138" t="s">
        <v>396</v>
      </c>
      <c r="F174" s="138" t="s">
        <v>396</v>
      </c>
      <c r="G174" s="138" t="s">
        <v>396</v>
      </c>
      <c r="H174" s="138" t="s">
        <v>396</v>
      </c>
      <c r="I174" s="138">
        <v>0</v>
      </c>
      <c r="J174" s="139">
        <f>'NMM data'!M116</f>
        <v>9.1511757457862171</v>
      </c>
    </row>
    <row r="175" spans="2:13" hidden="1">
      <c r="B175" s="138" t="s">
        <v>338</v>
      </c>
      <c r="C175" s="138" t="s">
        <v>327</v>
      </c>
      <c r="D175" s="138" t="s">
        <v>396</v>
      </c>
      <c r="E175" s="138" t="s">
        <v>396</v>
      </c>
      <c r="F175" s="138" t="s">
        <v>396</v>
      </c>
      <c r="G175" s="138" t="s">
        <v>396</v>
      </c>
      <c r="H175" s="138" t="s">
        <v>396</v>
      </c>
      <c r="I175" s="138">
        <v>0</v>
      </c>
      <c r="J175" s="139">
        <f>'NMM data'!M117</f>
        <v>5.6087851345141324</v>
      </c>
    </row>
    <row r="176" spans="2:13" hidden="1">
      <c r="B176" s="138" t="s">
        <v>338</v>
      </c>
      <c r="C176" s="138" t="s">
        <v>335</v>
      </c>
      <c r="D176" s="138" t="s">
        <v>396</v>
      </c>
      <c r="E176" s="138" t="s">
        <v>396</v>
      </c>
      <c r="F176" s="138" t="s">
        <v>396</v>
      </c>
      <c r="G176" s="138" t="s">
        <v>396</v>
      </c>
      <c r="H176" s="138" t="s">
        <v>396</v>
      </c>
      <c r="I176" s="138">
        <v>0</v>
      </c>
      <c r="J176" s="139">
        <f>'NMM data'!M118</f>
        <v>0.84180945039565913</v>
      </c>
    </row>
    <row r="177" spans="1:41" hidden="1">
      <c r="B177" s="138" t="s">
        <v>338</v>
      </c>
      <c r="C177" s="138" t="s">
        <v>334</v>
      </c>
      <c r="D177" s="138" t="s">
        <v>396</v>
      </c>
      <c r="E177" s="138" t="s">
        <v>396</v>
      </c>
      <c r="F177" s="138" t="s">
        <v>396</v>
      </c>
      <c r="G177" s="138" t="s">
        <v>396</v>
      </c>
      <c r="H177" s="138" t="s">
        <v>396</v>
      </c>
      <c r="I177" s="138">
        <v>0</v>
      </c>
      <c r="J177" s="139">
        <f>'NMM data'!M119</f>
        <v>2.5051437861172028</v>
      </c>
    </row>
    <row r="178" spans="1:41" hidden="1">
      <c r="B178" s="138" t="s">
        <v>338</v>
      </c>
      <c r="C178" s="138" t="s">
        <v>333</v>
      </c>
      <c r="D178" s="138" t="s">
        <v>396</v>
      </c>
      <c r="E178" s="138" t="s">
        <v>396</v>
      </c>
      <c r="F178" s="138" t="s">
        <v>396</v>
      </c>
      <c r="G178" s="138" t="s">
        <v>396</v>
      </c>
      <c r="H178" s="138" t="s">
        <v>396</v>
      </c>
      <c r="I178" s="138">
        <v>0</v>
      </c>
      <c r="J178" s="139">
        <f>'NMM data'!M120</f>
        <v>7.3734394028631813</v>
      </c>
    </row>
    <row r="179" spans="1:41" hidden="1">
      <c r="B179" s="138" t="s">
        <v>338</v>
      </c>
      <c r="C179" s="138" t="s">
        <v>332</v>
      </c>
      <c r="D179" s="138" t="s">
        <v>396</v>
      </c>
      <c r="E179" s="138" t="s">
        <v>396</v>
      </c>
      <c r="F179" s="138" t="s">
        <v>396</v>
      </c>
      <c r="G179" s="138" t="s">
        <v>396</v>
      </c>
      <c r="H179" s="138" t="s">
        <v>396</v>
      </c>
      <c r="I179" s="138">
        <v>0</v>
      </c>
      <c r="J179" s="139">
        <f>'NMM data'!M121</f>
        <v>6.6373771795010361</v>
      </c>
    </row>
    <row r="180" spans="1:41" hidden="1">
      <c r="B180" s="138" t="s">
        <v>338</v>
      </c>
      <c r="C180" s="138" t="s">
        <v>318</v>
      </c>
      <c r="D180" s="138" t="s">
        <v>396</v>
      </c>
      <c r="E180" s="138" t="s">
        <v>396</v>
      </c>
      <c r="F180" s="138" t="s">
        <v>396</v>
      </c>
      <c r="G180" s="138" t="s">
        <v>396</v>
      </c>
      <c r="H180" s="138" t="s">
        <v>396</v>
      </c>
      <c r="I180" s="138">
        <v>0</v>
      </c>
      <c r="J180" s="139">
        <f>'NMM data'!M122</f>
        <v>4.0830154598750061</v>
      </c>
    </row>
    <row r="181" spans="1:41" hidden="1">
      <c r="B181" s="138" t="s">
        <v>338</v>
      </c>
      <c r="C181" s="138" t="s">
        <v>316</v>
      </c>
      <c r="D181" s="138" t="s">
        <v>396</v>
      </c>
      <c r="E181" s="138" t="s">
        <v>396</v>
      </c>
      <c r="F181" s="138" t="s">
        <v>396</v>
      </c>
      <c r="G181" s="138" t="s">
        <v>396</v>
      </c>
      <c r="H181" s="138" t="s">
        <v>396</v>
      </c>
      <c r="I181" s="138">
        <v>0</v>
      </c>
      <c r="J181" s="139">
        <f>J15/J112</f>
        <v>1.8142857142857145</v>
      </c>
    </row>
    <row r="182" spans="1:41" hidden="1">
      <c r="B182" s="138" t="s">
        <v>338</v>
      </c>
      <c r="C182" s="138" t="s">
        <v>313</v>
      </c>
      <c r="D182" s="138" t="s">
        <v>396</v>
      </c>
      <c r="E182" s="138" t="s">
        <v>396</v>
      </c>
      <c r="F182" s="138" t="s">
        <v>396</v>
      </c>
      <c r="G182" s="138" t="s">
        <v>396</v>
      </c>
      <c r="H182" s="138" t="s">
        <v>396</v>
      </c>
      <c r="I182" s="138">
        <v>0</v>
      </c>
      <c r="J182" s="138">
        <v>2.8</v>
      </c>
    </row>
    <row r="183" spans="1:41" hidden="1">
      <c r="A183" s="330" t="str">
        <f t="shared" ref="A183:A206" si="0">IF(pamsindex,"*","")</f>
        <v/>
      </c>
      <c r="B183" s="127" t="s">
        <v>449</v>
      </c>
      <c r="C183" s="127" t="s">
        <v>406</v>
      </c>
      <c r="D183" s="127" t="s">
        <v>396</v>
      </c>
      <c r="E183" s="127" t="s">
        <v>396</v>
      </c>
      <c r="F183" s="127" t="s">
        <v>396</v>
      </c>
      <c r="G183" s="127" t="s">
        <v>396</v>
      </c>
      <c r="H183" s="127" t="s">
        <v>346</v>
      </c>
      <c r="I183" s="127">
        <v>0</v>
      </c>
      <c r="J183" s="131">
        <f>J176</f>
        <v>0.84180945039565913</v>
      </c>
      <c r="K183" s="131">
        <f t="shared" ref="K183:AO183" si="1">J183</f>
        <v>0.84180945039565913</v>
      </c>
      <c r="L183" s="131">
        <f t="shared" si="1"/>
        <v>0.84180945039565913</v>
      </c>
      <c r="M183" s="131">
        <f t="shared" si="1"/>
        <v>0.84180945039565913</v>
      </c>
      <c r="N183" s="131">
        <f t="shared" si="1"/>
        <v>0.84180945039565913</v>
      </c>
      <c r="O183" s="131">
        <f t="shared" si="1"/>
        <v>0.84180945039565913</v>
      </c>
      <c r="P183" s="131">
        <f t="shared" si="1"/>
        <v>0.84180945039565913</v>
      </c>
      <c r="Q183" s="131">
        <f t="shared" si="1"/>
        <v>0.84180945039565913</v>
      </c>
      <c r="R183" s="131">
        <f t="shared" si="1"/>
        <v>0.84180945039565913</v>
      </c>
      <c r="S183" s="131">
        <f t="shared" si="1"/>
        <v>0.84180945039565913</v>
      </c>
      <c r="T183" s="131">
        <f t="shared" si="1"/>
        <v>0.84180945039565913</v>
      </c>
      <c r="U183" s="131">
        <f t="shared" si="1"/>
        <v>0.84180945039565913</v>
      </c>
      <c r="V183" s="131">
        <f t="shared" si="1"/>
        <v>0.84180945039565913</v>
      </c>
      <c r="W183" s="131">
        <f t="shared" si="1"/>
        <v>0.84180945039565913</v>
      </c>
      <c r="X183" s="131">
        <f t="shared" si="1"/>
        <v>0.84180945039565913</v>
      </c>
      <c r="Y183" s="131">
        <f t="shared" si="1"/>
        <v>0.84180945039565913</v>
      </c>
      <c r="Z183" s="131">
        <f t="shared" si="1"/>
        <v>0.84180945039565913</v>
      </c>
      <c r="AA183" s="131">
        <f t="shared" si="1"/>
        <v>0.84180945039565913</v>
      </c>
      <c r="AB183" s="131">
        <f t="shared" si="1"/>
        <v>0.84180945039565913</v>
      </c>
      <c r="AC183" s="131">
        <f t="shared" si="1"/>
        <v>0.84180945039565913</v>
      </c>
      <c r="AD183" s="131">
        <f t="shared" si="1"/>
        <v>0.84180945039565913</v>
      </c>
      <c r="AE183" s="131">
        <f t="shared" si="1"/>
        <v>0.84180945039565913</v>
      </c>
      <c r="AF183" s="131">
        <f t="shared" si="1"/>
        <v>0.84180945039565913</v>
      </c>
      <c r="AG183" s="131">
        <f t="shared" si="1"/>
        <v>0.84180945039565913</v>
      </c>
      <c r="AH183" s="131">
        <f t="shared" si="1"/>
        <v>0.84180945039565913</v>
      </c>
      <c r="AI183" s="131">
        <f t="shared" si="1"/>
        <v>0.84180945039565913</v>
      </c>
      <c r="AJ183" s="131">
        <f t="shared" si="1"/>
        <v>0.84180945039565913</v>
      </c>
      <c r="AK183" s="131">
        <f t="shared" si="1"/>
        <v>0.84180945039565913</v>
      </c>
      <c r="AL183" s="131">
        <f t="shared" si="1"/>
        <v>0.84180945039565913</v>
      </c>
      <c r="AM183" s="131">
        <f t="shared" si="1"/>
        <v>0.84180945039565913</v>
      </c>
      <c r="AN183" s="131">
        <f t="shared" si="1"/>
        <v>0.84180945039565913</v>
      </c>
      <c r="AO183" s="131">
        <f t="shared" si="1"/>
        <v>0.84180945039565913</v>
      </c>
    </row>
    <row r="184" spans="1:41" hidden="1">
      <c r="A184" s="330" t="str">
        <f t="shared" si="0"/>
        <v/>
      </c>
      <c r="B184" s="127" t="s">
        <v>449</v>
      </c>
      <c r="C184" s="127" t="s">
        <v>405</v>
      </c>
      <c r="D184" s="127" t="s">
        <v>396</v>
      </c>
      <c r="E184" s="127" t="s">
        <v>396</v>
      </c>
      <c r="F184" s="127" t="s">
        <v>396</v>
      </c>
      <c r="G184" s="127" t="s">
        <v>396</v>
      </c>
      <c r="H184" s="127" t="str">
        <f>IF(pamsindex,"FX","UP")</f>
        <v>UP</v>
      </c>
      <c r="I184" s="127">
        <v>0</v>
      </c>
      <c r="J184" s="127">
        <v>0</v>
      </c>
      <c r="K184" s="127">
        <f t="shared" ref="K184:AO184" si="2">J184</f>
        <v>0</v>
      </c>
      <c r="L184" s="127">
        <f t="shared" si="2"/>
        <v>0</v>
      </c>
      <c r="M184" s="127">
        <f t="shared" si="2"/>
        <v>0</v>
      </c>
      <c r="N184" s="127">
        <f t="shared" si="2"/>
        <v>0</v>
      </c>
      <c r="O184" s="127">
        <f t="shared" si="2"/>
        <v>0</v>
      </c>
      <c r="P184" s="127">
        <f t="shared" si="2"/>
        <v>0</v>
      </c>
      <c r="Q184" s="127">
        <f t="shared" si="2"/>
        <v>0</v>
      </c>
      <c r="R184" s="127">
        <f t="shared" si="2"/>
        <v>0</v>
      </c>
      <c r="S184" s="127">
        <f t="shared" si="2"/>
        <v>0</v>
      </c>
      <c r="T184" s="127">
        <f t="shared" si="2"/>
        <v>0</v>
      </c>
      <c r="U184" s="127">
        <f t="shared" si="2"/>
        <v>0</v>
      </c>
      <c r="V184" s="127">
        <f t="shared" si="2"/>
        <v>0</v>
      </c>
      <c r="W184" s="127">
        <f t="shared" si="2"/>
        <v>0</v>
      </c>
      <c r="X184" s="127">
        <f t="shared" si="2"/>
        <v>0</v>
      </c>
      <c r="Y184" s="127">
        <f t="shared" si="2"/>
        <v>0</v>
      </c>
      <c r="Z184" s="127">
        <f t="shared" si="2"/>
        <v>0</v>
      </c>
      <c r="AA184" s="127">
        <f t="shared" si="2"/>
        <v>0</v>
      </c>
      <c r="AB184" s="127">
        <f t="shared" si="2"/>
        <v>0</v>
      </c>
      <c r="AC184" s="127">
        <f t="shared" si="2"/>
        <v>0</v>
      </c>
      <c r="AD184" s="127">
        <f t="shared" si="2"/>
        <v>0</v>
      </c>
      <c r="AE184" s="127">
        <f t="shared" si="2"/>
        <v>0</v>
      </c>
      <c r="AF184" s="127">
        <f t="shared" si="2"/>
        <v>0</v>
      </c>
      <c r="AG184" s="127">
        <f t="shared" si="2"/>
        <v>0</v>
      </c>
      <c r="AH184" s="127">
        <f t="shared" si="2"/>
        <v>0</v>
      </c>
      <c r="AI184" s="127">
        <f t="shared" si="2"/>
        <v>0</v>
      </c>
      <c r="AJ184" s="127">
        <f t="shared" si="2"/>
        <v>0</v>
      </c>
      <c r="AK184" s="127">
        <f t="shared" si="2"/>
        <v>0</v>
      </c>
      <c r="AL184" s="127">
        <f t="shared" si="2"/>
        <v>0</v>
      </c>
      <c r="AM184" s="127">
        <f t="shared" si="2"/>
        <v>0</v>
      </c>
      <c r="AN184" s="127">
        <f t="shared" si="2"/>
        <v>0</v>
      </c>
      <c r="AO184" s="127">
        <f t="shared" si="2"/>
        <v>0</v>
      </c>
    </row>
    <row r="185" spans="1:41" hidden="1">
      <c r="A185" s="330" t="str">
        <f t="shared" si="0"/>
        <v/>
      </c>
      <c r="B185" s="127" t="s">
        <v>449</v>
      </c>
      <c r="C185" s="127" t="s">
        <v>404</v>
      </c>
      <c r="D185" s="127" t="s">
        <v>396</v>
      </c>
      <c r="E185" s="127" t="s">
        <v>396</v>
      </c>
      <c r="F185" s="127" t="s">
        <v>396</v>
      </c>
      <c r="G185" s="127" t="s">
        <v>396</v>
      </c>
      <c r="H185" s="127" t="s">
        <v>346</v>
      </c>
      <c r="I185" s="127">
        <v>0</v>
      </c>
      <c r="J185" s="127">
        <v>0</v>
      </c>
      <c r="K185" s="127">
        <f t="shared" ref="K185:AO185" si="3">J185</f>
        <v>0</v>
      </c>
      <c r="L185" s="127">
        <f t="shared" si="3"/>
        <v>0</v>
      </c>
      <c r="M185" s="127">
        <f t="shared" si="3"/>
        <v>0</v>
      </c>
      <c r="N185" s="127">
        <f t="shared" si="3"/>
        <v>0</v>
      </c>
      <c r="O185" s="127">
        <f t="shared" si="3"/>
        <v>0</v>
      </c>
      <c r="P185" s="127">
        <f t="shared" si="3"/>
        <v>0</v>
      </c>
      <c r="Q185" s="127">
        <f t="shared" si="3"/>
        <v>0</v>
      </c>
      <c r="R185" s="127">
        <f t="shared" si="3"/>
        <v>0</v>
      </c>
      <c r="S185" s="127">
        <f t="shared" si="3"/>
        <v>0</v>
      </c>
      <c r="T185" s="127">
        <f t="shared" si="3"/>
        <v>0</v>
      </c>
      <c r="U185" s="127">
        <f t="shared" si="3"/>
        <v>0</v>
      </c>
      <c r="V185" s="127">
        <f t="shared" si="3"/>
        <v>0</v>
      </c>
      <c r="W185" s="127">
        <f t="shared" si="3"/>
        <v>0</v>
      </c>
      <c r="X185" s="127">
        <f t="shared" si="3"/>
        <v>0</v>
      </c>
      <c r="Y185" s="127">
        <f t="shared" si="3"/>
        <v>0</v>
      </c>
      <c r="Z185" s="127">
        <f t="shared" si="3"/>
        <v>0</v>
      </c>
      <c r="AA185" s="127">
        <f t="shared" si="3"/>
        <v>0</v>
      </c>
      <c r="AB185" s="127">
        <f t="shared" si="3"/>
        <v>0</v>
      </c>
      <c r="AC185" s="127">
        <f t="shared" si="3"/>
        <v>0</v>
      </c>
      <c r="AD185" s="127">
        <f t="shared" si="3"/>
        <v>0</v>
      </c>
      <c r="AE185" s="127">
        <f t="shared" si="3"/>
        <v>0</v>
      </c>
      <c r="AF185" s="127">
        <f t="shared" si="3"/>
        <v>0</v>
      </c>
      <c r="AG185" s="127">
        <f t="shared" si="3"/>
        <v>0</v>
      </c>
      <c r="AH185" s="127">
        <f t="shared" si="3"/>
        <v>0</v>
      </c>
      <c r="AI185" s="127">
        <f t="shared" si="3"/>
        <v>0</v>
      </c>
      <c r="AJ185" s="127">
        <f t="shared" si="3"/>
        <v>0</v>
      </c>
      <c r="AK185" s="127">
        <f t="shared" si="3"/>
        <v>0</v>
      </c>
      <c r="AL185" s="127">
        <f t="shared" si="3"/>
        <v>0</v>
      </c>
      <c r="AM185" s="127">
        <f t="shared" si="3"/>
        <v>0</v>
      </c>
      <c r="AN185" s="127">
        <f t="shared" si="3"/>
        <v>0</v>
      </c>
      <c r="AO185" s="127">
        <f t="shared" si="3"/>
        <v>0</v>
      </c>
    </row>
    <row r="186" spans="1:41" hidden="1">
      <c r="A186" s="330" t="str">
        <f t="shared" si="0"/>
        <v/>
      </c>
      <c r="B186" s="127" t="s">
        <v>449</v>
      </c>
      <c r="C186" s="127" t="s">
        <v>403</v>
      </c>
      <c r="D186" s="127" t="s">
        <v>396</v>
      </c>
      <c r="E186" s="127" t="s">
        <v>396</v>
      </c>
      <c r="F186" s="127" t="s">
        <v>396</v>
      </c>
      <c r="G186" s="127" t="s">
        <v>396</v>
      </c>
      <c r="H186" s="127" t="s">
        <v>346</v>
      </c>
      <c r="I186" s="127">
        <v>0</v>
      </c>
      <c r="J186" s="131">
        <f>J178</f>
        <v>7.3734394028631813</v>
      </c>
      <c r="K186" s="131">
        <f t="shared" ref="K186:AO186" si="4">J186</f>
        <v>7.3734394028631813</v>
      </c>
      <c r="L186" s="131">
        <f t="shared" si="4"/>
        <v>7.3734394028631813</v>
      </c>
      <c r="M186" s="131">
        <f t="shared" si="4"/>
        <v>7.3734394028631813</v>
      </c>
      <c r="N186" s="131">
        <f t="shared" si="4"/>
        <v>7.3734394028631813</v>
      </c>
      <c r="O186" s="131">
        <f t="shared" si="4"/>
        <v>7.3734394028631813</v>
      </c>
      <c r="P186" s="131">
        <f t="shared" si="4"/>
        <v>7.3734394028631813</v>
      </c>
      <c r="Q186" s="131">
        <f t="shared" si="4"/>
        <v>7.3734394028631813</v>
      </c>
      <c r="R186" s="131">
        <f t="shared" si="4"/>
        <v>7.3734394028631813</v>
      </c>
      <c r="S186" s="131">
        <f t="shared" si="4"/>
        <v>7.3734394028631813</v>
      </c>
      <c r="T186" s="131">
        <f t="shared" si="4"/>
        <v>7.3734394028631813</v>
      </c>
      <c r="U186" s="131">
        <f t="shared" si="4"/>
        <v>7.3734394028631813</v>
      </c>
      <c r="V186" s="131">
        <f t="shared" si="4"/>
        <v>7.3734394028631813</v>
      </c>
      <c r="W186" s="131">
        <f t="shared" si="4"/>
        <v>7.3734394028631813</v>
      </c>
      <c r="X186" s="131">
        <f t="shared" si="4"/>
        <v>7.3734394028631813</v>
      </c>
      <c r="Y186" s="131">
        <f t="shared" si="4"/>
        <v>7.3734394028631813</v>
      </c>
      <c r="Z186" s="131">
        <f t="shared" si="4"/>
        <v>7.3734394028631813</v>
      </c>
      <c r="AA186" s="131">
        <f t="shared" si="4"/>
        <v>7.3734394028631813</v>
      </c>
      <c r="AB186" s="131">
        <f t="shared" si="4"/>
        <v>7.3734394028631813</v>
      </c>
      <c r="AC186" s="131">
        <f t="shared" si="4"/>
        <v>7.3734394028631813</v>
      </c>
      <c r="AD186" s="131">
        <f t="shared" si="4"/>
        <v>7.3734394028631813</v>
      </c>
      <c r="AE186" s="131">
        <f t="shared" si="4"/>
        <v>7.3734394028631813</v>
      </c>
      <c r="AF186" s="131">
        <f t="shared" si="4"/>
        <v>7.3734394028631813</v>
      </c>
      <c r="AG186" s="131">
        <f t="shared" si="4"/>
        <v>7.3734394028631813</v>
      </c>
      <c r="AH186" s="131">
        <f t="shared" si="4"/>
        <v>7.3734394028631813</v>
      </c>
      <c r="AI186" s="131">
        <f t="shared" si="4"/>
        <v>7.3734394028631813</v>
      </c>
      <c r="AJ186" s="131">
        <f t="shared" si="4"/>
        <v>7.3734394028631813</v>
      </c>
      <c r="AK186" s="131">
        <f t="shared" si="4"/>
        <v>7.3734394028631813</v>
      </c>
      <c r="AL186" s="131">
        <f t="shared" si="4"/>
        <v>7.3734394028631813</v>
      </c>
      <c r="AM186" s="131">
        <f t="shared" si="4"/>
        <v>7.3734394028631813</v>
      </c>
      <c r="AN186" s="131">
        <f t="shared" si="4"/>
        <v>7.3734394028631813</v>
      </c>
      <c r="AO186" s="131">
        <f t="shared" si="4"/>
        <v>7.3734394028631813</v>
      </c>
    </row>
    <row r="187" spans="1:41" hidden="1">
      <c r="A187" s="330" t="str">
        <f t="shared" si="0"/>
        <v/>
      </c>
      <c r="B187" s="127" t="s">
        <v>449</v>
      </c>
      <c r="C187" s="127" t="s">
        <v>402</v>
      </c>
      <c r="D187" s="127" t="s">
        <v>396</v>
      </c>
      <c r="E187" s="127" t="s">
        <v>396</v>
      </c>
      <c r="F187" s="127" t="s">
        <v>396</v>
      </c>
      <c r="G187" s="127" t="s">
        <v>396</v>
      </c>
      <c r="H187" s="127" t="s">
        <v>346</v>
      </c>
      <c r="I187" s="127">
        <v>0</v>
      </c>
      <c r="J187" s="131">
        <f>J177</f>
        <v>2.5051437861172028</v>
      </c>
      <c r="K187" s="131">
        <f t="shared" ref="K187:AO187" si="5">J187</f>
        <v>2.5051437861172028</v>
      </c>
      <c r="L187" s="131">
        <f t="shared" si="5"/>
        <v>2.5051437861172028</v>
      </c>
      <c r="M187" s="131">
        <f t="shared" si="5"/>
        <v>2.5051437861172028</v>
      </c>
      <c r="N187" s="131">
        <f t="shared" si="5"/>
        <v>2.5051437861172028</v>
      </c>
      <c r="O187" s="131">
        <f t="shared" si="5"/>
        <v>2.5051437861172028</v>
      </c>
      <c r="P187" s="131">
        <f t="shared" si="5"/>
        <v>2.5051437861172028</v>
      </c>
      <c r="Q187" s="131">
        <f t="shared" si="5"/>
        <v>2.5051437861172028</v>
      </c>
      <c r="R187" s="131">
        <f t="shared" si="5"/>
        <v>2.5051437861172028</v>
      </c>
      <c r="S187" s="131">
        <f t="shared" si="5"/>
        <v>2.5051437861172028</v>
      </c>
      <c r="T187" s="131">
        <f t="shared" si="5"/>
        <v>2.5051437861172028</v>
      </c>
      <c r="U187" s="131">
        <f t="shared" si="5"/>
        <v>2.5051437861172028</v>
      </c>
      <c r="V187" s="131">
        <f t="shared" si="5"/>
        <v>2.5051437861172028</v>
      </c>
      <c r="W187" s="131">
        <f t="shared" si="5"/>
        <v>2.5051437861172028</v>
      </c>
      <c r="X187" s="131">
        <f t="shared" si="5"/>
        <v>2.5051437861172028</v>
      </c>
      <c r="Y187" s="131">
        <f t="shared" si="5"/>
        <v>2.5051437861172028</v>
      </c>
      <c r="Z187" s="131">
        <f t="shared" si="5"/>
        <v>2.5051437861172028</v>
      </c>
      <c r="AA187" s="131">
        <f t="shared" si="5"/>
        <v>2.5051437861172028</v>
      </c>
      <c r="AB187" s="131">
        <f t="shared" si="5"/>
        <v>2.5051437861172028</v>
      </c>
      <c r="AC187" s="131">
        <f t="shared" si="5"/>
        <v>2.5051437861172028</v>
      </c>
      <c r="AD187" s="131">
        <f t="shared" si="5"/>
        <v>2.5051437861172028</v>
      </c>
      <c r="AE187" s="131">
        <f t="shared" si="5"/>
        <v>2.5051437861172028</v>
      </c>
      <c r="AF187" s="131">
        <f t="shared" si="5"/>
        <v>2.5051437861172028</v>
      </c>
      <c r="AG187" s="131">
        <f t="shared" si="5"/>
        <v>2.5051437861172028</v>
      </c>
      <c r="AH187" s="131">
        <f t="shared" si="5"/>
        <v>2.5051437861172028</v>
      </c>
      <c r="AI187" s="131">
        <f t="shared" si="5"/>
        <v>2.5051437861172028</v>
      </c>
      <c r="AJ187" s="131">
        <f t="shared" si="5"/>
        <v>2.5051437861172028</v>
      </c>
      <c r="AK187" s="131">
        <f t="shared" si="5"/>
        <v>2.5051437861172028</v>
      </c>
      <c r="AL187" s="131">
        <f t="shared" si="5"/>
        <v>2.5051437861172028</v>
      </c>
      <c r="AM187" s="131">
        <f t="shared" si="5"/>
        <v>2.5051437861172028</v>
      </c>
      <c r="AN187" s="131">
        <f t="shared" si="5"/>
        <v>2.5051437861172028</v>
      </c>
      <c r="AO187" s="131">
        <f t="shared" si="5"/>
        <v>2.5051437861172028</v>
      </c>
    </row>
    <row r="188" spans="1:41" hidden="1">
      <c r="A188" s="330" t="str">
        <f t="shared" si="0"/>
        <v/>
      </c>
      <c r="B188" s="127" t="s">
        <v>449</v>
      </c>
      <c r="C188" s="127" t="s">
        <v>401</v>
      </c>
      <c r="D188" s="127" t="s">
        <v>396</v>
      </c>
      <c r="E188" s="127" t="s">
        <v>396</v>
      </c>
      <c r="F188" s="127" t="s">
        <v>396</v>
      </c>
      <c r="G188" s="127" t="s">
        <v>396</v>
      </c>
      <c r="H188" s="127" t="str">
        <f>IF(pamsindex,"FX","UP")</f>
        <v>UP</v>
      </c>
      <c r="I188" s="127">
        <v>0</v>
      </c>
      <c r="J188" s="127">
        <v>0</v>
      </c>
      <c r="K188" s="127">
        <f t="shared" ref="K188:AO188" si="6">J188</f>
        <v>0</v>
      </c>
      <c r="L188" s="127">
        <f t="shared" si="6"/>
        <v>0</v>
      </c>
      <c r="M188" s="127">
        <f t="shared" si="6"/>
        <v>0</v>
      </c>
      <c r="N188" s="127">
        <f t="shared" si="6"/>
        <v>0</v>
      </c>
      <c r="O188" s="127">
        <f t="shared" si="6"/>
        <v>0</v>
      </c>
      <c r="P188" s="127">
        <f t="shared" si="6"/>
        <v>0</v>
      </c>
      <c r="Q188" s="127">
        <f t="shared" si="6"/>
        <v>0</v>
      </c>
      <c r="R188" s="127">
        <f t="shared" si="6"/>
        <v>0</v>
      </c>
      <c r="S188" s="127">
        <f t="shared" si="6"/>
        <v>0</v>
      </c>
      <c r="T188" s="127">
        <f t="shared" si="6"/>
        <v>0</v>
      </c>
      <c r="U188" s="127">
        <f t="shared" si="6"/>
        <v>0</v>
      </c>
      <c r="V188" s="127">
        <f t="shared" si="6"/>
        <v>0</v>
      </c>
      <c r="W188" s="127">
        <f t="shared" si="6"/>
        <v>0</v>
      </c>
      <c r="X188" s="127">
        <f t="shared" si="6"/>
        <v>0</v>
      </c>
      <c r="Y188" s="127">
        <f t="shared" si="6"/>
        <v>0</v>
      </c>
      <c r="Z188" s="127">
        <f t="shared" si="6"/>
        <v>0</v>
      </c>
      <c r="AA188" s="127">
        <f t="shared" si="6"/>
        <v>0</v>
      </c>
      <c r="AB188" s="127">
        <f t="shared" si="6"/>
        <v>0</v>
      </c>
      <c r="AC188" s="127">
        <f t="shared" si="6"/>
        <v>0</v>
      </c>
      <c r="AD188" s="127">
        <f t="shared" si="6"/>
        <v>0</v>
      </c>
      <c r="AE188" s="127">
        <f t="shared" si="6"/>
        <v>0</v>
      </c>
      <c r="AF188" s="127">
        <f t="shared" si="6"/>
        <v>0</v>
      </c>
      <c r="AG188" s="127">
        <f t="shared" si="6"/>
        <v>0</v>
      </c>
      <c r="AH188" s="127">
        <f t="shared" si="6"/>
        <v>0</v>
      </c>
      <c r="AI188" s="127">
        <f t="shared" si="6"/>
        <v>0</v>
      </c>
      <c r="AJ188" s="127">
        <f t="shared" si="6"/>
        <v>0</v>
      </c>
      <c r="AK188" s="127">
        <f t="shared" si="6"/>
        <v>0</v>
      </c>
      <c r="AL188" s="127">
        <f t="shared" si="6"/>
        <v>0</v>
      </c>
      <c r="AM188" s="127">
        <f t="shared" si="6"/>
        <v>0</v>
      </c>
      <c r="AN188" s="127">
        <f t="shared" si="6"/>
        <v>0</v>
      </c>
      <c r="AO188" s="127">
        <f t="shared" si="6"/>
        <v>0</v>
      </c>
    </row>
    <row r="189" spans="1:41" hidden="1">
      <c r="A189" s="330" t="str">
        <f t="shared" si="0"/>
        <v/>
      </c>
      <c r="B189" s="127" t="s">
        <v>449</v>
      </c>
      <c r="C189" s="127" t="s">
        <v>400</v>
      </c>
      <c r="D189" s="127" t="s">
        <v>396</v>
      </c>
      <c r="E189" s="127" t="s">
        <v>396</v>
      </c>
      <c r="F189" s="127" t="s">
        <v>396</v>
      </c>
      <c r="G189" s="127" t="s">
        <v>396</v>
      </c>
      <c r="H189" s="127" t="s">
        <v>346</v>
      </c>
      <c r="I189" s="127">
        <v>0</v>
      </c>
      <c r="J189" s="127">
        <v>0</v>
      </c>
      <c r="K189" s="127">
        <f t="shared" ref="K189:AO189" si="7">J189</f>
        <v>0</v>
      </c>
      <c r="L189" s="127">
        <f t="shared" si="7"/>
        <v>0</v>
      </c>
      <c r="M189" s="127">
        <f t="shared" si="7"/>
        <v>0</v>
      </c>
      <c r="N189" s="127">
        <f t="shared" si="7"/>
        <v>0</v>
      </c>
      <c r="O189" s="127">
        <f t="shared" si="7"/>
        <v>0</v>
      </c>
      <c r="P189" s="127">
        <f t="shared" si="7"/>
        <v>0</v>
      </c>
      <c r="Q189" s="127">
        <f t="shared" si="7"/>
        <v>0</v>
      </c>
      <c r="R189" s="127">
        <f t="shared" si="7"/>
        <v>0</v>
      </c>
      <c r="S189" s="127">
        <f t="shared" si="7"/>
        <v>0</v>
      </c>
      <c r="T189" s="127">
        <f t="shared" si="7"/>
        <v>0</v>
      </c>
      <c r="U189" s="127">
        <f t="shared" si="7"/>
        <v>0</v>
      </c>
      <c r="V189" s="127">
        <f t="shared" si="7"/>
        <v>0</v>
      </c>
      <c r="W189" s="127">
        <f t="shared" si="7"/>
        <v>0</v>
      </c>
      <c r="X189" s="127">
        <f t="shared" si="7"/>
        <v>0</v>
      </c>
      <c r="Y189" s="127">
        <f t="shared" si="7"/>
        <v>0</v>
      </c>
      <c r="Z189" s="127">
        <f t="shared" si="7"/>
        <v>0</v>
      </c>
      <c r="AA189" s="127">
        <f t="shared" si="7"/>
        <v>0</v>
      </c>
      <c r="AB189" s="127">
        <f t="shared" si="7"/>
        <v>0</v>
      </c>
      <c r="AC189" s="127">
        <f t="shared" si="7"/>
        <v>0</v>
      </c>
      <c r="AD189" s="127">
        <f t="shared" si="7"/>
        <v>0</v>
      </c>
      <c r="AE189" s="127">
        <f t="shared" si="7"/>
        <v>0</v>
      </c>
      <c r="AF189" s="127">
        <f t="shared" si="7"/>
        <v>0</v>
      </c>
      <c r="AG189" s="127">
        <f t="shared" si="7"/>
        <v>0</v>
      </c>
      <c r="AH189" s="127">
        <f t="shared" si="7"/>
        <v>0</v>
      </c>
      <c r="AI189" s="127">
        <f t="shared" si="7"/>
        <v>0</v>
      </c>
      <c r="AJ189" s="127">
        <f t="shared" si="7"/>
        <v>0</v>
      </c>
      <c r="AK189" s="127">
        <f t="shared" si="7"/>
        <v>0</v>
      </c>
      <c r="AL189" s="127">
        <f t="shared" si="7"/>
        <v>0</v>
      </c>
      <c r="AM189" s="127">
        <f t="shared" si="7"/>
        <v>0</v>
      </c>
      <c r="AN189" s="127">
        <f t="shared" si="7"/>
        <v>0</v>
      </c>
      <c r="AO189" s="127">
        <f t="shared" si="7"/>
        <v>0</v>
      </c>
    </row>
    <row r="190" spans="1:41" hidden="1">
      <c r="A190" s="330" t="str">
        <f t="shared" si="0"/>
        <v/>
      </c>
      <c r="B190" s="127" t="s">
        <v>449</v>
      </c>
      <c r="C190" s="127" t="s">
        <v>399</v>
      </c>
      <c r="D190" s="127" t="s">
        <v>396</v>
      </c>
      <c r="E190" s="127" t="s">
        <v>396</v>
      </c>
      <c r="F190" s="127" t="s">
        <v>396</v>
      </c>
      <c r="G190" s="127" t="s">
        <v>396</v>
      </c>
      <c r="H190" s="127" t="s">
        <v>346</v>
      </c>
      <c r="I190" s="127">
        <v>0</v>
      </c>
      <c r="J190" s="127">
        <v>0</v>
      </c>
      <c r="K190" s="127">
        <f t="shared" ref="K190:AO190" si="8">J190</f>
        <v>0</v>
      </c>
      <c r="L190" s="127">
        <f t="shared" si="8"/>
        <v>0</v>
      </c>
      <c r="M190" s="127">
        <f t="shared" si="8"/>
        <v>0</v>
      </c>
      <c r="N190" s="127">
        <f t="shared" si="8"/>
        <v>0</v>
      </c>
      <c r="O190" s="127">
        <f t="shared" si="8"/>
        <v>0</v>
      </c>
      <c r="P190" s="127">
        <f t="shared" si="8"/>
        <v>0</v>
      </c>
      <c r="Q190" s="127">
        <f t="shared" si="8"/>
        <v>0</v>
      </c>
      <c r="R190" s="127">
        <f t="shared" si="8"/>
        <v>0</v>
      </c>
      <c r="S190" s="127">
        <f t="shared" si="8"/>
        <v>0</v>
      </c>
      <c r="T190" s="127">
        <f t="shared" si="8"/>
        <v>0</v>
      </c>
      <c r="U190" s="127">
        <f t="shared" si="8"/>
        <v>0</v>
      </c>
      <c r="V190" s="127">
        <f t="shared" si="8"/>
        <v>0</v>
      </c>
      <c r="W190" s="127">
        <f t="shared" si="8"/>
        <v>0</v>
      </c>
      <c r="X190" s="127">
        <f t="shared" si="8"/>
        <v>0</v>
      </c>
      <c r="Y190" s="127">
        <f t="shared" si="8"/>
        <v>0</v>
      </c>
      <c r="Z190" s="127">
        <f t="shared" si="8"/>
        <v>0</v>
      </c>
      <c r="AA190" s="127">
        <f t="shared" si="8"/>
        <v>0</v>
      </c>
      <c r="AB190" s="127">
        <f t="shared" si="8"/>
        <v>0</v>
      </c>
      <c r="AC190" s="127">
        <f t="shared" si="8"/>
        <v>0</v>
      </c>
      <c r="AD190" s="127">
        <f t="shared" si="8"/>
        <v>0</v>
      </c>
      <c r="AE190" s="127">
        <f t="shared" si="8"/>
        <v>0</v>
      </c>
      <c r="AF190" s="127">
        <f t="shared" si="8"/>
        <v>0</v>
      </c>
      <c r="AG190" s="127">
        <f t="shared" si="8"/>
        <v>0</v>
      </c>
      <c r="AH190" s="127">
        <f t="shared" si="8"/>
        <v>0</v>
      </c>
      <c r="AI190" s="127">
        <f t="shared" si="8"/>
        <v>0</v>
      </c>
      <c r="AJ190" s="127">
        <f t="shared" si="8"/>
        <v>0</v>
      </c>
      <c r="AK190" s="127">
        <f t="shared" si="8"/>
        <v>0</v>
      </c>
      <c r="AL190" s="127">
        <f t="shared" si="8"/>
        <v>0</v>
      </c>
      <c r="AM190" s="127">
        <f t="shared" si="8"/>
        <v>0</v>
      </c>
      <c r="AN190" s="127">
        <f t="shared" si="8"/>
        <v>0</v>
      </c>
      <c r="AO190" s="127">
        <f t="shared" si="8"/>
        <v>0</v>
      </c>
    </row>
    <row r="191" spans="1:41" hidden="1">
      <c r="A191" s="330" t="str">
        <f t="shared" si="0"/>
        <v/>
      </c>
      <c r="B191" s="127" t="s">
        <v>449</v>
      </c>
      <c r="C191" s="127" t="s">
        <v>397</v>
      </c>
      <c r="D191" s="127" t="s">
        <v>396</v>
      </c>
      <c r="E191" s="127" t="s">
        <v>396</v>
      </c>
      <c r="F191" s="127" t="s">
        <v>396</v>
      </c>
      <c r="G191" s="127" t="s">
        <v>396</v>
      </c>
      <c r="H191" s="127" t="str">
        <f>IF(pamsindex,"FX","UP")</f>
        <v>UP</v>
      </c>
      <c r="I191" s="127">
        <v>0</v>
      </c>
      <c r="J191" s="127">
        <v>0</v>
      </c>
      <c r="K191" s="127">
        <f t="shared" ref="K191:AO191" si="9">J191</f>
        <v>0</v>
      </c>
      <c r="L191" s="127">
        <f t="shared" si="9"/>
        <v>0</v>
      </c>
      <c r="M191" s="127">
        <f t="shared" si="9"/>
        <v>0</v>
      </c>
      <c r="N191" s="127">
        <f t="shared" si="9"/>
        <v>0</v>
      </c>
      <c r="O191" s="127">
        <f t="shared" si="9"/>
        <v>0</v>
      </c>
      <c r="P191" s="127">
        <f t="shared" si="9"/>
        <v>0</v>
      </c>
      <c r="Q191" s="127">
        <f t="shared" si="9"/>
        <v>0</v>
      </c>
      <c r="R191" s="127">
        <f t="shared" si="9"/>
        <v>0</v>
      </c>
      <c r="S191" s="127">
        <f t="shared" si="9"/>
        <v>0</v>
      </c>
      <c r="T191" s="127">
        <f t="shared" si="9"/>
        <v>0</v>
      </c>
      <c r="U191" s="127">
        <f t="shared" si="9"/>
        <v>0</v>
      </c>
      <c r="V191" s="127">
        <f t="shared" si="9"/>
        <v>0</v>
      </c>
      <c r="W191" s="127">
        <f t="shared" si="9"/>
        <v>0</v>
      </c>
      <c r="X191" s="127">
        <f t="shared" si="9"/>
        <v>0</v>
      </c>
      <c r="Y191" s="127">
        <f t="shared" si="9"/>
        <v>0</v>
      </c>
      <c r="Z191" s="127">
        <f t="shared" si="9"/>
        <v>0</v>
      </c>
      <c r="AA191" s="127">
        <f t="shared" si="9"/>
        <v>0</v>
      </c>
      <c r="AB191" s="127">
        <f t="shared" si="9"/>
        <v>0</v>
      </c>
      <c r="AC191" s="127">
        <f t="shared" si="9"/>
        <v>0</v>
      </c>
      <c r="AD191" s="127">
        <f t="shared" si="9"/>
        <v>0</v>
      </c>
      <c r="AE191" s="127">
        <f t="shared" si="9"/>
        <v>0</v>
      </c>
      <c r="AF191" s="127">
        <f t="shared" si="9"/>
        <v>0</v>
      </c>
      <c r="AG191" s="127">
        <f t="shared" si="9"/>
        <v>0</v>
      </c>
      <c r="AH191" s="127">
        <f t="shared" si="9"/>
        <v>0</v>
      </c>
      <c r="AI191" s="127">
        <f t="shared" si="9"/>
        <v>0</v>
      </c>
      <c r="AJ191" s="127">
        <f t="shared" si="9"/>
        <v>0</v>
      </c>
      <c r="AK191" s="127">
        <f t="shared" si="9"/>
        <v>0</v>
      </c>
      <c r="AL191" s="127">
        <f t="shared" si="9"/>
        <v>0</v>
      </c>
      <c r="AM191" s="127">
        <f t="shared" si="9"/>
        <v>0</v>
      </c>
      <c r="AN191" s="127">
        <f t="shared" si="9"/>
        <v>0</v>
      </c>
      <c r="AO191" s="127">
        <f t="shared" si="9"/>
        <v>0</v>
      </c>
    </row>
    <row r="192" spans="1:41" hidden="1">
      <c r="A192" s="330" t="str">
        <f t="shared" si="0"/>
        <v/>
      </c>
      <c r="B192" s="127" t="s">
        <v>443</v>
      </c>
      <c r="C192" s="127" t="s">
        <v>405</v>
      </c>
      <c r="D192" s="127" t="s">
        <v>438</v>
      </c>
      <c r="E192" s="127" t="s">
        <v>441</v>
      </c>
      <c r="F192" s="127" t="s">
        <v>396</v>
      </c>
      <c r="G192" s="127" t="s">
        <v>432</v>
      </c>
      <c r="H192" s="127" t="s">
        <v>396</v>
      </c>
      <c r="I192" s="127">
        <f>IF(pamsindex,3,0)</f>
        <v>0</v>
      </c>
      <c r="J192" s="127">
        <v>0</v>
      </c>
      <c r="K192" s="127">
        <f t="shared" ref="K192:L206" si="10">J192</f>
        <v>0</v>
      </c>
      <c r="L192" s="127">
        <f t="shared" si="10"/>
        <v>0</v>
      </c>
      <c r="M192" s="138"/>
      <c r="N192" s="138"/>
      <c r="O192" s="138"/>
      <c r="P192" s="138"/>
      <c r="Q192" s="138"/>
      <c r="R192" s="138"/>
      <c r="S192" s="138"/>
      <c r="T192" s="138"/>
      <c r="U192" s="138"/>
      <c r="V192" s="138"/>
      <c r="W192" s="138"/>
      <c r="X192" s="138"/>
      <c r="Y192" s="138"/>
      <c r="Z192" s="138"/>
      <c r="AA192" s="138"/>
      <c r="AB192" s="138">
        <f>IF(pamsindex,'PAMS levers'!$C$9,0)</f>
        <v>0</v>
      </c>
      <c r="AC192" s="138"/>
      <c r="AD192" s="138"/>
      <c r="AE192" s="138"/>
      <c r="AF192" s="138"/>
      <c r="AG192" s="138"/>
      <c r="AH192" s="138"/>
      <c r="AI192" s="138"/>
      <c r="AJ192" s="138"/>
      <c r="AK192" s="138"/>
      <c r="AL192" s="138"/>
      <c r="AM192" s="138"/>
      <c r="AN192" s="138">
        <f>AB192</f>
        <v>0</v>
      </c>
      <c r="AO192" s="138">
        <f t="shared" ref="AO192:AO206" si="11">AN192</f>
        <v>0</v>
      </c>
    </row>
    <row r="193" spans="1:41" hidden="1">
      <c r="A193" s="330" t="str">
        <f t="shared" si="0"/>
        <v/>
      </c>
      <c r="B193" s="127" t="s">
        <v>443</v>
      </c>
      <c r="C193" s="127" t="s">
        <v>405</v>
      </c>
      <c r="D193" s="127" t="s">
        <v>438</v>
      </c>
      <c r="E193" s="127" t="s">
        <v>448</v>
      </c>
      <c r="F193" s="127" t="s">
        <v>396</v>
      </c>
      <c r="G193" s="127" t="s">
        <v>432</v>
      </c>
      <c r="H193" s="127" t="s">
        <v>396</v>
      </c>
      <c r="I193" s="127">
        <v>0</v>
      </c>
      <c r="J193" s="127">
        <v>1</v>
      </c>
      <c r="K193" s="127">
        <f t="shared" si="10"/>
        <v>1</v>
      </c>
      <c r="L193" s="127">
        <f t="shared" si="10"/>
        <v>1</v>
      </c>
      <c r="M193" s="127">
        <f t="shared" ref="M193:AN193" si="12">L193</f>
        <v>1</v>
      </c>
      <c r="N193" s="127">
        <f t="shared" si="12"/>
        <v>1</v>
      </c>
      <c r="O193" s="127">
        <f t="shared" si="12"/>
        <v>1</v>
      </c>
      <c r="P193" s="127">
        <f t="shared" si="12"/>
        <v>1</v>
      </c>
      <c r="Q193" s="127">
        <f t="shared" si="12"/>
        <v>1</v>
      </c>
      <c r="R193" s="127">
        <f t="shared" si="12"/>
        <v>1</v>
      </c>
      <c r="S193" s="127">
        <f t="shared" si="12"/>
        <v>1</v>
      </c>
      <c r="T193" s="127">
        <f t="shared" si="12"/>
        <v>1</v>
      </c>
      <c r="U193" s="127">
        <f t="shared" si="12"/>
        <v>1</v>
      </c>
      <c r="V193" s="127">
        <f t="shared" si="12"/>
        <v>1</v>
      </c>
      <c r="W193" s="127">
        <f t="shared" si="12"/>
        <v>1</v>
      </c>
      <c r="X193" s="127">
        <f t="shared" si="12"/>
        <v>1</v>
      </c>
      <c r="Y193" s="127">
        <f t="shared" si="12"/>
        <v>1</v>
      </c>
      <c r="Z193" s="127">
        <f t="shared" si="12"/>
        <v>1</v>
      </c>
      <c r="AA193" s="127">
        <f t="shared" si="12"/>
        <v>1</v>
      </c>
      <c r="AB193" s="127">
        <f t="shared" si="12"/>
        <v>1</v>
      </c>
      <c r="AC193" s="127">
        <f t="shared" si="12"/>
        <v>1</v>
      </c>
      <c r="AD193" s="127">
        <f t="shared" si="12"/>
        <v>1</v>
      </c>
      <c r="AE193" s="127">
        <f t="shared" si="12"/>
        <v>1</v>
      </c>
      <c r="AF193" s="127">
        <f t="shared" si="12"/>
        <v>1</v>
      </c>
      <c r="AG193" s="127">
        <f t="shared" si="12"/>
        <v>1</v>
      </c>
      <c r="AH193" s="127">
        <f t="shared" si="12"/>
        <v>1</v>
      </c>
      <c r="AI193" s="127">
        <f t="shared" si="12"/>
        <v>1</v>
      </c>
      <c r="AJ193" s="127">
        <f t="shared" si="12"/>
        <v>1</v>
      </c>
      <c r="AK193" s="127">
        <f t="shared" si="12"/>
        <v>1</v>
      </c>
      <c r="AL193" s="127">
        <f t="shared" si="12"/>
        <v>1</v>
      </c>
      <c r="AM193" s="127">
        <f t="shared" si="12"/>
        <v>1</v>
      </c>
      <c r="AN193" s="127">
        <f t="shared" si="12"/>
        <v>1</v>
      </c>
      <c r="AO193" s="127">
        <f t="shared" si="11"/>
        <v>1</v>
      </c>
    </row>
    <row r="194" spans="1:41" hidden="1">
      <c r="A194" s="330" t="str">
        <f t="shared" si="0"/>
        <v/>
      </c>
      <c r="B194" s="127" t="s">
        <v>443</v>
      </c>
      <c r="C194" s="127" t="s">
        <v>404</v>
      </c>
      <c r="D194" s="127" t="s">
        <v>438</v>
      </c>
      <c r="E194" s="127" t="s">
        <v>441</v>
      </c>
      <c r="F194" s="127" t="s">
        <v>396</v>
      </c>
      <c r="G194" s="127" t="s">
        <v>432</v>
      </c>
      <c r="H194" s="127" t="s">
        <v>396</v>
      </c>
      <c r="I194" s="127">
        <v>0</v>
      </c>
      <c r="J194" s="127">
        <v>0</v>
      </c>
      <c r="K194" s="127">
        <f t="shared" si="10"/>
        <v>0</v>
      </c>
      <c r="L194" s="127">
        <f t="shared" si="10"/>
        <v>0</v>
      </c>
      <c r="M194" s="127">
        <f t="shared" ref="M194:AN194" si="13">L194</f>
        <v>0</v>
      </c>
      <c r="N194" s="127">
        <f t="shared" si="13"/>
        <v>0</v>
      </c>
      <c r="O194" s="127">
        <f t="shared" si="13"/>
        <v>0</v>
      </c>
      <c r="P194" s="127">
        <f t="shared" si="13"/>
        <v>0</v>
      </c>
      <c r="Q194" s="127">
        <f t="shared" si="13"/>
        <v>0</v>
      </c>
      <c r="R194" s="127">
        <f t="shared" si="13"/>
        <v>0</v>
      </c>
      <c r="S194" s="127">
        <f t="shared" si="13"/>
        <v>0</v>
      </c>
      <c r="T194" s="127">
        <f t="shared" si="13"/>
        <v>0</v>
      </c>
      <c r="U194" s="127">
        <f t="shared" si="13"/>
        <v>0</v>
      </c>
      <c r="V194" s="127">
        <f t="shared" si="13"/>
        <v>0</v>
      </c>
      <c r="W194" s="127">
        <f t="shared" si="13"/>
        <v>0</v>
      </c>
      <c r="X194" s="127">
        <f t="shared" si="13"/>
        <v>0</v>
      </c>
      <c r="Y194" s="127">
        <f t="shared" si="13"/>
        <v>0</v>
      </c>
      <c r="Z194" s="127">
        <f t="shared" si="13"/>
        <v>0</v>
      </c>
      <c r="AA194" s="127">
        <f t="shared" si="13"/>
        <v>0</v>
      </c>
      <c r="AB194" s="127">
        <f t="shared" si="13"/>
        <v>0</v>
      </c>
      <c r="AC194" s="127">
        <f t="shared" si="13"/>
        <v>0</v>
      </c>
      <c r="AD194" s="127">
        <f t="shared" si="13"/>
        <v>0</v>
      </c>
      <c r="AE194" s="127">
        <f t="shared" si="13"/>
        <v>0</v>
      </c>
      <c r="AF194" s="127">
        <f t="shared" si="13"/>
        <v>0</v>
      </c>
      <c r="AG194" s="127">
        <f t="shared" si="13"/>
        <v>0</v>
      </c>
      <c r="AH194" s="127">
        <f t="shared" si="13"/>
        <v>0</v>
      </c>
      <c r="AI194" s="127">
        <f t="shared" si="13"/>
        <v>0</v>
      </c>
      <c r="AJ194" s="127">
        <f t="shared" si="13"/>
        <v>0</v>
      </c>
      <c r="AK194" s="127">
        <f t="shared" si="13"/>
        <v>0</v>
      </c>
      <c r="AL194" s="127">
        <f t="shared" si="13"/>
        <v>0</v>
      </c>
      <c r="AM194" s="127">
        <f t="shared" si="13"/>
        <v>0</v>
      </c>
      <c r="AN194" s="127">
        <f t="shared" si="13"/>
        <v>0</v>
      </c>
      <c r="AO194" s="127">
        <f t="shared" si="11"/>
        <v>0</v>
      </c>
    </row>
    <row r="195" spans="1:41" hidden="1">
      <c r="A195" s="330" t="str">
        <f t="shared" si="0"/>
        <v/>
      </c>
      <c r="B195" s="127" t="s">
        <v>443</v>
      </c>
      <c r="C195" s="127" t="s">
        <v>404</v>
      </c>
      <c r="D195" s="127" t="s">
        <v>438</v>
      </c>
      <c r="E195" s="127" t="s">
        <v>447</v>
      </c>
      <c r="F195" s="127" t="s">
        <v>396</v>
      </c>
      <c r="G195" s="127" t="s">
        <v>432</v>
      </c>
      <c r="H195" s="127" t="s">
        <v>396</v>
      </c>
      <c r="I195" s="127">
        <v>0</v>
      </c>
      <c r="J195" s="127">
        <v>1</v>
      </c>
      <c r="K195" s="127">
        <f t="shared" si="10"/>
        <v>1</v>
      </c>
      <c r="L195" s="127">
        <f t="shared" si="10"/>
        <v>1</v>
      </c>
      <c r="M195" s="127">
        <f t="shared" ref="M195:AN195" si="14">L195</f>
        <v>1</v>
      </c>
      <c r="N195" s="127">
        <f t="shared" si="14"/>
        <v>1</v>
      </c>
      <c r="O195" s="127">
        <f t="shared" si="14"/>
        <v>1</v>
      </c>
      <c r="P195" s="127">
        <f t="shared" si="14"/>
        <v>1</v>
      </c>
      <c r="Q195" s="127">
        <f t="shared" si="14"/>
        <v>1</v>
      </c>
      <c r="R195" s="127">
        <f t="shared" si="14"/>
        <v>1</v>
      </c>
      <c r="S195" s="127">
        <f t="shared" si="14"/>
        <v>1</v>
      </c>
      <c r="T195" s="127">
        <f t="shared" si="14"/>
        <v>1</v>
      </c>
      <c r="U195" s="127">
        <f t="shared" si="14"/>
        <v>1</v>
      </c>
      <c r="V195" s="127">
        <f t="shared" si="14"/>
        <v>1</v>
      </c>
      <c r="W195" s="127">
        <f t="shared" si="14"/>
        <v>1</v>
      </c>
      <c r="X195" s="127">
        <f t="shared" si="14"/>
        <v>1</v>
      </c>
      <c r="Y195" s="127">
        <f t="shared" si="14"/>
        <v>1</v>
      </c>
      <c r="Z195" s="127">
        <f t="shared" si="14"/>
        <v>1</v>
      </c>
      <c r="AA195" s="127">
        <f t="shared" si="14"/>
        <v>1</v>
      </c>
      <c r="AB195" s="127">
        <f t="shared" si="14"/>
        <v>1</v>
      </c>
      <c r="AC195" s="127">
        <f t="shared" si="14"/>
        <v>1</v>
      </c>
      <c r="AD195" s="127">
        <f t="shared" si="14"/>
        <v>1</v>
      </c>
      <c r="AE195" s="127">
        <f t="shared" si="14"/>
        <v>1</v>
      </c>
      <c r="AF195" s="127">
        <f t="shared" si="14"/>
        <v>1</v>
      </c>
      <c r="AG195" s="127">
        <f t="shared" si="14"/>
        <v>1</v>
      </c>
      <c r="AH195" s="127">
        <f t="shared" si="14"/>
        <v>1</v>
      </c>
      <c r="AI195" s="127">
        <f t="shared" si="14"/>
        <v>1</v>
      </c>
      <c r="AJ195" s="127">
        <f t="shared" si="14"/>
        <v>1</v>
      </c>
      <c r="AK195" s="127">
        <f t="shared" si="14"/>
        <v>1</v>
      </c>
      <c r="AL195" s="127">
        <f t="shared" si="14"/>
        <v>1</v>
      </c>
      <c r="AM195" s="127">
        <f t="shared" si="14"/>
        <v>1</v>
      </c>
      <c r="AN195" s="127">
        <f t="shared" si="14"/>
        <v>1</v>
      </c>
      <c r="AO195" s="127">
        <f t="shared" si="11"/>
        <v>1</v>
      </c>
    </row>
    <row r="196" spans="1:41" hidden="1">
      <c r="A196" s="330" t="str">
        <f t="shared" si="0"/>
        <v/>
      </c>
      <c r="B196" s="127" t="s">
        <v>443</v>
      </c>
      <c r="C196" s="127" t="s">
        <v>401</v>
      </c>
      <c r="D196" s="127" t="s">
        <v>438</v>
      </c>
      <c r="E196" s="127" t="s">
        <v>437</v>
      </c>
      <c r="F196" s="127" t="s">
        <v>396</v>
      </c>
      <c r="G196" s="127" t="s">
        <v>432</v>
      </c>
      <c r="H196" s="127" t="s">
        <v>396</v>
      </c>
      <c r="I196" s="127">
        <f>IF(pamsindex,3,0)</f>
        <v>0</v>
      </c>
      <c r="J196" s="127">
        <v>0</v>
      </c>
      <c r="K196" s="127">
        <f t="shared" si="10"/>
        <v>0</v>
      </c>
      <c r="L196" s="127">
        <f t="shared" si="10"/>
        <v>0</v>
      </c>
      <c r="M196" s="138"/>
      <c r="N196" s="138"/>
      <c r="O196" s="138"/>
      <c r="P196" s="138"/>
      <c r="Q196" s="138"/>
      <c r="R196" s="138"/>
      <c r="S196" s="138"/>
      <c r="T196" s="138"/>
      <c r="U196" s="138"/>
      <c r="V196" s="138"/>
      <c r="W196" s="138"/>
      <c r="X196" s="138"/>
      <c r="Y196" s="138"/>
      <c r="Z196" s="138"/>
      <c r="AA196" s="138"/>
      <c r="AB196" s="138">
        <f>AB192</f>
        <v>0</v>
      </c>
      <c r="AC196" s="138"/>
      <c r="AD196" s="138"/>
      <c r="AE196" s="138"/>
      <c r="AF196" s="138"/>
      <c r="AG196" s="138"/>
      <c r="AH196" s="138"/>
      <c r="AI196" s="138"/>
      <c r="AJ196" s="138"/>
      <c r="AK196" s="138"/>
      <c r="AL196" s="138"/>
      <c r="AM196" s="138"/>
      <c r="AN196" s="138">
        <f>AN192</f>
        <v>0</v>
      </c>
      <c r="AO196" s="138">
        <f t="shared" si="11"/>
        <v>0</v>
      </c>
    </row>
    <row r="197" spans="1:41" hidden="1">
      <c r="A197" s="330" t="str">
        <f t="shared" si="0"/>
        <v/>
      </c>
      <c r="B197" s="127" t="s">
        <v>443</v>
      </c>
      <c r="C197" s="127" t="s">
        <v>401</v>
      </c>
      <c r="D197" s="127" t="s">
        <v>438</v>
      </c>
      <c r="E197" s="127" t="s">
        <v>446</v>
      </c>
      <c r="F197" s="127" t="s">
        <v>396</v>
      </c>
      <c r="G197" s="127" t="s">
        <v>432</v>
      </c>
      <c r="H197" s="127" t="s">
        <v>396</v>
      </c>
      <c r="I197" s="127">
        <v>0</v>
      </c>
      <c r="J197" s="127">
        <v>1</v>
      </c>
      <c r="K197" s="127">
        <f t="shared" si="10"/>
        <v>1</v>
      </c>
      <c r="L197" s="127">
        <f t="shared" si="10"/>
        <v>1</v>
      </c>
      <c r="M197" s="127">
        <f t="shared" ref="M197:AN197" si="15">L197</f>
        <v>1</v>
      </c>
      <c r="N197" s="127">
        <f t="shared" si="15"/>
        <v>1</v>
      </c>
      <c r="O197" s="127">
        <f t="shared" si="15"/>
        <v>1</v>
      </c>
      <c r="P197" s="127">
        <f t="shared" si="15"/>
        <v>1</v>
      </c>
      <c r="Q197" s="127">
        <f t="shared" si="15"/>
        <v>1</v>
      </c>
      <c r="R197" s="127">
        <f t="shared" si="15"/>
        <v>1</v>
      </c>
      <c r="S197" s="127">
        <f t="shared" si="15"/>
        <v>1</v>
      </c>
      <c r="T197" s="127">
        <f t="shared" si="15"/>
        <v>1</v>
      </c>
      <c r="U197" s="127">
        <f t="shared" si="15"/>
        <v>1</v>
      </c>
      <c r="V197" s="127">
        <f t="shared" si="15"/>
        <v>1</v>
      </c>
      <c r="W197" s="127">
        <f t="shared" si="15"/>
        <v>1</v>
      </c>
      <c r="X197" s="127">
        <f t="shared" si="15"/>
        <v>1</v>
      </c>
      <c r="Y197" s="127">
        <f t="shared" si="15"/>
        <v>1</v>
      </c>
      <c r="Z197" s="127">
        <f t="shared" si="15"/>
        <v>1</v>
      </c>
      <c r="AA197" s="127">
        <f t="shared" si="15"/>
        <v>1</v>
      </c>
      <c r="AB197" s="127">
        <f t="shared" si="15"/>
        <v>1</v>
      </c>
      <c r="AC197" s="127">
        <f t="shared" si="15"/>
        <v>1</v>
      </c>
      <c r="AD197" s="127">
        <f t="shared" si="15"/>
        <v>1</v>
      </c>
      <c r="AE197" s="127">
        <f t="shared" si="15"/>
        <v>1</v>
      </c>
      <c r="AF197" s="127">
        <f t="shared" si="15"/>
        <v>1</v>
      </c>
      <c r="AG197" s="127">
        <f t="shared" si="15"/>
        <v>1</v>
      </c>
      <c r="AH197" s="127">
        <f t="shared" si="15"/>
        <v>1</v>
      </c>
      <c r="AI197" s="127">
        <f t="shared" si="15"/>
        <v>1</v>
      </c>
      <c r="AJ197" s="127">
        <f t="shared" si="15"/>
        <v>1</v>
      </c>
      <c r="AK197" s="127">
        <f t="shared" si="15"/>
        <v>1</v>
      </c>
      <c r="AL197" s="127">
        <f t="shared" si="15"/>
        <v>1</v>
      </c>
      <c r="AM197" s="127">
        <f t="shared" si="15"/>
        <v>1</v>
      </c>
      <c r="AN197" s="127">
        <f t="shared" si="15"/>
        <v>1</v>
      </c>
      <c r="AO197" s="127">
        <f t="shared" si="11"/>
        <v>1</v>
      </c>
    </row>
    <row r="198" spans="1:41" hidden="1">
      <c r="A198" s="330" t="str">
        <f t="shared" si="0"/>
        <v/>
      </c>
      <c r="B198" s="127" t="s">
        <v>443</v>
      </c>
      <c r="C198" s="127" t="s">
        <v>400</v>
      </c>
      <c r="D198" s="127" t="s">
        <v>438</v>
      </c>
      <c r="E198" s="127" t="s">
        <v>437</v>
      </c>
      <c r="F198" s="127" t="s">
        <v>396</v>
      </c>
      <c r="G198" s="127" t="s">
        <v>432</v>
      </c>
      <c r="H198" s="127" t="s">
        <v>396</v>
      </c>
      <c r="I198" s="127">
        <v>0</v>
      </c>
      <c r="J198" s="127">
        <v>0</v>
      </c>
      <c r="K198" s="127">
        <f t="shared" si="10"/>
        <v>0</v>
      </c>
      <c r="L198" s="127">
        <f t="shared" si="10"/>
        <v>0</v>
      </c>
      <c r="M198" s="127">
        <f t="shared" ref="M198:AN198" si="16">L198</f>
        <v>0</v>
      </c>
      <c r="N198" s="127">
        <f t="shared" si="16"/>
        <v>0</v>
      </c>
      <c r="O198" s="127">
        <f t="shared" si="16"/>
        <v>0</v>
      </c>
      <c r="P198" s="127">
        <f t="shared" si="16"/>
        <v>0</v>
      </c>
      <c r="Q198" s="127">
        <f t="shared" si="16"/>
        <v>0</v>
      </c>
      <c r="R198" s="127">
        <f t="shared" si="16"/>
        <v>0</v>
      </c>
      <c r="S198" s="127">
        <f t="shared" si="16"/>
        <v>0</v>
      </c>
      <c r="T198" s="127">
        <f t="shared" si="16"/>
        <v>0</v>
      </c>
      <c r="U198" s="127">
        <f t="shared" si="16"/>
        <v>0</v>
      </c>
      <c r="V198" s="127">
        <f t="shared" si="16"/>
        <v>0</v>
      </c>
      <c r="W198" s="127">
        <f t="shared" si="16"/>
        <v>0</v>
      </c>
      <c r="X198" s="127">
        <f t="shared" si="16"/>
        <v>0</v>
      </c>
      <c r="Y198" s="127">
        <f t="shared" si="16"/>
        <v>0</v>
      </c>
      <c r="Z198" s="127">
        <f t="shared" si="16"/>
        <v>0</v>
      </c>
      <c r="AA198" s="127">
        <f t="shared" si="16"/>
        <v>0</v>
      </c>
      <c r="AB198" s="127">
        <f t="shared" si="16"/>
        <v>0</v>
      </c>
      <c r="AC198" s="127">
        <f t="shared" si="16"/>
        <v>0</v>
      </c>
      <c r="AD198" s="127">
        <f t="shared" si="16"/>
        <v>0</v>
      </c>
      <c r="AE198" s="127">
        <f t="shared" si="16"/>
        <v>0</v>
      </c>
      <c r="AF198" s="127">
        <f t="shared" si="16"/>
        <v>0</v>
      </c>
      <c r="AG198" s="127">
        <f t="shared" si="16"/>
        <v>0</v>
      </c>
      <c r="AH198" s="127">
        <f t="shared" si="16"/>
        <v>0</v>
      </c>
      <c r="AI198" s="127">
        <f t="shared" si="16"/>
        <v>0</v>
      </c>
      <c r="AJ198" s="127">
        <f t="shared" si="16"/>
        <v>0</v>
      </c>
      <c r="AK198" s="127">
        <f t="shared" si="16"/>
        <v>0</v>
      </c>
      <c r="AL198" s="127">
        <f t="shared" si="16"/>
        <v>0</v>
      </c>
      <c r="AM198" s="127">
        <f t="shared" si="16"/>
        <v>0</v>
      </c>
      <c r="AN198" s="127">
        <f t="shared" si="16"/>
        <v>0</v>
      </c>
      <c r="AO198" s="127">
        <f t="shared" si="11"/>
        <v>0</v>
      </c>
    </row>
    <row r="199" spans="1:41" hidden="1">
      <c r="A199" s="330" t="str">
        <f t="shared" si="0"/>
        <v/>
      </c>
      <c r="B199" s="127" t="s">
        <v>443</v>
      </c>
      <c r="C199" s="127" t="s">
        <v>400</v>
      </c>
      <c r="D199" s="127" t="s">
        <v>438</v>
      </c>
      <c r="E199" s="127" t="s">
        <v>445</v>
      </c>
      <c r="F199" s="127" t="s">
        <v>396</v>
      </c>
      <c r="G199" s="127" t="s">
        <v>432</v>
      </c>
      <c r="H199" s="127" t="s">
        <v>396</v>
      </c>
      <c r="I199" s="127">
        <v>0</v>
      </c>
      <c r="J199" s="127">
        <v>1</v>
      </c>
      <c r="K199" s="127">
        <f t="shared" si="10"/>
        <v>1</v>
      </c>
      <c r="L199" s="127">
        <f t="shared" si="10"/>
        <v>1</v>
      </c>
      <c r="M199" s="127">
        <f t="shared" ref="M199:AN199" si="17">L199</f>
        <v>1</v>
      </c>
      <c r="N199" s="127">
        <f t="shared" si="17"/>
        <v>1</v>
      </c>
      <c r="O199" s="127">
        <f t="shared" si="17"/>
        <v>1</v>
      </c>
      <c r="P199" s="127">
        <f t="shared" si="17"/>
        <v>1</v>
      </c>
      <c r="Q199" s="127">
        <f t="shared" si="17"/>
        <v>1</v>
      </c>
      <c r="R199" s="127">
        <f t="shared" si="17"/>
        <v>1</v>
      </c>
      <c r="S199" s="127">
        <f t="shared" si="17"/>
        <v>1</v>
      </c>
      <c r="T199" s="127">
        <f t="shared" si="17"/>
        <v>1</v>
      </c>
      <c r="U199" s="127">
        <f t="shared" si="17"/>
        <v>1</v>
      </c>
      <c r="V199" s="127">
        <f t="shared" si="17"/>
        <v>1</v>
      </c>
      <c r="W199" s="127">
        <f t="shared" si="17"/>
        <v>1</v>
      </c>
      <c r="X199" s="127">
        <f t="shared" si="17"/>
        <v>1</v>
      </c>
      <c r="Y199" s="127">
        <f t="shared" si="17"/>
        <v>1</v>
      </c>
      <c r="Z199" s="127">
        <f t="shared" si="17"/>
        <v>1</v>
      </c>
      <c r="AA199" s="127">
        <f t="shared" si="17"/>
        <v>1</v>
      </c>
      <c r="AB199" s="127">
        <f t="shared" si="17"/>
        <v>1</v>
      </c>
      <c r="AC199" s="127">
        <f t="shared" si="17"/>
        <v>1</v>
      </c>
      <c r="AD199" s="127">
        <f t="shared" si="17"/>
        <v>1</v>
      </c>
      <c r="AE199" s="127">
        <f t="shared" si="17"/>
        <v>1</v>
      </c>
      <c r="AF199" s="127">
        <f t="shared" si="17"/>
        <v>1</v>
      </c>
      <c r="AG199" s="127">
        <f t="shared" si="17"/>
        <v>1</v>
      </c>
      <c r="AH199" s="127">
        <f t="shared" si="17"/>
        <v>1</v>
      </c>
      <c r="AI199" s="127">
        <f t="shared" si="17"/>
        <v>1</v>
      </c>
      <c r="AJ199" s="127">
        <f t="shared" si="17"/>
        <v>1</v>
      </c>
      <c r="AK199" s="127">
        <f t="shared" si="17"/>
        <v>1</v>
      </c>
      <c r="AL199" s="127">
        <f t="shared" si="17"/>
        <v>1</v>
      </c>
      <c r="AM199" s="127">
        <f t="shared" si="17"/>
        <v>1</v>
      </c>
      <c r="AN199" s="127">
        <f t="shared" si="17"/>
        <v>1</v>
      </c>
      <c r="AO199" s="127">
        <f t="shared" si="11"/>
        <v>1</v>
      </c>
    </row>
    <row r="200" spans="1:41" hidden="1">
      <c r="A200" s="330" t="str">
        <f t="shared" si="0"/>
        <v/>
      </c>
      <c r="B200" s="127" t="s">
        <v>443</v>
      </c>
      <c r="C200" s="127" t="s">
        <v>399</v>
      </c>
      <c r="D200" s="127" t="s">
        <v>438</v>
      </c>
      <c r="E200" s="127" t="s">
        <v>440</v>
      </c>
      <c r="F200" s="127" t="s">
        <v>396</v>
      </c>
      <c r="G200" s="127" t="s">
        <v>432</v>
      </c>
      <c r="H200" s="127" t="s">
        <v>396</v>
      </c>
      <c r="I200" s="127">
        <v>0</v>
      </c>
      <c r="J200" s="127">
        <v>0</v>
      </c>
      <c r="K200" s="127">
        <f t="shared" si="10"/>
        <v>0</v>
      </c>
      <c r="L200" s="127">
        <f t="shared" si="10"/>
        <v>0</v>
      </c>
      <c r="M200" s="127">
        <f t="shared" ref="M200:AN200" si="18">L200</f>
        <v>0</v>
      </c>
      <c r="N200" s="127">
        <f t="shared" si="18"/>
        <v>0</v>
      </c>
      <c r="O200" s="127">
        <f t="shared" si="18"/>
        <v>0</v>
      </c>
      <c r="P200" s="127">
        <f t="shared" si="18"/>
        <v>0</v>
      </c>
      <c r="Q200" s="127">
        <f t="shared" si="18"/>
        <v>0</v>
      </c>
      <c r="R200" s="127">
        <f t="shared" si="18"/>
        <v>0</v>
      </c>
      <c r="S200" s="127">
        <f t="shared" si="18"/>
        <v>0</v>
      </c>
      <c r="T200" s="127">
        <f t="shared" si="18"/>
        <v>0</v>
      </c>
      <c r="U200" s="127">
        <f t="shared" si="18"/>
        <v>0</v>
      </c>
      <c r="V200" s="127">
        <f t="shared" si="18"/>
        <v>0</v>
      </c>
      <c r="W200" s="127">
        <f t="shared" si="18"/>
        <v>0</v>
      </c>
      <c r="X200" s="127">
        <f t="shared" si="18"/>
        <v>0</v>
      </c>
      <c r="Y200" s="127">
        <f t="shared" si="18"/>
        <v>0</v>
      </c>
      <c r="Z200" s="127">
        <f t="shared" si="18"/>
        <v>0</v>
      </c>
      <c r="AA200" s="127">
        <f t="shared" si="18"/>
        <v>0</v>
      </c>
      <c r="AB200" s="127">
        <f t="shared" si="18"/>
        <v>0</v>
      </c>
      <c r="AC200" s="127">
        <f t="shared" si="18"/>
        <v>0</v>
      </c>
      <c r="AD200" s="127">
        <f t="shared" si="18"/>
        <v>0</v>
      </c>
      <c r="AE200" s="127">
        <f t="shared" si="18"/>
        <v>0</v>
      </c>
      <c r="AF200" s="127">
        <f t="shared" si="18"/>
        <v>0</v>
      </c>
      <c r="AG200" s="127">
        <f t="shared" si="18"/>
        <v>0</v>
      </c>
      <c r="AH200" s="127">
        <f t="shared" si="18"/>
        <v>0</v>
      </c>
      <c r="AI200" s="127">
        <f t="shared" si="18"/>
        <v>0</v>
      </c>
      <c r="AJ200" s="127">
        <f t="shared" si="18"/>
        <v>0</v>
      </c>
      <c r="AK200" s="127">
        <f t="shared" si="18"/>
        <v>0</v>
      </c>
      <c r="AL200" s="127">
        <f t="shared" si="18"/>
        <v>0</v>
      </c>
      <c r="AM200" s="127">
        <f t="shared" si="18"/>
        <v>0</v>
      </c>
      <c r="AN200" s="127">
        <f t="shared" si="18"/>
        <v>0</v>
      </c>
      <c r="AO200" s="127">
        <f t="shared" si="11"/>
        <v>0</v>
      </c>
    </row>
    <row r="201" spans="1:41" hidden="1">
      <c r="A201" s="330" t="str">
        <f t="shared" si="0"/>
        <v/>
      </c>
      <c r="B201" s="127" t="s">
        <v>443</v>
      </c>
      <c r="C201" s="127" t="s">
        <v>399</v>
      </c>
      <c r="D201" s="127" t="s">
        <v>438</v>
      </c>
      <c r="E201" s="127" t="s">
        <v>444</v>
      </c>
      <c r="F201" s="127" t="s">
        <v>396</v>
      </c>
      <c r="G201" s="127" t="s">
        <v>432</v>
      </c>
      <c r="H201" s="127" t="s">
        <v>396</v>
      </c>
      <c r="I201" s="127">
        <v>0</v>
      </c>
      <c r="J201" s="127">
        <v>1</v>
      </c>
      <c r="K201" s="127">
        <f t="shared" si="10"/>
        <v>1</v>
      </c>
      <c r="L201" s="127">
        <f t="shared" si="10"/>
        <v>1</v>
      </c>
      <c r="M201" s="127">
        <f t="shared" ref="M201:AN201" si="19">L201</f>
        <v>1</v>
      </c>
      <c r="N201" s="127">
        <f t="shared" si="19"/>
        <v>1</v>
      </c>
      <c r="O201" s="127">
        <f t="shared" si="19"/>
        <v>1</v>
      </c>
      <c r="P201" s="127">
        <f t="shared" si="19"/>
        <v>1</v>
      </c>
      <c r="Q201" s="127">
        <f t="shared" si="19"/>
        <v>1</v>
      </c>
      <c r="R201" s="127">
        <f t="shared" si="19"/>
        <v>1</v>
      </c>
      <c r="S201" s="127">
        <f t="shared" si="19"/>
        <v>1</v>
      </c>
      <c r="T201" s="127">
        <f t="shared" si="19"/>
        <v>1</v>
      </c>
      <c r="U201" s="127">
        <f t="shared" si="19"/>
        <v>1</v>
      </c>
      <c r="V201" s="127">
        <f t="shared" si="19"/>
        <v>1</v>
      </c>
      <c r="W201" s="127">
        <f t="shared" si="19"/>
        <v>1</v>
      </c>
      <c r="X201" s="127">
        <f t="shared" si="19"/>
        <v>1</v>
      </c>
      <c r="Y201" s="127">
        <f t="shared" si="19"/>
        <v>1</v>
      </c>
      <c r="Z201" s="127">
        <f t="shared" si="19"/>
        <v>1</v>
      </c>
      <c r="AA201" s="127">
        <f t="shared" si="19"/>
        <v>1</v>
      </c>
      <c r="AB201" s="127">
        <f t="shared" si="19"/>
        <v>1</v>
      </c>
      <c r="AC201" s="127">
        <f t="shared" si="19"/>
        <v>1</v>
      </c>
      <c r="AD201" s="127">
        <f t="shared" si="19"/>
        <v>1</v>
      </c>
      <c r="AE201" s="127">
        <f t="shared" si="19"/>
        <v>1</v>
      </c>
      <c r="AF201" s="127">
        <f t="shared" si="19"/>
        <v>1</v>
      </c>
      <c r="AG201" s="127">
        <f t="shared" si="19"/>
        <v>1</v>
      </c>
      <c r="AH201" s="127">
        <f t="shared" si="19"/>
        <v>1</v>
      </c>
      <c r="AI201" s="127">
        <f t="shared" si="19"/>
        <v>1</v>
      </c>
      <c r="AJ201" s="127">
        <f t="shared" si="19"/>
        <v>1</v>
      </c>
      <c r="AK201" s="127">
        <f t="shared" si="19"/>
        <v>1</v>
      </c>
      <c r="AL201" s="127">
        <f t="shared" si="19"/>
        <v>1</v>
      </c>
      <c r="AM201" s="127">
        <f t="shared" si="19"/>
        <v>1</v>
      </c>
      <c r="AN201" s="127">
        <f t="shared" si="19"/>
        <v>1</v>
      </c>
      <c r="AO201" s="127">
        <f t="shared" si="11"/>
        <v>1</v>
      </c>
    </row>
    <row r="202" spans="1:41" hidden="1">
      <c r="A202" s="330" t="str">
        <f t="shared" si="0"/>
        <v/>
      </c>
      <c r="B202" s="127" t="s">
        <v>443</v>
      </c>
      <c r="C202" s="127" t="s">
        <v>397</v>
      </c>
      <c r="D202" s="127" t="s">
        <v>438</v>
      </c>
      <c r="E202" s="127" t="s">
        <v>440</v>
      </c>
      <c r="F202" s="127" t="s">
        <v>396</v>
      </c>
      <c r="G202" s="127" t="s">
        <v>432</v>
      </c>
      <c r="H202" s="127" t="s">
        <v>396</v>
      </c>
      <c r="I202" s="127">
        <f>IF(pamsindex,3,0)</f>
        <v>0</v>
      </c>
      <c r="J202" s="127">
        <v>0</v>
      </c>
      <c r="K202" s="127">
        <f t="shared" si="10"/>
        <v>0</v>
      </c>
      <c r="L202" s="127">
        <f t="shared" si="10"/>
        <v>0</v>
      </c>
      <c r="M202" s="138"/>
      <c r="N202" s="138"/>
      <c r="O202" s="138"/>
      <c r="P202" s="138"/>
      <c r="Q202" s="138"/>
      <c r="R202" s="138"/>
      <c r="S202" s="138"/>
      <c r="T202" s="138"/>
      <c r="U202" s="138"/>
      <c r="V202" s="138"/>
      <c r="W202" s="138"/>
      <c r="X202" s="138"/>
      <c r="Y202" s="138"/>
      <c r="Z202" s="138"/>
      <c r="AA202" s="138"/>
      <c r="AB202" s="138">
        <f>AB196</f>
        <v>0</v>
      </c>
      <c r="AC202" s="138"/>
      <c r="AD202" s="138"/>
      <c r="AE202" s="138"/>
      <c r="AF202" s="138"/>
      <c r="AG202" s="138"/>
      <c r="AH202" s="138"/>
      <c r="AI202" s="138"/>
      <c r="AJ202" s="138"/>
      <c r="AK202" s="138"/>
      <c r="AL202" s="138"/>
      <c r="AM202" s="138"/>
      <c r="AN202" s="138">
        <f>AN196</f>
        <v>0</v>
      </c>
      <c r="AO202" s="138">
        <f t="shared" si="11"/>
        <v>0</v>
      </c>
    </row>
    <row r="203" spans="1:41" hidden="1">
      <c r="A203" s="330" t="str">
        <f t="shared" si="0"/>
        <v/>
      </c>
      <c r="B203" s="127" t="s">
        <v>443</v>
      </c>
      <c r="C203" s="127" t="s">
        <v>397</v>
      </c>
      <c r="D203" s="127" t="s">
        <v>438</v>
      </c>
      <c r="E203" s="127" t="s">
        <v>442</v>
      </c>
      <c r="F203" s="127" t="s">
        <v>396</v>
      </c>
      <c r="G203" s="127" t="s">
        <v>432</v>
      </c>
      <c r="H203" s="127" t="s">
        <v>396</v>
      </c>
      <c r="I203" s="127">
        <v>0</v>
      </c>
      <c r="J203" s="127">
        <v>1</v>
      </c>
      <c r="K203" s="127">
        <f t="shared" si="10"/>
        <v>1</v>
      </c>
      <c r="L203" s="127">
        <f t="shared" si="10"/>
        <v>1</v>
      </c>
      <c r="M203" s="127">
        <f t="shared" ref="M203:AN203" si="20">L203</f>
        <v>1</v>
      </c>
      <c r="N203" s="127">
        <f t="shared" si="20"/>
        <v>1</v>
      </c>
      <c r="O203" s="127">
        <f t="shared" si="20"/>
        <v>1</v>
      </c>
      <c r="P203" s="127">
        <f t="shared" si="20"/>
        <v>1</v>
      </c>
      <c r="Q203" s="127">
        <f t="shared" si="20"/>
        <v>1</v>
      </c>
      <c r="R203" s="127">
        <f t="shared" si="20"/>
        <v>1</v>
      </c>
      <c r="S203" s="127">
        <f t="shared" si="20"/>
        <v>1</v>
      </c>
      <c r="T203" s="127">
        <f t="shared" si="20"/>
        <v>1</v>
      </c>
      <c r="U203" s="127">
        <f t="shared" si="20"/>
        <v>1</v>
      </c>
      <c r="V203" s="127">
        <f t="shared" si="20"/>
        <v>1</v>
      </c>
      <c r="W203" s="127">
        <f t="shared" si="20"/>
        <v>1</v>
      </c>
      <c r="X203" s="127">
        <f t="shared" si="20"/>
        <v>1</v>
      </c>
      <c r="Y203" s="127">
        <f t="shared" si="20"/>
        <v>1</v>
      </c>
      <c r="Z203" s="127">
        <f t="shared" si="20"/>
        <v>1</v>
      </c>
      <c r="AA203" s="127">
        <f t="shared" si="20"/>
        <v>1</v>
      </c>
      <c r="AB203" s="127">
        <f t="shared" si="20"/>
        <v>1</v>
      </c>
      <c r="AC203" s="127">
        <f t="shared" si="20"/>
        <v>1</v>
      </c>
      <c r="AD203" s="127">
        <f t="shared" si="20"/>
        <v>1</v>
      </c>
      <c r="AE203" s="127">
        <f t="shared" si="20"/>
        <v>1</v>
      </c>
      <c r="AF203" s="127">
        <f t="shared" si="20"/>
        <v>1</v>
      </c>
      <c r="AG203" s="127">
        <f t="shared" si="20"/>
        <v>1</v>
      </c>
      <c r="AH203" s="127">
        <f t="shared" si="20"/>
        <v>1</v>
      </c>
      <c r="AI203" s="127">
        <f t="shared" si="20"/>
        <v>1</v>
      </c>
      <c r="AJ203" s="127">
        <f t="shared" si="20"/>
        <v>1</v>
      </c>
      <c r="AK203" s="127">
        <f t="shared" si="20"/>
        <v>1</v>
      </c>
      <c r="AL203" s="127">
        <f t="shared" si="20"/>
        <v>1</v>
      </c>
      <c r="AM203" s="127">
        <f t="shared" si="20"/>
        <v>1</v>
      </c>
      <c r="AN203" s="127">
        <f t="shared" si="20"/>
        <v>1</v>
      </c>
      <c r="AO203" s="127">
        <f t="shared" si="11"/>
        <v>1</v>
      </c>
    </row>
    <row r="204" spans="1:41" hidden="1">
      <c r="A204" s="330" t="str">
        <f t="shared" si="0"/>
        <v/>
      </c>
      <c r="B204" s="127" t="s">
        <v>439</v>
      </c>
      <c r="C204" s="127" t="s">
        <v>406</v>
      </c>
      <c r="D204" s="127" t="s">
        <v>438</v>
      </c>
      <c r="E204" s="127" t="s">
        <v>441</v>
      </c>
      <c r="F204" s="127" t="s">
        <v>396</v>
      </c>
      <c r="G204" s="127" t="s">
        <v>396</v>
      </c>
      <c r="H204" s="127" t="s">
        <v>396</v>
      </c>
      <c r="I204" s="127">
        <v>0</v>
      </c>
      <c r="J204" s="127">
        <v>1</v>
      </c>
      <c r="K204" s="127">
        <f t="shared" si="10"/>
        <v>1</v>
      </c>
      <c r="L204" s="127">
        <f t="shared" si="10"/>
        <v>1</v>
      </c>
      <c r="M204" s="127">
        <f t="shared" ref="M204:AN204" si="21">L204</f>
        <v>1</v>
      </c>
      <c r="N204" s="127">
        <f t="shared" si="21"/>
        <v>1</v>
      </c>
      <c r="O204" s="127">
        <f t="shared" si="21"/>
        <v>1</v>
      </c>
      <c r="P204" s="127">
        <f t="shared" si="21"/>
        <v>1</v>
      </c>
      <c r="Q204" s="127">
        <f t="shared" si="21"/>
        <v>1</v>
      </c>
      <c r="R204" s="127">
        <f t="shared" si="21"/>
        <v>1</v>
      </c>
      <c r="S204" s="127">
        <f t="shared" si="21"/>
        <v>1</v>
      </c>
      <c r="T204" s="127">
        <f t="shared" si="21"/>
        <v>1</v>
      </c>
      <c r="U204" s="127">
        <f t="shared" si="21"/>
        <v>1</v>
      </c>
      <c r="V204" s="127">
        <f t="shared" si="21"/>
        <v>1</v>
      </c>
      <c r="W204" s="127">
        <f t="shared" si="21"/>
        <v>1</v>
      </c>
      <c r="X204" s="127">
        <f t="shared" si="21"/>
        <v>1</v>
      </c>
      <c r="Y204" s="127">
        <f t="shared" si="21"/>
        <v>1</v>
      </c>
      <c r="Z204" s="127">
        <f t="shared" si="21"/>
        <v>1</v>
      </c>
      <c r="AA204" s="127">
        <f t="shared" si="21"/>
        <v>1</v>
      </c>
      <c r="AB204" s="127">
        <f t="shared" si="21"/>
        <v>1</v>
      </c>
      <c r="AC204" s="127">
        <f t="shared" si="21"/>
        <v>1</v>
      </c>
      <c r="AD204" s="127">
        <f t="shared" si="21"/>
        <v>1</v>
      </c>
      <c r="AE204" s="127">
        <f t="shared" si="21"/>
        <v>1</v>
      </c>
      <c r="AF204" s="127">
        <f t="shared" si="21"/>
        <v>1</v>
      </c>
      <c r="AG204" s="127">
        <f t="shared" si="21"/>
        <v>1</v>
      </c>
      <c r="AH204" s="127">
        <f t="shared" si="21"/>
        <v>1</v>
      </c>
      <c r="AI204" s="127">
        <f t="shared" si="21"/>
        <v>1</v>
      </c>
      <c r="AJ204" s="127">
        <f t="shared" si="21"/>
        <v>1</v>
      </c>
      <c r="AK204" s="127">
        <f t="shared" si="21"/>
        <v>1</v>
      </c>
      <c r="AL204" s="127">
        <f t="shared" si="21"/>
        <v>1</v>
      </c>
      <c r="AM204" s="127">
        <f t="shared" si="21"/>
        <v>1</v>
      </c>
      <c r="AN204" s="127">
        <f t="shared" si="21"/>
        <v>1</v>
      </c>
      <c r="AO204" s="127">
        <f t="shared" si="11"/>
        <v>1</v>
      </c>
    </row>
    <row r="205" spans="1:41" hidden="1">
      <c r="A205" s="330" t="str">
        <f t="shared" si="0"/>
        <v/>
      </c>
      <c r="B205" s="127" t="s">
        <v>439</v>
      </c>
      <c r="C205" s="127" t="s">
        <v>403</v>
      </c>
      <c r="D205" s="127" t="s">
        <v>438</v>
      </c>
      <c r="E205" s="127" t="s">
        <v>440</v>
      </c>
      <c r="F205" s="127" t="s">
        <v>396</v>
      </c>
      <c r="G205" s="127" t="s">
        <v>396</v>
      </c>
      <c r="H205" s="127" t="s">
        <v>396</v>
      </c>
      <c r="I205" s="127">
        <v>0</v>
      </c>
      <c r="J205" s="127">
        <v>1</v>
      </c>
      <c r="K205" s="127">
        <f t="shared" si="10"/>
        <v>1</v>
      </c>
      <c r="L205" s="127">
        <f t="shared" si="10"/>
        <v>1</v>
      </c>
      <c r="M205" s="127">
        <f t="shared" ref="M205:AN205" si="22">L205</f>
        <v>1</v>
      </c>
      <c r="N205" s="127">
        <f t="shared" si="22"/>
        <v>1</v>
      </c>
      <c r="O205" s="127">
        <f t="shared" si="22"/>
        <v>1</v>
      </c>
      <c r="P205" s="127">
        <f t="shared" si="22"/>
        <v>1</v>
      </c>
      <c r="Q205" s="127">
        <f t="shared" si="22"/>
        <v>1</v>
      </c>
      <c r="R205" s="127">
        <f t="shared" si="22"/>
        <v>1</v>
      </c>
      <c r="S205" s="127">
        <f t="shared" si="22"/>
        <v>1</v>
      </c>
      <c r="T205" s="127">
        <f t="shared" si="22"/>
        <v>1</v>
      </c>
      <c r="U205" s="127">
        <f t="shared" si="22"/>
        <v>1</v>
      </c>
      <c r="V205" s="127">
        <f t="shared" si="22"/>
        <v>1</v>
      </c>
      <c r="W205" s="127">
        <f t="shared" si="22"/>
        <v>1</v>
      </c>
      <c r="X205" s="127">
        <f t="shared" si="22"/>
        <v>1</v>
      </c>
      <c r="Y205" s="127">
        <f t="shared" si="22"/>
        <v>1</v>
      </c>
      <c r="Z205" s="127">
        <f t="shared" si="22"/>
        <v>1</v>
      </c>
      <c r="AA205" s="127">
        <f t="shared" si="22"/>
        <v>1</v>
      </c>
      <c r="AB205" s="127">
        <f t="shared" si="22"/>
        <v>1</v>
      </c>
      <c r="AC205" s="127">
        <f t="shared" si="22"/>
        <v>1</v>
      </c>
      <c r="AD205" s="127">
        <f t="shared" si="22"/>
        <v>1</v>
      </c>
      <c r="AE205" s="127">
        <f t="shared" si="22"/>
        <v>1</v>
      </c>
      <c r="AF205" s="127">
        <f t="shared" si="22"/>
        <v>1</v>
      </c>
      <c r="AG205" s="127">
        <f t="shared" si="22"/>
        <v>1</v>
      </c>
      <c r="AH205" s="127">
        <f t="shared" si="22"/>
        <v>1</v>
      </c>
      <c r="AI205" s="127">
        <f t="shared" si="22"/>
        <v>1</v>
      </c>
      <c r="AJ205" s="127">
        <f t="shared" si="22"/>
        <v>1</v>
      </c>
      <c r="AK205" s="127">
        <f t="shared" si="22"/>
        <v>1</v>
      </c>
      <c r="AL205" s="127">
        <f t="shared" si="22"/>
        <v>1</v>
      </c>
      <c r="AM205" s="127">
        <f t="shared" si="22"/>
        <v>1</v>
      </c>
      <c r="AN205" s="127">
        <f t="shared" si="22"/>
        <v>1</v>
      </c>
      <c r="AO205" s="127">
        <f t="shared" si="11"/>
        <v>1</v>
      </c>
    </row>
    <row r="206" spans="1:41" hidden="1">
      <c r="A206" s="330" t="str">
        <f t="shared" si="0"/>
        <v/>
      </c>
      <c r="B206" s="127" t="s">
        <v>439</v>
      </c>
      <c r="C206" s="127" t="s">
        <v>402</v>
      </c>
      <c r="D206" s="127" t="s">
        <v>438</v>
      </c>
      <c r="E206" s="127" t="s">
        <v>437</v>
      </c>
      <c r="F206" s="127" t="s">
        <v>396</v>
      </c>
      <c r="G206" s="127" t="s">
        <v>396</v>
      </c>
      <c r="H206" s="127" t="s">
        <v>396</v>
      </c>
      <c r="I206" s="127">
        <v>0</v>
      </c>
      <c r="J206" s="127">
        <v>1</v>
      </c>
      <c r="K206" s="127">
        <f t="shared" si="10"/>
        <v>1</v>
      </c>
      <c r="L206" s="127">
        <f t="shared" si="10"/>
        <v>1</v>
      </c>
      <c r="M206" s="127">
        <f t="shared" ref="M206:AN206" si="23">L206</f>
        <v>1</v>
      </c>
      <c r="N206" s="127">
        <f t="shared" si="23"/>
        <v>1</v>
      </c>
      <c r="O206" s="127">
        <f t="shared" si="23"/>
        <v>1</v>
      </c>
      <c r="P206" s="127">
        <f t="shared" si="23"/>
        <v>1</v>
      </c>
      <c r="Q206" s="127">
        <f t="shared" si="23"/>
        <v>1</v>
      </c>
      <c r="R206" s="127">
        <f t="shared" si="23"/>
        <v>1</v>
      </c>
      <c r="S206" s="127">
        <f t="shared" si="23"/>
        <v>1</v>
      </c>
      <c r="T206" s="127">
        <f t="shared" si="23"/>
        <v>1</v>
      </c>
      <c r="U206" s="127">
        <f t="shared" si="23"/>
        <v>1</v>
      </c>
      <c r="V206" s="127">
        <f t="shared" si="23"/>
        <v>1</v>
      </c>
      <c r="W206" s="127">
        <f t="shared" si="23"/>
        <v>1</v>
      </c>
      <c r="X206" s="127">
        <f t="shared" si="23"/>
        <v>1</v>
      </c>
      <c r="Y206" s="127">
        <f t="shared" si="23"/>
        <v>1</v>
      </c>
      <c r="Z206" s="127">
        <f t="shared" si="23"/>
        <v>1</v>
      </c>
      <c r="AA206" s="127">
        <f t="shared" si="23"/>
        <v>1</v>
      </c>
      <c r="AB206" s="127">
        <f t="shared" si="23"/>
        <v>1</v>
      </c>
      <c r="AC206" s="127">
        <f t="shared" si="23"/>
        <v>1</v>
      </c>
      <c r="AD206" s="127">
        <f t="shared" si="23"/>
        <v>1</v>
      </c>
      <c r="AE206" s="127">
        <f t="shared" si="23"/>
        <v>1</v>
      </c>
      <c r="AF206" s="127">
        <f t="shared" si="23"/>
        <v>1</v>
      </c>
      <c r="AG206" s="127">
        <f t="shared" si="23"/>
        <v>1</v>
      </c>
      <c r="AH206" s="127">
        <f t="shared" si="23"/>
        <v>1</v>
      </c>
      <c r="AI206" s="127">
        <f t="shared" si="23"/>
        <v>1</v>
      </c>
      <c r="AJ206" s="127">
        <f t="shared" si="23"/>
        <v>1</v>
      </c>
      <c r="AK206" s="127">
        <f t="shared" si="23"/>
        <v>1</v>
      </c>
      <c r="AL206" s="127">
        <f t="shared" si="23"/>
        <v>1</v>
      </c>
      <c r="AM206" s="127">
        <f t="shared" si="23"/>
        <v>1</v>
      </c>
      <c r="AN206" s="127">
        <f t="shared" si="23"/>
        <v>1</v>
      </c>
      <c r="AO206" s="127">
        <f t="shared" si="11"/>
        <v>1</v>
      </c>
    </row>
    <row r="207" spans="1:41" hidden="1">
      <c r="B207" s="127" t="s">
        <v>341</v>
      </c>
      <c r="C207" s="127" t="s">
        <v>335</v>
      </c>
      <c r="D207" s="158" t="s">
        <v>594</v>
      </c>
      <c r="E207" s="127" t="s">
        <v>434</v>
      </c>
      <c r="F207" s="127" t="s">
        <v>396</v>
      </c>
      <c r="G207" s="127" t="s">
        <v>432</v>
      </c>
      <c r="H207" s="127" t="s">
        <v>396</v>
      </c>
      <c r="I207" s="127">
        <v>0</v>
      </c>
      <c r="J207" s="127">
        <f>'NMM data'!I100</f>
        <v>520</v>
      </c>
    </row>
    <row r="208" spans="1:41" hidden="1">
      <c r="B208" s="127" t="s">
        <v>341</v>
      </c>
      <c r="C208" s="127" t="s">
        <v>326</v>
      </c>
      <c r="D208" s="158" t="s">
        <v>594</v>
      </c>
      <c r="E208" s="127" t="s">
        <v>434</v>
      </c>
      <c r="F208" s="127" t="s">
        <v>396</v>
      </c>
      <c r="G208" s="127" t="s">
        <v>432</v>
      </c>
      <c r="H208" s="127" t="s">
        <v>396</v>
      </c>
      <c r="I208" s="127">
        <v>0</v>
      </c>
      <c r="J208" s="127">
        <f>J207</f>
        <v>520</v>
      </c>
    </row>
    <row r="209" spans="2:40" hidden="1">
      <c r="B209" s="127" t="s">
        <v>341</v>
      </c>
      <c r="C209" s="127" t="s">
        <v>325</v>
      </c>
      <c r="D209" s="158" t="s">
        <v>594</v>
      </c>
      <c r="E209" s="127" t="s">
        <v>434</v>
      </c>
      <c r="F209" s="127" t="s">
        <v>396</v>
      </c>
      <c r="G209" s="127" t="s">
        <v>432</v>
      </c>
      <c r="H209" s="127" t="s">
        <v>396</v>
      </c>
      <c r="I209" s="127">
        <v>0</v>
      </c>
      <c r="J209" s="127">
        <f>J208</f>
        <v>520</v>
      </c>
    </row>
    <row r="210" spans="2:40" hidden="1">
      <c r="B210" s="127" t="s">
        <v>341</v>
      </c>
      <c r="C210" s="127" t="s">
        <v>334</v>
      </c>
      <c r="D210" s="158" t="s">
        <v>594</v>
      </c>
      <c r="E210" s="127" t="s">
        <v>434</v>
      </c>
      <c r="F210" s="127" t="s">
        <v>396</v>
      </c>
      <c r="G210" s="127" t="s">
        <v>432</v>
      </c>
      <c r="H210" s="127" t="s">
        <v>396</v>
      </c>
      <c r="I210" s="127">
        <v>0</v>
      </c>
      <c r="J210" s="127">
        <f>'NMM data'!I101</f>
        <v>520</v>
      </c>
    </row>
    <row r="211" spans="2:40" hidden="1">
      <c r="B211" s="127" t="s">
        <v>341</v>
      </c>
      <c r="C211" s="127" t="s">
        <v>324</v>
      </c>
      <c r="D211" s="158" t="s">
        <v>594</v>
      </c>
      <c r="E211" s="127" t="s">
        <v>434</v>
      </c>
      <c r="F211" s="127" t="s">
        <v>396</v>
      </c>
      <c r="G211" s="127" t="s">
        <v>432</v>
      </c>
      <c r="H211" s="127" t="s">
        <v>396</v>
      </c>
      <c r="I211" s="127">
        <v>0</v>
      </c>
      <c r="J211" s="127">
        <f t="shared" ref="J211:J217" si="24">J210</f>
        <v>520</v>
      </c>
    </row>
    <row r="212" spans="2:40" hidden="1">
      <c r="B212" s="127" t="s">
        <v>341</v>
      </c>
      <c r="C212" s="127" t="s">
        <v>323</v>
      </c>
      <c r="D212" s="158" t="s">
        <v>594</v>
      </c>
      <c r="E212" s="127" t="s">
        <v>434</v>
      </c>
      <c r="F212" s="127" t="s">
        <v>396</v>
      </c>
      <c r="G212" s="127" t="s">
        <v>432</v>
      </c>
      <c r="H212" s="127" t="s">
        <v>396</v>
      </c>
      <c r="I212" s="127">
        <v>0</v>
      </c>
      <c r="J212" s="127">
        <f t="shared" si="24"/>
        <v>520</v>
      </c>
    </row>
    <row r="213" spans="2:40" hidden="1">
      <c r="B213" s="127" t="s">
        <v>341</v>
      </c>
      <c r="C213" s="127" t="s">
        <v>322</v>
      </c>
      <c r="D213" s="158" t="s">
        <v>594</v>
      </c>
      <c r="E213" s="127" t="s">
        <v>434</v>
      </c>
      <c r="F213" s="127" t="s">
        <v>396</v>
      </c>
      <c r="G213" s="127" t="s">
        <v>432</v>
      </c>
      <c r="H213" s="127" t="s">
        <v>396</v>
      </c>
      <c r="I213" s="127">
        <v>0</v>
      </c>
      <c r="J213" s="127">
        <f t="shared" si="24"/>
        <v>520</v>
      </c>
    </row>
    <row r="214" spans="2:40" hidden="1">
      <c r="B214" s="127" t="s">
        <v>341</v>
      </c>
      <c r="C214" s="127" t="s">
        <v>333</v>
      </c>
      <c r="D214" s="158" t="s">
        <v>594</v>
      </c>
      <c r="E214" s="127" t="s">
        <v>434</v>
      </c>
      <c r="F214" s="127" t="s">
        <v>396</v>
      </c>
      <c r="G214" s="127" t="s">
        <v>432</v>
      </c>
      <c r="H214" s="127" t="s">
        <v>396</v>
      </c>
      <c r="I214" s="127">
        <v>0</v>
      </c>
      <c r="J214" s="127">
        <f t="shared" si="24"/>
        <v>520</v>
      </c>
    </row>
    <row r="215" spans="2:40" hidden="1">
      <c r="B215" s="127" t="s">
        <v>341</v>
      </c>
      <c r="C215" s="127" t="s">
        <v>321</v>
      </c>
      <c r="D215" s="158" t="s">
        <v>594</v>
      </c>
      <c r="E215" s="127" t="s">
        <v>434</v>
      </c>
      <c r="F215" s="127" t="s">
        <v>396</v>
      </c>
      <c r="G215" s="127" t="s">
        <v>432</v>
      </c>
      <c r="H215" s="127" t="s">
        <v>396</v>
      </c>
      <c r="I215" s="127">
        <v>0</v>
      </c>
      <c r="J215" s="127">
        <f t="shared" si="24"/>
        <v>520</v>
      </c>
    </row>
    <row r="216" spans="2:40" hidden="1">
      <c r="B216" s="127" t="s">
        <v>341</v>
      </c>
      <c r="C216" s="127" t="s">
        <v>320</v>
      </c>
      <c r="D216" s="158" t="s">
        <v>594</v>
      </c>
      <c r="E216" s="127" t="s">
        <v>434</v>
      </c>
      <c r="F216" s="127" t="s">
        <v>396</v>
      </c>
      <c r="G216" s="127" t="s">
        <v>432</v>
      </c>
      <c r="H216" s="127" t="s">
        <v>396</v>
      </c>
      <c r="I216" s="127">
        <v>0</v>
      </c>
      <c r="J216" s="127">
        <f t="shared" si="24"/>
        <v>520</v>
      </c>
    </row>
    <row r="217" spans="2:40" hidden="1">
      <c r="B217" s="127" t="s">
        <v>341</v>
      </c>
      <c r="C217" s="127" t="s">
        <v>319</v>
      </c>
      <c r="D217" s="158" t="s">
        <v>594</v>
      </c>
      <c r="E217" s="127" t="s">
        <v>434</v>
      </c>
      <c r="F217" s="127" t="s">
        <v>396</v>
      </c>
      <c r="G217" s="127" t="s">
        <v>432</v>
      </c>
      <c r="H217" s="127" t="s">
        <v>396</v>
      </c>
      <c r="I217" s="127">
        <v>0</v>
      </c>
      <c r="J217" s="127">
        <f t="shared" si="24"/>
        <v>520</v>
      </c>
    </row>
    <row r="218" spans="2:40" hidden="1">
      <c r="B218" s="127" t="s">
        <v>341</v>
      </c>
      <c r="C218" s="127" t="s">
        <v>317</v>
      </c>
      <c r="D218" s="127" t="s">
        <v>410</v>
      </c>
      <c r="E218" s="127" t="s">
        <v>434</v>
      </c>
      <c r="F218" s="127" t="s">
        <v>396</v>
      </c>
      <c r="G218" s="127" t="s">
        <v>432</v>
      </c>
      <c r="H218" s="127" t="s">
        <v>396</v>
      </c>
      <c r="I218" s="127">
        <v>0</v>
      </c>
      <c r="J218" s="127">
        <f>'NMM data'!I104</f>
        <v>103.99</v>
      </c>
      <c r="R218" s="137" t="str">
        <f>IF(wastePAM,$J218*(1+'PAMS levers'!E24),"")</f>
        <v/>
      </c>
      <c r="W218" s="127" t="str">
        <f>IF(wastePAM,$J218*(1+'PAMS levers'!F24),"")</f>
        <v/>
      </c>
      <c r="AB218" s="127" t="str">
        <f>IF(wastePAM,$J218*(1+'PAMS levers'!G24),"")</f>
        <v/>
      </c>
      <c r="AG218" s="127" t="str">
        <f>IF(wastePAM,$J218*(1+'PAMS levers'!H24),"")</f>
        <v/>
      </c>
      <c r="AL218" s="127" t="str">
        <f>IF(wastePAM,$J218*(1+'PAMS levers'!I24),"")</f>
        <v/>
      </c>
      <c r="AM218" s="127" t="str">
        <f>IF(wastePAM,$J218*(1+'PAMS levers'!J24),"")</f>
        <v/>
      </c>
      <c r="AN218" s="127" t="str">
        <f>IF(wastePAM,$J218*(1+'PAMS levers'!K24),"")</f>
        <v/>
      </c>
    </row>
    <row r="219" spans="2:40" hidden="1">
      <c r="B219" s="127" t="s">
        <v>341</v>
      </c>
      <c r="C219" s="127" t="s">
        <v>316</v>
      </c>
      <c r="D219" s="127" t="s">
        <v>410</v>
      </c>
      <c r="E219" s="127" t="s">
        <v>434</v>
      </c>
      <c r="F219" s="127" t="s">
        <v>396</v>
      </c>
      <c r="G219" s="127" t="s">
        <v>432</v>
      </c>
      <c r="H219" s="127" t="s">
        <v>396</v>
      </c>
      <c r="I219" s="127">
        <v>0</v>
      </c>
      <c r="J219" s="127">
        <f>J218</f>
        <v>103.99</v>
      </c>
      <c r="R219" s="127" t="str">
        <f>R218</f>
        <v/>
      </c>
      <c r="W219" s="127" t="str">
        <f>W218</f>
        <v/>
      </c>
      <c r="AB219" s="127" t="str">
        <f>AB218</f>
        <v/>
      </c>
      <c r="AG219" s="127" t="str">
        <f>AG218</f>
        <v/>
      </c>
      <c r="AL219" s="127" t="str">
        <f>AL218</f>
        <v/>
      </c>
      <c r="AM219" s="127" t="str">
        <f>AM218</f>
        <v/>
      </c>
      <c r="AN219" s="127" t="str">
        <f>AN218</f>
        <v/>
      </c>
    </row>
    <row r="220" spans="2:40" hidden="1">
      <c r="B220" s="127" t="s">
        <v>341</v>
      </c>
      <c r="C220" s="127" t="s">
        <v>315</v>
      </c>
      <c r="D220" s="315" t="s">
        <v>875</v>
      </c>
      <c r="E220" s="127" t="s">
        <v>434</v>
      </c>
      <c r="F220" s="127" t="s">
        <v>396</v>
      </c>
      <c r="G220" s="127" t="s">
        <v>432</v>
      </c>
      <c r="H220" s="127" t="s">
        <v>396</v>
      </c>
      <c r="I220" s="127">
        <v>0</v>
      </c>
      <c r="J220" s="127">
        <f>'NMM data'!I106</f>
        <v>768</v>
      </c>
    </row>
    <row r="221" spans="2:40" hidden="1">
      <c r="B221" s="127" t="s">
        <v>341</v>
      </c>
      <c r="C221" s="127" t="s">
        <v>313</v>
      </c>
      <c r="D221" s="315" t="s">
        <v>875</v>
      </c>
      <c r="E221" s="127" t="s">
        <v>434</v>
      </c>
      <c r="F221" s="127" t="s">
        <v>396</v>
      </c>
      <c r="G221" s="127" t="s">
        <v>432</v>
      </c>
      <c r="H221" s="127" t="s">
        <v>396</v>
      </c>
      <c r="I221" s="127">
        <v>0</v>
      </c>
      <c r="J221" s="127">
        <f>J220</f>
        <v>768</v>
      </c>
    </row>
    <row r="222" spans="2:40" hidden="1">
      <c r="B222" s="76" t="s">
        <v>339</v>
      </c>
      <c r="C222" s="76" t="s">
        <v>337</v>
      </c>
      <c r="D222" s="76" t="s">
        <v>411</v>
      </c>
      <c r="E222" s="76" t="s">
        <v>396</v>
      </c>
      <c r="F222" s="76" t="s">
        <v>396</v>
      </c>
      <c r="G222" s="76" t="s">
        <v>396</v>
      </c>
      <c r="H222" s="76" t="s">
        <v>349</v>
      </c>
      <c r="I222" s="76">
        <v>0</v>
      </c>
      <c r="J222" s="131">
        <f>'NMM data'!I110</f>
        <v>0.62</v>
      </c>
      <c r="P222" s="136"/>
      <c r="Q222" s="135"/>
    </row>
    <row r="223" spans="2:40" hidden="1">
      <c r="B223" s="76" t="s">
        <v>339</v>
      </c>
      <c r="C223" s="76" t="s">
        <v>332</v>
      </c>
      <c r="D223" s="76" t="s">
        <v>409</v>
      </c>
      <c r="E223" s="76" t="s">
        <v>396</v>
      </c>
      <c r="F223" s="76" t="s">
        <v>396</v>
      </c>
      <c r="G223" s="76" t="s">
        <v>396</v>
      </c>
      <c r="H223" s="76" t="s">
        <v>349</v>
      </c>
      <c r="I223" s="76">
        <v>0</v>
      </c>
      <c r="J223" s="131">
        <f>'NMM data'!I112</f>
        <v>0.61913564202134952</v>
      </c>
      <c r="P223" s="136"/>
      <c r="Q223" s="135"/>
    </row>
    <row r="224" spans="2:40" hidden="1">
      <c r="B224" s="102" t="s">
        <v>436</v>
      </c>
      <c r="C224" s="102" t="s">
        <v>296</v>
      </c>
      <c r="D224" s="102" t="s">
        <v>396</v>
      </c>
      <c r="E224" s="102" t="s">
        <v>396</v>
      </c>
      <c r="F224" s="102" t="s">
        <v>396</v>
      </c>
      <c r="G224" s="102" t="s">
        <v>396</v>
      </c>
      <c r="H224" s="102" t="s">
        <v>396</v>
      </c>
      <c r="I224" s="102">
        <v>0</v>
      </c>
      <c r="J224" s="102">
        <v>692</v>
      </c>
    </row>
    <row r="225" spans="2:40" hidden="1">
      <c r="B225" s="102" t="s">
        <v>436</v>
      </c>
      <c r="C225" s="102" t="s">
        <v>295</v>
      </c>
      <c r="D225" s="102" t="s">
        <v>396</v>
      </c>
      <c r="E225" s="102" t="s">
        <v>396</v>
      </c>
      <c r="F225" s="102" t="s">
        <v>396</v>
      </c>
      <c r="G225" s="102" t="s">
        <v>396</v>
      </c>
      <c r="H225" s="102" t="s">
        <v>396</v>
      </c>
      <c r="I225" s="102">
        <v>0</v>
      </c>
      <c r="J225" s="102">
        <v>1065</v>
      </c>
    </row>
    <row r="226" spans="2:40" hidden="1">
      <c r="B226" s="102" t="s">
        <v>436</v>
      </c>
      <c r="C226" s="102" t="s">
        <v>294</v>
      </c>
      <c r="D226" s="102" t="s">
        <v>396</v>
      </c>
      <c r="E226" s="102" t="s">
        <v>396</v>
      </c>
      <c r="F226" s="102" t="s">
        <v>396</v>
      </c>
      <c r="G226" s="102" t="s">
        <v>396</v>
      </c>
      <c r="H226" s="102" t="s">
        <v>396</v>
      </c>
      <c r="I226" s="102">
        <v>0</v>
      </c>
      <c r="J226" s="102">
        <v>1008</v>
      </c>
    </row>
    <row r="227" spans="2:40" hidden="1">
      <c r="B227" s="102" t="s">
        <v>436</v>
      </c>
      <c r="C227" s="102" t="s">
        <v>523</v>
      </c>
      <c r="D227" s="102" t="s">
        <v>396</v>
      </c>
      <c r="E227" s="102" t="s">
        <v>396</v>
      </c>
      <c r="F227" s="102" t="s">
        <v>396</v>
      </c>
      <c r="G227" s="102" t="s">
        <v>396</v>
      </c>
      <c r="H227" s="102" t="s">
        <v>396</v>
      </c>
      <c r="I227" s="102">
        <v>0</v>
      </c>
      <c r="J227" s="102">
        <v>330.02687500000002</v>
      </c>
    </row>
    <row r="228" spans="2:40" hidden="1">
      <c r="B228" s="102" t="s">
        <v>436</v>
      </c>
      <c r="C228" s="102" t="s">
        <v>524</v>
      </c>
      <c r="D228" s="102" t="s">
        <v>396</v>
      </c>
      <c r="E228" s="102" t="s">
        <v>396</v>
      </c>
      <c r="F228" s="102" t="s">
        <v>396</v>
      </c>
      <c r="G228" s="102" t="s">
        <v>396</v>
      </c>
      <c r="H228" s="102" t="s">
        <v>396</v>
      </c>
      <c r="I228" s="102">
        <v>0</v>
      </c>
      <c r="J228" s="102">
        <v>955</v>
      </c>
    </row>
    <row r="229" spans="2:40" hidden="1">
      <c r="B229" s="102" t="s">
        <v>435</v>
      </c>
      <c r="C229" s="102" t="s">
        <v>296</v>
      </c>
      <c r="D229" s="102" t="s">
        <v>396</v>
      </c>
      <c r="E229" s="102" t="s">
        <v>434</v>
      </c>
      <c r="F229" s="102" t="s">
        <v>396</v>
      </c>
      <c r="G229" s="102" t="s">
        <v>432</v>
      </c>
      <c r="H229" s="102" t="s">
        <v>396</v>
      </c>
      <c r="I229" s="102">
        <v>0</v>
      </c>
      <c r="J229" s="102">
        <v>1</v>
      </c>
    </row>
    <row r="230" spans="2:40" hidden="1">
      <c r="B230" s="102" t="s">
        <v>435</v>
      </c>
      <c r="C230" s="102" t="s">
        <v>295</v>
      </c>
      <c r="D230" s="102" t="s">
        <v>396</v>
      </c>
      <c r="E230" s="102" t="s">
        <v>434</v>
      </c>
      <c r="F230" s="102" t="s">
        <v>396</v>
      </c>
      <c r="G230" s="102" t="s">
        <v>432</v>
      </c>
      <c r="H230" s="102" t="s">
        <v>396</v>
      </c>
      <c r="I230" s="102">
        <v>0</v>
      </c>
      <c r="J230" s="102">
        <v>1</v>
      </c>
    </row>
    <row r="231" spans="2:40" hidden="1">
      <c r="B231" s="102" t="s">
        <v>435</v>
      </c>
      <c r="C231" s="102" t="s">
        <v>294</v>
      </c>
      <c r="D231" s="102" t="s">
        <v>396</v>
      </c>
      <c r="E231" s="102" t="s">
        <v>434</v>
      </c>
      <c r="F231" s="102" t="s">
        <v>396</v>
      </c>
      <c r="G231" s="102" t="s">
        <v>432</v>
      </c>
      <c r="H231" s="102" t="s">
        <v>396</v>
      </c>
      <c r="I231" s="102">
        <v>0</v>
      </c>
      <c r="J231" s="102">
        <v>1</v>
      </c>
    </row>
    <row r="232" spans="2:40" hidden="1">
      <c r="B232" s="102" t="s">
        <v>435</v>
      </c>
      <c r="C232" s="102" t="s">
        <v>523</v>
      </c>
      <c r="D232" s="102" t="s">
        <v>396</v>
      </c>
      <c r="E232" s="102" t="s">
        <v>434</v>
      </c>
      <c r="F232" s="102" t="s">
        <v>396</v>
      </c>
      <c r="G232" s="102" t="s">
        <v>432</v>
      </c>
      <c r="H232" s="102" t="s">
        <v>396</v>
      </c>
      <c r="I232" s="102">
        <v>0</v>
      </c>
      <c r="J232" s="102">
        <v>1</v>
      </c>
    </row>
    <row r="233" spans="2:40" hidden="1">
      <c r="B233" s="102" t="s">
        <v>435</v>
      </c>
      <c r="C233" s="102" t="s">
        <v>524</v>
      </c>
      <c r="D233" s="102" t="s">
        <v>396</v>
      </c>
      <c r="E233" s="102" t="s">
        <v>434</v>
      </c>
      <c r="F233" s="102" t="s">
        <v>396</v>
      </c>
      <c r="G233" s="102" t="s">
        <v>432</v>
      </c>
      <c r="H233" s="102" t="s">
        <v>396</v>
      </c>
      <c r="I233" s="102">
        <v>0</v>
      </c>
      <c r="J233" s="102">
        <v>1</v>
      </c>
    </row>
    <row r="234" spans="2:40" s="102" customFormat="1" hidden="1">
      <c r="B234" s="102" t="s">
        <v>433</v>
      </c>
      <c r="C234" s="102" t="s">
        <v>337</v>
      </c>
      <c r="D234" s="102" t="s">
        <v>396</v>
      </c>
      <c r="E234" s="102" t="s">
        <v>411</v>
      </c>
      <c r="F234" s="102" t="s">
        <v>418</v>
      </c>
      <c r="G234" s="102" t="s">
        <v>432</v>
      </c>
      <c r="H234" s="102" t="s">
        <v>396</v>
      </c>
      <c r="I234" s="102">
        <v>0</v>
      </c>
      <c r="J234" s="102">
        <v>1</v>
      </c>
    </row>
    <row r="235" spans="2:40" s="102" customFormat="1" hidden="1">
      <c r="B235" s="102" t="s">
        <v>433</v>
      </c>
      <c r="C235" s="102" t="s">
        <v>327</v>
      </c>
      <c r="D235" s="102" t="s">
        <v>396</v>
      </c>
      <c r="E235" s="102" t="s">
        <v>411</v>
      </c>
      <c r="F235" s="102" t="s">
        <v>416</v>
      </c>
      <c r="G235" s="102" t="s">
        <v>432</v>
      </c>
      <c r="H235" s="102" t="s">
        <v>396</v>
      </c>
      <c r="I235" s="102">
        <v>0</v>
      </c>
      <c r="J235" s="102">
        <v>1</v>
      </c>
    </row>
    <row r="236" spans="2:40" s="102" customFormat="1" hidden="1">
      <c r="B236" s="102" t="s">
        <v>339</v>
      </c>
      <c r="C236" s="102" t="s">
        <v>296</v>
      </c>
      <c r="D236" s="102" t="s">
        <v>407</v>
      </c>
      <c r="E236" s="102" t="s">
        <v>396</v>
      </c>
      <c r="F236" s="102" t="s">
        <v>396</v>
      </c>
      <c r="G236" s="102" t="s">
        <v>396</v>
      </c>
      <c r="H236" s="102" t="s">
        <v>346</v>
      </c>
      <c r="I236" s="102">
        <v>0</v>
      </c>
      <c r="J236" s="104">
        <f>R236</f>
        <v>1</v>
      </c>
      <c r="R236" s="148">
        <f>SUMIFS('NetZero levers'!V$20:V$33,'NetZero levers'!$Z$20:$Z$33,$C236,'NetZero levers'!$AB$20:$AB$33,$H236)</f>
        <v>1</v>
      </c>
      <c r="AA236" s="127"/>
      <c r="AB236" s="148">
        <f>SUMIFS('NetZero levers'!W$20:W$33,'NetZero levers'!$Z$20:$Z$33,$C236,'NetZero levers'!$AB$20:$AB$33,$H236)</f>
        <v>1</v>
      </c>
      <c r="AN236" s="148">
        <f>SUMIFS('NetZero levers'!X$20:X$33,'NetZero levers'!$Z$20:$Z$33,$C236,'NetZero levers'!$AB$20:$AB$33,$H236)</f>
        <v>1</v>
      </c>
    </row>
    <row r="237" spans="2:40" s="102" customFormat="1" hidden="1">
      <c r="B237" s="102" t="s">
        <v>339</v>
      </c>
      <c r="C237" s="102" t="s">
        <v>295</v>
      </c>
      <c r="D237" s="102" t="s">
        <v>407</v>
      </c>
      <c r="E237" s="102" t="s">
        <v>396</v>
      </c>
      <c r="F237" s="102" t="s">
        <v>396</v>
      </c>
      <c r="G237" s="102" t="s">
        <v>396</v>
      </c>
      <c r="H237" s="102" t="s">
        <v>346</v>
      </c>
      <c r="I237" s="102">
        <v>0</v>
      </c>
      <c r="J237" s="104">
        <f t="shared" ref="J237:J245" si="25">R237</f>
        <v>1</v>
      </c>
      <c r="R237" s="148">
        <f>SUMIFS('NetZero levers'!V$20:V$33,'NetZero levers'!$Z$20:$Z$33,$C237,'NetZero levers'!$AB$20:$AB$33,$H237)</f>
        <v>1</v>
      </c>
      <c r="AA237" s="127"/>
      <c r="AB237" s="148">
        <f>SUMIFS('NetZero levers'!W$20:W$33,'NetZero levers'!$Z$20:$Z$33,$C237,'NetZero levers'!$AB$20:$AB$33,$H237)</f>
        <v>1</v>
      </c>
      <c r="AN237" s="148">
        <f>SUMIFS('NetZero levers'!X$20:X$33,'NetZero levers'!$Z$20:$Z$33,$C237,'NetZero levers'!$AB$20:$AB$33,$H237)</f>
        <v>1</v>
      </c>
    </row>
    <row r="238" spans="2:40" s="102" customFormat="1" hidden="1">
      <c r="B238" s="102" t="s">
        <v>339</v>
      </c>
      <c r="C238" s="102" t="s">
        <v>294</v>
      </c>
      <c r="D238" s="102" t="s">
        <v>407</v>
      </c>
      <c r="E238" s="102" t="s">
        <v>396</v>
      </c>
      <c r="F238" s="102" t="s">
        <v>396</v>
      </c>
      <c r="G238" s="102" t="s">
        <v>396</v>
      </c>
      <c r="H238" s="102" t="s">
        <v>346</v>
      </c>
      <c r="I238" s="102">
        <v>0</v>
      </c>
      <c r="J238" s="104">
        <f t="shared" si="25"/>
        <v>1</v>
      </c>
      <c r="R238" s="148">
        <f>SUMIFS('NetZero levers'!V$20:V$33,'NetZero levers'!$Z$20:$Z$33,$C238,'NetZero levers'!$AB$20:$AB$33,$H238)</f>
        <v>1</v>
      </c>
      <c r="AA238" s="127"/>
      <c r="AB238" s="148">
        <f>SUMIFS('NetZero levers'!W$20:W$33,'NetZero levers'!$Z$20:$Z$33,$C238,'NetZero levers'!$AB$20:$AB$33,$H238)</f>
        <v>1</v>
      </c>
      <c r="AN238" s="148">
        <f>SUMIFS('NetZero levers'!X$20:X$33,'NetZero levers'!$Z$20:$Z$33,$C238,'NetZero levers'!$AB$20:$AB$33,$H238)</f>
        <v>1</v>
      </c>
    </row>
    <row r="239" spans="2:40" s="102" customFormat="1" hidden="1">
      <c r="B239" s="102" t="s">
        <v>339</v>
      </c>
      <c r="C239" s="102" t="s">
        <v>523</v>
      </c>
      <c r="D239" s="102" t="s">
        <v>407</v>
      </c>
      <c r="E239" s="102" t="s">
        <v>396</v>
      </c>
      <c r="F239" s="102" t="s">
        <v>396</v>
      </c>
      <c r="G239" s="102" t="s">
        <v>396</v>
      </c>
      <c r="H239" s="102" t="s">
        <v>346</v>
      </c>
      <c r="I239" s="102">
        <v>0</v>
      </c>
      <c r="J239" s="104">
        <f t="shared" si="25"/>
        <v>0.37692562077845237</v>
      </c>
      <c r="R239" s="148">
        <f>SUMIFS('NetZero levers'!V$20:V$33,'NetZero levers'!$Z$20:$Z$33,$C239,'NetZero levers'!$AB$20:$AB$33,$H239)</f>
        <v>0.37692562077845237</v>
      </c>
      <c r="AA239" s="127"/>
      <c r="AB239" s="148">
        <f>SUMIFS('NetZero levers'!W$20:W$33,'NetZero levers'!$Z$20:$Z$33,$C239,'NetZero levers'!$AB$20:$AB$33,$H239)</f>
        <v>0.37692562077845237</v>
      </c>
      <c r="AN239" s="148">
        <f>SUMIFS('NetZero levers'!X$20:X$33,'NetZero levers'!$Z$20:$Z$33,$C239,'NetZero levers'!$AB$20:$AB$33,$H239)</f>
        <v>0.37692562077845237</v>
      </c>
    </row>
    <row r="240" spans="2:40" s="102" customFormat="1" hidden="1">
      <c r="B240" s="102" t="s">
        <v>339</v>
      </c>
      <c r="C240" s="102" t="s">
        <v>524</v>
      </c>
      <c r="D240" s="102" t="s">
        <v>407</v>
      </c>
      <c r="E240" s="102" t="s">
        <v>396</v>
      </c>
      <c r="F240" s="102" t="s">
        <v>396</v>
      </c>
      <c r="G240" s="102" t="s">
        <v>396</v>
      </c>
      <c r="H240" s="102" t="s">
        <v>346</v>
      </c>
      <c r="I240" s="102">
        <v>0</v>
      </c>
      <c r="J240" s="104">
        <f t="shared" si="25"/>
        <v>2.2444614252088328E-2</v>
      </c>
      <c r="R240" s="148">
        <f>SUMIFS('NetZero levers'!V$20:V$33,'NetZero levers'!$Z$20:$Z$33,$C240,'NetZero levers'!$AB$20:$AB$33,$H240)</f>
        <v>2.2444614252088328E-2</v>
      </c>
      <c r="AA240" s="127"/>
      <c r="AB240" s="148">
        <f>SUMIFS('NetZero levers'!W$20:W$33,'NetZero levers'!$Z$20:$Z$33,$C240,'NetZero levers'!$AB$20:$AB$33,$H240)</f>
        <v>2.2444614252088328E-2</v>
      </c>
      <c r="AN240" s="148">
        <f>SUMIFS('NetZero levers'!X$20:X$33,'NetZero levers'!$Z$20:$Z$33,$C240,'NetZero levers'!$AB$20:$AB$33,$H240)</f>
        <v>2.2444614252088328E-2</v>
      </c>
    </row>
    <row r="241" spans="1:40" s="102" customFormat="1" hidden="1">
      <c r="B241" s="102" t="s">
        <v>339</v>
      </c>
      <c r="C241" s="102" t="s">
        <v>296</v>
      </c>
      <c r="D241" s="102" t="s">
        <v>407</v>
      </c>
      <c r="E241" s="102" t="s">
        <v>396</v>
      </c>
      <c r="F241" s="102" t="s">
        <v>396</v>
      </c>
      <c r="G241" s="102" t="s">
        <v>396</v>
      </c>
      <c r="H241" s="102" t="s">
        <v>349</v>
      </c>
      <c r="I241" s="102">
        <v>0</v>
      </c>
      <c r="J241" s="104">
        <f t="shared" si="25"/>
        <v>0.19594055452328987</v>
      </c>
      <c r="R241" s="148">
        <f>SUMIFS('NetZero levers'!V$20:V$33,'NetZero levers'!$Z$20:$Z$33,$C241,'NetZero levers'!$AB$20:$AB$33,$H241)</f>
        <v>0.19594055452328987</v>
      </c>
      <c r="AA241" s="127"/>
      <c r="AB241" s="148">
        <f>SUMIFS('NetZero levers'!W$20:W$33,'NetZero levers'!$Z$20:$Z$33,$C241,'NetZero levers'!$AB$20:$AB$33,$H241)</f>
        <v>0</v>
      </c>
      <c r="AN241" s="148">
        <f>SUMIFS('NetZero levers'!X$20:X$33,'NetZero levers'!$Z$20:$Z$33,$C241,'NetZero levers'!$AB$20:$AB$33,$H241)</f>
        <v>0</v>
      </c>
    </row>
    <row r="242" spans="1:40" s="102" customFormat="1" hidden="1">
      <c r="B242" s="102" t="s">
        <v>339</v>
      </c>
      <c r="C242" s="102" t="s">
        <v>295</v>
      </c>
      <c r="D242" s="102" t="s">
        <v>407</v>
      </c>
      <c r="E242" s="102" t="s">
        <v>396</v>
      </c>
      <c r="F242" s="102" t="s">
        <v>396</v>
      </c>
      <c r="G242" s="102" t="s">
        <v>396</v>
      </c>
      <c r="H242" s="102" t="s">
        <v>349</v>
      </c>
      <c r="I242" s="102">
        <v>0</v>
      </c>
      <c r="J242" s="104">
        <f t="shared" si="25"/>
        <v>0.36209893502328089</v>
      </c>
      <c r="R242" s="148">
        <f>SUMIFS('NetZero levers'!V$20:V$33,'NetZero levers'!$Z$20:$Z$33,$C242,'NetZero levers'!$AB$20:$AB$33,$H242)</f>
        <v>0.36209893502328089</v>
      </c>
      <c r="AA242" s="127"/>
      <c r="AB242" s="148">
        <f>SUMIFS('NetZero levers'!W$20:W$33,'NetZero levers'!$Z$20:$Z$33,$C242,'NetZero levers'!$AB$20:$AB$33,$H242)</f>
        <v>0</v>
      </c>
      <c r="AN242" s="148">
        <f>SUMIFS('NetZero levers'!X$20:X$33,'NetZero levers'!$Z$20:$Z$33,$C242,'NetZero levers'!$AB$20:$AB$33,$H242)</f>
        <v>0</v>
      </c>
    </row>
    <row r="243" spans="1:40" s="102" customFormat="1" hidden="1">
      <c r="B243" s="102" t="s">
        <v>339</v>
      </c>
      <c r="C243" s="102" t="s">
        <v>294</v>
      </c>
      <c r="D243" s="102" t="s">
        <v>407</v>
      </c>
      <c r="E243" s="102" t="s">
        <v>396</v>
      </c>
      <c r="F243" s="102" t="s">
        <v>396</v>
      </c>
      <c r="G243" s="102" t="s">
        <v>396</v>
      </c>
      <c r="H243" s="102" t="s">
        <v>349</v>
      </c>
      <c r="I243" s="102">
        <v>0</v>
      </c>
      <c r="J243" s="104">
        <f t="shared" si="25"/>
        <v>3.6583977773193985E-2</v>
      </c>
      <c r="R243" s="148">
        <f>SUMIFS('NetZero levers'!V$20:V$33,'NetZero levers'!$Z$20:$Z$33,$C243,'NetZero levers'!$AB$20:$AB$33,$H243)</f>
        <v>3.6583977773193985E-2</v>
      </c>
      <c r="AA243" s="127"/>
      <c r="AB243" s="148">
        <f>SUMIFS('NetZero levers'!W$20:W$33,'NetZero levers'!$Z$20:$Z$33,$C243,'NetZero levers'!$AB$20:$AB$33,$H243)</f>
        <v>0</v>
      </c>
      <c r="AN243" s="148">
        <f>SUMIFS('NetZero levers'!X$20:X$33,'NetZero levers'!$Z$20:$Z$33,$C243,'NetZero levers'!$AB$20:$AB$33,$H243)</f>
        <v>0</v>
      </c>
    </row>
    <row r="244" spans="1:40" s="102" customFormat="1" hidden="1">
      <c r="B244" s="102" t="s">
        <v>339</v>
      </c>
      <c r="C244" s="102" t="s">
        <v>523</v>
      </c>
      <c r="D244" s="102" t="s">
        <v>407</v>
      </c>
      <c r="E244" s="102" t="s">
        <v>396</v>
      </c>
      <c r="F244" s="102" t="s">
        <v>396</v>
      </c>
      <c r="G244" s="102" t="s">
        <v>396</v>
      </c>
      <c r="H244" s="102" t="s">
        <v>349</v>
      </c>
      <c r="I244" s="102">
        <v>0</v>
      </c>
      <c r="J244" s="104">
        <f t="shared" si="25"/>
        <v>0.37315636457066786</v>
      </c>
      <c r="R244" s="148">
        <f>SUMIFS('NetZero levers'!V$20:V$33,'NetZero levers'!$Z$20:$Z$33,$C244,'NetZero levers'!$AB$20:$AB$33,$H244)</f>
        <v>0.37315636457066786</v>
      </c>
      <c r="AA244" s="127"/>
      <c r="AB244" s="148">
        <f>SUMIFS('NetZero levers'!W$20:W$33,'NetZero levers'!$Z$20:$Z$33,$C244,'NetZero levers'!$AB$20:$AB$33,$H244)</f>
        <v>0</v>
      </c>
      <c r="AN244" s="148">
        <f>SUMIFS('NetZero levers'!X$20:X$33,'NetZero levers'!$Z$20:$Z$33,$C244,'NetZero levers'!$AB$20:$AB$33,$H244)</f>
        <v>0</v>
      </c>
    </row>
    <row r="245" spans="1:40" s="102" customFormat="1" hidden="1">
      <c r="B245" s="102" t="s">
        <v>339</v>
      </c>
      <c r="C245" s="102" t="s">
        <v>524</v>
      </c>
      <c r="D245" s="102" t="s">
        <v>407</v>
      </c>
      <c r="E245" s="102" t="s">
        <v>396</v>
      </c>
      <c r="F245" s="102" t="s">
        <v>396</v>
      </c>
      <c r="G245" s="102" t="s">
        <v>396</v>
      </c>
      <c r="H245" s="102" t="s">
        <v>349</v>
      </c>
      <c r="I245" s="102">
        <v>0</v>
      </c>
      <c r="J245" s="104">
        <f t="shared" si="25"/>
        <v>2.2220168109567444E-2</v>
      </c>
      <c r="R245" s="148">
        <f>SUMIFS('NetZero levers'!V$20:V$33,'NetZero levers'!$Z$20:$Z$33,$C245,'NetZero levers'!$AB$20:$AB$33,$H245)</f>
        <v>2.2220168109567444E-2</v>
      </c>
      <c r="AA245" s="127"/>
      <c r="AB245" s="148">
        <f>SUMIFS('NetZero levers'!W$20:W$33,'NetZero levers'!$Z$20:$Z$33,$C245,'NetZero levers'!$AB$20:$AB$33,$H245)</f>
        <v>0</v>
      </c>
      <c r="AN245" s="148">
        <f>SUMIFS('NetZero levers'!X$20:X$33,'NetZero levers'!$Z$20:$Z$33,$C245,'NetZero levers'!$AB$20:$AB$33,$H245)</f>
        <v>0</v>
      </c>
    </row>
    <row r="246" spans="1:40" s="102" customFormat="1">
      <c r="B246" s="102" t="s">
        <v>376</v>
      </c>
      <c r="C246" s="102" t="s">
        <v>337</v>
      </c>
      <c r="D246" s="102" t="s">
        <v>407</v>
      </c>
      <c r="E246" s="102" t="s">
        <v>418</v>
      </c>
      <c r="F246" s="102" t="s">
        <v>396</v>
      </c>
      <c r="G246" s="102" t="s">
        <v>432</v>
      </c>
      <c r="H246" s="319" t="s">
        <v>346</v>
      </c>
      <c r="I246" s="102">
        <v>5</v>
      </c>
      <c r="J246" s="317">
        <f>'Cement Methodology'!I30</f>
        <v>0.32000000000000006</v>
      </c>
      <c r="O246" s="317">
        <f>J246</f>
        <v>0.32000000000000006</v>
      </c>
      <c r="R246" s="320">
        <f>O246</f>
        <v>0.32000000000000006</v>
      </c>
      <c r="AB246" s="134">
        <f>'NetZero levers'!$W$15</f>
        <v>0.32</v>
      </c>
      <c r="AN246" s="134">
        <f>'NetZero levers'!$X$15</f>
        <v>0.32</v>
      </c>
    </row>
    <row r="247" spans="1:40" s="102" customFormat="1">
      <c r="B247" s="102" t="s">
        <v>376</v>
      </c>
      <c r="C247" s="102" t="s">
        <v>327</v>
      </c>
      <c r="D247" s="102" t="s">
        <v>407</v>
      </c>
      <c r="E247" s="102" t="s">
        <v>416</v>
      </c>
      <c r="F247" s="102" t="s">
        <v>396</v>
      </c>
      <c r="G247" s="102" t="s">
        <v>432</v>
      </c>
      <c r="H247" s="319" t="s">
        <v>346</v>
      </c>
      <c r="I247" s="102">
        <v>5</v>
      </c>
      <c r="J247" s="317">
        <f>J246</f>
        <v>0.32000000000000006</v>
      </c>
      <c r="O247" s="317">
        <f>O246</f>
        <v>0.32000000000000006</v>
      </c>
      <c r="R247" s="320">
        <f>O247</f>
        <v>0.32000000000000006</v>
      </c>
      <c r="AB247" s="134">
        <f>'NetZero levers'!$W$15</f>
        <v>0.32</v>
      </c>
      <c r="AN247" s="134">
        <f>'NetZero levers'!$X$15</f>
        <v>0.32</v>
      </c>
    </row>
    <row r="248" spans="1:40" s="102" customFormat="1" ht="13.9" customHeight="1">
      <c r="B248" s="102" t="s">
        <v>376</v>
      </c>
      <c r="C248" s="102" t="s">
        <v>337</v>
      </c>
      <c r="D248" s="102" t="s">
        <v>407</v>
      </c>
      <c r="E248" s="102" t="s">
        <v>418</v>
      </c>
      <c r="F248" s="102" t="s">
        <v>396</v>
      </c>
      <c r="G248" s="102" t="s">
        <v>432</v>
      </c>
      <c r="H248" s="102" t="s">
        <v>349</v>
      </c>
      <c r="I248" s="102">
        <v>5</v>
      </c>
      <c r="J248" s="102">
        <f>J246*0.99</f>
        <v>0.31680000000000008</v>
      </c>
      <c r="O248" s="102">
        <f>O246*0.99</f>
        <v>0.31680000000000008</v>
      </c>
      <c r="R248" s="320">
        <f>O248</f>
        <v>0.31680000000000008</v>
      </c>
      <c r="AB248" s="102">
        <f>$R248</f>
        <v>0.31680000000000008</v>
      </c>
      <c r="AN248" s="102">
        <f>$R248</f>
        <v>0.31680000000000008</v>
      </c>
    </row>
    <row r="249" spans="1:40" s="102" customFormat="1" ht="13.9" customHeight="1">
      <c r="B249" s="102" t="s">
        <v>376</v>
      </c>
      <c r="C249" s="102" t="s">
        <v>327</v>
      </c>
      <c r="D249" s="102" t="s">
        <v>407</v>
      </c>
      <c r="E249" s="102" t="s">
        <v>416</v>
      </c>
      <c r="F249" s="102" t="s">
        <v>396</v>
      </c>
      <c r="G249" s="102" t="s">
        <v>432</v>
      </c>
      <c r="H249" s="102" t="s">
        <v>349</v>
      </c>
      <c r="I249" s="102">
        <v>5</v>
      </c>
      <c r="J249" s="102">
        <f>J247*0.99</f>
        <v>0.31680000000000008</v>
      </c>
      <c r="O249" s="102">
        <f>O247*0.99</f>
        <v>0.31680000000000008</v>
      </c>
      <c r="R249" s="320">
        <f>O249</f>
        <v>0.31680000000000008</v>
      </c>
      <c r="AB249" s="102">
        <f>$R249</f>
        <v>0.31680000000000008</v>
      </c>
      <c r="AN249" s="102">
        <f>$R249</f>
        <v>0.31680000000000008</v>
      </c>
    </row>
    <row r="250" spans="1:40" s="102" customFormat="1" ht="13.9" hidden="1" customHeight="1">
      <c r="B250" s="102" t="s">
        <v>314</v>
      </c>
      <c r="C250" s="102" t="s">
        <v>296</v>
      </c>
      <c r="D250" s="102" t="s">
        <v>396</v>
      </c>
      <c r="E250" s="102" t="s">
        <v>396</v>
      </c>
      <c r="F250" s="102" t="s">
        <v>396</v>
      </c>
      <c r="G250" s="102" t="s">
        <v>396</v>
      </c>
      <c r="H250" s="102" t="s">
        <v>396</v>
      </c>
      <c r="I250" s="102">
        <v>0</v>
      </c>
      <c r="J250" s="102">
        <v>1E-3</v>
      </c>
    </row>
    <row r="251" spans="1:40" s="102" customFormat="1" hidden="1">
      <c r="B251" s="102" t="s">
        <v>314</v>
      </c>
      <c r="C251" s="102" t="s">
        <v>295</v>
      </c>
      <c r="D251" s="102" t="s">
        <v>396</v>
      </c>
      <c r="E251" s="102" t="s">
        <v>396</v>
      </c>
      <c r="F251" s="102" t="s">
        <v>396</v>
      </c>
      <c r="G251" s="102" t="s">
        <v>396</v>
      </c>
      <c r="H251" s="102" t="s">
        <v>396</v>
      </c>
      <c r="I251" s="102">
        <v>0</v>
      </c>
      <c r="J251" s="102">
        <v>1E-3</v>
      </c>
    </row>
    <row r="252" spans="1:40" s="102" customFormat="1" hidden="1">
      <c r="B252" s="102" t="s">
        <v>314</v>
      </c>
      <c r="C252" s="102" t="s">
        <v>294</v>
      </c>
      <c r="D252" s="102" t="s">
        <v>396</v>
      </c>
      <c r="E252" s="102" t="s">
        <v>396</v>
      </c>
      <c r="F252" s="102" t="s">
        <v>396</v>
      </c>
      <c r="G252" s="102" t="s">
        <v>396</v>
      </c>
      <c r="H252" s="102" t="s">
        <v>396</v>
      </c>
      <c r="I252" s="102">
        <v>0</v>
      </c>
      <c r="J252" s="102">
        <v>1E-3</v>
      </c>
    </row>
    <row r="253" spans="1:40" hidden="1">
      <c r="B253" s="102" t="s">
        <v>436</v>
      </c>
      <c r="C253" s="138" t="s">
        <v>332</v>
      </c>
      <c r="D253" s="102" t="s">
        <v>396</v>
      </c>
      <c r="E253" s="102" t="s">
        <v>396</v>
      </c>
      <c r="F253" s="102" t="s">
        <v>396</v>
      </c>
      <c r="G253" s="102" t="s">
        <v>396</v>
      </c>
      <c r="H253" s="102" t="s">
        <v>396</v>
      </c>
      <c r="I253" s="102">
        <v>0</v>
      </c>
      <c r="J253" s="102">
        <v>330.02687500000002</v>
      </c>
    </row>
    <row r="254" spans="1:40" hidden="1">
      <c r="B254" s="102" t="s">
        <v>436</v>
      </c>
      <c r="C254" s="138" t="s">
        <v>318</v>
      </c>
      <c r="D254" s="102" t="s">
        <v>396</v>
      </c>
      <c r="E254" s="102" t="s">
        <v>396</v>
      </c>
      <c r="F254" s="102" t="s">
        <v>396</v>
      </c>
      <c r="G254" s="102" t="s">
        <v>396</v>
      </c>
      <c r="H254" s="102" t="s">
        <v>396</v>
      </c>
      <c r="I254" s="102">
        <v>0</v>
      </c>
      <c r="J254" s="102">
        <v>330.02687500000002</v>
      </c>
    </row>
    <row r="255" spans="1:40" hidden="1">
      <c r="A255" s="396" t="s">
        <v>456</v>
      </c>
      <c r="B255" s="127" t="s">
        <v>450</v>
      </c>
      <c r="C255" s="102" t="s">
        <v>294</v>
      </c>
      <c r="D255" s="127" t="s">
        <v>396</v>
      </c>
      <c r="E255" s="127" t="s">
        <v>888</v>
      </c>
      <c r="F255" s="127" t="s">
        <v>396</v>
      </c>
      <c r="G255" s="127" t="s">
        <v>396</v>
      </c>
      <c r="H255" s="127" t="s">
        <v>396</v>
      </c>
      <c r="I255" s="127">
        <v>0</v>
      </c>
      <c r="J255" s="127">
        <v>1</v>
      </c>
    </row>
    <row r="256" spans="1:40" hidden="1">
      <c r="A256" s="325" t="s">
        <v>456</v>
      </c>
      <c r="B256" s="327" t="s">
        <v>906</v>
      </c>
      <c r="C256" s="134"/>
      <c r="D256" s="138"/>
      <c r="E256" s="138"/>
      <c r="F256" s="138"/>
      <c r="G256" s="138"/>
      <c r="H256" s="138"/>
      <c r="I256" s="138"/>
      <c r="J256" s="138"/>
      <c r="K256" s="138"/>
      <c r="L256" s="138"/>
      <c r="M256" s="138"/>
      <c r="N256" s="138"/>
      <c r="O256" s="138"/>
    </row>
    <row r="257" spans="1:10" ht="15.75" hidden="1">
      <c r="B257" s="127" t="s">
        <v>341</v>
      </c>
      <c r="C257" s="325" t="s">
        <v>889</v>
      </c>
      <c r="D257" s="127" t="s">
        <v>896</v>
      </c>
      <c r="E257" t="s">
        <v>903</v>
      </c>
      <c r="F257" s="127" t="s">
        <v>396</v>
      </c>
      <c r="G257" s="127" t="s">
        <v>432</v>
      </c>
      <c r="H257" s="127" t="s">
        <v>396</v>
      </c>
      <c r="I257" s="127">
        <v>0</v>
      </c>
      <c r="J257" s="127">
        <v>1E-3</v>
      </c>
    </row>
    <row r="258" spans="1:10" ht="15.75" hidden="1">
      <c r="B258" s="127" t="s">
        <v>341</v>
      </c>
      <c r="C258" s="325" t="s">
        <v>889</v>
      </c>
      <c r="D258" s="127" t="s">
        <v>897</v>
      </c>
      <c r="E258" t="s">
        <v>903</v>
      </c>
      <c r="F258" s="127" t="s">
        <v>396</v>
      </c>
      <c r="G258" s="127" t="s">
        <v>432</v>
      </c>
      <c r="H258" s="127" t="s">
        <v>396</v>
      </c>
      <c r="I258" s="127">
        <v>0</v>
      </c>
      <c r="J258" s="127">
        <v>0.02</v>
      </c>
    </row>
    <row r="259" spans="1:10" ht="15.75" hidden="1">
      <c r="A259" s="325" t="s">
        <v>456</v>
      </c>
      <c r="B259" s="127" t="s">
        <v>341</v>
      </c>
      <c r="C259" s="325" t="s">
        <v>889</v>
      </c>
      <c r="D259" s="127" t="s">
        <v>898</v>
      </c>
      <c r="E259" t="s">
        <v>903</v>
      </c>
      <c r="F259" s="127" t="s">
        <v>396</v>
      </c>
      <c r="G259" s="127" t="s">
        <v>432</v>
      </c>
      <c r="H259" s="127" t="s">
        <v>396</v>
      </c>
      <c r="I259" s="127">
        <v>0</v>
      </c>
      <c r="J259" s="127">
        <v>96.25</v>
      </c>
    </row>
    <row r="260" spans="1:10" ht="15.75" hidden="1">
      <c r="B260" s="127" t="s">
        <v>341</v>
      </c>
      <c r="C260" s="325" t="s">
        <v>889</v>
      </c>
      <c r="D260" s="127" t="s">
        <v>899</v>
      </c>
      <c r="E260" t="s">
        <v>903</v>
      </c>
      <c r="F260" s="127" t="s">
        <v>396</v>
      </c>
      <c r="G260" s="127" t="s">
        <v>432</v>
      </c>
      <c r="H260" s="127" t="s">
        <v>396</v>
      </c>
      <c r="I260" s="127">
        <v>0</v>
      </c>
      <c r="J260" s="127">
        <v>1.4E-3</v>
      </c>
    </row>
    <row r="261" spans="1:10" ht="15.75" hidden="1">
      <c r="B261" s="127" t="s">
        <v>341</v>
      </c>
      <c r="C261" s="325" t="s">
        <v>889</v>
      </c>
      <c r="D261" s="127" t="s">
        <v>900</v>
      </c>
      <c r="E261" t="s">
        <v>903</v>
      </c>
      <c r="F261" s="127" t="s">
        <v>396</v>
      </c>
      <c r="G261" s="127" t="s">
        <v>432</v>
      </c>
      <c r="H261" s="127" t="s">
        <v>396</v>
      </c>
      <c r="I261" s="127">
        <v>0</v>
      </c>
      <c r="J261" s="127">
        <v>5.0000000000000001E-3</v>
      </c>
    </row>
    <row r="262" spans="1:10" ht="15.75" hidden="1">
      <c r="B262" s="127" t="s">
        <v>341</v>
      </c>
      <c r="C262" s="325" t="s">
        <v>889</v>
      </c>
      <c r="D262" s="127" t="s">
        <v>901</v>
      </c>
      <c r="E262" t="s">
        <v>903</v>
      </c>
      <c r="F262" s="127" t="s">
        <v>396</v>
      </c>
      <c r="G262" s="127" t="s">
        <v>432</v>
      </c>
      <c r="H262" s="127" t="s">
        <v>396</v>
      </c>
      <c r="I262" s="127">
        <v>0</v>
      </c>
      <c r="J262" s="127">
        <v>0.3</v>
      </c>
    </row>
    <row r="263" spans="1:10" ht="15.75" hidden="1">
      <c r="B263" s="127" t="s">
        <v>341</v>
      </c>
      <c r="C263" s="325" t="s">
        <v>889</v>
      </c>
      <c r="D263" s="127" t="s">
        <v>902</v>
      </c>
      <c r="E263" t="s">
        <v>903</v>
      </c>
      <c r="F263" s="127" t="s">
        <v>396</v>
      </c>
      <c r="G263" s="127" t="s">
        <v>432</v>
      </c>
      <c r="H263" s="127" t="s">
        <v>396</v>
      </c>
      <c r="I263" s="127">
        <v>0</v>
      </c>
      <c r="J263" s="127">
        <v>0.62619999999999998</v>
      </c>
    </row>
    <row r="264" spans="1:10" hidden="1">
      <c r="B264" s="102" t="s">
        <v>435</v>
      </c>
      <c r="C264" s="325" t="s">
        <v>889</v>
      </c>
      <c r="D264" s="102" t="s">
        <v>396</v>
      </c>
      <c r="E264" s="102" t="s">
        <v>434</v>
      </c>
      <c r="F264" s="102" t="s">
        <v>396</v>
      </c>
      <c r="G264" s="102" t="s">
        <v>432</v>
      </c>
      <c r="H264" s="102" t="s">
        <v>396</v>
      </c>
      <c r="I264" s="102">
        <v>0</v>
      </c>
      <c r="J264" s="102">
        <v>1</v>
      </c>
    </row>
    <row r="265" spans="1:10" hidden="1">
      <c r="B265" s="346" t="s">
        <v>435</v>
      </c>
      <c r="C265" s="347" t="s">
        <v>891</v>
      </c>
      <c r="D265" s="346" t="s">
        <v>396</v>
      </c>
      <c r="E265" s="346" t="s">
        <v>434</v>
      </c>
      <c r="F265" s="346" t="s">
        <v>396</v>
      </c>
      <c r="G265" s="346" t="s">
        <v>432</v>
      </c>
      <c r="H265" s="346" t="s">
        <v>396</v>
      </c>
      <c r="I265" s="346">
        <v>0</v>
      </c>
      <c r="J265" s="346">
        <v>1</v>
      </c>
    </row>
    <row r="266" spans="1:10" hidden="1">
      <c r="B266" s="346" t="s">
        <v>435</v>
      </c>
      <c r="C266" s="347" t="s">
        <v>893</v>
      </c>
      <c r="D266" s="346" t="s">
        <v>396</v>
      </c>
      <c r="E266" s="346" t="s">
        <v>434</v>
      </c>
      <c r="F266" s="346" t="s">
        <v>396</v>
      </c>
      <c r="G266" s="346" t="s">
        <v>432</v>
      </c>
      <c r="H266" s="346" t="s">
        <v>396</v>
      </c>
      <c r="I266" s="346">
        <v>0</v>
      </c>
      <c r="J266" s="346">
        <v>1</v>
      </c>
    </row>
    <row r="267" spans="1:10" ht="15.75" hidden="1">
      <c r="A267" s="347" t="s">
        <v>456</v>
      </c>
      <c r="B267" s="127" t="s">
        <v>341</v>
      </c>
      <c r="C267" s="325" t="s">
        <v>891</v>
      </c>
      <c r="D267" s="127" t="s">
        <v>915</v>
      </c>
      <c r="E267" t="s">
        <v>912</v>
      </c>
      <c r="F267" s="127" t="s">
        <v>396</v>
      </c>
      <c r="G267" s="127" t="s">
        <v>432</v>
      </c>
      <c r="H267" s="127" t="s">
        <v>396</v>
      </c>
      <c r="I267" s="127">
        <v>0</v>
      </c>
      <c r="J267" s="127">
        <v>7.0000000000000007E-2</v>
      </c>
    </row>
    <row r="268" spans="1:10" ht="15.75" hidden="1">
      <c r="A268" s="347" t="s">
        <v>456</v>
      </c>
      <c r="B268" s="127" t="s">
        <v>341</v>
      </c>
      <c r="C268" s="325" t="s">
        <v>891</v>
      </c>
      <c r="D268" s="127" t="s">
        <v>896</v>
      </c>
      <c r="E268" t="s">
        <v>912</v>
      </c>
      <c r="F268" s="127" t="s">
        <v>396</v>
      </c>
      <c r="G268" s="127" t="s">
        <v>432</v>
      </c>
      <c r="H268" s="127" t="s">
        <v>396</v>
      </c>
      <c r="I268" s="127">
        <v>0</v>
      </c>
      <c r="J268" s="127">
        <v>1E-3</v>
      </c>
    </row>
    <row r="269" spans="1:10" ht="15.75" hidden="1">
      <c r="A269" s="347" t="s">
        <v>456</v>
      </c>
      <c r="B269" s="127" t="s">
        <v>341</v>
      </c>
      <c r="C269" s="325" t="s">
        <v>891</v>
      </c>
      <c r="D269" s="127" t="s">
        <v>897</v>
      </c>
      <c r="E269" t="s">
        <v>912</v>
      </c>
      <c r="F269" s="127" t="s">
        <v>396</v>
      </c>
      <c r="G269" s="127" t="s">
        <v>432</v>
      </c>
      <c r="H269" s="127" t="s">
        <v>396</v>
      </c>
      <c r="I269" s="127">
        <v>0</v>
      </c>
      <c r="J269" s="127">
        <v>0.02</v>
      </c>
    </row>
    <row r="270" spans="1:10" ht="15.75" hidden="1">
      <c r="A270" s="347" t="s">
        <v>456</v>
      </c>
      <c r="B270" s="127" t="s">
        <v>341</v>
      </c>
      <c r="C270" s="325" t="s">
        <v>891</v>
      </c>
      <c r="D270" s="127" t="s">
        <v>898</v>
      </c>
      <c r="E270" t="s">
        <v>912</v>
      </c>
      <c r="F270" s="127" t="s">
        <v>396</v>
      </c>
      <c r="G270" s="127" t="s">
        <v>432</v>
      </c>
      <c r="H270" s="127" t="s">
        <v>396</v>
      </c>
      <c r="I270" s="127">
        <v>0</v>
      </c>
      <c r="J270" s="127">
        <v>56.1</v>
      </c>
    </row>
    <row r="271" spans="1:10" ht="15.75" hidden="1">
      <c r="A271" s="347" t="s">
        <v>456</v>
      </c>
      <c r="B271" s="127" t="s">
        <v>341</v>
      </c>
      <c r="C271" s="325" t="s">
        <v>891</v>
      </c>
      <c r="D271" s="127" t="s">
        <v>899</v>
      </c>
      <c r="E271" t="s">
        <v>912</v>
      </c>
      <c r="F271" s="127" t="s">
        <v>396</v>
      </c>
      <c r="G271" s="127" t="s">
        <v>432</v>
      </c>
      <c r="H271" s="127" t="s">
        <v>396</v>
      </c>
      <c r="I271" s="127">
        <v>0</v>
      </c>
      <c r="J271" s="127">
        <v>1E-4</v>
      </c>
    </row>
    <row r="272" spans="1:10" ht="15.75" hidden="1">
      <c r="A272" s="347" t="s">
        <v>456</v>
      </c>
      <c r="B272" s="127" t="s">
        <v>341</v>
      </c>
      <c r="C272" s="325" t="s">
        <v>891</v>
      </c>
      <c r="D272" s="127" t="s">
        <v>900</v>
      </c>
      <c r="E272" t="s">
        <v>912</v>
      </c>
      <c r="F272" s="127" t="s">
        <v>396</v>
      </c>
      <c r="G272" s="127" t="s">
        <v>432</v>
      </c>
      <c r="H272" s="127" t="s">
        <v>396</v>
      </c>
      <c r="I272" s="127">
        <v>0</v>
      </c>
      <c r="J272" s="127">
        <v>5.0000000000000001E-3</v>
      </c>
    </row>
    <row r="273" spans="1:28" ht="15.75" hidden="1">
      <c r="A273" s="347" t="s">
        <v>456</v>
      </c>
      <c r="B273" s="127" t="s">
        <v>341</v>
      </c>
      <c r="C273" s="325" t="s">
        <v>891</v>
      </c>
      <c r="D273" s="127" t="s">
        <v>901</v>
      </c>
      <c r="E273" t="s">
        <v>912</v>
      </c>
      <c r="F273" s="127" t="s">
        <v>396</v>
      </c>
      <c r="G273" s="127" t="s">
        <v>432</v>
      </c>
      <c r="H273" s="127" t="s">
        <v>396</v>
      </c>
      <c r="I273" s="127">
        <v>0</v>
      </c>
      <c r="J273" s="127">
        <v>0.15</v>
      </c>
    </row>
    <row r="274" spans="1:28" ht="15.75" hidden="1">
      <c r="A274" s="347" t="s">
        <v>456</v>
      </c>
      <c r="B274" s="127" t="s">
        <v>341</v>
      </c>
      <c r="C274" s="127" t="s">
        <v>893</v>
      </c>
      <c r="D274" s="127" t="s">
        <v>896</v>
      </c>
      <c r="E274" t="s">
        <v>916</v>
      </c>
      <c r="F274" s="127" t="s">
        <v>396</v>
      </c>
      <c r="G274" s="127" t="s">
        <v>432</v>
      </c>
      <c r="H274" s="127" t="s">
        <v>396</v>
      </c>
      <c r="I274" s="127">
        <v>0</v>
      </c>
      <c r="J274" s="127">
        <v>3.0000000000000001E-3</v>
      </c>
    </row>
    <row r="275" spans="1:28" ht="15.75" hidden="1">
      <c r="A275" s="347" t="s">
        <v>456</v>
      </c>
      <c r="B275" s="127" t="s">
        <v>341</v>
      </c>
      <c r="C275" s="127" t="s">
        <v>893</v>
      </c>
      <c r="D275" s="127" t="s">
        <v>897</v>
      </c>
      <c r="E275" t="s">
        <v>916</v>
      </c>
      <c r="F275" s="127" t="s">
        <v>396</v>
      </c>
      <c r="G275" s="127" t="s">
        <v>432</v>
      </c>
      <c r="H275" s="127" t="s">
        <v>396</v>
      </c>
      <c r="I275" s="127">
        <v>0</v>
      </c>
      <c r="J275" s="127">
        <v>0.01</v>
      </c>
    </row>
    <row r="276" spans="1:28" ht="15.75" hidden="1">
      <c r="A276" s="347" t="s">
        <v>456</v>
      </c>
      <c r="B276" s="127" t="s">
        <v>341</v>
      </c>
      <c r="C276" s="127" t="s">
        <v>893</v>
      </c>
      <c r="D276" s="127" t="s">
        <v>898</v>
      </c>
      <c r="E276" t="s">
        <v>916</v>
      </c>
      <c r="F276" s="127" t="s">
        <v>396</v>
      </c>
      <c r="G276" s="127" t="s">
        <v>432</v>
      </c>
      <c r="H276" s="127" t="s">
        <v>396</v>
      </c>
      <c r="I276" s="127">
        <v>0</v>
      </c>
      <c r="J276" s="127">
        <v>77.400000000000006</v>
      </c>
    </row>
    <row r="277" spans="1:28" ht="15.75" hidden="1">
      <c r="A277" s="347" t="s">
        <v>456</v>
      </c>
      <c r="B277" s="127" t="s">
        <v>341</v>
      </c>
      <c r="C277" s="127" t="s">
        <v>893</v>
      </c>
      <c r="D277" s="127" t="s">
        <v>899</v>
      </c>
      <c r="E277" t="s">
        <v>916</v>
      </c>
      <c r="F277" s="127" t="s">
        <v>396</v>
      </c>
      <c r="G277" s="127" t="s">
        <v>432</v>
      </c>
      <c r="H277" s="127" t="s">
        <v>396</v>
      </c>
      <c r="I277" s="127">
        <v>0</v>
      </c>
      <c r="J277" s="127">
        <v>5.9999999999999995E-4</v>
      </c>
    </row>
    <row r="278" spans="1:28" ht="15.75" hidden="1">
      <c r="A278" s="347" t="s">
        <v>456</v>
      </c>
      <c r="B278" s="127" t="s">
        <v>341</v>
      </c>
      <c r="C278" s="127" t="s">
        <v>893</v>
      </c>
      <c r="D278" s="127" t="s">
        <v>900</v>
      </c>
      <c r="E278" t="s">
        <v>916</v>
      </c>
      <c r="F278" s="127" t="s">
        <v>396</v>
      </c>
      <c r="G278" s="127" t="s">
        <v>432</v>
      </c>
      <c r="H278" s="127" t="s">
        <v>396</v>
      </c>
      <c r="I278" s="127">
        <v>0</v>
      </c>
      <c r="J278" s="127">
        <v>5.0000000000000001E-3</v>
      </c>
    </row>
    <row r="279" spans="1:28" ht="15.75" hidden="1">
      <c r="A279" s="347" t="s">
        <v>456</v>
      </c>
      <c r="B279" s="127" t="s">
        <v>341</v>
      </c>
      <c r="C279" s="127" t="s">
        <v>893</v>
      </c>
      <c r="D279" s="127" t="s">
        <v>901</v>
      </c>
      <c r="E279" t="s">
        <v>916</v>
      </c>
      <c r="F279" s="127" t="s">
        <v>396</v>
      </c>
      <c r="G279" s="127" t="s">
        <v>432</v>
      </c>
      <c r="H279" s="127" t="s">
        <v>396</v>
      </c>
      <c r="I279" s="127">
        <v>0</v>
      </c>
      <c r="J279" s="127">
        <v>0.2</v>
      </c>
    </row>
    <row r="280" spans="1:28" ht="15.75" hidden="1">
      <c r="A280" s="347" t="s">
        <v>456</v>
      </c>
      <c r="B280" s="127" t="s">
        <v>341</v>
      </c>
      <c r="C280" s="127" t="s">
        <v>893</v>
      </c>
      <c r="D280" s="127" t="s">
        <v>902</v>
      </c>
      <c r="E280" t="s">
        <v>916</v>
      </c>
      <c r="F280" s="127" t="s">
        <v>396</v>
      </c>
      <c r="G280" s="127" t="s">
        <v>432</v>
      </c>
      <c r="H280" s="127" t="s">
        <v>396</v>
      </c>
      <c r="I280" s="127">
        <v>0</v>
      </c>
      <c r="J280" s="127">
        <v>1.5290999999999999</v>
      </c>
    </row>
    <row r="281" spans="1:28" ht="15.75" hidden="1">
      <c r="B281" s="127" t="s">
        <v>341</v>
      </c>
      <c r="C281" s="127" t="s">
        <v>370</v>
      </c>
      <c r="D281" t="s">
        <v>907</v>
      </c>
      <c r="E281" t="s">
        <v>903</v>
      </c>
      <c r="F281" s="127" t="s">
        <v>396</v>
      </c>
      <c r="G281" s="102" t="s">
        <v>432</v>
      </c>
      <c r="H281" s="102" t="s">
        <v>396</v>
      </c>
      <c r="I281" s="102">
        <v>0</v>
      </c>
      <c r="J281" s="127">
        <v>96.25</v>
      </c>
    </row>
    <row r="282" spans="1:28" ht="15.75" hidden="1">
      <c r="B282" s="127" t="s">
        <v>341</v>
      </c>
      <c r="C282" s="127" t="s">
        <v>352</v>
      </c>
      <c r="D282" t="s">
        <v>910</v>
      </c>
      <c r="E282" t="s">
        <v>903</v>
      </c>
      <c r="F282" s="127" t="s">
        <v>396</v>
      </c>
      <c r="G282" s="102" t="s">
        <v>432</v>
      </c>
      <c r="H282" s="102" t="s">
        <v>396</v>
      </c>
      <c r="I282" s="102">
        <v>0</v>
      </c>
      <c r="J282" s="127">
        <v>96.25</v>
      </c>
    </row>
    <row r="283" spans="1:28" ht="15.75" hidden="1">
      <c r="B283" s="127" t="s">
        <v>341</v>
      </c>
      <c r="C283" s="127" t="s">
        <v>370</v>
      </c>
      <c r="D283" t="s">
        <v>907</v>
      </c>
      <c r="E283" t="s">
        <v>912</v>
      </c>
      <c r="F283" s="127" t="s">
        <v>396</v>
      </c>
      <c r="G283" s="102" t="s">
        <v>432</v>
      </c>
      <c r="H283" s="102" t="s">
        <v>396</v>
      </c>
      <c r="I283" s="102">
        <v>0</v>
      </c>
      <c r="J283" s="127">
        <v>56.1</v>
      </c>
    </row>
    <row r="284" spans="1:28" ht="15.75" hidden="1">
      <c r="B284" s="127" t="s">
        <v>341</v>
      </c>
      <c r="C284" s="127" t="s">
        <v>352</v>
      </c>
      <c r="D284" t="s">
        <v>910</v>
      </c>
      <c r="E284" t="s">
        <v>912</v>
      </c>
      <c r="F284" s="127" t="s">
        <v>396</v>
      </c>
      <c r="G284" s="102" t="s">
        <v>432</v>
      </c>
      <c r="H284" s="102" t="s">
        <v>396</v>
      </c>
      <c r="I284" s="102">
        <v>0</v>
      </c>
      <c r="J284" s="127">
        <v>56.1</v>
      </c>
    </row>
    <row r="285" spans="1:28" ht="15.75" hidden="1">
      <c r="B285" s="127" t="s">
        <v>341</v>
      </c>
      <c r="C285" s="127" t="s">
        <v>370</v>
      </c>
      <c r="D285" t="s">
        <v>907</v>
      </c>
      <c r="E285" t="s">
        <v>916</v>
      </c>
      <c r="F285" s="127" t="s">
        <v>396</v>
      </c>
      <c r="G285" s="102" t="s">
        <v>432</v>
      </c>
      <c r="H285" s="102" t="s">
        <v>396</v>
      </c>
      <c r="I285" s="102">
        <v>0</v>
      </c>
      <c r="J285" s="127">
        <v>77.400000000000006</v>
      </c>
    </row>
    <row r="286" spans="1:28" ht="15.75" hidden="1">
      <c r="B286" s="127" t="s">
        <v>341</v>
      </c>
      <c r="C286" s="127" t="s">
        <v>352</v>
      </c>
      <c r="D286" t="s">
        <v>910</v>
      </c>
      <c r="E286" t="s">
        <v>916</v>
      </c>
      <c r="F286" s="127" t="s">
        <v>396</v>
      </c>
      <c r="G286" s="102" t="s">
        <v>432</v>
      </c>
      <c r="H286" s="102" t="s">
        <v>396</v>
      </c>
      <c r="I286" s="102">
        <v>0</v>
      </c>
      <c r="J286" s="127">
        <v>77.400000000000006</v>
      </c>
    </row>
    <row r="287" spans="1:28" hidden="1">
      <c r="A287" s="396" t="s">
        <v>456</v>
      </c>
      <c r="B287" s="396" t="s">
        <v>965</v>
      </c>
    </row>
    <row r="288" spans="1:28" hidden="1">
      <c r="B288" s="127" t="s">
        <v>376</v>
      </c>
      <c r="C288" s="127" t="s">
        <v>374</v>
      </c>
      <c r="D288" s="396" t="s">
        <v>964</v>
      </c>
      <c r="E288" s="127" t="s">
        <v>373</v>
      </c>
      <c r="F288" s="127" t="s">
        <v>396</v>
      </c>
      <c r="G288" s="127" t="s">
        <v>432</v>
      </c>
      <c r="H288" s="127" t="s">
        <v>349</v>
      </c>
      <c r="I288" s="127">
        <v>3</v>
      </c>
      <c r="J288" s="127">
        <v>0</v>
      </c>
      <c r="O288" s="127">
        <v>0</v>
      </c>
      <c r="AB288" s="127">
        <v>0</v>
      </c>
    </row>
    <row r="289" spans="2:40" hidden="1">
      <c r="B289" s="127" t="s">
        <v>376</v>
      </c>
      <c r="C289" s="127" t="s">
        <v>374</v>
      </c>
      <c r="D289" s="396" t="s">
        <v>964</v>
      </c>
      <c r="E289" s="127" t="s">
        <v>373</v>
      </c>
      <c r="F289" s="127" t="s">
        <v>396</v>
      </c>
      <c r="G289" s="127" t="s">
        <v>432</v>
      </c>
      <c r="H289" s="127" t="s">
        <v>346</v>
      </c>
      <c r="I289" s="127">
        <v>3</v>
      </c>
      <c r="J289" s="127">
        <v>0</v>
      </c>
      <c r="O289" s="127">
        <v>0</v>
      </c>
      <c r="AB289" s="127">
        <v>0.5</v>
      </c>
      <c r="AN289" s="127">
        <v>0.8</v>
      </c>
    </row>
  </sheetData>
  <autoFilter ref="A2:J289" xr:uid="{00000000-0009-0000-0000-000035000000}">
    <filterColumn colId="1">
      <filters>
        <filter val="FLO_SHAR"/>
      </filters>
    </filterColumn>
    <filterColumn colId="2">
      <filters>
        <filter val="INMCEMFGBM"/>
        <filter val="INMCEMFGRP"/>
      </filters>
    </filterColumn>
  </autoFilter>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C5199-C03E-4B7B-92BD-6523A203978B}">
  <sheetPr>
    <tabColor theme="1" tint="4.9989318521683403E-2"/>
  </sheetPr>
  <dimension ref="A1:F102"/>
  <sheetViews>
    <sheetView workbookViewId="0">
      <selection activeCell="D22" sqref="D22"/>
    </sheetView>
  </sheetViews>
  <sheetFormatPr defaultColWidth="9" defaultRowHeight="15"/>
  <cols>
    <col min="1" max="1" width="5.5" style="127" bestFit="1" customWidth="1"/>
    <col min="2" max="2" width="7.75" style="127" bestFit="1" customWidth="1"/>
    <col min="3" max="3" width="17.5" style="127" bestFit="1" customWidth="1"/>
    <col min="4" max="4" width="78.75" style="127" bestFit="1" customWidth="1"/>
    <col min="5" max="5" width="9.625" style="127" bestFit="1" customWidth="1"/>
    <col min="6" max="6" width="21.625" style="127" bestFit="1" customWidth="1"/>
    <col min="7" max="16384" width="9" style="127"/>
  </cols>
  <sheetData>
    <row r="1" spans="1:6">
      <c r="A1" s="127" t="s">
        <v>518</v>
      </c>
      <c r="B1" s="127" t="s">
        <v>430</v>
      </c>
    </row>
    <row r="2" spans="1:6">
      <c r="B2" s="127" t="s">
        <v>471</v>
      </c>
      <c r="C2" s="127" t="s">
        <v>375</v>
      </c>
      <c r="D2" s="127" t="s">
        <v>517</v>
      </c>
      <c r="F2" s="127" t="s">
        <v>469</v>
      </c>
    </row>
    <row r="3" spans="1:6">
      <c r="B3" s="127" t="s">
        <v>471</v>
      </c>
      <c r="C3" s="127" t="s">
        <v>373</v>
      </c>
      <c r="D3" s="127" t="s">
        <v>516</v>
      </c>
      <c r="F3" s="127" t="s">
        <v>469</v>
      </c>
    </row>
    <row r="4" spans="1:6">
      <c r="B4" s="127" t="s">
        <v>471</v>
      </c>
      <c r="C4" s="127" t="s">
        <v>371</v>
      </c>
      <c r="D4" s="127" t="s">
        <v>515</v>
      </c>
      <c r="F4" s="127" t="s">
        <v>469</v>
      </c>
    </row>
    <row r="5" spans="1:6">
      <c r="B5" s="127" t="s">
        <v>471</v>
      </c>
      <c r="C5" s="127" t="s">
        <v>369</v>
      </c>
      <c r="D5" s="127" t="s">
        <v>514</v>
      </c>
      <c r="F5" s="127" t="s">
        <v>469</v>
      </c>
    </row>
    <row r="6" spans="1:6">
      <c r="B6" s="127" t="s">
        <v>471</v>
      </c>
      <c r="C6" s="127" t="s">
        <v>368</v>
      </c>
      <c r="D6" s="127" t="s">
        <v>513</v>
      </c>
      <c r="F6" s="127" t="s">
        <v>469</v>
      </c>
    </row>
    <row r="7" spans="1:6">
      <c r="B7" s="127" t="s">
        <v>471</v>
      </c>
      <c r="C7" s="127" t="s">
        <v>383</v>
      </c>
      <c r="D7" s="127" t="s">
        <v>512</v>
      </c>
      <c r="F7" s="127" t="s">
        <v>469</v>
      </c>
    </row>
    <row r="8" spans="1:6">
      <c r="B8" s="127" t="s">
        <v>471</v>
      </c>
      <c r="C8" s="127" t="s">
        <v>367</v>
      </c>
      <c r="D8" s="127" t="s">
        <v>511</v>
      </c>
      <c r="F8" s="127" t="s">
        <v>469</v>
      </c>
    </row>
    <row r="9" spans="1:6">
      <c r="B9" s="127" t="s">
        <v>471</v>
      </c>
      <c r="C9" s="127" t="s">
        <v>382</v>
      </c>
      <c r="D9" s="127" t="s">
        <v>510</v>
      </c>
      <c r="F9" s="127" t="s">
        <v>469</v>
      </c>
    </row>
    <row r="10" spans="1:6">
      <c r="B10" s="127" t="s">
        <v>471</v>
      </c>
      <c r="C10" s="127" t="s">
        <v>366</v>
      </c>
      <c r="D10" s="127" t="s">
        <v>509</v>
      </c>
      <c r="F10" s="127" t="s">
        <v>469</v>
      </c>
    </row>
    <row r="11" spans="1:6">
      <c r="B11" s="127" t="s">
        <v>471</v>
      </c>
      <c r="C11" s="127" t="s">
        <v>381</v>
      </c>
      <c r="D11" s="127" t="s">
        <v>508</v>
      </c>
      <c r="F11" s="127" t="s">
        <v>469</v>
      </c>
    </row>
    <row r="12" spans="1:6">
      <c r="B12" s="127" t="s">
        <v>471</v>
      </c>
      <c r="C12" s="127" t="s">
        <v>365</v>
      </c>
      <c r="D12" s="127" t="s">
        <v>507</v>
      </c>
      <c r="F12" s="127" t="s">
        <v>469</v>
      </c>
    </row>
    <row r="13" spans="1:6">
      <c r="B13" s="127" t="s">
        <v>471</v>
      </c>
      <c r="C13" s="127" t="s">
        <v>380</v>
      </c>
      <c r="D13" s="127" t="s">
        <v>506</v>
      </c>
      <c r="F13" s="127" t="s">
        <v>469</v>
      </c>
    </row>
    <row r="14" spans="1:6">
      <c r="B14" s="127" t="s">
        <v>471</v>
      </c>
      <c r="C14" s="127" t="s">
        <v>363</v>
      </c>
      <c r="D14" s="127" t="s">
        <v>505</v>
      </c>
      <c r="F14" s="127" t="s">
        <v>469</v>
      </c>
    </row>
    <row r="15" spans="1:6">
      <c r="B15" s="127" t="s">
        <v>471</v>
      </c>
      <c r="C15" s="127" t="s">
        <v>379</v>
      </c>
      <c r="D15" s="127" t="s">
        <v>504</v>
      </c>
      <c r="F15" s="127" t="s">
        <v>469</v>
      </c>
    </row>
    <row r="16" spans="1:6">
      <c r="B16" s="127" t="s">
        <v>471</v>
      </c>
      <c r="C16" s="127" t="s">
        <v>361</v>
      </c>
      <c r="D16" s="127" t="s">
        <v>503</v>
      </c>
      <c r="F16" s="127" t="s">
        <v>469</v>
      </c>
    </row>
    <row r="17" spans="2:6">
      <c r="B17" s="127" t="s">
        <v>471</v>
      </c>
      <c r="C17" s="127" t="s">
        <v>359</v>
      </c>
      <c r="D17" s="127" t="s">
        <v>502</v>
      </c>
      <c r="F17" s="127" t="s">
        <v>469</v>
      </c>
    </row>
    <row r="18" spans="2:6">
      <c r="B18" s="127" t="s">
        <v>471</v>
      </c>
      <c r="C18" s="127" t="s">
        <v>357</v>
      </c>
      <c r="D18" s="127" t="s">
        <v>501</v>
      </c>
      <c r="F18" s="127" t="s">
        <v>469</v>
      </c>
    </row>
    <row r="19" spans="2:6">
      <c r="B19" s="127" t="s">
        <v>471</v>
      </c>
      <c r="C19" s="127" t="s">
        <v>356</v>
      </c>
      <c r="D19" s="127" t="s">
        <v>500</v>
      </c>
      <c r="F19" s="127" t="s">
        <v>469</v>
      </c>
    </row>
    <row r="20" spans="2:6">
      <c r="B20" s="127" t="s">
        <v>471</v>
      </c>
      <c r="C20" s="127" t="s">
        <v>350</v>
      </c>
      <c r="D20" s="127" t="s">
        <v>499</v>
      </c>
      <c r="F20" s="127" t="s">
        <v>469</v>
      </c>
    </row>
    <row r="21" spans="2:6">
      <c r="B21" s="127" t="s">
        <v>471</v>
      </c>
      <c r="C21" s="127" t="s">
        <v>347</v>
      </c>
      <c r="D21" s="127" t="s">
        <v>498</v>
      </c>
      <c r="F21" s="127" t="s">
        <v>469</v>
      </c>
    </row>
    <row r="22" spans="2:6">
      <c r="B22" s="127" t="s">
        <v>465</v>
      </c>
      <c r="C22" s="127" t="s">
        <v>429</v>
      </c>
      <c r="D22" s="127" t="s">
        <v>497</v>
      </c>
      <c r="E22" s="127" t="s">
        <v>488</v>
      </c>
      <c r="F22" s="127" t="s">
        <v>462</v>
      </c>
    </row>
    <row r="23" spans="2:6">
      <c r="B23" s="127" t="s">
        <v>465</v>
      </c>
      <c r="C23" s="127" t="s">
        <v>428</v>
      </c>
      <c r="D23" s="127" t="s">
        <v>496</v>
      </c>
      <c r="E23" s="127" t="s">
        <v>488</v>
      </c>
      <c r="F23" s="127" t="s">
        <v>462</v>
      </c>
    </row>
    <row r="24" spans="2:6">
      <c r="B24" s="127" t="s">
        <v>465</v>
      </c>
      <c r="C24" s="127" t="s">
        <v>426</v>
      </c>
      <c r="D24" s="127" t="s">
        <v>495</v>
      </c>
      <c r="E24" s="127" t="s">
        <v>488</v>
      </c>
      <c r="F24" s="127" t="s">
        <v>462</v>
      </c>
    </row>
    <row r="25" spans="2:6">
      <c r="B25" s="127" t="s">
        <v>465</v>
      </c>
      <c r="C25" s="127" t="s">
        <v>425</v>
      </c>
      <c r="D25" s="127" t="s">
        <v>494</v>
      </c>
      <c r="E25" s="127" t="s">
        <v>488</v>
      </c>
      <c r="F25" s="127" t="s">
        <v>462</v>
      </c>
    </row>
    <row r="26" spans="2:6">
      <c r="B26" s="127" t="s">
        <v>465</v>
      </c>
      <c r="C26" s="127" t="s">
        <v>424</v>
      </c>
      <c r="D26" s="127" t="s">
        <v>493</v>
      </c>
      <c r="E26" s="127" t="s">
        <v>488</v>
      </c>
      <c r="F26" s="127" t="s">
        <v>462</v>
      </c>
    </row>
    <row r="27" spans="2:6">
      <c r="B27" s="127" t="s">
        <v>465</v>
      </c>
      <c r="C27" s="127" t="s">
        <v>423</v>
      </c>
      <c r="D27" s="127" t="s">
        <v>492</v>
      </c>
      <c r="E27" s="127" t="s">
        <v>488</v>
      </c>
      <c r="F27" s="127" t="s">
        <v>462</v>
      </c>
    </row>
    <row r="28" spans="2:6">
      <c r="B28" s="127" t="s">
        <v>465</v>
      </c>
      <c r="C28" s="127" t="s">
        <v>491</v>
      </c>
      <c r="D28" s="127" t="s">
        <v>490</v>
      </c>
      <c r="E28" s="127" t="s">
        <v>488</v>
      </c>
      <c r="F28" s="127" t="s">
        <v>462</v>
      </c>
    </row>
    <row r="29" spans="2:6">
      <c r="B29" s="127" t="s">
        <v>465</v>
      </c>
      <c r="C29" s="127" t="s">
        <v>427</v>
      </c>
      <c r="D29" s="127" t="s">
        <v>489</v>
      </c>
      <c r="E29" s="127" t="s">
        <v>488</v>
      </c>
      <c r="F29" s="127" t="s">
        <v>462</v>
      </c>
    </row>
    <row r="30" spans="2:6">
      <c r="B30" s="127" t="s">
        <v>465</v>
      </c>
      <c r="C30" s="127" t="s">
        <v>355</v>
      </c>
      <c r="D30" s="127" t="s">
        <v>534</v>
      </c>
      <c r="E30" s="127" t="s">
        <v>488</v>
      </c>
      <c r="F30" s="127" t="s">
        <v>462</v>
      </c>
    </row>
    <row r="31" spans="2:6">
      <c r="B31" s="127" t="s">
        <v>465</v>
      </c>
      <c r="C31" s="127" t="s">
        <v>384</v>
      </c>
      <c r="D31" s="127" t="s">
        <v>535</v>
      </c>
      <c r="E31" s="127" t="s">
        <v>466</v>
      </c>
      <c r="F31" s="127" t="s">
        <v>467</v>
      </c>
    </row>
    <row r="32" spans="2:6">
      <c r="B32" s="127" t="s">
        <v>465</v>
      </c>
      <c r="C32" s="127" t="s">
        <v>372</v>
      </c>
      <c r="D32" s="127" t="s">
        <v>536</v>
      </c>
      <c r="E32" s="127" t="s">
        <v>488</v>
      </c>
      <c r="F32" s="127" t="s">
        <v>462</v>
      </c>
    </row>
    <row r="33" spans="1:6">
      <c r="B33" s="127" t="s">
        <v>465</v>
      </c>
      <c r="C33" s="127" t="s">
        <v>364</v>
      </c>
      <c r="D33" s="127" t="s">
        <v>537</v>
      </c>
      <c r="E33" s="127" t="s">
        <v>488</v>
      </c>
      <c r="F33" s="127" t="s">
        <v>462</v>
      </c>
    </row>
    <row r="34" spans="1:6">
      <c r="B34" s="127" t="s">
        <v>465</v>
      </c>
      <c r="C34" s="127" t="s">
        <v>354</v>
      </c>
      <c r="D34" s="127" t="s">
        <v>538</v>
      </c>
      <c r="E34" s="127" t="s">
        <v>488</v>
      </c>
      <c r="F34" s="127" t="s">
        <v>462</v>
      </c>
    </row>
    <row r="35" spans="1:6">
      <c r="B35" s="127" t="s">
        <v>465</v>
      </c>
      <c r="C35" s="127" t="s">
        <v>353</v>
      </c>
      <c r="D35" s="127" t="s">
        <v>539</v>
      </c>
      <c r="E35" s="127" t="s">
        <v>488</v>
      </c>
      <c r="F35" s="127" t="s">
        <v>462</v>
      </c>
    </row>
    <row r="36" spans="1:6">
      <c r="B36" s="127" t="s">
        <v>465</v>
      </c>
      <c r="C36" s="127" t="s">
        <v>378</v>
      </c>
      <c r="D36" s="127" t="s">
        <v>540</v>
      </c>
      <c r="E36" s="127" t="s">
        <v>466</v>
      </c>
      <c r="F36" s="127" t="s">
        <v>467</v>
      </c>
    </row>
    <row r="37" spans="1:6">
      <c r="B37" s="127" t="s">
        <v>465</v>
      </c>
      <c r="C37" s="127" t="s">
        <v>358</v>
      </c>
      <c r="D37" s="127" t="s">
        <v>541</v>
      </c>
      <c r="E37" s="127" t="s">
        <v>488</v>
      </c>
      <c r="F37" s="127" t="s">
        <v>462</v>
      </c>
    </row>
    <row r="38" spans="1:6">
      <c r="B38" s="127" t="s">
        <v>465</v>
      </c>
      <c r="C38" s="127" t="s">
        <v>377</v>
      </c>
      <c r="D38" s="127" t="s">
        <v>542</v>
      </c>
      <c r="E38" s="127" t="s">
        <v>466</v>
      </c>
      <c r="F38" s="127" t="s">
        <v>467</v>
      </c>
    </row>
    <row r="39" spans="1:6">
      <c r="B39" s="127" t="s">
        <v>465</v>
      </c>
      <c r="C39" s="127" t="s">
        <v>348</v>
      </c>
      <c r="D39" s="127" t="s">
        <v>543</v>
      </c>
      <c r="E39" s="127" t="s">
        <v>488</v>
      </c>
      <c r="F39" s="127" t="s">
        <v>462</v>
      </c>
    </row>
    <row r="40" spans="1:6">
      <c r="B40" s="127" t="s">
        <v>465</v>
      </c>
      <c r="C40" s="127" t="s">
        <v>351</v>
      </c>
      <c r="D40" s="127" t="s">
        <v>544</v>
      </c>
      <c r="E40" s="127" t="s">
        <v>488</v>
      </c>
      <c r="F40" s="127" t="s">
        <v>462</v>
      </c>
    </row>
    <row r="41" spans="1:6">
      <c r="B41" s="127" t="s">
        <v>465</v>
      </c>
      <c r="C41" s="127" t="s">
        <v>409</v>
      </c>
      <c r="D41" s="127" t="s">
        <v>545</v>
      </c>
      <c r="E41" s="127" t="s">
        <v>466</v>
      </c>
      <c r="F41" s="127" t="s">
        <v>462</v>
      </c>
    </row>
    <row r="42" spans="1:6">
      <c r="B42" s="155" t="s">
        <v>465</v>
      </c>
      <c r="C42" s="156" t="s">
        <v>594</v>
      </c>
      <c r="D42" s="157" t="s">
        <v>595</v>
      </c>
      <c r="E42" s="155" t="s">
        <v>463</v>
      </c>
      <c r="F42" s="155" t="s">
        <v>596</v>
      </c>
    </row>
    <row r="43" spans="1:6">
      <c r="A43" s="325" t="s">
        <v>456</v>
      </c>
      <c r="B43" s="155" t="s">
        <v>465</v>
      </c>
      <c r="C43" s="314" t="e">
        <f>#REF!</f>
        <v>#REF!</v>
      </c>
      <c r="D43" s="314" t="e">
        <f>#REF!</f>
        <v>#REF!</v>
      </c>
      <c r="E43" s="313" t="s">
        <v>463</v>
      </c>
      <c r="F43" s="312" t="s">
        <v>596</v>
      </c>
    </row>
    <row r="44" spans="1:6">
      <c r="B44" s="155" t="s">
        <v>465</v>
      </c>
      <c r="C44" s="314" t="s">
        <v>875</v>
      </c>
      <c r="D44" s="314" t="s">
        <v>887</v>
      </c>
      <c r="E44" s="313" t="s">
        <v>463</v>
      </c>
      <c r="F44" s="312" t="s">
        <v>596</v>
      </c>
    </row>
    <row r="45" spans="1:6">
      <c r="B45" s="127" t="s">
        <v>460</v>
      </c>
      <c r="C45" s="127" t="s">
        <v>330</v>
      </c>
      <c r="D45" s="127" t="s">
        <v>546</v>
      </c>
      <c r="E45" s="127" t="s">
        <v>459</v>
      </c>
      <c r="F45" s="127" t="s">
        <v>458</v>
      </c>
    </row>
    <row r="46" spans="1:6">
      <c r="B46" s="127" t="s">
        <v>460</v>
      </c>
      <c r="C46" s="127" t="s">
        <v>374</v>
      </c>
      <c r="D46" s="127" t="s">
        <v>547</v>
      </c>
      <c r="E46" s="127" t="s">
        <v>459</v>
      </c>
      <c r="F46" s="127" t="s">
        <v>458</v>
      </c>
    </row>
    <row r="47" spans="1:6">
      <c r="B47" s="127" t="s">
        <v>460</v>
      </c>
      <c r="C47" s="127" t="s">
        <v>328</v>
      </c>
      <c r="D47" s="127" t="s">
        <v>548</v>
      </c>
      <c r="E47" s="127" t="s">
        <v>459</v>
      </c>
      <c r="F47" s="127" t="s">
        <v>458</v>
      </c>
    </row>
    <row r="48" spans="1:6">
      <c r="B48" s="127" t="s">
        <v>460</v>
      </c>
      <c r="C48" s="127" t="s">
        <v>317</v>
      </c>
      <c r="D48" s="127" t="s">
        <v>549</v>
      </c>
      <c r="E48" s="127" t="s">
        <v>459</v>
      </c>
      <c r="F48" s="127" t="s">
        <v>458</v>
      </c>
    </row>
    <row r="49" spans="1:6">
      <c r="B49" s="127" t="s">
        <v>460</v>
      </c>
      <c r="C49" s="127" t="s">
        <v>360</v>
      </c>
      <c r="D49" s="127" t="s">
        <v>550</v>
      </c>
      <c r="E49" s="127" t="s">
        <v>459</v>
      </c>
      <c r="F49" s="127" t="s">
        <v>458</v>
      </c>
    </row>
    <row r="50" spans="1:6">
      <c r="B50" s="127" t="s">
        <v>460</v>
      </c>
      <c r="C50" s="127" t="s">
        <v>316</v>
      </c>
      <c r="D50" s="127" t="s">
        <v>551</v>
      </c>
      <c r="E50" s="127" t="s">
        <v>459</v>
      </c>
      <c r="F50" s="127" t="s">
        <v>458</v>
      </c>
    </row>
    <row r="51" spans="1:6">
      <c r="B51" s="127" t="s">
        <v>460</v>
      </c>
      <c r="C51" s="127" t="s">
        <v>315</v>
      </c>
      <c r="D51" s="127" t="s">
        <v>552</v>
      </c>
      <c r="E51" s="127" t="s">
        <v>459</v>
      </c>
      <c r="F51" s="127" t="s">
        <v>458</v>
      </c>
    </row>
    <row r="52" spans="1:6">
      <c r="B52" s="127" t="s">
        <v>460</v>
      </c>
      <c r="C52" s="127" t="s">
        <v>352</v>
      </c>
      <c r="D52" s="127" t="s">
        <v>553</v>
      </c>
      <c r="E52" s="127" t="s">
        <v>459</v>
      </c>
      <c r="F52" s="127" t="s">
        <v>458</v>
      </c>
    </row>
    <row r="53" spans="1:6">
      <c r="B53" s="127" t="s">
        <v>460</v>
      </c>
      <c r="C53" s="127" t="s">
        <v>313</v>
      </c>
      <c r="D53" s="127" t="s">
        <v>554</v>
      </c>
      <c r="E53" s="127" t="s">
        <v>459</v>
      </c>
      <c r="F53" s="127" t="s">
        <v>458</v>
      </c>
    </row>
    <row r="54" spans="1:6">
      <c r="B54" s="127" t="s">
        <v>460</v>
      </c>
      <c r="C54" s="127" t="s">
        <v>422</v>
      </c>
      <c r="D54" s="127" t="s">
        <v>555</v>
      </c>
      <c r="E54" s="127" t="s">
        <v>459</v>
      </c>
      <c r="F54" s="127" t="s">
        <v>458</v>
      </c>
    </row>
    <row r="55" spans="1:6">
      <c r="B55" s="127" t="s">
        <v>460</v>
      </c>
      <c r="C55" s="127" t="s">
        <v>421</v>
      </c>
      <c r="D55" s="127" t="s">
        <v>556</v>
      </c>
      <c r="E55" s="127" t="s">
        <v>459</v>
      </c>
      <c r="F55" s="127" t="s">
        <v>458</v>
      </c>
    </row>
    <row r="56" spans="1:6">
      <c r="B56" s="127" t="s">
        <v>460</v>
      </c>
      <c r="C56" s="127" t="s">
        <v>420</v>
      </c>
      <c r="D56" s="127" t="s">
        <v>557</v>
      </c>
      <c r="E56" s="127" t="s">
        <v>459</v>
      </c>
      <c r="F56" s="127" t="s">
        <v>458</v>
      </c>
    </row>
    <row r="57" spans="1:6">
      <c r="B57" s="127" t="s">
        <v>460</v>
      </c>
      <c r="C57" s="127" t="s">
        <v>419</v>
      </c>
      <c r="D57" s="127" t="s">
        <v>558</v>
      </c>
      <c r="E57" s="127" t="s">
        <v>459</v>
      </c>
      <c r="F57" s="127" t="s">
        <v>458</v>
      </c>
    </row>
    <row r="58" spans="1:6">
      <c r="B58" s="127" t="s">
        <v>487</v>
      </c>
      <c r="C58" s="127" t="s">
        <v>432</v>
      </c>
      <c r="D58" s="127" t="s">
        <v>486</v>
      </c>
      <c r="F58" s="127" t="s">
        <v>485</v>
      </c>
    </row>
    <row r="59" spans="1:6">
      <c r="A59" s="102"/>
      <c r="B59" s="102" t="s">
        <v>476</v>
      </c>
      <c r="C59" s="102" t="s">
        <v>406</v>
      </c>
      <c r="D59" s="102" t="s">
        <v>484</v>
      </c>
      <c r="E59" s="102" t="s">
        <v>474</v>
      </c>
      <c r="F59" s="102" t="s">
        <v>473</v>
      </c>
    </row>
    <row r="60" spans="1:6">
      <c r="A60" s="102"/>
      <c r="B60" s="102" t="s">
        <v>476</v>
      </c>
      <c r="C60" s="102" t="s">
        <v>405</v>
      </c>
      <c r="D60" s="102" t="s">
        <v>483</v>
      </c>
      <c r="E60" s="102" t="s">
        <v>474</v>
      </c>
      <c r="F60" s="102" t="s">
        <v>473</v>
      </c>
    </row>
    <row r="61" spans="1:6">
      <c r="A61" s="102"/>
      <c r="B61" s="102" t="s">
        <v>476</v>
      </c>
      <c r="C61" s="102" t="s">
        <v>404</v>
      </c>
      <c r="D61" s="102" t="s">
        <v>482</v>
      </c>
      <c r="E61" s="102" t="s">
        <v>474</v>
      </c>
      <c r="F61" s="102" t="s">
        <v>473</v>
      </c>
    </row>
    <row r="62" spans="1:6">
      <c r="A62" s="102"/>
      <c r="B62" s="102" t="s">
        <v>476</v>
      </c>
      <c r="C62" s="102" t="s">
        <v>403</v>
      </c>
      <c r="D62" s="102" t="s">
        <v>481</v>
      </c>
      <c r="E62" s="102" t="s">
        <v>474</v>
      </c>
      <c r="F62" s="102" t="s">
        <v>473</v>
      </c>
    </row>
    <row r="63" spans="1:6">
      <c r="A63" s="102"/>
      <c r="B63" s="102" t="s">
        <v>476</v>
      </c>
      <c r="C63" s="102" t="s">
        <v>402</v>
      </c>
      <c r="D63" s="102" t="s">
        <v>480</v>
      </c>
      <c r="E63" s="102" t="s">
        <v>474</v>
      </c>
      <c r="F63" s="102" t="s">
        <v>473</v>
      </c>
    </row>
    <row r="64" spans="1:6">
      <c r="A64" s="102"/>
      <c r="B64" s="102" t="s">
        <v>476</v>
      </c>
      <c r="C64" s="102" t="s">
        <v>401</v>
      </c>
      <c r="D64" s="102" t="s">
        <v>479</v>
      </c>
      <c r="E64" s="102" t="s">
        <v>474</v>
      </c>
      <c r="F64" s="102" t="s">
        <v>473</v>
      </c>
    </row>
    <row r="65" spans="1:6">
      <c r="A65" s="102"/>
      <c r="B65" s="102" t="s">
        <v>476</v>
      </c>
      <c r="C65" s="102" t="s">
        <v>400</v>
      </c>
      <c r="D65" s="102" t="s">
        <v>478</v>
      </c>
      <c r="E65" s="102" t="s">
        <v>474</v>
      </c>
      <c r="F65" s="102" t="s">
        <v>473</v>
      </c>
    </row>
    <row r="66" spans="1:6">
      <c r="A66" s="102"/>
      <c r="B66" s="102" t="s">
        <v>476</v>
      </c>
      <c r="C66" s="102" t="s">
        <v>399</v>
      </c>
      <c r="D66" s="102" t="s">
        <v>477</v>
      </c>
      <c r="E66" s="102" t="s">
        <v>474</v>
      </c>
      <c r="F66" s="102" t="s">
        <v>473</v>
      </c>
    </row>
    <row r="67" spans="1:6">
      <c r="A67" s="102"/>
      <c r="B67" s="102" t="s">
        <v>476</v>
      </c>
      <c r="C67" s="102" t="s">
        <v>397</v>
      </c>
      <c r="D67" s="102" t="s">
        <v>475</v>
      </c>
      <c r="E67" s="102" t="s">
        <v>474</v>
      </c>
      <c r="F67" s="102" t="s">
        <v>473</v>
      </c>
    </row>
    <row r="68" spans="1:6">
      <c r="A68" s="102"/>
      <c r="B68" s="102" t="s">
        <v>471</v>
      </c>
      <c r="C68" s="102" t="s">
        <v>418</v>
      </c>
      <c r="D68" s="102" t="s">
        <v>472</v>
      </c>
      <c r="E68" s="102"/>
      <c r="F68" s="102" t="s">
        <v>469</v>
      </c>
    </row>
    <row r="69" spans="1:6">
      <c r="A69" s="102"/>
      <c r="B69" s="102" t="s">
        <v>471</v>
      </c>
      <c r="C69" s="102" t="s">
        <v>416</v>
      </c>
      <c r="D69" s="102" t="s">
        <v>470</v>
      </c>
      <c r="E69" s="102"/>
      <c r="F69" s="102" t="s">
        <v>469</v>
      </c>
    </row>
    <row r="70" spans="1:6">
      <c r="A70" s="102"/>
      <c r="B70" s="102" t="s">
        <v>465</v>
      </c>
      <c r="C70" s="102" t="s">
        <v>411</v>
      </c>
      <c r="D70" s="102" t="s">
        <v>468</v>
      </c>
      <c r="E70" s="102" t="s">
        <v>466</v>
      </c>
      <c r="F70" s="102" t="s">
        <v>467</v>
      </c>
    </row>
    <row r="71" spans="1:6">
      <c r="A71" s="102"/>
      <c r="B71" s="102" t="s">
        <v>465</v>
      </c>
      <c r="C71" s="102" t="s">
        <v>342</v>
      </c>
      <c r="D71" s="102" t="s">
        <v>530</v>
      </c>
      <c r="E71" s="102" t="s">
        <v>466</v>
      </c>
      <c r="F71" s="102" t="s">
        <v>462</v>
      </c>
    </row>
    <row r="72" spans="1:6">
      <c r="A72" s="102"/>
      <c r="B72" s="102" t="s">
        <v>465</v>
      </c>
      <c r="C72" s="102" t="s">
        <v>407</v>
      </c>
      <c r="D72" s="102" t="s">
        <v>464</v>
      </c>
      <c r="E72" s="102" t="s">
        <v>466</v>
      </c>
      <c r="F72" s="102" t="s">
        <v>462</v>
      </c>
    </row>
    <row r="73" spans="1:6">
      <c r="A73" s="102"/>
      <c r="B73" s="102" t="s">
        <v>460</v>
      </c>
      <c r="C73" s="102" t="s">
        <v>370</v>
      </c>
      <c r="D73" s="102" t="s">
        <v>531</v>
      </c>
      <c r="E73" s="102" t="s">
        <v>459</v>
      </c>
      <c r="F73" s="102" t="s">
        <v>458</v>
      </c>
    </row>
    <row r="74" spans="1:6">
      <c r="B74" s="102" t="s">
        <v>460</v>
      </c>
      <c r="C74" s="102" t="s">
        <v>337</v>
      </c>
      <c r="D74" s="102" t="s">
        <v>532</v>
      </c>
      <c r="E74" s="102" t="s">
        <v>461</v>
      </c>
      <c r="F74" s="102" t="s">
        <v>458</v>
      </c>
    </row>
    <row r="75" spans="1:6">
      <c r="B75" s="102" t="s">
        <v>460</v>
      </c>
      <c r="C75" s="102" t="s">
        <v>327</v>
      </c>
      <c r="D75" s="102" t="s">
        <v>533</v>
      </c>
      <c r="E75" s="102" t="s">
        <v>461</v>
      </c>
      <c r="F75" s="102" t="s">
        <v>458</v>
      </c>
    </row>
    <row r="76" spans="1:6">
      <c r="B76" s="102" t="s">
        <v>460</v>
      </c>
      <c r="C76" s="102" t="s">
        <v>335</v>
      </c>
      <c r="D76" s="102" t="s">
        <v>559</v>
      </c>
      <c r="E76" s="102" t="s">
        <v>461</v>
      </c>
      <c r="F76" s="102" t="s">
        <v>458</v>
      </c>
    </row>
    <row r="77" spans="1:6">
      <c r="B77" s="102" t="s">
        <v>460</v>
      </c>
      <c r="C77" s="102" t="s">
        <v>326</v>
      </c>
      <c r="D77" s="102" t="s">
        <v>560</v>
      </c>
      <c r="E77" s="102" t="s">
        <v>461</v>
      </c>
      <c r="F77" s="102" t="s">
        <v>458</v>
      </c>
    </row>
    <row r="78" spans="1:6">
      <c r="B78" s="102" t="s">
        <v>460</v>
      </c>
      <c r="C78" s="102" t="s">
        <v>325</v>
      </c>
      <c r="D78" s="102" t="s">
        <v>561</v>
      </c>
      <c r="E78" s="102" t="s">
        <v>461</v>
      </c>
      <c r="F78" s="102" t="s">
        <v>458</v>
      </c>
    </row>
    <row r="79" spans="1:6">
      <c r="B79" s="102" t="s">
        <v>460</v>
      </c>
      <c r="C79" s="102" t="s">
        <v>334</v>
      </c>
      <c r="D79" s="102" t="s">
        <v>562</v>
      </c>
      <c r="E79" s="102" t="s">
        <v>461</v>
      </c>
      <c r="F79" s="102" t="s">
        <v>458</v>
      </c>
    </row>
    <row r="80" spans="1:6">
      <c r="B80" s="102" t="s">
        <v>460</v>
      </c>
      <c r="C80" s="102" t="s">
        <v>324</v>
      </c>
      <c r="D80" s="102" t="s">
        <v>563</v>
      </c>
      <c r="E80" s="102" t="s">
        <v>461</v>
      </c>
      <c r="F80" s="102" t="s">
        <v>458</v>
      </c>
    </row>
    <row r="81" spans="1:6">
      <c r="B81" s="102" t="s">
        <v>460</v>
      </c>
      <c r="C81" s="102" t="s">
        <v>323</v>
      </c>
      <c r="D81" s="102" t="s">
        <v>564</v>
      </c>
      <c r="E81" s="102" t="s">
        <v>461</v>
      </c>
      <c r="F81" s="102" t="s">
        <v>458</v>
      </c>
    </row>
    <row r="82" spans="1:6">
      <c r="B82" s="102" t="s">
        <v>460</v>
      </c>
      <c r="C82" s="102" t="s">
        <v>322</v>
      </c>
      <c r="D82" s="102" t="s">
        <v>565</v>
      </c>
      <c r="E82" s="102" t="s">
        <v>461</v>
      </c>
      <c r="F82" s="102" t="s">
        <v>458</v>
      </c>
    </row>
    <row r="83" spans="1:6">
      <c r="B83" s="102" t="s">
        <v>460</v>
      </c>
      <c r="C83" s="102" t="s">
        <v>333</v>
      </c>
      <c r="D83" s="102" t="s">
        <v>566</v>
      </c>
      <c r="E83" s="102" t="s">
        <v>461</v>
      </c>
      <c r="F83" s="102" t="s">
        <v>458</v>
      </c>
    </row>
    <row r="84" spans="1:6">
      <c r="B84" s="102" t="s">
        <v>460</v>
      </c>
      <c r="C84" s="102" t="s">
        <v>321</v>
      </c>
      <c r="D84" s="102" t="s">
        <v>567</v>
      </c>
      <c r="E84" s="102" t="s">
        <v>461</v>
      </c>
      <c r="F84" s="102" t="s">
        <v>458</v>
      </c>
    </row>
    <row r="85" spans="1:6">
      <c r="B85" s="102" t="s">
        <v>460</v>
      </c>
      <c r="C85" s="102" t="s">
        <v>320</v>
      </c>
      <c r="D85" s="102" t="s">
        <v>568</v>
      </c>
      <c r="E85" s="102" t="s">
        <v>461</v>
      </c>
      <c r="F85" s="102" t="s">
        <v>458</v>
      </c>
    </row>
    <row r="86" spans="1:6">
      <c r="B86" s="102" t="s">
        <v>460</v>
      </c>
      <c r="C86" s="102" t="s">
        <v>319</v>
      </c>
      <c r="D86" s="102" t="s">
        <v>569</v>
      </c>
      <c r="E86" s="102" t="s">
        <v>461</v>
      </c>
      <c r="F86" s="102" t="s">
        <v>458</v>
      </c>
    </row>
    <row r="87" spans="1:6">
      <c r="B87" s="102" t="s">
        <v>460</v>
      </c>
      <c r="C87" s="102" t="s">
        <v>332</v>
      </c>
      <c r="D87" s="102" t="s">
        <v>570</v>
      </c>
      <c r="E87" s="102" t="s">
        <v>461</v>
      </c>
      <c r="F87" s="102" t="s">
        <v>458</v>
      </c>
    </row>
    <row r="88" spans="1:6">
      <c r="B88" s="102" t="s">
        <v>460</v>
      </c>
      <c r="C88" s="102" t="s">
        <v>318</v>
      </c>
      <c r="D88" s="102" t="s">
        <v>571</v>
      </c>
      <c r="E88" s="102" t="s">
        <v>461</v>
      </c>
      <c r="F88" s="102" t="s">
        <v>458</v>
      </c>
    </row>
    <row r="89" spans="1:6">
      <c r="B89" s="102" t="s">
        <v>460</v>
      </c>
      <c r="C89" s="102" t="s">
        <v>296</v>
      </c>
      <c r="D89" s="102" t="s">
        <v>529</v>
      </c>
      <c r="E89" s="102" t="s">
        <v>461</v>
      </c>
      <c r="F89" s="102" t="s">
        <v>458</v>
      </c>
    </row>
    <row r="90" spans="1:6">
      <c r="B90" s="102" t="s">
        <v>460</v>
      </c>
      <c r="C90" s="102" t="s">
        <v>295</v>
      </c>
      <c r="D90" s="102" t="s">
        <v>528</v>
      </c>
      <c r="E90" s="102" t="s">
        <v>461</v>
      </c>
      <c r="F90" s="102" t="s">
        <v>458</v>
      </c>
    </row>
    <row r="91" spans="1:6">
      <c r="B91" s="102" t="s">
        <v>460</v>
      </c>
      <c r="C91" s="102" t="s">
        <v>294</v>
      </c>
      <c r="D91" s="102" t="s">
        <v>527</v>
      </c>
      <c r="E91" s="102" t="s">
        <v>461</v>
      </c>
      <c r="F91" s="102" t="s">
        <v>458</v>
      </c>
    </row>
    <row r="92" spans="1:6">
      <c r="B92" s="102" t="s">
        <v>460</v>
      </c>
      <c r="C92" s="102" t="s">
        <v>523</v>
      </c>
      <c r="D92" s="102" t="s">
        <v>526</v>
      </c>
      <c r="E92" s="102" t="s">
        <v>461</v>
      </c>
      <c r="F92" s="102" t="s">
        <v>458</v>
      </c>
    </row>
    <row r="93" spans="1:6">
      <c r="B93" s="102" t="s">
        <v>460</v>
      </c>
      <c r="C93" s="102" t="s">
        <v>524</v>
      </c>
      <c r="D93" s="102" t="s">
        <v>525</v>
      </c>
      <c r="E93" s="102" t="s">
        <v>461</v>
      </c>
      <c r="F93" s="102" t="s">
        <v>458</v>
      </c>
    </row>
    <row r="94" spans="1:6">
      <c r="A94" s="325" t="s">
        <v>456</v>
      </c>
      <c r="B94" s="326" t="s">
        <v>904</v>
      </c>
      <c r="C94" s="102"/>
      <c r="D94" s="102"/>
      <c r="E94" s="102"/>
      <c r="F94" s="102"/>
    </row>
    <row r="95" spans="1:6">
      <c r="B95" s="127" t="s">
        <v>460</v>
      </c>
      <c r="C95" s="325" t="s">
        <v>889</v>
      </c>
      <c r="D95" s="325" t="s">
        <v>890</v>
      </c>
      <c r="E95" s="127" t="s">
        <v>459</v>
      </c>
      <c r="F95" s="127" t="s">
        <v>458</v>
      </c>
    </row>
    <row r="96" spans="1:6">
      <c r="B96" s="127" t="s">
        <v>460</v>
      </c>
      <c r="C96" s="325" t="s">
        <v>891</v>
      </c>
      <c r="D96" s="325" t="s">
        <v>892</v>
      </c>
      <c r="E96" s="127" t="s">
        <v>459</v>
      </c>
      <c r="F96" s="127" t="s">
        <v>458</v>
      </c>
    </row>
    <row r="97" spans="2:6">
      <c r="B97" s="127" t="s">
        <v>460</v>
      </c>
      <c r="C97" s="325" t="s">
        <v>893</v>
      </c>
      <c r="D97" s="325" t="s">
        <v>894</v>
      </c>
      <c r="E97" s="127" t="s">
        <v>459</v>
      </c>
      <c r="F97" s="127" t="s">
        <v>458</v>
      </c>
    </row>
    <row r="98" spans="2:6" ht="15.75">
      <c r="B98" s="127" t="s">
        <v>465</v>
      </c>
      <c r="C98" t="s">
        <v>903</v>
      </c>
      <c r="D98" t="s">
        <v>905</v>
      </c>
      <c r="E98" s="127" t="s">
        <v>488</v>
      </c>
      <c r="F98" s="127" t="s">
        <v>462</v>
      </c>
    </row>
    <row r="99" spans="2:6" ht="15.75">
      <c r="B99" s="127" t="s">
        <v>465</v>
      </c>
      <c r="C99" t="s">
        <v>912</v>
      </c>
      <c r="D99" t="s">
        <v>913</v>
      </c>
      <c r="E99" s="127" t="s">
        <v>488</v>
      </c>
      <c r="F99" s="127" t="s">
        <v>462</v>
      </c>
    </row>
    <row r="100" spans="2:6" ht="15.75">
      <c r="B100" s="127" t="s">
        <v>465</v>
      </c>
      <c r="C100" t="s">
        <v>916</v>
      </c>
      <c r="D100" t="s">
        <v>914</v>
      </c>
      <c r="E100" s="127" t="s">
        <v>488</v>
      </c>
      <c r="F100" s="127" t="s">
        <v>462</v>
      </c>
    </row>
    <row r="101" spans="2:6" ht="15.75">
      <c r="B101" s="325" t="s">
        <v>465</v>
      </c>
      <c r="C101" t="s">
        <v>907</v>
      </c>
      <c r="D101" t="s">
        <v>908</v>
      </c>
      <c r="E101" s="155" t="s">
        <v>463</v>
      </c>
      <c r="F101" s="155" t="s">
        <v>596</v>
      </c>
    </row>
    <row r="102" spans="2:6" ht="15.75">
      <c r="B102" s="325" t="s">
        <v>465</v>
      </c>
      <c r="C102" t="s">
        <v>910</v>
      </c>
      <c r="D102" t="s">
        <v>911</v>
      </c>
      <c r="E102" s="155" t="s">
        <v>463</v>
      </c>
      <c r="F102" s="155" t="s">
        <v>596</v>
      </c>
    </row>
  </sheetData>
  <conditionalFormatting sqref="D103:D1048576 D1:D41 D45:D91">
    <cfRule type="duplicateValues" dxfId="5" priority="8"/>
  </conditionalFormatting>
  <conditionalFormatting sqref="D92">
    <cfRule type="duplicateValues" dxfId="4" priority="7"/>
  </conditionalFormatting>
  <conditionalFormatting sqref="D93:D94">
    <cfRule type="duplicateValues" dxfId="3" priority="6"/>
  </conditionalFormatting>
  <conditionalFormatting sqref="D95">
    <cfRule type="duplicateValues" dxfId="2" priority="5"/>
  </conditionalFormatting>
  <conditionalFormatting sqref="D96">
    <cfRule type="duplicateValues" dxfId="1" priority="3"/>
  </conditionalFormatting>
  <conditionalFormatting sqref="D97">
    <cfRule type="duplicateValues" dxfId="0" priority="2"/>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872C6-19B0-407B-A4DB-7E9FAB221764}">
  <sheetPr>
    <tabColor theme="1"/>
  </sheetPr>
  <dimension ref="A1:I284"/>
  <sheetViews>
    <sheetView topLeftCell="A94" workbookViewId="0">
      <selection activeCell="O130" sqref="O130"/>
    </sheetView>
  </sheetViews>
  <sheetFormatPr defaultColWidth="9" defaultRowHeight="15"/>
  <cols>
    <col min="1" max="1" width="9" style="127"/>
    <col min="2" max="2" width="11" style="127" bestFit="1" customWidth="1"/>
    <col min="3" max="3" width="14.5" style="127" bestFit="1" customWidth="1"/>
    <col min="4" max="4" width="18" style="127" customWidth="1"/>
    <col min="5" max="5" width="17.5" style="127" bestFit="1" customWidth="1"/>
    <col min="6" max="8" width="1.5" style="127" bestFit="1" customWidth="1"/>
    <col min="9" max="10" width="6.625" style="127" customWidth="1"/>
    <col min="11" max="16384" width="9" style="127"/>
  </cols>
  <sheetData>
    <row r="1" spans="1:9">
      <c r="A1" s="127" t="s">
        <v>431</v>
      </c>
      <c r="B1" s="127" t="s">
        <v>430</v>
      </c>
    </row>
    <row r="2" spans="1:9">
      <c r="B2" s="127" t="s">
        <v>417</v>
      </c>
      <c r="C2" s="127" t="s">
        <v>396</v>
      </c>
      <c r="D2" s="127" t="s">
        <v>355</v>
      </c>
      <c r="E2" s="127" t="s">
        <v>373</v>
      </c>
      <c r="F2" s="127" t="s">
        <v>396</v>
      </c>
      <c r="G2" s="127" t="s">
        <v>396</v>
      </c>
      <c r="H2" s="127" t="s">
        <v>396</v>
      </c>
      <c r="I2" s="127">
        <v>1</v>
      </c>
    </row>
    <row r="3" spans="1:9">
      <c r="B3" s="127" t="s">
        <v>417</v>
      </c>
      <c r="C3" s="127" t="s">
        <v>396</v>
      </c>
      <c r="D3" s="127" t="s">
        <v>355</v>
      </c>
      <c r="E3" s="127" t="s">
        <v>369</v>
      </c>
      <c r="F3" s="127" t="s">
        <v>396</v>
      </c>
      <c r="G3" s="127" t="s">
        <v>396</v>
      </c>
      <c r="H3" s="127" t="s">
        <v>396</v>
      </c>
      <c r="I3" s="127">
        <v>1</v>
      </c>
    </row>
    <row r="4" spans="1:9">
      <c r="B4" s="127" t="s">
        <v>417</v>
      </c>
      <c r="C4" s="127" t="s">
        <v>396</v>
      </c>
      <c r="D4" s="127" t="s">
        <v>355</v>
      </c>
      <c r="E4" s="127" t="s">
        <v>359</v>
      </c>
      <c r="F4" s="127" t="s">
        <v>396</v>
      </c>
      <c r="G4" s="127" t="s">
        <v>396</v>
      </c>
      <c r="H4" s="127" t="s">
        <v>396</v>
      </c>
      <c r="I4" s="127">
        <v>1</v>
      </c>
    </row>
    <row r="5" spans="1:9">
      <c r="B5" s="127" t="s">
        <v>417</v>
      </c>
      <c r="C5" s="127" t="s">
        <v>396</v>
      </c>
      <c r="D5" s="127" t="s">
        <v>355</v>
      </c>
      <c r="E5" s="127" t="s">
        <v>350</v>
      </c>
      <c r="F5" s="127" t="s">
        <v>396</v>
      </c>
      <c r="G5" s="127" t="s">
        <v>396</v>
      </c>
      <c r="H5" s="127" t="s">
        <v>396</v>
      </c>
      <c r="I5" s="127">
        <v>1</v>
      </c>
    </row>
    <row r="6" spans="1:9">
      <c r="B6" s="127" t="s">
        <v>417</v>
      </c>
      <c r="C6" s="127" t="s">
        <v>396</v>
      </c>
      <c r="D6" s="127" t="s">
        <v>372</v>
      </c>
      <c r="E6" s="127" t="s">
        <v>375</v>
      </c>
      <c r="F6" s="127" t="s">
        <v>396</v>
      </c>
      <c r="G6" s="127" t="s">
        <v>396</v>
      </c>
      <c r="H6" s="127" t="s">
        <v>396</v>
      </c>
      <c r="I6" s="127">
        <v>1</v>
      </c>
    </row>
    <row r="7" spans="1:9">
      <c r="B7" s="127" t="s">
        <v>417</v>
      </c>
      <c r="C7" s="127" t="s">
        <v>396</v>
      </c>
      <c r="D7" s="127" t="s">
        <v>372</v>
      </c>
      <c r="E7" s="127" t="s">
        <v>371</v>
      </c>
      <c r="F7" s="127" t="s">
        <v>396</v>
      </c>
      <c r="G7" s="127" t="s">
        <v>396</v>
      </c>
      <c r="H7" s="127" t="s">
        <v>396</v>
      </c>
      <c r="I7" s="127">
        <v>1</v>
      </c>
    </row>
    <row r="8" spans="1:9">
      <c r="B8" s="127" t="s">
        <v>417</v>
      </c>
      <c r="C8" s="127" t="s">
        <v>396</v>
      </c>
      <c r="D8" s="127" t="s">
        <v>364</v>
      </c>
      <c r="E8" s="127" t="s">
        <v>368</v>
      </c>
      <c r="F8" s="127" t="s">
        <v>396</v>
      </c>
      <c r="G8" s="127" t="s">
        <v>396</v>
      </c>
      <c r="H8" s="127" t="s">
        <v>396</v>
      </c>
      <c r="I8" s="127">
        <v>1</v>
      </c>
    </row>
    <row r="9" spans="1:9">
      <c r="B9" s="127" t="s">
        <v>417</v>
      </c>
      <c r="C9" s="127" t="s">
        <v>396</v>
      </c>
      <c r="D9" s="127" t="s">
        <v>364</v>
      </c>
      <c r="E9" s="127" t="s">
        <v>367</v>
      </c>
      <c r="F9" s="127" t="s">
        <v>396</v>
      </c>
      <c r="G9" s="127" t="s">
        <v>396</v>
      </c>
      <c r="H9" s="127" t="s">
        <v>396</v>
      </c>
      <c r="I9" s="127">
        <v>1</v>
      </c>
    </row>
    <row r="10" spans="1:9">
      <c r="B10" s="127" t="s">
        <v>417</v>
      </c>
      <c r="C10" s="127" t="s">
        <v>396</v>
      </c>
      <c r="D10" s="127" t="s">
        <v>364</v>
      </c>
      <c r="E10" s="127" t="s">
        <v>366</v>
      </c>
      <c r="F10" s="127" t="s">
        <v>396</v>
      </c>
      <c r="G10" s="127" t="s">
        <v>396</v>
      </c>
      <c r="H10" s="127" t="s">
        <v>396</v>
      </c>
      <c r="I10" s="127">
        <v>1</v>
      </c>
    </row>
    <row r="11" spans="1:9">
      <c r="B11" s="127" t="s">
        <v>417</v>
      </c>
      <c r="C11" s="127" t="s">
        <v>396</v>
      </c>
      <c r="D11" s="127" t="s">
        <v>364</v>
      </c>
      <c r="E11" s="127" t="s">
        <v>365</v>
      </c>
      <c r="F11" s="127" t="s">
        <v>396</v>
      </c>
      <c r="G11" s="127" t="s">
        <v>396</v>
      </c>
      <c r="H11" s="127" t="s">
        <v>396</v>
      </c>
      <c r="I11" s="127">
        <v>1</v>
      </c>
    </row>
    <row r="12" spans="1:9">
      <c r="B12" s="127" t="s">
        <v>417</v>
      </c>
      <c r="C12" s="127" t="s">
        <v>396</v>
      </c>
      <c r="D12" s="127" t="s">
        <v>364</v>
      </c>
      <c r="E12" s="127" t="s">
        <v>363</v>
      </c>
      <c r="F12" s="127" t="s">
        <v>396</v>
      </c>
      <c r="G12" s="127" t="s">
        <v>396</v>
      </c>
      <c r="H12" s="127" t="s">
        <v>396</v>
      </c>
      <c r="I12" s="127">
        <v>1</v>
      </c>
    </row>
    <row r="13" spans="1:9">
      <c r="B13" s="127" t="s">
        <v>417</v>
      </c>
      <c r="C13" s="127" t="s">
        <v>396</v>
      </c>
      <c r="D13" s="127" t="s">
        <v>354</v>
      </c>
      <c r="E13" s="127" t="s">
        <v>373</v>
      </c>
      <c r="F13" s="127" t="s">
        <v>396</v>
      </c>
      <c r="G13" s="127" t="s">
        <v>396</v>
      </c>
      <c r="H13" s="127" t="s">
        <v>396</v>
      </c>
      <c r="I13" s="127">
        <v>1</v>
      </c>
    </row>
    <row r="14" spans="1:9" ht="15.75">
      <c r="B14" s="127" t="s">
        <v>417</v>
      </c>
      <c r="C14" s="127" t="s">
        <v>396</v>
      </c>
      <c r="D14" t="s">
        <v>903</v>
      </c>
      <c r="E14" s="127" t="s">
        <v>369</v>
      </c>
      <c r="F14" s="127" t="s">
        <v>396</v>
      </c>
      <c r="G14" s="127" t="s">
        <v>396</v>
      </c>
      <c r="H14" s="127" t="s">
        <v>396</v>
      </c>
      <c r="I14" s="127">
        <v>1</v>
      </c>
    </row>
    <row r="15" spans="1:9">
      <c r="B15" s="127" t="s">
        <v>417</v>
      </c>
      <c r="C15" s="127" t="s">
        <v>396</v>
      </c>
      <c r="D15" s="127" t="s">
        <v>354</v>
      </c>
      <c r="E15" s="127" t="s">
        <v>359</v>
      </c>
      <c r="F15" s="127" t="s">
        <v>396</v>
      </c>
      <c r="G15" s="127" t="s">
        <v>396</v>
      </c>
      <c r="H15" s="127" t="s">
        <v>396</v>
      </c>
      <c r="I15" s="127">
        <v>1</v>
      </c>
    </row>
    <row r="16" spans="1:9" ht="15.75">
      <c r="B16" s="127" t="s">
        <v>417</v>
      </c>
      <c r="C16" s="127" t="s">
        <v>396</v>
      </c>
      <c r="D16" t="s">
        <v>903</v>
      </c>
      <c r="E16" s="127" t="s">
        <v>350</v>
      </c>
      <c r="F16" s="127" t="s">
        <v>396</v>
      </c>
      <c r="G16" s="127" t="s">
        <v>396</v>
      </c>
      <c r="H16" s="127" t="s">
        <v>396</v>
      </c>
      <c r="I16" s="127">
        <v>1</v>
      </c>
    </row>
    <row r="17" spans="2:9">
      <c r="B17" s="127" t="s">
        <v>417</v>
      </c>
      <c r="C17" s="127" t="s">
        <v>396</v>
      </c>
      <c r="D17" s="127" t="s">
        <v>344</v>
      </c>
      <c r="E17" s="127" t="s">
        <v>375</v>
      </c>
      <c r="F17" s="127" t="s">
        <v>396</v>
      </c>
      <c r="G17" s="127" t="s">
        <v>396</v>
      </c>
      <c r="H17" s="127" t="s">
        <v>396</v>
      </c>
      <c r="I17" s="127">
        <v>1</v>
      </c>
    </row>
    <row r="18" spans="2:9">
      <c r="B18" s="127" t="s">
        <v>417</v>
      </c>
      <c r="C18" s="127" t="s">
        <v>396</v>
      </c>
      <c r="D18" s="127" t="s">
        <v>344</v>
      </c>
      <c r="E18" s="127" t="s">
        <v>371</v>
      </c>
      <c r="F18" s="127" t="s">
        <v>396</v>
      </c>
      <c r="G18" s="127" t="s">
        <v>396</v>
      </c>
      <c r="H18" s="127" t="s">
        <v>396</v>
      </c>
      <c r="I18" s="127">
        <v>1</v>
      </c>
    </row>
    <row r="19" spans="2:9">
      <c r="B19" s="127" t="s">
        <v>417</v>
      </c>
      <c r="C19" s="127" t="s">
        <v>396</v>
      </c>
      <c r="D19" s="127" t="s">
        <v>344</v>
      </c>
      <c r="E19" s="127" t="s">
        <v>368</v>
      </c>
      <c r="F19" s="127" t="s">
        <v>396</v>
      </c>
      <c r="G19" s="127" t="s">
        <v>396</v>
      </c>
      <c r="H19" s="127" t="s">
        <v>396</v>
      </c>
      <c r="I19" s="127">
        <v>1</v>
      </c>
    </row>
    <row r="20" spans="2:9">
      <c r="B20" s="127" t="s">
        <v>417</v>
      </c>
      <c r="C20" s="127" t="s">
        <v>396</v>
      </c>
      <c r="D20" s="127" t="s">
        <v>344</v>
      </c>
      <c r="E20" s="127" t="s">
        <v>367</v>
      </c>
      <c r="F20" s="127" t="s">
        <v>396</v>
      </c>
      <c r="G20" s="127" t="s">
        <v>396</v>
      </c>
      <c r="H20" s="127" t="s">
        <v>396</v>
      </c>
      <c r="I20" s="127">
        <v>1</v>
      </c>
    </row>
    <row r="21" spans="2:9">
      <c r="B21" s="127" t="s">
        <v>417</v>
      </c>
      <c r="C21" s="127" t="s">
        <v>396</v>
      </c>
      <c r="D21" s="127" t="s">
        <v>344</v>
      </c>
      <c r="E21" s="127" t="s">
        <v>366</v>
      </c>
      <c r="F21" s="127" t="s">
        <v>396</v>
      </c>
      <c r="G21" s="127" t="s">
        <v>396</v>
      </c>
      <c r="H21" s="127" t="s">
        <v>396</v>
      </c>
      <c r="I21" s="127">
        <v>1</v>
      </c>
    </row>
    <row r="22" spans="2:9">
      <c r="B22" s="127" t="s">
        <v>417</v>
      </c>
      <c r="C22" s="127" t="s">
        <v>396</v>
      </c>
      <c r="D22" s="127" t="s">
        <v>344</v>
      </c>
      <c r="E22" s="127" t="s">
        <v>365</v>
      </c>
      <c r="F22" s="127" t="s">
        <v>396</v>
      </c>
      <c r="G22" s="127" t="s">
        <v>396</v>
      </c>
      <c r="H22" s="127" t="s">
        <v>396</v>
      </c>
      <c r="I22" s="127">
        <v>1</v>
      </c>
    </row>
    <row r="23" spans="2:9">
      <c r="B23" s="127" t="s">
        <v>417</v>
      </c>
      <c r="C23" s="127" t="s">
        <v>396</v>
      </c>
      <c r="D23" s="127" t="s">
        <v>344</v>
      </c>
      <c r="E23" s="127" t="s">
        <v>363</v>
      </c>
      <c r="F23" s="127" t="s">
        <v>396</v>
      </c>
      <c r="G23" s="127" t="s">
        <v>396</v>
      </c>
      <c r="H23" s="127" t="s">
        <v>396</v>
      </c>
      <c r="I23" s="127">
        <v>1</v>
      </c>
    </row>
    <row r="24" spans="2:9">
      <c r="B24" s="127" t="s">
        <v>417</v>
      </c>
      <c r="C24" s="127" t="s">
        <v>396</v>
      </c>
      <c r="D24" s="127" t="s">
        <v>344</v>
      </c>
      <c r="E24" s="127" t="s">
        <v>361</v>
      </c>
      <c r="F24" s="127" t="s">
        <v>396</v>
      </c>
      <c r="G24" s="127" t="s">
        <v>396</v>
      </c>
      <c r="H24" s="127" t="s">
        <v>396</v>
      </c>
      <c r="I24" s="127">
        <v>1</v>
      </c>
    </row>
    <row r="25" spans="2:9">
      <c r="B25" s="127" t="s">
        <v>417</v>
      </c>
      <c r="C25" s="127" t="s">
        <v>396</v>
      </c>
      <c r="D25" s="127" t="s">
        <v>344</v>
      </c>
      <c r="E25" s="127" t="s">
        <v>357</v>
      </c>
      <c r="F25" s="127" t="s">
        <v>396</v>
      </c>
      <c r="G25" s="127" t="s">
        <v>396</v>
      </c>
      <c r="H25" s="127" t="s">
        <v>396</v>
      </c>
      <c r="I25" s="127">
        <v>1</v>
      </c>
    </row>
    <row r="26" spans="2:9">
      <c r="B26" s="127" t="s">
        <v>417</v>
      </c>
      <c r="C26" s="127" t="s">
        <v>396</v>
      </c>
      <c r="D26" s="127" t="s">
        <v>344</v>
      </c>
      <c r="E26" s="127" t="s">
        <v>356</v>
      </c>
      <c r="F26" s="127" t="s">
        <v>396</v>
      </c>
      <c r="G26" s="127" t="s">
        <v>396</v>
      </c>
      <c r="H26" s="127" t="s">
        <v>396</v>
      </c>
      <c r="I26" s="127">
        <v>1</v>
      </c>
    </row>
    <row r="27" spans="2:9">
      <c r="B27" s="127" t="s">
        <v>417</v>
      </c>
      <c r="C27" s="127" t="s">
        <v>396</v>
      </c>
      <c r="D27" s="127" t="s">
        <v>344</v>
      </c>
      <c r="E27" s="127" t="s">
        <v>347</v>
      </c>
      <c r="F27" s="127" t="s">
        <v>396</v>
      </c>
      <c r="G27" s="127" t="s">
        <v>396</v>
      </c>
      <c r="H27" s="127" t="s">
        <v>396</v>
      </c>
      <c r="I27" s="127">
        <v>1</v>
      </c>
    </row>
    <row r="28" spans="2:9">
      <c r="B28" s="127" t="s">
        <v>417</v>
      </c>
      <c r="C28" s="127" t="s">
        <v>396</v>
      </c>
      <c r="D28" s="127" t="s">
        <v>353</v>
      </c>
      <c r="E28" s="127" t="s">
        <v>373</v>
      </c>
      <c r="F28" s="127" t="s">
        <v>396</v>
      </c>
      <c r="G28" s="127" t="s">
        <v>396</v>
      </c>
      <c r="H28" s="127" t="s">
        <v>396</v>
      </c>
      <c r="I28" s="127">
        <v>1</v>
      </c>
    </row>
    <row r="29" spans="2:9" ht="15.75">
      <c r="B29" s="127" t="s">
        <v>417</v>
      </c>
      <c r="C29" s="127" t="s">
        <v>396</v>
      </c>
      <c r="D29" t="s">
        <v>912</v>
      </c>
      <c r="E29" s="127" t="s">
        <v>369</v>
      </c>
      <c r="F29" s="127" t="s">
        <v>396</v>
      </c>
      <c r="G29" s="127" t="s">
        <v>396</v>
      </c>
      <c r="H29" s="127" t="s">
        <v>396</v>
      </c>
      <c r="I29" s="127">
        <v>1</v>
      </c>
    </row>
    <row r="30" spans="2:9">
      <c r="B30" s="127" t="s">
        <v>417</v>
      </c>
      <c r="C30" s="127" t="s">
        <v>396</v>
      </c>
      <c r="D30" s="127" t="s">
        <v>353</v>
      </c>
      <c r="E30" s="127" t="s">
        <v>359</v>
      </c>
      <c r="F30" s="127" t="s">
        <v>396</v>
      </c>
      <c r="G30" s="127" t="s">
        <v>396</v>
      </c>
      <c r="H30" s="127" t="s">
        <v>396</v>
      </c>
      <c r="I30" s="127">
        <v>1</v>
      </c>
    </row>
    <row r="31" spans="2:9">
      <c r="B31" s="127" t="s">
        <v>417</v>
      </c>
      <c r="C31" s="127" t="s">
        <v>396</v>
      </c>
      <c r="D31" s="127" t="s">
        <v>353</v>
      </c>
      <c r="E31" s="127" t="s">
        <v>350</v>
      </c>
      <c r="F31" s="127" t="s">
        <v>396</v>
      </c>
      <c r="G31" s="127" t="s">
        <v>396</v>
      </c>
      <c r="H31" s="127" t="s">
        <v>396</v>
      </c>
      <c r="I31" s="127">
        <v>1</v>
      </c>
    </row>
    <row r="32" spans="2:9">
      <c r="B32" s="127" t="s">
        <v>417</v>
      </c>
      <c r="C32" s="127" t="s">
        <v>396</v>
      </c>
      <c r="D32" s="127" t="s">
        <v>358</v>
      </c>
      <c r="E32" s="127" t="s">
        <v>361</v>
      </c>
      <c r="F32" s="127" t="s">
        <v>396</v>
      </c>
      <c r="G32" s="127" t="s">
        <v>396</v>
      </c>
      <c r="H32" s="127" t="s">
        <v>396</v>
      </c>
      <c r="I32" s="127">
        <v>1</v>
      </c>
    </row>
    <row r="33" spans="2:9">
      <c r="B33" s="127" t="s">
        <v>417</v>
      </c>
      <c r="C33" s="127" t="s">
        <v>396</v>
      </c>
      <c r="D33" s="127" t="s">
        <v>358</v>
      </c>
      <c r="E33" s="127" t="s">
        <v>357</v>
      </c>
      <c r="F33" s="127" t="s">
        <v>396</v>
      </c>
      <c r="G33" s="127" t="s">
        <v>396</v>
      </c>
      <c r="H33" s="127" t="s">
        <v>396</v>
      </c>
      <c r="I33" s="127">
        <v>1</v>
      </c>
    </row>
    <row r="34" spans="2:9">
      <c r="B34" s="127" t="s">
        <v>417</v>
      </c>
      <c r="C34" s="127" t="s">
        <v>396</v>
      </c>
      <c r="D34" s="127" t="s">
        <v>348</v>
      </c>
      <c r="E34" s="127" t="s">
        <v>356</v>
      </c>
      <c r="F34" s="127" t="s">
        <v>396</v>
      </c>
      <c r="G34" s="127" t="s">
        <v>396</v>
      </c>
      <c r="H34" s="127" t="s">
        <v>396</v>
      </c>
      <c r="I34" s="127">
        <v>1</v>
      </c>
    </row>
    <row r="35" spans="2:9">
      <c r="B35" s="127" t="s">
        <v>417</v>
      </c>
      <c r="C35" s="127" t="s">
        <v>396</v>
      </c>
      <c r="D35" s="127" t="s">
        <v>348</v>
      </c>
      <c r="E35" s="127" t="s">
        <v>347</v>
      </c>
      <c r="F35" s="127" t="s">
        <v>396</v>
      </c>
      <c r="G35" s="127" t="s">
        <v>396</v>
      </c>
      <c r="H35" s="127" t="s">
        <v>396</v>
      </c>
      <c r="I35" s="127">
        <v>1</v>
      </c>
    </row>
    <row r="36" spans="2:9">
      <c r="B36" s="127" t="s">
        <v>417</v>
      </c>
      <c r="C36" s="127" t="s">
        <v>396</v>
      </c>
      <c r="D36" s="127" t="s">
        <v>351</v>
      </c>
      <c r="E36" s="127" t="s">
        <v>373</v>
      </c>
      <c r="F36" s="127" t="s">
        <v>396</v>
      </c>
      <c r="G36" s="127" t="s">
        <v>396</v>
      </c>
      <c r="H36" s="127" t="s">
        <v>396</v>
      </c>
      <c r="I36" s="127">
        <v>1</v>
      </c>
    </row>
    <row r="37" spans="2:9" ht="15.75">
      <c r="B37" s="127" t="s">
        <v>417</v>
      </c>
      <c r="C37" s="127" t="s">
        <v>396</v>
      </c>
      <c r="D37" t="s">
        <v>916</v>
      </c>
      <c r="E37" s="127" t="s">
        <v>369</v>
      </c>
      <c r="F37" s="127" t="s">
        <v>396</v>
      </c>
      <c r="G37" s="127" t="s">
        <v>396</v>
      </c>
      <c r="H37" s="127" t="s">
        <v>396</v>
      </c>
      <c r="I37" s="127">
        <v>1</v>
      </c>
    </row>
    <row r="38" spans="2:9">
      <c r="B38" s="127" t="s">
        <v>417</v>
      </c>
      <c r="C38" s="127" t="s">
        <v>396</v>
      </c>
      <c r="D38" s="127" t="s">
        <v>351</v>
      </c>
      <c r="E38" s="127" t="s">
        <v>359</v>
      </c>
      <c r="F38" s="127" t="s">
        <v>396</v>
      </c>
      <c r="G38" s="127" t="s">
        <v>396</v>
      </c>
      <c r="H38" s="127" t="s">
        <v>396</v>
      </c>
      <c r="I38" s="127">
        <v>1</v>
      </c>
    </row>
    <row r="39" spans="2:9" ht="15.75">
      <c r="B39" s="127" t="s">
        <v>417</v>
      </c>
      <c r="C39" s="127" t="s">
        <v>396</v>
      </c>
      <c r="D39" t="s">
        <v>916</v>
      </c>
      <c r="E39" s="127" t="s">
        <v>350</v>
      </c>
      <c r="F39" s="127" t="s">
        <v>396</v>
      </c>
      <c r="G39" s="127" t="s">
        <v>396</v>
      </c>
      <c r="H39" s="127" t="s">
        <v>396</v>
      </c>
      <c r="I39" s="127">
        <v>1</v>
      </c>
    </row>
    <row r="40" spans="2:9">
      <c r="B40" s="127" t="s">
        <v>414</v>
      </c>
      <c r="C40" s="127" t="s">
        <v>330</v>
      </c>
      <c r="D40" s="127" t="s">
        <v>396</v>
      </c>
      <c r="E40" s="127" t="s">
        <v>384</v>
      </c>
      <c r="F40" s="127" t="s">
        <v>396</v>
      </c>
      <c r="G40" s="127" t="s">
        <v>396</v>
      </c>
      <c r="H40" s="127" t="s">
        <v>396</v>
      </c>
      <c r="I40" s="127">
        <v>1</v>
      </c>
    </row>
    <row r="41" spans="2:9">
      <c r="B41" s="127" t="s">
        <v>414</v>
      </c>
      <c r="C41" s="127" t="s">
        <v>374</v>
      </c>
      <c r="D41" s="127" t="s">
        <v>396</v>
      </c>
      <c r="E41" s="127" t="s">
        <v>372</v>
      </c>
      <c r="F41" s="127" t="s">
        <v>396</v>
      </c>
      <c r="G41" s="127" t="s">
        <v>396</v>
      </c>
      <c r="H41" s="127" t="s">
        <v>396</v>
      </c>
      <c r="I41" s="127">
        <v>1</v>
      </c>
    </row>
    <row r="42" spans="2:9">
      <c r="B42" s="127" t="s">
        <v>414</v>
      </c>
      <c r="C42" s="127" t="s">
        <v>328</v>
      </c>
      <c r="D42" s="127" t="s">
        <v>396</v>
      </c>
      <c r="E42" s="127" t="s">
        <v>384</v>
      </c>
      <c r="F42" s="127" t="s">
        <v>396</v>
      </c>
      <c r="G42" s="127" t="s">
        <v>396</v>
      </c>
      <c r="H42" s="127" t="s">
        <v>396</v>
      </c>
      <c r="I42" s="127">
        <v>1</v>
      </c>
    </row>
    <row r="43" spans="2:9">
      <c r="B43" s="127" t="s">
        <v>414</v>
      </c>
      <c r="C43" s="127" t="s">
        <v>317</v>
      </c>
      <c r="D43" s="127" t="s">
        <v>396</v>
      </c>
      <c r="E43" s="127" t="s">
        <v>378</v>
      </c>
      <c r="F43" s="127" t="s">
        <v>396</v>
      </c>
      <c r="G43" s="127" t="s">
        <v>396</v>
      </c>
      <c r="H43" s="127" t="s">
        <v>396</v>
      </c>
      <c r="I43" s="127">
        <v>1</v>
      </c>
    </row>
    <row r="44" spans="2:9">
      <c r="B44" s="127" t="s">
        <v>414</v>
      </c>
      <c r="C44" s="127" t="s">
        <v>360</v>
      </c>
      <c r="D44" s="127" t="s">
        <v>396</v>
      </c>
      <c r="E44" s="127" t="s">
        <v>358</v>
      </c>
      <c r="F44" s="127" t="s">
        <v>396</v>
      </c>
      <c r="G44" s="127" t="s">
        <v>396</v>
      </c>
      <c r="H44" s="127" t="s">
        <v>396</v>
      </c>
      <c r="I44" s="127">
        <v>1</v>
      </c>
    </row>
    <row r="45" spans="2:9">
      <c r="B45" s="127" t="s">
        <v>414</v>
      </c>
      <c r="C45" s="127" t="s">
        <v>316</v>
      </c>
      <c r="D45" s="127" t="s">
        <v>396</v>
      </c>
      <c r="E45" s="127" t="s">
        <v>378</v>
      </c>
      <c r="F45" s="127" t="s">
        <v>396</v>
      </c>
      <c r="G45" s="127" t="s">
        <v>396</v>
      </c>
      <c r="H45" s="127" t="s">
        <v>396</v>
      </c>
      <c r="I45" s="127">
        <v>1</v>
      </c>
    </row>
    <row r="46" spans="2:9">
      <c r="B46" s="127" t="s">
        <v>414</v>
      </c>
      <c r="C46" s="127" t="s">
        <v>315</v>
      </c>
      <c r="D46" s="127" t="s">
        <v>396</v>
      </c>
      <c r="E46" s="127" t="s">
        <v>377</v>
      </c>
      <c r="F46" s="127" t="s">
        <v>396</v>
      </c>
      <c r="G46" s="127" t="s">
        <v>396</v>
      </c>
      <c r="H46" s="127" t="s">
        <v>396</v>
      </c>
      <c r="I46" s="127">
        <v>1</v>
      </c>
    </row>
    <row r="47" spans="2:9">
      <c r="B47" s="127" t="s">
        <v>414</v>
      </c>
      <c r="C47" s="127" t="s">
        <v>352</v>
      </c>
      <c r="D47" s="127" t="s">
        <v>396</v>
      </c>
      <c r="E47" s="127" t="s">
        <v>348</v>
      </c>
      <c r="F47" s="127" t="s">
        <v>396</v>
      </c>
      <c r="G47" s="127" t="s">
        <v>396</v>
      </c>
      <c r="H47" s="127" t="s">
        <v>396</v>
      </c>
      <c r="I47" s="127">
        <v>1</v>
      </c>
    </row>
    <row r="48" spans="2:9">
      <c r="B48" s="127" t="s">
        <v>414</v>
      </c>
      <c r="C48" s="127" t="s">
        <v>313</v>
      </c>
      <c r="D48" s="127" t="s">
        <v>396</v>
      </c>
      <c r="E48" s="127" t="s">
        <v>377</v>
      </c>
      <c r="F48" s="127" t="s">
        <v>396</v>
      </c>
      <c r="G48" s="127" t="s">
        <v>396</v>
      </c>
      <c r="H48" s="127" t="s">
        <v>396</v>
      </c>
      <c r="I48" s="127">
        <v>1</v>
      </c>
    </row>
    <row r="49" spans="2:9">
      <c r="B49" s="127" t="s">
        <v>414</v>
      </c>
      <c r="C49" s="127" t="s">
        <v>422</v>
      </c>
      <c r="D49" s="127" t="s">
        <v>396</v>
      </c>
      <c r="E49" s="127" t="s">
        <v>355</v>
      </c>
      <c r="F49" s="127" t="s">
        <v>396</v>
      </c>
      <c r="G49" s="127" t="s">
        <v>396</v>
      </c>
      <c r="H49" s="127" t="s">
        <v>396</v>
      </c>
      <c r="I49" s="127">
        <v>1</v>
      </c>
    </row>
    <row r="50" spans="2:9">
      <c r="B50" s="127" t="s">
        <v>414</v>
      </c>
      <c r="C50" s="127" t="s">
        <v>421</v>
      </c>
      <c r="D50" s="127" t="s">
        <v>396</v>
      </c>
      <c r="E50" s="127" t="s">
        <v>354</v>
      </c>
      <c r="F50" s="127" t="s">
        <v>396</v>
      </c>
      <c r="G50" s="127" t="s">
        <v>396</v>
      </c>
      <c r="H50" s="127" t="s">
        <v>396</v>
      </c>
      <c r="I50" s="127">
        <v>1</v>
      </c>
    </row>
    <row r="51" spans="2:9">
      <c r="B51" s="127" t="s">
        <v>414</v>
      </c>
      <c r="C51" s="127" t="s">
        <v>420</v>
      </c>
      <c r="D51" s="127" t="s">
        <v>396</v>
      </c>
      <c r="E51" s="127" t="s">
        <v>353</v>
      </c>
      <c r="F51" s="127" t="s">
        <v>396</v>
      </c>
      <c r="G51" s="127" t="s">
        <v>396</v>
      </c>
      <c r="H51" s="127" t="s">
        <v>396</v>
      </c>
      <c r="I51" s="127">
        <v>1</v>
      </c>
    </row>
    <row r="52" spans="2:9">
      <c r="B52" s="127" t="s">
        <v>414</v>
      </c>
      <c r="C52" s="127" t="s">
        <v>419</v>
      </c>
      <c r="D52" s="127" t="s">
        <v>396</v>
      </c>
      <c r="E52" s="127" t="s">
        <v>351</v>
      </c>
      <c r="F52" s="127" t="s">
        <v>396</v>
      </c>
      <c r="G52" s="127" t="s">
        <v>396</v>
      </c>
      <c r="H52" s="127" t="s">
        <v>396</v>
      </c>
      <c r="I52" s="127">
        <v>1</v>
      </c>
    </row>
    <row r="53" spans="2:9">
      <c r="B53" s="127" t="s">
        <v>413</v>
      </c>
      <c r="C53" s="127" t="s">
        <v>330</v>
      </c>
      <c r="D53" s="127" t="s">
        <v>396</v>
      </c>
      <c r="E53" s="127" t="s">
        <v>396</v>
      </c>
      <c r="F53" s="127" t="s">
        <v>396</v>
      </c>
      <c r="G53" s="127" t="s">
        <v>396</v>
      </c>
      <c r="H53" s="127" t="s">
        <v>396</v>
      </c>
      <c r="I53" s="127">
        <v>1</v>
      </c>
    </row>
    <row r="54" spans="2:9">
      <c r="B54" s="127" t="s">
        <v>413</v>
      </c>
      <c r="C54" s="127" t="s">
        <v>374</v>
      </c>
      <c r="D54" s="127" t="s">
        <v>396</v>
      </c>
      <c r="E54" s="127" t="s">
        <v>396</v>
      </c>
      <c r="F54" s="127" t="s">
        <v>396</v>
      </c>
      <c r="G54" s="127" t="s">
        <v>396</v>
      </c>
      <c r="H54" s="127" t="s">
        <v>396</v>
      </c>
      <c r="I54" s="127">
        <v>1</v>
      </c>
    </row>
    <row r="55" spans="2:9">
      <c r="B55" s="127" t="s">
        <v>413</v>
      </c>
      <c r="C55" s="127" t="s">
        <v>328</v>
      </c>
      <c r="D55" s="127" t="s">
        <v>396</v>
      </c>
      <c r="E55" s="127" t="s">
        <v>396</v>
      </c>
      <c r="F55" s="127" t="s">
        <v>396</v>
      </c>
      <c r="G55" s="127" t="s">
        <v>396</v>
      </c>
      <c r="H55" s="127" t="s">
        <v>396</v>
      </c>
      <c r="I55" s="127">
        <v>1</v>
      </c>
    </row>
    <row r="56" spans="2:9">
      <c r="B56" s="127" t="s">
        <v>413</v>
      </c>
      <c r="C56" s="127" t="s">
        <v>317</v>
      </c>
      <c r="D56" s="127" t="s">
        <v>396</v>
      </c>
      <c r="E56" s="127" t="s">
        <v>396</v>
      </c>
      <c r="F56" s="127" t="s">
        <v>396</v>
      </c>
      <c r="G56" s="127" t="s">
        <v>396</v>
      </c>
      <c r="H56" s="127" t="s">
        <v>396</v>
      </c>
      <c r="I56" s="127">
        <v>1</v>
      </c>
    </row>
    <row r="57" spans="2:9">
      <c r="B57" s="127" t="s">
        <v>413</v>
      </c>
      <c r="C57" s="127" t="s">
        <v>360</v>
      </c>
      <c r="D57" s="127" t="s">
        <v>396</v>
      </c>
      <c r="E57" s="127" t="s">
        <v>396</v>
      </c>
      <c r="F57" s="127" t="s">
        <v>396</v>
      </c>
      <c r="G57" s="127" t="s">
        <v>396</v>
      </c>
      <c r="H57" s="127" t="s">
        <v>396</v>
      </c>
      <c r="I57" s="127">
        <v>1</v>
      </c>
    </row>
    <row r="58" spans="2:9">
      <c r="B58" s="127" t="s">
        <v>413</v>
      </c>
      <c r="C58" s="127" t="s">
        <v>316</v>
      </c>
      <c r="D58" s="127" t="s">
        <v>396</v>
      </c>
      <c r="E58" s="127" t="s">
        <v>396</v>
      </c>
      <c r="F58" s="127" t="s">
        <v>396</v>
      </c>
      <c r="G58" s="127" t="s">
        <v>396</v>
      </c>
      <c r="H58" s="127" t="s">
        <v>396</v>
      </c>
      <c r="I58" s="127">
        <v>1</v>
      </c>
    </row>
    <row r="59" spans="2:9">
      <c r="B59" s="127" t="s">
        <v>413</v>
      </c>
      <c r="C59" s="127" t="s">
        <v>315</v>
      </c>
      <c r="D59" s="127" t="s">
        <v>396</v>
      </c>
      <c r="E59" s="127" t="s">
        <v>396</v>
      </c>
      <c r="F59" s="127" t="s">
        <v>396</v>
      </c>
      <c r="G59" s="127" t="s">
        <v>396</v>
      </c>
      <c r="H59" s="127" t="s">
        <v>396</v>
      </c>
      <c r="I59" s="127">
        <v>1</v>
      </c>
    </row>
    <row r="60" spans="2:9">
      <c r="B60" s="127" t="s">
        <v>413</v>
      </c>
      <c r="C60" s="127" t="s">
        <v>352</v>
      </c>
      <c r="D60" s="127" t="s">
        <v>396</v>
      </c>
      <c r="E60" s="127" t="s">
        <v>396</v>
      </c>
      <c r="F60" s="127" t="s">
        <v>396</v>
      </c>
      <c r="G60" s="127" t="s">
        <v>396</v>
      </c>
      <c r="H60" s="127" t="s">
        <v>396</v>
      </c>
      <c r="I60" s="127">
        <v>1</v>
      </c>
    </row>
    <row r="61" spans="2:9">
      <c r="B61" s="127" t="s">
        <v>413</v>
      </c>
      <c r="C61" s="127" t="s">
        <v>313</v>
      </c>
      <c r="D61" s="127" t="s">
        <v>396</v>
      </c>
      <c r="E61" s="127" t="s">
        <v>396</v>
      </c>
      <c r="F61" s="127" t="s">
        <v>396</v>
      </c>
      <c r="G61" s="127" t="s">
        <v>396</v>
      </c>
      <c r="H61" s="127" t="s">
        <v>396</v>
      </c>
      <c r="I61" s="127">
        <v>1</v>
      </c>
    </row>
    <row r="62" spans="2:9">
      <c r="B62" s="127" t="s">
        <v>413</v>
      </c>
      <c r="C62" s="127" t="s">
        <v>422</v>
      </c>
      <c r="D62" s="127" t="s">
        <v>396</v>
      </c>
      <c r="E62" s="127" t="s">
        <v>396</v>
      </c>
      <c r="F62" s="127" t="s">
        <v>396</v>
      </c>
      <c r="G62" s="127" t="s">
        <v>396</v>
      </c>
      <c r="H62" s="127" t="s">
        <v>396</v>
      </c>
      <c r="I62" s="127">
        <v>1</v>
      </c>
    </row>
    <row r="63" spans="2:9">
      <c r="B63" s="127" t="s">
        <v>413</v>
      </c>
      <c r="C63" s="127" t="s">
        <v>421</v>
      </c>
      <c r="D63" s="127" t="s">
        <v>396</v>
      </c>
      <c r="E63" s="127" t="s">
        <v>396</v>
      </c>
      <c r="F63" s="127" t="s">
        <v>396</v>
      </c>
      <c r="G63" s="127" t="s">
        <v>396</v>
      </c>
      <c r="H63" s="127" t="s">
        <v>396</v>
      </c>
      <c r="I63" s="127">
        <v>1</v>
      </c>
    </row>
    <row r="64" spans="2:9">
      <c r="B64" s="127" t="s">
        <v>413</v>
      </c>
      <c r="C64" s="127" t="s">
        <v>420</v>
      </c>
      <c r="D64" s="127" t="s">
        <v>396</v>
      </c>
      <c r="E64" s="127" t="s">
        <v>396</v>
      </c>
      <c r="F64" s="127" t="s">
        <v>396</v>
      </c>
      <c r="G64" s="127" t="s">
        <v>396</v>
      </c>
      <c r="H64" s="127" t="s">
        <v>396</v>
      </c>
      <c r="I64" s="127">
        <v>1</v>
      </c>
    </row>
    <row r="65" spans="2:9">
      <c r="B65" s="127" t="s">
        <v>413</v>
      </c>
      <c r="C65" s="127" t="s">
        <v>419</v>
      </c>
      <c r="D65" s="127" t="s">
        <v>396</v>
      </c>
      <c r="E65" s="127" t="s">
        <v>396</v>
      </c>
      <c r="F65" s="127" t="s">
        <v>396</v>
      </c>
      <c r="G65" s="127" t="s">
        <v>396</v>
      </c>
      <c r="H65" s="127" t="s">
        <v>396</v>
      </c>
      <c r="I65" s="127">
        <v>1</v>
      </c>
    </row>
    <row r="66" spans="2:9">
      <c r="B66" s="127" t="s">
        <v>412</v>
      </c>
      <c r="C66" s="127" t="s">
        <v>330</v>
      </c>
      <c r="D66" s="127" t="s">
        <v>372</v>
      </c>
      <c r="E66" s="127" t="s">
        <v>396</v>
      </c>
      <c r="F66" s="127" t="s">
        <v>396</v>
      </c>
      <c r="G66" s="127" t="s">
        <v>396</v>
      </c>
      <c r="H66" s="127" t="s">
        <v>396</v>
      </c>
      <c r="I66" s="127">
        <v>1</v>
      </c>
    </row>
    <row r="67" spans="2:9">
      <c r="B67" s="127" t="s">
        <v>412</v>
      </c>
      <c r="C67" s="127" t="s">
        <v>330</v>
      </c>
      <c r="D67" s="127" t="s">
        <v>344</v>
      </c>
      <c r="E67" s="127" t="s">
        <v>396</v>
      </c>
      <c r="F67" s="127" t="s">
        <v>396</v>
      </c>
      <c r="G67" s="127" t="s">
        <v>396</v>
      </c>
      <c r="H67" s="127" t="s">
        <v>396</v>
      </c>
      <c r="I67" s="127">
        <v>1</v>
      </c>
    </row>
    <row r="68" spans="2:9">
      <c r="B68" s="127" t="s">
        <v>412</v>
      </c>
      <c r="C68" s="127" t="s">
        <v>374</v>
      </c>
      <c r="D68" s="127" t="s">
        <v>355</v>
      </c>
      <c r="E68" s="127" t="s">
        <v>396</v>
      </c>
      <c r="F68" s="127" t="s">
        <v>396</v>
      </c>
      <c r="G68" s="127" t="s">
        <v>396</v>
      </c>
      <c r="H68" s="127" t="s">
        <v>396</v>
      </c>
      <c r="I68" s="127">
        <v>1</v>
      </c>
    </row>
    <row r="69" spans="2:9">
      <c r="B69" s="127" t="s">
        <v>412</v>
      </c>
      <c r="C69" s="127" t="s">
        <v>374</v>
      </c>
      <c r="D69" s="127" t="s">
        <v>354</v>
      </c>
      <c r="E69" s="127" t="s">
        <v>396</v>
      </c>
      <c r="F69" s="127" t="s">
        <v>396</v>
      </c>
      <c r="G69" s="127" t="s">
        <v>396</v>
      </c>
      <c r="H69" s="127" t="s">
        <v>396</v>
      </c>
      <c r="I69" s="127">
        <v>1</v>
      </c>
    </row>
    <row r="70" spans="2:9">
      <c r="B70" s="127" t="s">
        <v>412</v>
      </c>
      <c r="C70" s="127" t="s">
        <v>374</v>
      </c>
      <c r="D70" s="127" t="s">
        <v>353</v>
      </c>
      <c r="E70" s="127" t="s">
        <v>396</v>
      </c>
      <c r="F70" s="127" t="s">
        <v>396</v>
      </c>
      <c r="G70" s="127" t="s">
        <v>396</v>
      </c>
      <c r="H70" s="127" t="s">
        <v>396</v>
      </c>
      <c r="I70" s="127">
        <v>1</v>
      </c>
    </row>
    <row r="71" spans="2:9">
      <c r="B71" s="127" t="s">
        <v>412</v>
      </c>
      <c r="C71" s="127" t="s">
        <v>374</v>
      </c>
      <c r="D71" s="127" t="s">
        <v>351</v>
      </c>
      <c r="E71" s="127" t="s">
        <v>396</v>
      </c>
      <c r="F71" s="127" t="s">
        <v>396</v>
      </c>
      <c r="G71" s="127" t="s">
        <v>396</v>
      </c>
      <c r="H71" s="127" t="s">
        <v>396</v>
      </c>
      <c r="I71" s="127">
        <v>1</v>
      </c>
    </row>
    <row r="72" spans="2:9">
      <c r="B72" s="127" t="s">
        <v>412</v>
      </c>
      <c r="C72" s="127" t="s">
        <v>328</v>
      </c>
      <c r="D72" s="127" t="s">
        <v>372</v>
      </c>
      <c r="E72" s="127" t="s">
        <v>396</v>
      </c>
      <c r="F72" s="127" t="s">
        <v>396</v>
      </c>
      <c r="G72" s="127" t="s">
        <v>396</v>
      </c>
      <c r="H72" s="127" t="s">
        <v>396</v>
      </c>
      <c r="I72" s="127">
        <v>1</v>
      </c>
    </row>
    <row r="73" spans="2:9">
      <c r="B73" s="127" t="s">
        <v>412</v>
      </c>
      <c r="C73" s="127" t="s">
        <v>328</v>
      </c>
      <c r="D73" s="127" t="s">
        <v>344</v>
      </c>
      <c r="E73" s="127" t="s">
        <v>396</v>
      </c>
      <c r="F73" s="127" t="s">
        <v>396</v>
      </c>
      <c r="G73" s="127" t="s">
        <v>396</v>
      </c>
      <c r="H73" s="127" t="s">
        <v>396</v>
      </c>
      <c r="I73" s="127">
        <v>1</v>
      </c>
    </row>
    <row r="74" spans="2:9">
      <c r="B74" s="127" t="s">
        <v>412</v>
      </c>
      <c r="C74" s="127" t="s">
        <v>317</v>
      </c>
      <c r="D74" s="127" t="s">
        <v>344</v>
      </c>
      <c r="E74" s="127" t="s">
        <v>396</v>
      </c>
      <c r="F74" s="127" t="s">
        <v>396</v>
      </c>
      <c r="G74" s="127" t="s">
        <v>396</v>
      </c>
      <c r="H74" s="127" t="s">
        <v>396</v>
      </c>
      <c r="I74" s="127">
        <v>1</v>
      </c>
    </row>
    <row r="75" spans="2:9">
      <c r="B75" s="127" t="s">
        <v>412</v>
      </c>
      <c r="C75" s="127" t="s">
        <v>317</v>
      </c>
      <c r="D75" s="127" t="s">
        <v>358</v>
      </c>
      <c r="E75" s="127" t="s">
        <v>396</v>
      </c>
      <c r="F75" s="127" t="s">
        <v>396</v>
      </c>
      <c r="G75" s="127" t="s">
        <v>396</v>
      </c>
      <c r="H75" s="127" t="s">
        <v>396</v>
      </c>
      <c r="I75" s="127">
        <v>1</v>
      </c>
    </row>
    <row r="76" spans="2:9">
      <c r="B76" s="127" t="s">
        <v>412</v>
      </c>
      <c r="C76" s="127" t="s">
        <v>360</v>
      </c>
      <c r="D76" s="127" t="s">
        <v>355</v>
      </c>
      <c r="E76" s="127" t="s">
        <v>396</v>
      </c>
      <c r="F76" s="127" t="s">
        <v>396</v>
      </c>
      <c r="G76" s="127" t="s">
        <v>396</v>
      </c>
      <c r="H76" s="127" t="s">
        <v>396</v>
      </c>
      <c r="I76" s="127">
        <v>1</v>
      </c>
    </row>
    <row r="77" spans="2:9">
      <c r="B77" s="127" t="s">
        <v>412</v>
      </c>
      <c r="C77" s="127" t="s">
        <v>360</v>
      </c>
      <c r="D77" s="127" t="s">
        <v>354</v>
      </c>
      <c r="E77" s="127" t="s">
        <v>396</v>
      </c>
      <c r="F77" s="127" t="s">
        <v>396</v>
      </c>
      <c r="G77" s="127" t="s">
        <v>396</v>
      </c>
      <c r="H77" s="127" t="s">
        <v>396</v>
      </c>
      <c r="I77" s="127">
        <v>1</v>
      </c>
    </row>
    <row r="78" spans="2:9">
      <c r="B78" s="127" t="s">
        <v>412</v>
      </c>
      <c r="C78" s="127" t="s">
        <v>360</v>
      </c>
      <c r="D78" s="127" t="s">
        <v>353</v>
      </c>
      <c r="E78" s="127" t="s">
        <v>396</v>
      </c>
      <c r="F78" s="127" t="s">
        <v>396</v>
      </c>
      <c r="G78" s="127" t="s">
        <v>396</v>
      </c>
      <c r="H78" s="127" t="s">
        <v>396</v>
      </c>
      <c r="I78" s="127">
        <v>1</v>
      </c>
    </row>
    <row r="79" spans="2:9">
      <c r="B79" s="127" t="s">
        <v>412</v>
      </c>
      <c r="C79" s="127" t="s">
        <v>360</v>
      </c>
      <c r="D79" s="127" t="s">
        <v>351</v>
      </c>
      <c r="E79" s="127" t="s">
        <v>396</v>
      </c>
      <c r="F79" s="127" t="s">
        <v>396</v>
      </c>
      <c r="G79" s="127" t="s">
        <v>396</v>
      </c>
      <c r="H79" s="127" t="s">
        <v>396</v>
      </c>
      <c r="I79" s="127">
        <v>1</v>
      </c>
    </row>
    <row r="80" spans="2:9">
      <c r="B80" s="127" t="s">
        <v>412</v>
      </c>
      <c r="C80" s="127" t="s">
        <v>316</v>
      </c>
      <c r="D80" s="127" t="s">
        <v>344</v>
      </c>
      <c r="E80" s="127" t="s">
        <v>396</v>
      </c>
      <c r="F80" s="127" t="s">
        <v>396</v>
      </c>
      <c r="G80" s="127" t="s">
        <v>396</v>
      </c>
      <c r="H80" s="127" t="s">
        <v>396</v>
      </c>
      <c r="I80" s="127">
        <v>1</v>
      </c>
    </row>
    <row r="81" spans="2:9">
      <c r="B81" s="127" t="s">
        <v>412</v>
      </c>
      <c r="C81" s="127" t="s">
        <v>316</v>
      </c>
      <c r="D81" s="127" t="s">
        <v>358</v>
      </c>
      <c r="E81" s="127" t="s">
        <v>396</v>
      </c>
      <c r="F81" s="127" t="s">
        <v>396</v>
      </c>
      <c r="G81" s="127" t="s">
        <v>396</v>
      </c>
      <c r="H81" s="127" t="s">
        <v>396</v>
      </c>
      <c r="I81" s="127">
        <v>1</v>
      </c>
    </row>
    <row r="82" spans="2:9">
      <c r="B82" s="127" t="s">
        <v>412</v>
      </c>
      <c r="C82" s="127" t="s">
        <v>315</v>
      </c>
      <c r="D82" s="127" t="s">
        <v>344</v>
      </c>
      <c r="E82" s="127" t="s">
        <v>396</v>
      </c>
      <c r="F82" s="127" t="s">
        <v>396</v>
      </c>
      <c r="G82" s="127" t="s">
        <v>396</v>
      </c>
      <c r="H82" s="127" t="s">
        <v>396</v>
      </c>
      <c r="I82" s="127">
        <v>1</v>
      </c>
    </row>
    <row r="83" spans="2:9">
      <c r="B83" s="127" t="s">
        <v>412</v>
      </c>
      <c r="C83" s="127" t="s">
        <v>315</v>
      </c>
      <c r="D83" s="127" t="s">
        <v>348</v>
      </c>
      <c r="E83" s="127" t="s">
        <v>396</v>
      </c>
      <c r="F83" s="127" t="s">
        <v>396</v>
      </c>
      <c r="G83" s="127" t="s">
        <v>396</v>
      </c>
      <c r="H83" s="127" t="s">
        <v>396</v>
      </c>
      <c r="I83" s="127">
        <v>1</v>
      </c>
    </row>
    <row r="84" spans="2:9">
      <c r="B84" s="127" t="s">
        <v>412</v>
      </c>
      <c r="C84" s="127" t="s">
        <v>352</v>
      </c>
      <c r="D84" s="127" t="s">
        <v>355</v>
      </c>
      <c r="E84" s="127" t="s">
        <v>396</v>
      </c>
      <c r="F84" s="127" t="s">
        <v>396</v>
      </c>
      <c r="G84" s="127" t="s">
        <v>396</v>
      </c>
      <c r="H84" s="127" t="s">
        <v>396</v>
      </c>
      <c r="I84" s="127">
        <v>1</v>
      </c>
    </row>
    <row r="85" spans="2:9" ht="15.75">
      <c r="B85" s="127" t="s">
        <v>412</v>
      </c>
      <c r="C85" s="127" t="s">
        <v>352</v>
      </c>
      <c r="D85" t="s">
        <v>903</v>
      </c>
      <c r="E85" s="127" t="s">
        <v>396</v>
      </c>
      <c r="F85" s="127" t="s">
        <v>396</v>
      </c>
      <c r="G85" s="127" t="s">
        <v>396</v>
      </c>
      <c r="H85" s="127" t="s">
        <v>396</v>
      </c>
      <c r="I85" s="127">
        <v>1</v>
      </c>
    </row>
    <row r="86" spans="2:9" ht="15.75">
      <c r="B86" s="127" t="s">
        <v>412</v>
      </c>
      <c r="C86" s="127" t="s">
        <v>352</v>
      </c>
      <c r="D86" t="s">
        <v>912</v>
      </c>
      <c r="E86" s="127" t="s">
        <v>396</v>
      </c>
      <c r="F86" s="127" t="s">
        <v>396</v>
      </c>
      <c r="G86" s="127" t="s">
        <v>396</v>
      </c>
      <c r="H86" s="127" t="s">
        <v>396</v>
      </c>
      <c r="I86" s="127">
        <v>1</v>
      </c>
    </row>
    <row r="87" spans="2:9" ht="15.75">
      <c r="B87" s="127" t="s">
        <v>412</v>
      </c>
      <c r="C87" s="127" t="s">
        <v>352</v>
      </c>
      <c r="D87" t="s">
        <v>916</v>
      </c>
      <c r="E87" s="127" t="s">
        <v>396</v>
      </c>
      <c r="F87" s="127" t="s">
        <v>396</v>
      </c>
      <c r="G87" s="127" t="s">
        <v>396</v>
      </c>
      <c r="H87" s="127" t="s">
        <v>396</v>
      </c>
      <c r="I87" s="127">
        <v>1</v>
      </c>
    </row>
    <row r="88" spans="2:9">
      <c r="B88" s="127" t="s">
        <v>412</v>
      </c>
      <c r="C88" s="127" t="s">
        <v>313</v>
      </c>
      <c r="D88" s="127" t="s">
        <v>344</v>
      </c>
      <c r="E88" s="127" t="s">
        <v>396</v>
      </c>
      <c r="F88" s="127" t="s">
        <v>396</v>
      </c>
      <c r="G88" s="127" t="s">
        <v>396</v>
      </c>
      <c r="H88" s="127" t="s">
        <v>396</v>
      </c>
      <c r="I88" s="127">
        <v>1</v>
      </c>
    </row>
    <row r="89" spans="2:9">
      <c r="B89" s="127" t="s">
        <v>412</v>
      </c>
      <c r="C89" s="127" t="s">
        <v>313</v>
      </c>
      <c r="D89" s="127" t="s">
        <v>348</v>
      </c>
      <c r="E89" s="127" t="s">
        <v>396</v>
      </c>
      <c r="F89" s="127" t="s">
        <v>396</v>
      </c>
      <c r="G89" s="127" t="s">
        <v>396</v>
      </c>
      <c r="H89" s="127" t="s">
        <v>396</v>
      </c>
      <c r="I89" s="127">
        <v>1</v>
      </c>
    </row>
    <row r="90" spans="2:9">
      <c r="B90" s="127" t="s">
        <v>412</v>
      </c>
      <c r="C90" s="127" t="s">
        <v>422</v>
      </c>
      <c r="D90" s="127" t="s">
        <v>429</v>
      </c>
      <c r="E90" s="127" t="s">
        <v>396</v>
      </c>
      <c r="F90" s="127" t="s">
        <v>396</v>
      </c>
      <c r="G90" s="127" t="s">
        <v>396</v>
      </c>
      <c r="H90" s="127" t="s">
        <v>396</v>
      </c>
      <c r="I90" s="127">
        <v>1</v>
      </c>
    </row>
    <row r="91" spans="2:9">
      <c r="B91" s="127" t="s">
        <v>412</v>
      </c>
      <c r="C91" s="127" t="s">
        <v>422</v>
      </c>
      <c r="D91" s="127" t="s">
        <v>428</v>
      </c>
      <c r="E91" s="127" t="s">
        <v>396</v>
      </c>
      <c r="F91" s="127" t="s">
        <v>396</v>
      </c>
      <c r="G91" s="127" t="s">
        <v>396</v>
      </c>
      <c r="H91" s="127" t="s">
        <v>396</v>
      </c>
      <c r="I91" s="127">
        <v>1</v>
      </c>
    </row>
    <row r="92" spans="2:9">
      <c r="B92" s="127" t="s">
        <v>412</v>
      </c>
      <c r="C92" s="127" t="s">
        <v>422</v>
      </c>
      <c r="D92" s="127" t="s">
        <v>427</v>
      </c>
      <c r="E92" s="127" t="s">
        <v>396</v>
      </c>
      <c r="F92" s="127" t="s">
        <v>396</v>
      </c>
      <c r="G92" s="127" t="s">
        <v>396</v>
      </c>
      <c r="H92" s="127" t="s">
        <v>396</v>
      </c>
      <c r="I92" s="127">
        <v>1</v>
      </c>
    </row>
    <row r="93" spans="2:9">
      <c r="B93" s="127" t="s">
        <v>412</v>
      </c>
      <c r="C93" s="127" t="s">
        <v>421</v>
      </c>
      <c r="D93" s="127" t="s">
        <v>426</v>
      </c>
      <c r="E93" s="127" t="s">
        <v>396</v>
      </c>
      <c r="F93" s="127" t="s">
        <v>396</v>
      </c>
      <c r="G93" s="127" t="s">
        <v>396</v>
      </c>
      <c r="H93" s="127" t="s">
        <v>396</v>
      </c>
      <c r="I93" s="127">
        <v>1</v>
      </c>
    </row>
    <row r="94" spans="2:9">
      <c r="B94" s="127" t="s">
        <v>412</v>
      </c>
      <c r="C94" s="127" t="s">
        <v>420</v>
      </c>
      <c r="D94" s="127" t="s">
        <v>425</v>
      </c>
      <c r="E94" s="127" t="s">
        <v>396</v>
      </c>
      <c r="F94" s="127" t="s">
        <v>396</v>
      </c>
      <c r="G94" s="127" t="s">
        <v>396</v>
      </c>
      <c r="H94" s="127" t="s">
        <v>396</v>
      </c>
      <c r="I94" s="127">
        <v>1</v>
      </c>
    </row>
    <row r="95" spans="2:9">
      <c r="B95" s="127" t="s">
        <v>412</v>
      </c>
      <c r="C95" s="127" t="s">
        <v>419</v>
      </c>
      <c r="D95" s="127" t="s">
        <v>424</v>
      </c>
      <c r="E95" s="127" t="s">
        <v>396</v>
      </c>
      <c r="F95" s="127" t="s">
        <v>396</v>
      </c>
      <c r="G95" s="127" t="s">
        <v>396</v>
      </c>
      <c r="H95" s="127" t="s">
        <v>396</v>
      </c>
      <c r="I95" s="127">
        <v>1</v>
      </c>
    </row>
    <row r="96" spans="2:9">
      <c r="B96" s="127" t="s">
        <v>412</v>
      </c>
      <c r="C96" s="127" t="s">
        <v>419</v>
      </c>
      <c r="D96" s="127" t="s">
        <v>423</v>
      </c>
      <c r="E96" s="127" t="s">
        <v>396</v>
      </c>
      <c r="F96" s="127" t="s">
        <v>396</v>
      </c>
      <c r="G96" s="127" t="s">
        <v>396</v>
      </c>
      <c r="H96" s="127" t="s">
        <v>396</v>
      </c>
      <c r="I96" s="127">
        <v>1</v>
      </c>
    </row>
    <row r="97" spans="2:9">
      <c r="B97" s="127" t="s">
        <v>408</v>
      </c>
      <c r="C97" s="127" t="s">
        <v>330</v>
      </c>
      <c r="D97" s="127" t="s">
        <v>384</v>
      </c>
      <c r="E97" s="127" t="s">
        <v>396</v>
      </c>
      <c r="F97" s="127" t="s">
        <v>396</v>
      </c>
      <c r="G97" s="127" t="s">
        <v>396</v>
      </c>
      <c r="H97" s="127" t="s">
        <v>396</v>
      </c>
      <c r="I97" s="127">
        <v>1</v>
      </c>
    </row>
    <row r="98" spans="2:9">
      <c r="B98" s="127" t="s">
        <v>408</v>
      </c>
      <c r="C98" s="127" t="s">
        <v>374</v>
      </c>
      <c r="D98" s="127" t="s">
        <v>372</v>
      </c>
      <c r="E98" s="127" t="s">
        <v>396</v>
      </c>
      <c r="F98" s="127" t="s">
        <v>396</v>
      </c>
      <c r="G98" s="127" t="s">
        <v>396</v>
      </c>
      <c r="H98" s="127" t="s">
        <v>396</v>
      </c>
      <c r="I98" s="127">
        <v>1</v>
      </c>
    </row>
    <row r="99" spans="2:9">
      <c r="B99" s="127" t="s">
        <v>408</v>
      </c>
      <c r="C99" s="127" t="s">
        <v>328</v>
      </c>
      <c r="D99" s="127" t="s">
        <v>384</v>
      </c>
      <c r="E99" s="127" t="s">
        <v>396</v>
      </c>
      <c r="F99" s="127" t="s">
        <v>396</v>
      </c>
      <c r="G99" s="127" t="s">
        <v>396</v>
      </c>
      <c r="H99" s="127" t="s">
        <v>396</v>
      </c>
      <c r="I99" s="127">
        <v>1</v>
      </c>
    </row>
    <row r="100" spans="2:9">
      <c r="B100" s="127" t="s">
        <v>408</v>
      </c>
      <c r="C100" s="127" t="s">
        <v>317</v>
      </c>
      <c r="D100" s="127" t="s">
        <v>378</v>
      </c>
      <c r="E100" s="127" t="s">
        <v>396</v>
      </c>
      <c r="F100" s="127" t="s">
        <v>396</v>
      </c>
      <c r="G100" s="127" t="s">
        <v>396</v>
      </c>
      <c r="H100" s="127" t="s">
        <v>396</v>
      </c>
      <c r="I100" s="127">
        <v>1</v>
      </c>
    </row>
    <row r="101" spans="2:9">
      <c r="B101" s="127" t="s">
        <v>408</v>
      </c>
      <c r="C101" s="127" t="s">
        <v>360</v>
      </c>
      <c r="D101" s="127" t="s">
        <v>358</v>
      </c>
      <c r="E101" s="127" t="s">
        <v>396</v>
      </c>
      <c r="F101" s="127" t="s">
        <v>396</v>
      </c>
      <c r="G101" s="127" t="s">
        <v>396</v>
      </c>
      <c r="H101" s="127" t="s">
        <v>396</v>
      </c>
      <c r="I101" s="127">
        <v>1</v>
      </c>
    </row>
    <row r="102" spans="2:9">
      <c r="B102" s="127" t="s">
        <v>408</v>
      </c>
      <c r="C102" s="127" t="s">
        <v>316</v>
      </c>
      <c r="D102" s="127" t="s">
        <v>378</v>
      </c>
      <c r="E102" s="127" t="s">
        <v>396</v>
      </c>
      <c r="F102" s="127" t="s">
        <v>396</v>
      </c>
      <c r="G102" s="127" t="s">
        <v>396</v>
      </c>
      <c r="H102" s="127" t="s">
        <v>396</v>
      </c>
      <c r="I102" s="127">
        <v>1</v>
      </c>
    </row>
    <row r="103" spans="2:9">
      <c r="B103" s="127" t="s">
        <v>408</v>
      </c>
      <c r="C103" s="127" t="s">
        <v>315</v>
      </c>
      <c r="D103" s="127" t="s">
        <v>377</v>
      </c>
      <c r="E103" s="127" t="s">
        <v>396</v>
      </c>
      <c r="F103" s="127" t="s">
        <v>396</v>
      </c>
      <c r="G103" s="127" t="s">
        <v>396</v>
      </c>
      <c r="H103" s="127" t="s">
        <v>396</v>
      </c>
      <c r="I103" s="127">
        <v>1</v>
      </c>
    </row>
    <row r="104" spans="2:9">
      <c r="B104" s="127" t="s">
        <v>408</v>
      </c>
      <c r="C104" s="127" t="s">
        <v>352</v>
      </c>
      <c r="D104" s="127" t="s">
        <v>348</v>
      </c>
      <c r="E104" s="127" t="s">
        <v>396</v>
      </c>
      <c r="F104" s="127" t="s">
        <v>396</v>
      </c>
      <c r="G104" s="127" t="s">
        <v>396</v>
      </c>
      <c r="H104" s="127" t="s">
        <v>396</v>
      </c>
      <c r="I104" s="127">
        <v>1</v>
      </c>
    </row>
    <row r="105" spans="2:9">
      <c r="B105" s="127" t="s">
        <v>408</v>
      </c>
      <c r="C105" s="127" t="s">
        <v>313</v>
      </c>
      <c r="D105" s="127" t="s">
        <v>377</v>
      </c>
      <c r="E105" s="127" t="s">
        <v>396</v>
      </c>
      <c r="F105" s="127" t="s">
        <v>396</v>
      </c>
      <c r="G105" s="127" t="s">
        <v>396</v>
      </c>
      <c r="H105" s="127" t="s">
        <v>396</v>
      </c>
      <c r="I105" s="127">
        <v>1</v>
      </c>
    </row>
    <row r="106" spans="2:9">
      <c r="B106" s="127" t="s">
        <v>408</v>
      </c>
      <c r="C106" s="127" t="s">
        <v>422</v>
      </c>
      <c r="D106" s="127" t="s">
        <v>355</v>
      </c>
      <c r="E106" s="127" t="s">
        <v>396</v>
      </c>
      <c r="F106" s="127" t="s">
        <v>396</v>
      </c>
      <c r="G106" s="127" t="s">
        <v>396</v>
      </c>
      <c r="H106" s="127" t="s">
        <v>396</v>
      </c>
      <c r="I106" s="127">
        <v>1</v>
      </c>
    </row>
    <row r="107" spans="2:9">
      <c r="B107" s="127" t="s">
        <v>408</v>
      </c>
      <c r="C107" s="127" t="s">
        <v>421</v>
      </c>
      <c r="D107" s="127" t="s">
        <v>354</v>
      </c>
      <c r="E107" s="127" t="s">
        <v>396</v>
      </c>
      <c r="F107" s="127" t="s">
        <v>396</v>
      </c>
      <c r="G107" s="127" t="s">
        <v>396</v>
      </c>
      <c r="H107" s="127" t="s">
        <v>396</v>
      </c>
      <c r="I107" s="127">
        <v>1</v>
      </c>
    </row>
    <row r="108" spans="2:9">
      <c r="B108" s="127" t="s">
        <v>408</v>
      </c>
      <c r="C108" s="127" t="s">
        <v>420</v>
      </c>
      <c r="D108" s="127" t="s">
        <v>353</v>
      </c>
      <c r="E108" s="127" t="s">
        <v>396</v>
      </c>
      <c r="F108" s="127" t="s">
        <v>396</v>
      </c>
      <c r="G108" s="127" t="s">
        <v>396</v>
      </c>
      <c r="H108" s="127" t="s">
        <v>396</v>
      </c>
      <c r="I108" s="127">
        <v>1</v>
      </c>
    </row>
    <row r="109" spans="2:9">
      <c r="B109" s="127" t="s">
        <v>408</v>
      </c>
      <c r="C109" s="127" t="s">
        <v>419</v>
      </c>
      <c r="D109" s="127" t="s">
        <v>351</v>
      </c>
      <c r="E109" s="127" t="s">
        <v>396</v>
      </c>
      <c r="F109" s="127" t="s">
        <v>396</v>
      </c>
      <c r="G109" s="127" t="s">
        <v>396</v>
      </c>
      <c r="H109" s="127" t="s">
        <v>396</v>
      </c>
      <c r="I109" s="127">
        <v>1</v>
      </c>
    </row>
    <row r="110" spans="2:9">
      <c r="B110" s="127" t="s">
        <v>408</v>
      </c>
      <c r="C110" s="127" t="s">
        <v>317</v>
      </c>
      <c r="D110" s="127" t="s">
        <v>410</v>
      </c>
      <c r="E110" s="127" t="s">
        <v>396</v>
      </c>
      <c r="F110" s="127" t="s">
        <v>396</v>
      </c>
      <c r="G110" s="127" t="s">
        <v>396</v>
      </c>
      <c r="H110" s="127" t="s">
        <v>396</v>
      </c>
      <c r="I110" s="127">
        <v>1</v>
      </c>
    </row>
    <row r="111" spans="2:9">
      <c r="B111" s="127" t="s">
        <v>408</v>
      </c>
      <c r="C111" s="127" t="s">
        <v>316</v>
      </c>
      <c r="D111" s="127" t="s">
        <v>410</v>
      </c>
      <c r="E111" s="127" t="s">
        <v>396</v>
      </c>
      <c r="F111" s="127" t="s">
        <v>396</v>
      </c>
      <c r="G111" s="127" t="s">
        <v>396</v>
      </c>
      <c r="H111" s="127" t="s">
        <v>396</v>
      </c>
      <c r="I111" s="127">
        <v>1</v>
      </c>
    </row>
    <row r="112" spans="2:9">
      <c r="B112" s="127" t="s">
        <v>408</v>
      </c>
      <c r="C112" s="127" t="s">
        <v>317</v>
      </c>
      <c r="D112" s="127" t="s">
        <v>410</v>
      </c>
      <c r="E112" s="127" t="s">
        <v>396</v>
      </c>
      <c r="F112" s="127" t="s">
        <v>396</v>
      </c>
      <c r="G112" s="127" t="s">
        <v>396</v>
      </c>
      <c r="H112" s="127" t="s">
        <v>396</v>
      </c>
      <c r="I112" s="127">
        <v>1</v>
      </c>
    </row>
    <row r="113" spans="1:9">
      <c r="B113" s="127" t="s">
        <v>408</v>
      </c>
      <c r="C113" s="127" t="s">
        <v>316</v>
      </c>
      <c r="D113" s="127" t="s">
        <v>410</v>
      </c>
      <c r="E113" s="127" t="s">
        <v>396</v>
      </c>
      <c r="F113" s="127" t="s">
        <v>396</v>
      </c>
      <c r="G113" s="127" t="s">
        <v>396</v>
      </c>
      <c r="H113" s="127" t="s">
        <v>396</v>
      </c>
      <c r="I113" s="127">
        <v>1</v>
      </c>
    </row>
    <row r="114" spans="1:9">
      <c r="B114" s="127" t="s">
        <v>408</v>
      </c>
      <c r="C114" s="127" t="s">
        <v>313</v>
      </c>
      <c r="D114" s="315" t="s">
        <v>875</v>
      </c>
      <c r="E114" s="127" t="s">
        <v>396</v>
      </c>
      <c r="F114" s="127" t="s">
        <v>396</v>
      </c>
      <c r="G114" s="127" t="s">
        <v>396</v>
      </c>
      <c r="H114" s="127" t="s">
        <v>396</v>
      </c>
      <c r="I114" s="127">
        <v>1</v>
      </c>
    </row>
    <row r="115" spans="1:9">
      <c r="B115" s="76" t="s">
        <v>415</v>
      </c>
      <c r="C115" s="127" t="s">
        <v>330</v>
      </c>
      <c r="D115" s="76" t="s">
        <v>396</v>
      </c>
      <c r="E115" s="76" t="s">
        <v>396</v>
      </c>
      <c r="F115" s="76" t="s">
        <v>396</v>
      </c>
      <c r="G115" s="76" t="s">
        <v>396</v>
      </c>
      <c r="H115" s="76" t="s">
        <v>396</v>
      </c>
      <c r="I115" s="76">
        <v>2018</v>
      </c>
    </row>
    <row r="116" spans="1:9">
      <c r="B116" s="76" t="s">
        <v>415</v>
      </c>
      <c r="C116" s="127" t="s">
        <v>317</v>
      </c>
      <c r="D116" s="76" t="s">
        <v>396</v>
      </c>
      <c r="E116" s="76" t="s">
        <v>396</v>
      </c>
      <c r="F116" s="76" t="s">
        <v>396</v>
      </c>
      <c r="G116" s="76" t="s">
        <v>396</v>
      </c>
      <c r="H116" s="76" t="s">
        <v>396</v>
      </c>
      <c r="I116" s="76">
        <v>2018</v>
      </c>
    </row>
    <row r="117" spans="1:9">
      <c r="B117" s="76" t="s">
        <v>415</v>
      </c>
      <c r="C117" s="127" t="s">
        <v>315</v>
      </c>
      <c r="D117" s="76" t="s">
        <v>396</v>
      </c>
      <c r="E117" s="76" t="s">
        <v>396</v>
      </c>
      <c r="F117" s="76" t="s">
        <v>396</v>
      </c>
      <c r="G117" s="76" t="s">
        <v>396</v>
      </c>
      <c r="H117" s="76" t="s">
        <v>396</v>
      </c>
      <c r="I117" s="76">
        <v>2018</v>
      </c>
    </row>
    <row r="118" spans="1:9">
      <c r="A118" s="102"/>
      <c r="B118" s="102" t="s">
        <v>417</v>
      </c>
      <c r="C118" s="102" t="s">
        <v>396</v>
      </c>
      <c r="D118" s="102" t="s">
        <v>342</v>
      </c>
      <c r="E118" s="102" t="s">
        <v>418</v>
      </c>
      <c r="F118" s="102" t="s">
        <v>396</v>
      </c>
      <c r="G118" s="102" t="s">
        <v>396</v>
      </c>
      <c r="H118" s="102" t="s">
        <v>396</v>
      </c>
      <c r="I118" s="102">
        <v>1</v>
      </c>
    </row>
    <row r="119" spans="1:9">
      <c r="A119" s="102"/>
      <c r="B119" s="102" t="s">
        <v>417</v>
      </c>
      <c r="C119" s="102" t="s">
        <v>396</v>
      </c>
      <c r="D119" s="102" t="s">
        <v>342</v>
      </c>
      <c r="E119" s="102" t="s">
        <v>416</v>
      </c>
      <c r="F119" s="102" t="s">
        <v>396</v>
      </c>
      <c r="G119" s="102" t="s">
        <v>396</v>
      </c>
      <c r="H119" s="102" t="s">
        <v>396</v>
      </c>
      <c r="I119" s="102">
        <v>1</v>
      </c>
    </row>
    <row r="120" spans="1:9">
      <c r="A120" s="102"/>
      <c r="B120" s="102" t="s">
        <v>417</v>
      </c>
      <c r="C120" s="102" t="s">
        <v>396</v>
      </c>
      <c r="D120" s="102" t="s">
        <v>342</v>
      </c>
      <c r="E120" s="102" t="s">
        <v>383</v>
      </c>
      <c r="F120" s="102" t="s">
        <v>396</v>
      </c>
      <c r="G120" s="102" t="s">
        <v>396</v>
      </c>
      <c r="H120" s="102" t="s">
        <v>396</v>
      </c>
      <c r="I120" s="102">
        <v>1</v>
      </c>
    </row>
    <row r="121" spans="1:9">
      <c r="A121" s="102"/>
      <c r="B121" s="102" t="s">
        <v>417</v>
      </c>
      <c r="C121" s="102" t="s">
        <v>396</v>
      </c>
      <c r="D121" s="102" t="s">
        <v>342</v>
      </c>
      <c r="E121" s="102" t="s">
        <v>382</v>
      </c>
      <c r="F121" s="102" t="s">
        <v>396</v>
      </c>
      <c r="G121" s="102" t="s">
        <v>396</v>
      </c>
      <c r="H121" s="102" t="s">
        <v>396</v>
      </c>
      <c r="I121" s="102">
        <v>1</v>
      </c>
    </row>
    <row r="122" spans="1:9">
      <c r="A122" s="102"/>
      <c r="B122" s="102" t="s">
        <v>417</v>
      </c>
      <c r="C122" s="102" t="s">
        <v>396</v>
      </c>
      <c r="D122" s="102" t="s">
        <v>342</v>
      </c>
      <c r="E122" s="102" t="s">
        <v>381</v>
      </c>
      <c r="F122" s="102" t="s">
        <v>396</v>
      </c>
      <c r="G122" s="102" t="s">
        <v>396</v>
      </c>
      <c r="H122" s="102" t="s">
        <v>396</v>
      </c>
      <c r="I122" s="102">
        <v>1</v>
      </c>
    </row>
    <row r="123" spans="1:9">
      <c r="A123" s="102"/>
      <c r="B123" s="102" t="s">
        <v>417</v>
      </c>
      <c r="C123" s="102" t="s">
        <v>396</v>
      </c>
      <c r="D123" s="102" t="s">
        <v>342</v>
      </c>
      <c r="E123" s="102" t="s">
        <v>380</v>
      </c>
      <c r="F123" s="102" t="s">
        <v>396</v>
      </c>
      <c r="G123" s="102" t="s">
        <v>396</v>
      </c>
      <c r="H123" s="102" t="s">
        <v>396</v>
      </c>
      <c r="I123" s="102">
        <v>1</v>
      </c>
    </row>
    <row r="124" spans="1:9">
      <c r="A124" s="102"/>
      <c r="B124" s="102" t="s">
        <v>417</v>
      </c>
      <c r="C124" s="102" t="s">
        <v>396</v>
      </c>
      <c r="D124" s="102" t="s">
        <v>342</v>
      </c>
      <c r="E124" s="102" t="s">
        <v>379</v>
      </c>
      <c r="F124" s="102" t="s">
        <v>396</v>
      </c>
      <c r="G124" s="102" t="s">
        <v>396</v>
      </c>
      <c r="H124" s="102" t="s">
        <v>396</v>
      </c>
      <c r="I124" s="102">
        <v>1</v>
      </c>
    </row>
    <row r="125" spans="1:9">
      <c r="A125" s="102"/>
      <c r="B125" s="102" t="s">
        <v>417</v>
      </c>
      <c r="C125" s="102" t="s">
        <v>396</v>
      </c>
      <c r="D125" s="102" t="s">
        <v>407</v>
      </c>
      <c r="E125" s="102" t="s">
        <v>418</v>
      </c>
      <c r="F125" s="102" t="s">
        <v>396</v>
      </c>
      <c r="G125" s="102" t="s">
        <v>396</v>
      </c>
      <c r="H125" s="102" t="s">
        <v>396</v>
      </c>
      <c r="I125" s="102">
        <v>1</v>
      </c>
    </row>
    <row r="126" spans="1:9">
      <c r="A126" s="102"/>
      <c r="B126" s="102" t="s">
        <v>417</v>
      </c>
      <c r="C126" s="102" t="s">
        <v>396</v>
      </c>
      <c r="D126" s="102" t="s">
        <v>407</v>
      </c>
      <c r="E126" s="102" t="s">
        <v>416</v>
      </c>
      <c r="F126" s="102" t="s">
        <v>396</v>
      </c>
      <c r="G126" s="102" t="s">
        <v>396</v>
      </c>
      <c r="H126" s="102" t="s">
        <v>396</v>
      </c>
      <c r="I126" s="102">
        <v>1</v>
      </c>
    </row>
    <row r="127" spans="1:9">
      <c r="A127" s="102"/>
      <c r="B127" s="102" t="s">
        <v>415</v>
      </c>
      <c r="C127" s="102" t="s">
        <v>322</v>
      </c>
      <c r="D127" s="102" t="s">
        <v>396</v>
      </c>
      <c r="E127" s="102" t="s">
        <v>396</v>
      </c>
      <c r="F127" s="102" t="s">
        <v>396</v>
      </c>
      <c r="G127" s="102" t="s">
        <v>396</v>
      </c>
      <c r="H127" s="102" t="s">
        <v>396</v>
      </c>
      <c r="I127" s="102">
        <v>2018</v>
      </c>
    </row>
    <row r="128" spans="1:9">
      <c r="A128" s="102"/>
      <c r="B128" s="102" t="s">
        <v>415</v>
      </c>
      <c r="C128" s="102" t="s">
        <v>319</v>
      </c>
      <c r="D128" s="102" t="s">
        <v>396</v>
      </c>
      <c r="E128" s="102" t="s">
        <v>396</v>
      </c>
      <c r="F128" s="102" t="s">
        <v>396</v>
      </c>
      <c r="G128" s="102" t="s">
        <v>396</v>
      </c>
      <c r="H128" s="102" t="s">
        <v>396</v>
      </c>
      <c r="I128" s="102">
        <v>2018</v>
      </c>
    </row>
    <row r="129" spans="1:9">
      <c r="A129" s="102"/>
      <c r="B129" s="102" t="s">
        <v>414</v>
      </c>
      <c r="C129" s="102" t="s">
        <v>370</v>
      </c>
      <c r="D129" s="102" t="s">
        <v>396</v>
      </c>
      <c r="E129" s="102" t="s">
        <v>364</v>
      </c>
      <c r="F129" s="102" t="s">
        <v>396</v>
      </c>
      <c r="G129" s="102" t="s">
        <v>396</v>
      </c>
      <c r="H129" s="102" t="s">
        <v>396</v>
      </c>
      <c r="I129" s="102">
        <v>1</v>
      </c>
    </row>
    <row r="130" spans="1:9">
      <c r="A130" s="102"/>
      <c r="B130" s="102" t="s">
        <v>414</v>
      </c>
      <c r="C130" s="102" t="s">
        <v>337</v>
      </c>
      <c r="D130" s="102" t="s">
        <v>396</v>
      </c>
      <c r="E130" s="102" t="s">
        <v>411</v>
      </c>
      <c r="F130" s="102" t="s">
        <v>396</v>
      </c>
      <c r="G130" s="102" t="s">
        <v>396</v>
      </c>
      <c r="H130" s="102" t="s">
        <v>396</v>
      </c>
      <c r="I130" s="102">
        <v>1</v>
      </c>
    </row>
    <row r="131" spans="1:9">
      <c r="A131" s="102"/>
      <c r="B131" s="102" t="s">
        <v>414</v>
      </c>
      <c r="C131" s="102" t="s">
        <v>327</v>
      </c>
      <c r="D131" s="102" t="s">
        <v>396</v>
      </c>
      <c r="E131" s="102" t="s">
        <v>411</v>
      </c>
      <c r="F131" s="102" t="s">
        <v>396</v>
      </c>
      <c r="G131" s="102" t="s">
        <v>396</v>
      </c>
      <c r="H131" s="102" t="s">
        <v>396</v>
      </c>
      <c r="I131" s="102">
        <v>1</v>
      </c>
    </row>
    <row r="132" spans="1:9">
      <c r="A132" s="102"/>
      <c r="B132" s="102" t="s">
        <v>414</v>
      </c>
      <c r="C132" s="102" t="s">
        <v>335</v>
      </c>
      <c r="D132" s="102" t="s">
        <v>396</v>
      </c>
      <c r="E132" s="102" t="s">
        <v>342</v>
      </c>
      <c r="F132" s="102" t="s">
        <v>396</v>
      </c>
      <c r="G132" s="102" t="s">
        <v>396</v>
      </c>
      <c r="H132" s="102" t="s">
        <v>396</v>
      </c>
      <c r="I132" s="102">
        <v>1</v>
      </c>
    </row>
    <row r="133" spans="1:9">
      <c r="B133" s="102" t="s">
        <v>414</v>
      </c>
      <c r="C133" s="102" t="s">
        <v>326</v>
      </c>
      <c r="D133" s="102" t="s">
        <v>396</v>
      </c>
      <c r="E133" s="102" t="s">
        <v>342</v>
      </c>
      <c r="F133" s="102" t="s">
        <v>396</v>
      </c>
      <c r="G133" s="102" t="s">
        <v>396</v>
      </c>
      <c r="H133" s="102" t="s">
        <v>396</v>
      </c>
      <c r="I133" s="102">
        <v>1</v>
      </c>
    </row>
    <row r="134" spans="1:9">
      <c r="B134" s="102" t="s">
        <v>414</v>
      </c>
      <c r="C134" s="102" t="s">
        <v>325</v>
      </c>
      <c r="D134" s="102" t="s">
        <v>396</v>
      </c>
      <c r="E134" s="102" t="s">
        <v>342</v>
      </c>
      <c r="F134" s="102" t="s">
        <v>396</v>
      </c>
      <c r="G134" s="102" t="s">
        <v>396</v>
      </c>
      <c r="H134" s="102" t="s">
        <v>396</v>
      </c>
      <c r="I134" s="102">
        <v>1</v>
      </c>
    </row>
    <row r="135" spans="1:9">
      <c r="B135" s="102" t="s">
        <v>414</v>
      </c>
      <c r="C135" s="102" t="s">
        <v>334</v>
      </c>
      <c r="D135" s="102" t="s">
        <v>396</v>
      </c>
      <c r="E135" s="102" t="s">
        <v>342</v>
      </c>
      <c r="F135" s="102" t="s">
        <v>396</v>
      </c>
      <c r="G135" s="102" t="s">
        <v>396</v>
      </c>
      <c r="H135" s="102" t="s">
        <v>396</v>
      </c>
      <c r="I135" s="102">
        <v>1</v>
      </c>
    </row>
    <row r="136" spans="1:9">
      <c r="B136" s="102" t="s">
        <v>414</v>
      </c>
      <c r="C136" s="102" t="s">
        <v>324</v>
      </c>
      <c r="D136" s="102" t="s">
        <v>396</v>
      </c>
      <c r="E136" s="102" t="s">
        <v>342</v>
      </c>
      <c r="F136" s="102" t="s">
        <v>396</v>
      </c>
      <c r="G136" s="102" t="s">
        <v>396</v>
      </c>
      <c r="H136" s="102" t="s">
        <v>396</v>
      </c>
      <c r="I136" s="102">
        <v>1</v>
      </c>
    </row>
    <row r="137" spans="1:9">
      <c r="B137" s="102" t="s">
        <v>414</v>
      </c>
      <c r="C137" s="102" t="s">
        <v>323</v>
      </c>
      <c r="D137" s="102" t="s">
        <v>396</v>
      </c>
      <c r="E137" s="102" t="s">
        <v>342</v>
      </c>
      <c r="F137" s="102" t="s">
        <v>396</v>
      </c>
      <c r="G137" s="102" t="s">
        <v>396</v>
      </c>
      <c r="H137" s="102" t="s">
        <v>396</v>
      </c>
      <c r="I137" s="102">
        <v>1</v>
      </c>
    </row>
    <row r="138" spans="1:9">
      <c r="B138" s="102" t="s">
        <v>414</v>
      </c>
      <c r="C138" s="102" t="s">
        <v>322</v>
      </c>
      <c r="D138" s="102" t="s">
        <v>396</v>
      </c>
      <c r="E138" s="102" t="s">
        <v>342</v>
      </c>
      <c r="F138" s="102" t="s">
        <v>396</v>
      </c>
      <c r="G138" s="102" t="s">
        <v>396</v>
      </c>
      <c r="H138" s="102" t="s">
        <v>396</v>
      </c>
      <c r="I138" s="102">
        <v>1</v>
      </c>
    </row>
    <row r="139" spans="1:9">
      <c r="B139" s="102" t="s">
        <v>414</v>
      </c>
      <c r="C139" s="102" t="s">
        <v>333</v>
      </c>
      <c r="D139" s="102" t="s">
        <v>396</v>
      </c>
      <c r="E139" s="102" t="s">
        <v>342</v>
      </c>
      <c r="F139" s="102" t="s">
        <v>396</v>
      </c>
      <c r="G139" s="102" t="s">
        <v>396</v>
      </c>
      <c r="H139" s="102" t="s">
        <v>396</v>
      </c>
      <c r="I139" s="102">
        <v>1</v>
      </c>
    </row>
    <row r="140" spans="1:9">
      <c r="B140" s="102" t="s">
        <v>414</v>
      </c>
      <c r="C140" s="102" t="s">
        <v>321</v>
      </c>
      <c r="D140" s="102" t="s">
        <v>396</v>
      </c>
      <c r="E140" s="102" t="s">
        <v>342</v>
      </c>
      <c r="F140" s="102" t="s">
        <v>396</v>
      </c>
      <c r="G140" s="102" t="s">
        <v>396</v>
      </c>
      <c r="H140" s="102" t="s">
        <v>396</v>
      </c>
      <c r="I140" s="102">
        <v>1</v>
      </c>
    </row>
    <row r="141" spans="1:9">
      <c r="B141" s="102" t="s">
        <v>414</v>
      </c>
      <c r="C141" s="102" t="s">
        <v>320</v>
      </c>
      <c r="D141" s="102" t="s">
        <v>396</v>
      </c>
      <c r="E141" s="102" t="s">
        <v>342</v>
      </c>
      <c r="F141" s="102" t="s">
        <v>396</v>
      </c>
      <c r="G141" s="102" t="s">
        <v>396</v>
      </c>
      <c r="H141" s="102" t="s">
        <v>396</v>
      </c>
      <c r="I141" s="102">
        <v>1</v>
      </c>
    </row>
    <row r="142" spans="1:9">
      <c r="B142" s="102" t="s">
        <v>414</v>
      </c>
      <c r="C142" s="102" t="s">
        <v>319</v>
      </c>
      <c r="D142" s="102" t="s">
        <v>396</v>
      </c>
      <c r="E142" s="102" t="s">
        <v>342</v>
      </c>
      <c r="F142" s="102" t="s">
        <v>396</v>
      </c>
      <c r="G142" s="102" t="s">
        <v>396</v>
      </c>
      <c r="H142" s="102" t="s">
        <v>396</v>
      </c>
      <c r="I142" s="102">
        <v>1</v>
      </c>
    </row>
    <row r="143" spans="1:9">
      <c r="B143" s="102" t="s">
        <v>414</v>
      </c>
      <c r="C143" s="102" t="s">
        <v>332</v>
      </c>
      <c r="D143" s="102" t="s">
        <v>396</v>
      </c>
      <c r="E143" s="102" t="s">
        <v>409</v>
      </c>
      <c r="F143" s="102" t="s">
        <v>396</v>
      </c>
      <c r="G143" s="102" t="s">
        <v>396</v>
      </c>
      <c r="H143" s="102" t="s">
        <v>396</v>
      </c>
      <c r="I143" s="102">
        <v>1</v>
      </c>
    </row>
    <row r="144" spans="1:9">
      <c r="B144" s="102" t="s">
        <v>414</v>
      </c>
      <c r="C144" s="102" t="s">
        <v>318</v>
      </c>
      <c r="D144" s="102" t="s">
        <v>396</v>
      </c>
      <c r="E144" s="102" t="s">
        <v>409</v>
      </c>
      <c r="F144" s="102" t="s">
        <v>396</v>
      </c>
      <c r="G144" s="102" t="s">
        <v>396</v>
      </c>
      <c r="H144" s="102" t="s">
        <v>396</v>
      </c>
      <c r="I144" s="102">
        <v>1</v>
      </c>
    </row>
    <row r="145" spans="2:9">
      <c r="B145" s="102" t="s">
        <v>414</v>
      </c>
      <c r="C145" s="102" t="s">
        <v>296</v>
      </c>
      <c r="D145" s="102" t="s">
        <v>396</v>
      </c>
      <c r="E145" s="102" t="s">
        <v>407</v>
      </c>
      <c r="F145" s="102" t="s">
        <v>396</v>
      </c>
      <c r="G145" s="102" t="s">
        <v>396</v>
      </c>
      <c r="H145" s="102" t="s">
        <v>396</v>
      </c>
      <c r="I145" s="102">
        <v>1</v>
      </c>
    </row>
    <row r="146" spans="2:9">
      <c r="B146" s="102" t="s">
        <v>414</v>
      </c>
      <c r="C146" s="102" t="s">
        <v>295</v>
      </c>
      <c r="D146" s="102" t="s">
        <v>396</v>
      </c>
      <c r="E146" s="102" t="s">
        <v>407</v>
      </c>
      <c r="F146" s="102" t="s">
        <v>396</v>
      </c>
      <c r="G146" s="102" t="s">
        <v>396</v>
      </c>
      <c r="H146" s="102" t="s">
        <v>396</v>
      </c>
      <c r="I146" s="102">
        <v>1</v>
      </c>
    </row>
    <row r="147" spans="2:9">
      <c r="B147" s="102" t="s">
        <v>414</v>
      </c>
      <c r="C147" s="102" t="s">
        <v>294</v>
      </c>
      <c r="D147" s="102" t="s">
        <v>396</v>
      </c>
      <c r="E147" s="102" t="s">
        <v>407</v>
      </c>
      <c r="F147" s="102" t="s">
        <v>396</v>
      </c>
      <c r="G147" s="102" t="s">
        <v>396</v>
      </c>
      <c r="H147" s="102" t="s">
        <v>396</v>
      </c>
      <c r="I147" s="102">
        <v>1</v>
      </c>
    </row>
    <row r="148" spans="2:9">
      <c r="B148" s="102" t="s">
        <v>414</v>
      </c>
      <c r="C148" s="102" t="s">
        <v>295</v>
      </c>
      <c r="D148" s="102" t="s">
        <v>396</v>
      </c>
      <c r="E148" s="102" t="s">
        <v>407</v>
      </c>
      <c r="F148" s="102" t="s">
        <v>396</v>
      </c>
      <c r="G148" s="102" t="s">
        <v>396</v>
      </c>
      <c r="H148" s="102" t="s">
        <v>396</v>
      </c>
      <c r="I148" s="102">
        <v>1</v>
      </c>
    </row>
    <row r="149" spans="2:9">
      <c r="B149" s="102" t="s">
        <v>414</v>
      </c>
      <c r="C149" s="102" t="s">
        <v>294</v>
      </c>
      <c r="D149" s="102" t="s">
        <v>396</v>
      </c>
      <c r="E149" s="102" t="s">
        <v>407</v>
      </c>
      <c r="F149" s="102" t="s">
        <v>396</v>
      </c>
      <c r="G149" s="102" t="s">
        <v>396</v>
      </c>
      <c r="H149" s="102" t="s">
        <v>396</v>
      </c>
      <c r="I149" s="102">
        <v>1</v>
      </c>
    </row>
    <row r="150" spans="2:9">
      <c r="B150" s="102" t="s">
        <v>414</v>
      </c>
      <c r="C150" s="102" t="s">
        <v>523</v>
      </c>
      <c r="D150" s="102" t="s">
        <v>396</v>
      </c>
      <c r="E150" s="102" t="s">
        <v>407</v>
      </c>
      <c r="F150" s="102" t="s">
        <v>396</v>
      </c>
      <c r="G150" s="102" t="s">
        <v>396</v>
      </c>
      <c r="H150" s="102" t="s">
        <v>396</v>
      </c>
      <c r="I150" s="102">
        <v>1</v>
      </c>
    </row>
    <row r="151" spans="2:9">
      <c r="B151" s="102" t="s">
        <v>414</v>
      </c>
      <c r="C151" s="102" t="s">
        <v>524</v>
      </c>
      <c r="D151" s="102" t="s">
        <v>396</v>
      </c>
      <c r="E151" s="102" t="s">
        <v>407</v>
      </c>
      <c r="F151" s="102" t="s">
        <v>396</v>
      </c>
      <c r="G151" s="102" t="s">
        <v>396</v>
      </c>
      <c r="H151" s="102" t="s">
        <v>396</v>
      </c>
      <c r="I151" s="102">
        <v>1</v>
      </c>
    </row>
    <row r="152" spans="2:9">
      <c r="B152" s="102" t="s">
        <v>413</v>
      </c>
      <c r="C152" s="102" t="s">
        <v>370</v>
      </c>
      <c r="D152" s="102" t="s">
        <v>396</v>
      </c>
      <c r="E152" s="102" t="s">
        <v>396</v>
      </c>
      <c r="F152" s="102" t="s">
        <v>396</v>
      </c>
      <c r="G152" s="102" t="s">
        <v>396</v>
      </c>
      <c r="H152" s="102" t="s">
        <v>396</v>
      </c>
      <c r="I152" s="102">
        <v>1</v>
      </c>
    </row>
    <row r="153" spans="2:9">
      <c r="B153" s="102" t="s">
        <v>413</v>
      </c>
      <c r="C153" s="102" t="s">
        <v>337</v>
      </c>
      <c r="D153" s="102" t="s">
        <v>396</v>
      </c>
      <c r="E153" s="102" t="s">
        <v>396</v>
      </c>
      <c r="F153" s="102" t="s">
        <v>396</v>
      </c>
      <c r="G153" s="102" t="s">
        <v>396</v>
      </c>
      <c r="H153" s="102" t="s">
        <v>396</v>
      </c>
      <c r="I153" s="102">
        <v>1</v>
      </c>
    </row>
    <row r="154" spans="2:9">
      <c r="B154" s="102" t="s">
        <v>413</v>
      </c>
      <c r="C154" s="102" t="s">
        <v>327</v>
      </c>
      <c r="D154" s="102" t="s">
        <v>396</v>
      </c>
      <c r="E154" s="102" t="s">
        <v>396</v>
      </c>
      <c r="F154" s="102" t="s">
        <v>396</v>
      </c>
      <c r="G154" s="102" t="s">
        <v>396</v>
      </c>
      <c r="H154" s="102" t="s">
        <v>396</v>
      </c>
      <c r="I154" s="102">
        <v>1</v>
      </c>
    </row>
    <row r="155" spans="2:9">
      <c r="B155" s="102" t="s">
        <v>413</v>
      </c>
      <c r="C155" s="102" t="s">
        <v>335</v>
      </c>
      <c r="D155" s="102" t="s">
        <v>396</v>
      </c>
      <c r="E155" s="102" t="s">
        <v>396</v>
      </c>
      <c r="F155" s="102" t="s">
        <v>396</v>
      </c>
      <c r="G155" s="102" t="s">
        <v>396</v>
      </c>
      <c r="H155" s="102" t="s">
        <v>396</v>
      </c>
      <c r="I155" s="102">
        <v>1</v>
      </c>
    </row>
    <row r="156" spans="2:9">
      <c r="B156" s="102" t="s">
        <v>413</v>
      </c>
      <c r="C156" s="102" t="s">
        <v>326</v>
      </c>
      <c r="D156" s="102" t="s">
        <v>396</v>
      </c>
      <c r="E156" s="102" t="s">
        <v>396</v>
      </c>
      <c r="F156" s="102" t="s">
        <v>396</v>
      </c>
      <c r="G156" s="102" t="s">
        <v>396</v>
      </c>
      <c r="H156" s="102" t="s">
        <v>396</v>
      </c>
      <c r="I156" s="102">
        <v>1</v>
      </c>
    </row>
    <row r="157" spans="2:9">
      <c r="B157" s="102" t="s">
        <v>413</v>
      </c>
      <c r="C157" s="102" t="s">
        <v>325</v>
      </c>
      <c r="D157" s="102" t="s">
        <v>396</v>
      </c>
      <c r="E157" s="102" t="s">
        <v>396</v>
      </c>
      <c r="F157" s="102" t="s">
        <v>396</v>
      </c>
      <c r="G157" s="102" t="s">
        <v>396</v>
      </c>
      <c r="H157" s="102" t="s">
        <v>396</v>
      </c>
      <c r="I157" s="102">
        <v>1</v>
      </c>
    </row>
    <row r="158" spans="2:9">
      <c r="B158" s="102" t="s">
        <v>413</v>
      </c>
      <c r="C158" s="102" t="s">
        <v>334</v>
      </c>
      <c r="D158" s="102" t="s">
        <v>396</v>
      </c>
      <c r="E158" s="102" t="s">
        <v>396</v>
      </c>
      <c r="F158" s="102" t="s">
        <v>396</v>
      </c>
      <c r="G158" s="102" t="s">
        <v>396</v>
      </c>
      <c r="H158" s="102" t="s">
        <v>396</v>
      </c>
      <c r="I158" s="102">
        <v>1</v>
      </c>
    </row>
    <row r="159" spans="2:9">
      <c r="B159" s="102" t="s">
        <v>413</v>
      </c>
      <c r="C159" s="102" t="s">
        <v>324</v>
      </c>
      <c r="D159" s="102" t="s">
        <v>396</v>
      </c>
      <c r="E159" s="102" t="s">
        <v>396</v>
      </c>
      <c r="F159" s="102" t="s">
        <v>396</v>
      </c>
      <c r="G159" s="102" t="s">
        <v>396</v>
      </c>
      <c r="H159" s="102" t="s">
        <v>396</v>
      </c>
      <c r="I159" s="102">
        <v>1</v>
      </c>
    </row>
    <row r="160" spans="2:9">
      <c r="B160" s="102" t="s">
        <v>413</v>
      </c>
      <c r="C160" s="102" t="s">
        <v>323</v>
      </c>
      <c r="D160" s="102" t="s">
        <v>396</v>
      </c>
      <c r="E160" s="102" t="s">
        <v>396</v>
      </c>
      <c r="F160" s="102" t="s">
        <v>396</v>
      </c>
      <c r="G160" s="102" t="s">
        <v>396</v>
      </c>
      <c r="H160" s="102" t="s">
        <v>396</v>
      </c>
      <c r="I160" s="102">
        <v>1</v>
      </c>
    </row>
    <row r="161" spans="2:9">
      <c r="B161" s="102" t="s">
        <v>413</v>
      </c>
      <c r="C161" s="102" t="s">
        <v>322</v>
      </c>
      <c r="D161" s="102" t="s">
        <v>396</v>
      </c>
      <c r="E161" s="102" t="s">
        <v>396</v>
      </c>
      <c r="F161" s="102" t="s">
        <v>396</v>
      </c>
      <c r="G161" s="102" t="s">
        <v>396</v>
      </c>
      <c r="H161" s="102" t="s">
        <v>396</v>
      </c>
      <c r="I161" s="102">
        <v>1</v>
      </c>
    </row>
    <row r="162" spans="2:9">
      <c r="B162" s="102" t="s">
        <v>413</v>
      </c>
      <c r="C162" s="102" t="s">
        <v>333</v>
      </c>
      <c r="D162" s="102" t="s">
        <v>396</v>
      </c>
      <c r="E162" s="102" t="s">
        <v>396</v>
      </c>
      <c r="F162" s="102" t="s">
        <v>396</v>
      </c>
      <c r="G162" s="102" t="s">
        <v>396</v>
      </c>
      <c r="H162" s="102" t="s">
        <v>396</v>
      </c>
      <c r="I162" s="102">
        <v>1</v>
      </c>
    </row>
    <row r="163" spans="2:9">
      <c r="B163" s="102" t="s">
        <v>413</v>
      </c>
      <c r="C163" s="102" t="s">
        <v>321</v>
      </c>
      <c r="D163" s="102" t="s">
        <v>396</v>
      </c>
      <c r="E163" s="102" t="s">
        <v>396</v>
      </c>
      <c r="F163" s="102" t="s">
        <v>396</v>
      </c>
      <c r="G163" s="102" t="s">
        <v>396</v>
      </c>
      <c r="H163" s="102" t="s">
        <v>396</v>
      </c>
      <c r="I163" s="102">
        <v>1</v>
      </c>
    </row>
    <row r="164" spans="2:9">
      <c r="B164" s="102" t="s">
        <v>413</v>
      </c>
      <c r="C164" s="102" t="s">
        <v>320</v>
      </c>
      <c r="D164" s="102" t="s">
        <v>396</v>
      </c>
      <c r="E164" s="102" t="s">
        <v>396</v>
      </c>
      <c r="F164" s="102" t="s">
        <v>396</v>
      </c>
      <c r="G164" s="102" t="s">
        <v>396</v>
      </c>
      <c r="H164" s="102" t="s">
        <v>396</v>
      </c>
      <c r="I164" s="102">
        <v>1</v>
      </c>
    </row>
    <row r="165" spans="2:9">
      <c r="B165" s="102" t="s">
        <v>413</v>
      </c>
      <c r="C165" s="102" t="s">
        <v>319</v>
      </c>
      <c r="D165" s="102" t="s">
        <v>396</v>
      </c>
      <c r="E165" s="102" t="s">
        <v>396</v>
      </c>
      <c r="F165" s="102" t="s">
        <v>396</v>
      </c>
      <c r="G165" s="102" t="s">
        <v>396</v>
      </c>
      <c r="H165" s="102" t="s">
        <v>396</v>
      </c>
      <c r="I165" s="102">
        <v>1</v>
      </c>
    </row>
    <row r="166" spans="2:9">
      <c r="B166" s="102" t="s">
        <v>413</v>
      </c>
      <c r="C166" s="102" t="s">
        <v>332</v>
      </c>
      <c r="D166" s="102" t="s">
        <v>396</v>
      </c>
      <c r="E166" s="102" t="s">
        <v>396</v>
      </c>
      <c r="F166" s="102" t="s">
        <v>396</v>
      </c>
      <c r="G166" s="102" t="s">
        <v>396</v>
      </c>
      <c r="H166" s="102" t="s">
        <v>396</v>
      </c>
      <c r="I166" s="102">
        <v>1</v>
      </c>
    </row>
    <row r="167" spans="2:9">
      <c r="B167" s="102" t="s">
        <v>413</v>
      </c>
      <c r="C167" s="102" t="s">
        <v>318</v>
      </c>
      <c r="D167" s="102" t="s">
        <v>396</v>
      </c>
      <c r="E167" s="102" t="s">
        <v>396</v>
      </c>
      <c r="F167" s="102" t="s">
        <v>396</v>
      </c>
      <c r="G167" s="102" t="s">
        <v>396</v>
      </c>
      <c r="H167" s="102" t="s">
        <v>396</v>
      </c>
      <c r="I167" s="102">
        <v>1</v>
      </c>
    </row>
    <row r="168" spans="2:9">
      <c r="B168" s="102" t="s">
        <v>413</v>
      </c>
      <c r="C168" s="102" t="s">
        <v>296</v>
      </c>
      <c r="D168" s="102" t="s">
        <v>396</v>
      </c>
      <c r="E168" s="102" t="s">
        <v>396</v>
      </c>
      <c r="F168" s="102" t="s">
        <v>396</v>
      </c>
      <c r="G168" s="102" t="s">
        <v>396</v>
      </c>
      <c r="H168" s="102" t="s">
        <v>396</v>
      </c>
      <c r="I168" s="102">
        <v>1</v>
      </c>
    </row>
    <row r="169" spans="2:9">
      <c r="B169" s="102" t="s">
        <v>413</v>
      </c>
      <c r="C169" s="102" t="s">
        <v>295</v>
      </c>
      <c r="D169" s="102" t="s">
        <v>396</v>
      </c>
      <c r="E169" s="102" t="s">
        <v>396</v>
      </c>
      <c r="F169" s="102" t="s">
        <v>396</v>
      </c>
      <c r="G169" s="102" t="s">
        <v>396</v>
      </c>
      <c r="H169" s="102" t="s">
        <v>396</v>
      </c>
      <c r="I169" s="102">
        <v>1</v>
      </c>
    </row>
    <row r="170" spans="2:9">
      <c r="B170" s="102" t="s">
        <v>413</v>
      </c>
      <c r="C170" s="102" t="s">
        <v>294</v>
      </c>
      <c r="D170" s="102" t="s">
        <v>396</v>
      </c>
      <c r="E170" s="102" t="s">
        <v>396</v>
      </c>
      <c r="F170" s="102" t="s">
        <v>396</v>
      </c>
      <c r="G170" s="102" t="s">
        <v>396</v>
      </c>
      <c r="H170" s="102" t="s">
        <v>396</v>
      </c>
      <c r="I170" s="102">
        <v>1</v>
      </c>
    </row>
    <row r="171" spans="2:9">
      <c r="B171" s="102" t="s">
        <v>413</v>
      </c>
      <c r="C171" s="102" t="s">
        <v>523</v>
      </c>
      <c r="D171" s="102" t="s">
        <v>396</v>
      </c>
      <c r="E171" s="102" t="s">
        <v>396</v>
      </c>
      <c r="F171" s="102" t="s">
        <v>396</v>
      </c>
      <c r="G171" s="102" t="s">
        <v>396</v>
      </c>
      <c r="H171" s="102" t="s">
        <v>396</v>
      </c>
      <c r="I171" s="102">
        <v>1</v>
      </c>
    </row>
    <row r="172" spans="2:9">
      <c r="B172" s="102" t="s">
        <v>413</v>
      </c>
      <c r="C172" s="102" t="s">
        <v>524</v>
      </c>
      <c r="D172" s="102" t="s">
        <v>396</v>
      </c>
      <c r="E172" s="102" t="s">
        <v>396</v>
      </c>
      <c r="F172" s="102" t="s">
        <v>396</v>
      </c>
      <c r="G172" s="102" t="s">
        <v>396</v>
      </c>
      <c r="H172" s="102" t="s">
        <v>396</v>
      </c>
      <c r="I172" s="102">
        <v>1</v>
      </c>
    </row>
    <row r="173" spans="2:9">
      <c r="B173" s="102" t="s">
        <v>412</v>
      </c>
      <c r="C173" s="102" t="s">
        <v>370</v>
      </c>
      <c r="D173" s="102" t="s">
        <v>355</v>
      </c>
      <c r="E173" s="102" t="s">
        <v>396</v>
      </c>
      <c r="F173" s="102" t="s">
        <v>396</v>
      </c>
      <c r="G173" s="102" t="s">
        <v>396</v>
      </c>
      <c r="H173" s="102" t="s">
        <v>396</v>
      </c>
      <c r="I173" s="102">
        <v>1</v>
      </c>
    </row>
    <row r="174" spans="2:9" ht="15.75">
      <c r="B174" s="102" t="s">
        <v>412</v>
      </c>
      <c r="C174" s="102" t="s">
        <v>370</v>
      </c>
      <c r="D174" t="s">
        <v>903</v>
      </c>
      <c r="E174" s="102" t="s">
        <v>396</v>
      </c>
      <c r="F174" s="102" t="s">
        <v>396</v>
      </c>
      <c r="G174" s="102" t="s">
        <v>396</v>
      </c>
      <c r="H174" s="102" t="s">
        <v>396</v>
      </c>
      <c r="I174" s="102">
        <v>1</v>
      </c>
    </row>
    <row r="175" spans="2:9" ht="15.75">
      <c r="B175" s="102" t="s">
        <v>412</v>
      </c>
      <c r="C175" s="102" t="s">
        <v>370</v>
      </c>
      <c r="D175" t="s">
        <v>912</v>
      </c>
      <c r="E175" s="102" t="s">
        <v>396</v>
      </c>
      <c r="F175" s="102" t="s">
        <v>396</v>
      </c>
      <c r="G175" s="102" t="s">
        <v>396</v>
      </c>
      <c r="H175" s="102" t="s">
        <v>396</v>
      </c>
      <c r="I175" s="102">
        <v>1</v>
      </c>
    </row>
    <row r="176" spans="2:9" ht="15.75">
      <c r="B176" s="102" t="s">
        <v>412</v>
      </c>
      <c r="C176" s="102" t="s">
        <v>370</v>
      </c>
      <c r="D176" t="s">
        <v>916</v>
      </c>
      <c r="E176" s="102" t="s">
        <v>396</v>
      </c>
      <c r="F176" s="102" t="s">
        <v>396</v>
      </c>
      <c r="G176" s="102" t="s">
        <v>396</v>
      </c>
      <c r="H176" s="102" t="s">
        <v>396</v>
      </c>
      <c r="I176" s="102">
        <v>1</v>
      </c>
    </row>
    <row r="177" spans="2:9">
      <c r="B177" s="102" t="s">
        <v>412</v>
      </c>
      <c r="C177" s="102" t="s">
        <v>337</v>
      </c>
      <c r="D177" s="102" t="s">
        <v>342</v>
      </c>
      <c r="E177" s="102" t="s">
        <v>396</v>
      </c>
      <c r="F177" s="102" t="s">
        <v>396</v>
      </c>
      <c r="G177" s="102" t="s">
        <v>396</v>
      </c>
      <c r="H177" s="102" t="s">
        <v>396</v>
      </c>
      <c r="I177" s="102">
        <v>1</v>
      </c>
    </row>
    <row r="178" spans="2:9">
      <c r="B178" s="102" t="s">
        <v>412</v>
      </c>
      <c r="C178" s="102" t="s">
        <v>337</v>
      </c>
      <c r="D178" s="102" t="s">
        <v>407</v>
      </c>
      <c r="E178" s="102" t="s">
        <v>396</v>
      </c>
      <c r="F178" s="102" t="s">
        <v>396</v>
      </c>
      <c r="G178" s="102" t="s">
        <v>396</v>
      </c>
      <c r="H178" s="102" t="s">
        <v>396</v>
      </c>
      <c r="I178" s="102">
        <v>1</v>
      </c>
    </row>
    <row r="179" spans="2:9">
      <c r="B179" s="102" t="s">
        <v>412</v>
      </c>
      <c r="C179" s="102" t="s">
        <v>337</v>
      </c>
      <c r="D179" s="102" t="s">
        <v>344</v>
      </c>
      <c r="E179" s="102" t="s">
        <v>396</v>
      </c>
      <c r="F179" s="102" t="s">
        <v>396</v>
      </c>
      <c r="G179" s="102" t="s">
        <v>396</v>
      </c>
      <c r="H179" s="102" t="s">
        <v>396</v>
      </c>
      <c r="I179" s="102">
        <v>1</v>
      </c>
    </row>
    <row r="180" spans="2:9">
      <c r="B180" s="102" t="s">
        <v>412</v>
      </c>
      <c r="C180" s="102" t="s">
        <v>327</v>
      </c>
      <c r="D180" s="102" t="s">
        <v>342</v>
      </c>
      <c r="E180" s="102" t="s">
        <v>396</v>
      </c>
      <c r="F180" s="102" t="s">
        <v>396</v>
      </c>
      <c r="G180" s="102" t="s">
        <v>396</v>
      </c>
      <c r="H180" s="102" t="s">
        <v>396</v>
      </c>
      <c r="I180" s="102">
        <v>1</v>
      </c>
    </row>
    <row r="181" spans="2:9">
      <c r="B181" s="102" t="s">
        <v>412</v>
      </c>
      <c r="C181" s="102" t="s">
        <v>327</v>
      </c>
      <c r="D181" s="102" t="s">
        <v>407</v>
      </c>
      <c r="E181" s="102" t="s">
        <v>396</v>
      </c>
      <c r="F181" s="102" t="s">
        <v>396</v>
      </c>
      <c r="G181" s="102" t="s">
        <v>396</v>
      </c>
      <c r="H181" s="102" t="s">
        <v>396</v>
      </c>
      <c r="I181" s="102">
        <v>1</v>
      </c>
    </row>
    <row r="182" spans="2:9">
      <c r="B182" s="102" t="s">
        <v>412</v>
      </c>
      <c r="C182" s="102" t="s">
        <v>327</v>
      </c>
      <c r="D182" s="102" t="s">
        <v>344</v>
      </c>
      <c r="E182" s="102" t="s">
        <v>396</v>
      </c>
      <c r="F182" s="102" t="s">
        <v>396</v>
      </c>
      <c r="G182" s="102" t="s">
        <v>396</v>
      </c>
      <c r="H182" s="102" t="s">
        <v>396</v>
      </c>
      <c r="I182" s="102">
        <v>1</v>
      </c>
    </row>
    <row r="183" spans="2:9">
      <c r="B183" s="102" t="s">
        <v>412</v>
      </c>
      <c r="C183" s="102" t="s">
        <v>335</v>
      </c>
      <c r="D183" s="102" t="s">
        <v>364</v>
      </c>
      <c r="E183" s="102" t="s">
        <v>396</v>
      </c>
      <c r="F183" s="102" t="s">
        <v>396</v>
      </c>
      <c r="G183" s="102" t="s">
        <v>396</v>
      </c>
      <c r="H183" s="102" t="s">
        <v>396</v>
      </c>
      <c r="I183" s="102">
        <v>1</v>
      </c>
    </row>
    <row r="184" spans="2:9">
      <c r="B184" s="102" t="s">
        <v>412</v>
      </c>
      <c r="C184" s="102" t="s">
        <v>335</v>
      </c>
      <c r="D184" s="102" t="s">
        <v>344</v>
      </c>
      <c r="E184" s="102" t="s">
        <v>396</v>
      </c>
      <c r="F184" s="102" t="s">
        <v>396</v>
      </c>
      <c r="G184" s="102" t="s">
        <v>396</v>
      </c>
      <c r="H184" s="102" t="s">
        <v>396</v>
      </c>
      <c r="I184" s="102">
        <v>1</v>
      </c>
    </row>
    <row r="185" spans="2:9">
      <c r="B185" s="102" t="s">
        <v>412</v>
      </c>
      <c r="C185" s="102" t="s">
        <v>335</v>
      </c>
      <c r="D185" s="102" t="s">
        <v>409</v>
      </c>
      <c r="E185" s="102" t="s">
        <v>396</v>
      </c>
      <c r="F185" s="102" t="s">
        <v>396</v>
      </c>
      <c r="G185" s="102" t="s">
        <v>396</v>
      </c>
      <c r="H185" s="102" t="s">
        <v>396</v>
      </c>
      <c r="I185" s="102">
        <v>1</v>
      </c>
    </row>
    <row r="186" spans="2:9">
      <c r="B186" s="102" t="s">
        <v>412</v>
      </c>
      <c r="C186" s="102" t="s">
        <v>326</v>
      </c>
      <c r="D186" s="102" t="s">
        <v>409</v>
      </c>
      <c r="E186" s="102" t="s">
        <v>396</v>
      </c>
      <c r="F186" s="102" t="s">
        <v>396</v>
      </c>
      <c r="G186" s="102" t="s">
        <v>396</v>
      </c>
      <c r="H186" s="102" t="s">
        <v>396</v>
      </c>
      <c r="I186" s="102">
        <v>1</v>
      </c>
    </row>
    <row r="187" spans="2:9">
      <c r="B187" s="102" t="s">
        <v>412</v>
      </c>
      <c r="C187" s="102" t="s">
        <v>325</v>
      </c>
      <c r="D187" s="102" t="s">
        <v>409</v>
      </c>
      <c r="E187" s="102" t="s">
        <v>396</v>
      </c>
      <c r="F187" s="102" t="s">
        <v>396</v>
      </c>
      <c r="G187" s="102" t="s">
        <v>396</v>
      </c>
      <c r="H187" s="102" t="s">
        <v>396</v>
      </c>
      <c r="I187" s="102">
        <v>1</v>
      </c>
    </row>
    <row r="188" spans="2:9">
      <c r="B188" s="102" t="s">
        <v>412</v>
      </c>
      <c r="C188" s="102" t="s">
        <v>334</v>
      </c>
      <c r="D188" s="102" t="s">
        <v>364</v>
      </c>
      <c r="E188" s="102" t="s">
        <v>396</v>
      </c>
      <c r="F188" s="102" t="s">
        <v>396</v>
      </c>
      <c r="G188" s="102" t="s">
        <v>396</v>
      </c>
      <c r="H188" s="102" t="s">
        <v>396</v>
      </c>
      <c r="I188" s="102">
        <v>1</v>
      </c>
    </row>
    <row r="189" spans="2:9">
      <c r="B189" s="102" t="s">
        <v>412</v>
      </c>
      <c r="C189" s="102" t="s">
        <v>334</v>
      </c>
      <c r="D189" s="102" t="s">
        <v>344</v>
      </c>
      <c r="E189" s="102" t="s">
        <v>396</v>
      </c>
      <c r="F189" s="102" t="s">
        <v>396</v>
      </c>
      <c r="G189" s="102" t="s">
        <v>396</v>
      </c>
      <c r="H189" s="102" t="s">
        <v>396</v>
      </c>
      <c r="I189" s="102">
        <v>1</v>
      </c>
    </row>
    <row r="190" spans="2:9">
      <c r="B190" s="102" t="s">
        <v>412</v>
      </c>
      <c r="C190" s="102" t="s">
        <v>334</v>
      </c>
      <c r="D190" s="102" t="s">
        <v>409</v>
      </c>
      <c r="E190" s="102" t="s">
        <v>396</v>
      </c>
      <c r="F190" s="102" t="s">
        <v>396</v>
      </c>
      <c r="G190" s="102" t="s">
        <v>396</v>
      </c>
      <c r="H190" s="102" t="s">
        <v>396</v>
      </c>
      <c r="I190" s="102">
        <v>1</v>
      </c>
    </row>
    <row r="191" spans="2:9">
      <c r="B191" s="102" t="s">
        <v>412</v>
      </c>
      <c r="C191" s="102" t="s">
        <v>324</v>
      </c>
      <c r="D191" s="102" t="s">
        <v>409</v>
      </c>
      <c r="E191" s="102" t="s">
        <v>396</v>
      </c>
      <c r="F191" s="102" t="s">
        <v>396</v>
      </c>
      <c r="G191" s="102" t="s">
        <v>396</v>
      </c>
      <c r="H191" s="102" t="s">
        <v>396</v>
      </c>
      <c r="I191" s="102">
        <v>1</v>
      </c>
    </row>
    <row r="192" spans="2:9">
      <c r="B192" s="102" t="s">
        <v>412</v>
      </c>
      <c r="C192" s="102" t="s">
        <v>323</v>
      </c>
      <c r="D192" s="102" t="s">
        <v>409</v>
      </c>
      <c r="E192" s="102" t="s">
        <v>396</v>
      </c>
      <c r="F192" s="102" t="s">
        <v>396</v>
      </c>
      <c r="G192" s="102" t="s">
        <v>396</v>
      </c>
      <c r="H192" s="102" t="s">
        <v>396</v>
      </c>
      <c r="I192" s="102">
        <v>1</v>
      </c>
    </row>
    <row r="193" spans="2:9">
      <c r="B193" s="102" t="s">
        <v>412</v>
      </c>
      <c r="C193" s="102" t="s">
        <v>322</v>
      </c>
      <c r="D193" s="102" t="s">
        <v>364</v>
      </c>
      <c r="E193" s="102" t="s">
        <v>396</v>
      </c>
      <c r="F193" s="102" t="s">
        <v>396</v>
      </c>
      <c r="G193" s="102" t="s">
        <v>396</v>
      </c>
      <c r="H193" s="102" t="s">
        <v>396</v>
      </c>
      <c r="I193" s="102">
        <v>1</v>
      </c>
    </row>
    <row r="194" spans="2:9">
      <c r="B194" s="102" t="s">
        <v>412</v>
      </c>
      <c r="C194" s="102" t="s">
        <v>322</v>
      </c>
      <c r="D194" s="102" t="s">
        <v>344</v>
      </c>
      <c r="E194" s="102" t="s">
        <v>396</v>
      </c>
      <c r="F194" s="102" t="s">
        <v>396</v>
      </c>
      <c r="G194" s="102" t="s">
        <v>396</v>
      </c>
      <c r="H194" s="102" t="s">
        <v>396</v>
      </c>
      <c r="I194" s="102">
        <v>1</v>
      </c>
    </row>
    <row r="195" spans="2:9">
      <c r="B195" s="102" t="s">
        <v>412</v>
      </c>
      <c r="C195" s="102" t="s">
        <v>322</v>
      </c>
      <c r="D195" s="102" t="s">
        <v>409</v>
      </c>
      <c r="E195" s="102" t="s">
        <v>396</v>
      </c>
      <c r="F195" s="102" t="s">
        <v>396</v>
      </c>
      <c r="G195" s="102" t="s">
        <v>396</v>
      </c>
      <c r="H195" s="102" t="s">
        <v>396</v>
      </c>
      <c r="I195" s="102">
        <v>1</v>
      </c>
    </row>
    <row r="196" spans="2:9">
      <c r="B196" s="102" t="s">
        <v>412</v>
      </c>
      <c r="C196" s="102" t="s">
        <v>333</v>
      </c>
      <c r="D196" s="102" t="s">
        <v>364</v>
      </c>
      <c r="E196" s="102" t="s">
        <v>396</v>
      </c>
      <c r="F196" s="102" t="s">
        <v>396</v>
      </c>
      <c r="G196" s="102" t="s">
        <v>396</v>
      </c>
      <c r="H196" s="102" t="s">
        <v>396</v>
      </c>
      <c r="I196" s="102">
        <v>1</v>
      </c>
    </row>
    <row r="197" spans="2:9">
      <c r="B197" s="102" t="s">
        <v>412</v>
      </c>
      <c r="C197" s="102" t="s">
        <v>333</v>
      </c>
      <c r="D197" s="102" t="s">
        <v>344</v>
      </c>
      <c r="E197" s="102" t="s">
        <v>396</v>
      </c>
      <c r="F197" s="102" t="s">
        <v>396</v>
      </c>
      <c r="G197" s="102" t="s">
        <v>396</v>
      </c>
      <c r="H197" s="102" t="s">
        <v>396</v>
      </c>
      <c r="I197" s="102">
        <v>1</v>
      </c>
    </row>
    <row r="198" spans="2:9">
      <c r="B198" s="102" t="s">
        <v>412</v>
      </c>
      <c r="C198" s="102" t="s">
        <v>333</v>
      </c>
      <c r="D198" s="102" t="s">
        <v>409</v>
      </c>
      <c r="E198" s="102" t="s">
        <v>396</v>
      </c>
      <c r="F198" s="102" t="s">
        <v>396</v>
      </c>
      <c r="G198" s="102" t="s">
        <v>396</v>
      </c>
      <c r="H198" s="102" t="s">
        <v>396</v>
      </c>
      <c r="I198" s="102">
        <v>1</v>
      </c>
    </row>
    <row r="199" spans="2:9">
      <c r="B199" s="102" t="s">
        <v>412</v>
      </c>
      <c r="C199" s="102" t="s">
        <v>321</v>
      </c>
      <c r="D199" s="102" t="s">
        <v>409</v>
      </c>
      <c r="E199" s="102" t="s">
        <v>396</v>
      </c>
      <c r="F199" s="102" t="s">
        <v>396</v>
      </c>
      <c r="G199" s="102" t="s">
        <v>396</v>
      </c>
      <c r="H199" s="102" t="s">
        <v>396</v>
      </c>
      <c r="I199" s="102">
        <v>1</v>
      </c>
    </row>
    <row r="200" spans="2:9">
      <c r="B200" s="102" t="s">
        <v>412</v>
      </c>
      <c r="C200" s="102" t="s">
        <v>320</v>
      </c>
      <c r="D200" s="102" t="s">
        <v>409</v>
      </c>
      <c r="E200" s="102" t="s">
        <v>396</v>
      </c>
      <c r="F200" s="102" t="s">
        <v>396</v>
      </c>
      <c r="G200" s="102" t="s">
        <v>396</v>
      </c>
      <c r="H200" s="102" t="s">
        <v>396</v>
      </c>
      <c r="I200" s="102">
        <v>1</v>
      </c>
    </row>
    <row r="201" spans="2:9">
      <c r="B201" s="102" t="s">
        <v>412</v>
      </c>
      <c r="C201" s="102" t="s">
        <v>319</v>
      </c>
      <c r="D201" s="102" t="s">
        <v>364</v>
      </c>
      <c r="E201" s="102" t="s">
        <v>396</v>
      </c>
      <c r="F201" s="102" t="s">
        <v>396</v>
      </c>
      <c r="G201" s="102" t="s">
        <v>396</v>
      </c>
      <c r="H201" s="102" t="s">
        <v>396</v>
      </c>
      <c r="I201" s="102">
        <v>1</v>
      </c>
    </row>
    <row r="202" spans="2:9">
      <c r="B202" s="102" t="s">
        <v>412</v>
      </c>
      <c r="C202" s="102" t="s">
        <v>319</v>
      </c>
      <c r="D202" s="102" t="s">
        <v>344</v>
      </c>
      <c r="E202" s="102" t="s">
        <v>396</v>
      </c>
      <c r="F202" s="102" t="s">
        <v>396</v>
      </c>
      <c r="G202" s="102" t="s">
        <v>396</v>
      </c>
      <c r="H202" s="102" t="s">
        <v>396</v>
      </c>
      <c r="I202" s="102">
        <v>1</v>
      </c>
    </row>
    <row r="203" spans="2:9">
      <c r="B203" s="102" t="s">
        <v>412</v>
      </c>
      <c r="C203" s="102" t="s">
        <v>319</v>
      </c>
      <c r="D203" s="102" t="s">
        <v>409</v>
      </c>
      <c r="E203" s="102" t="s">
        <v>396</v>
      </c>
      <c r="F203" s="102" t="s">
        <v>396</v>
      </c>
      <c r="G203" s="102" t="s">
        <v>396</v>
      </c>
      <c r="H203" s="102" t="s">
        <v>396</v>
      </c>
      <c r="I203" s="102">
        <v>1</v>
      </c>
    </row>
    <row r="204" spans="2:9">
      <c r="B204" s="102" t="s">
        <v>412</v>
      </c>
      <c r="C204" s="102" t="s">
        <v>332</v>
      </c>
      <c r="D204" s="102" t="s">
        <v>344</v>
      </c>
      <c r="E204" s="102" t="s">
        <v>396</v>
      </c>
      <c r="F204" s="102" t="s">
        <v>396</v>
      </c>
      <c r="G204" s="102" t="s">
        <v>396</v>
      </c>
      <c r="H204" s="102" t="s">
        <v>396</v>
      </c>
      <c r="I204" s="102">
        <v>1</v>
      </c>
    </row>
    <row r="205" spans="2:9">
      <c r="B205" s="102" t="s">
        <v>412</v>
      </c>
      <c r="C205" s="102" t="s">
        <v>318</v>
      </c>
      <c r="D205" s="102" t="s">
        <v>344</v>
      </c>
      <c r="E205" s="102" t="s">
        <v>396</v>
      </c>
      <c r="F205" s="102" t="s">
        <v>396</v>
      </c>
      <c r="G205" s="102" t="s">
        <v>396</v>
      </c>
      <c r="H205" s="102" t="s">
        <v>396</v>
      </c>
      <c r="I205" s="102">
        <v>1</v>
      </c>
    </row>
    <row r="206" spans="2:9">
      <c r="B206" s="102" t="s">
        <v>408</v>
      </c>
      <c r="C206" s="102" t="s">
        <v>370</v>
      </c>
      <c r="D206" s="102" t="s">
        <v>364</v>
      </c>
      <c r="E206" s="102" t="s">
        <v>396</v>
      </c>
      <c r="F206" s="102" t="s">
        <v>396</v>
      </c>
      <c r="G206" s="102" t="s">
        <v>396</v>
      </c>
      <c r="H206" s="102" t="s">
        <v>396</v>
      </c>
      <c r="I206" s="102">
        <v>1</v>
      </c>
    </row>
    <row r="207" spans="2:9">
      <c r="B207" s="102" t="s">
        <v>408</v>
      </c>
      <c r="C207" s="102" t="s">
        <v>337</v>
      </c>
      <c r="D207" s="102" t="s">
        <v>411</v>
      </c>
      <c r="E207" s="102" t="s">
        <v>396</v>
      </c>
      <c r="F207" s="102" t="s">
        <v>396</v>
      </c>
      <c r="G207" s="102" t="s">
        <v>396</v>
      </c>
      <c r="H207" s="102" t="s">
        <v>396</v>
      </c>
      <c r="I207" s="102">
        <v>1</v>
      </c>
    </row>
    <row r="208" spans="2:9">
      <c r="B208" s="102" t="s">
        <v>408</v>
      </c>
      <c r="C208" s="102" t="s">
        <v>327</v>
      </c>
      <c r="D208" s="102" t="s">
        <v>411</v>
      </c>
      <c r="E208" s="102" t="s">
        <v>396</v>
      </c>
      <c r="F208" s="102" t="s">
        <v>396</v>
      </c>
      <c r="G208" s="102" t="s">
        <v>396</v>
      </c>
      <c r="H208" s="102" t="s">
        <v>396</v>
      </c>
      <c r="I208" s="102">
        <v>1</v>
      </c>
    </row>
    <row r="209" spans="2:9">
      <c r="B209" s="102" t="s">
        <v>408</v>
      </c>
      <c r="C209" s="102" t="s">
        <v>335</v>
      </c>
      <c r="D209" s="158" t="s">
        <v>594</v>
      </c>
      <c r="E209" s="102" t="s">
        <v>396</v>
      </c>
      <c r="F209" s="102" t="s">
        <v>396</v>
      </c>
      <c r="G209" s="102" t="s">
        <v>396</v>
      </c>
      <c r="H209" s="102" t="s">
        <v>396</v>
      </c>
      <c r="I209" s="102">
        <v>1</v>
      </c>
    </row>
    <row r="210" spans="2:9">
      <c r="B210" s="102" t="s">
        <v>408</v>
      </c>
      <c r="C210" s="102" t="s">
        <v>335</v>
      </c>
      <c r="D210" s="102" t="s">
        <v>342</v>
      </c>
      <c r="E210" s="102" t="s">
        <v>396</v>
      </c>
      <c r="F210" s="102" t="s">
        <v>396</v>
      </c>
      <c r="G210" s="102" t="s">
        <v>396</v>
      </c>
      <c r="H210" s="102" t="s">
        <v>396</v>
      </c>
      <c r="I210" s="102">
        <v>1</v>
      </c>
    </row>
    <row r="211" spans="2:9">
      <c r="B211" s="102" t="s">
        <v>408</v>
      </c>
      <c r="C211" s="102" t="s">
        <v>326</v>
      </c>
      <c r="D211" s="158" t="s">
        <v>594</v>
      </c>
      <c r="E211" s="102" t="s">
        <v>396</v>
      </c>
      <c r="F211" s="102" t="s">
        <v>396</v>
      </c>
      <c r="G211" s="102" t="s">
        <v>396</v>
      </c>
      <c r="H211" s="102" t="s">
        <v>396</v>
      </c>
      <c r="I211" s="102">
        <v>1</v>
      </c>
    </row>
    <row r="212" spans="2:9">
      <c r="B212" s="102" t="s">
        <v>408</v>
      </c>
      <c r="C212" s="102" t="s">
        <v>326</v>
      </c>
      <c r="D212" s="102" t="s">
        <v>342</v>
      </c>
      <c r="E212" s="102" t="s">
        <v>396</v>
      </c>
      <c r="F212" s="102" t="s">
        <v>396</v>
      </c>
      <c r="G212" s="102" t="s">
        <v>396</v>
      </c>
      <c r="H212" s="102" t="s">
        <v>396</v>
      </c>
      <c r="I212" s="102">
        <v>1</v>
      </c>
    </row>
    <row r="213" spans="2:9">
      <c r="B213" s="102" t="s">
        <v>408</v>
      </c>
      <c r="C213" s="102" t="s">
        <v>325</v>
      </c>
      <c r="D213" s="158" t="s">
        <v>594</v>
      </c>
      <c r="E213" s="102" t="s">
        <v>396</v>
      </c>
      <c r="F213" s="102" t="s">
        <v>396</v>
      </c>
      <c r="G213" s="102" t="s">
        <v>396</v>
      </c>
      <c r="H213" s="102" t="s">
        <v>396</v>
      </c>
      <c r="I213" s="102">
        <v>1</v>
      </c>
    </row>
    <row r="214" spans="2:9">
      <c r="B214" s="102" t="s">
        <v>408</v>
      </c>
      <c r="C214" s="102" t="s">
        <v>325</v>
      </c>
      <c r="D214" s="102" t="s">
        <v>342</v>
      </c>
      <c r="E214" s="102" t="s">
        <v>396</v>
      </c>
      <c r="F214" s="102" t="s">
        <v>396</v>
      </c>
      <c r="G214" s="102" t="s">
        <v>396</v>
      </c>
      <c r="H214" s="102" t="s">
        <v>396</v>
      </c>
      <c r="I214" s="102">
        <v>1</v>
      </c>
    </row>
    <row r="215" spans="2:9">
      <c r="B215" s="102" t="s">
        <v>408</v>
      </c>
      <c r="C215" s="102" t="s">
        <v>334</v>
      </c>
      <c r="D215" s="158" t="s">
        <v>594</v>
      </c>
      <c r="E215" s="102" t="s">
        <v>396</v>
      </c>
      <c r="F215" s="102" t="s">
        <v>396</v>
      </c>
      <c r="G215" s="102" t="s">
        <v>396</v>
      </c>
      <c r="H215" s="102" t="s">
        <v>396</v>
      </c>
      <c r="I215" s="102">
        <v>1</v>
      </c>
    </row>
    <row r="216" spans="2:9">
      <c r="B216" s="102" t="s">
        <v>408</v>
      </c>
      <c r="C216" s="102" t="s">
        <v>334</v>
      </c>
      <c r="D216" s="102" t="s">
        <v>342</v>
      </c>
      <c r="E216" s="102" t="s">
        <v>396</v>
      </c>
      <c r="F216" s="102" t="s">
        <v>396</v>
      </c>
      <c r="G216" s="102" t="s">
        <v>396</v>
      </c>
      <c r="H216" s="102" t="s">
        <v>396</v>
      </c>
      <c r="I216" s="102">
        <v>1</v>
      </c>
    </row>
    <row r="217" spans="2:9">
      <c r="B217" s="102" t="s">
        <v>408</v>
      </c>
      <c r="C217" s="102" t="s">
        <v>324</v>
      </c>
      <c r="D217" s="158" t="s">
        <v>594</v>
      </c>
      <c r="E217" s="102" t="s">
        <v>396</v>
      </c>
      <c r="F217" s="102" t="s">
        <v>396</v>
      </c>
      <c r="G217" s="102" t="s">
        <v>396</v>
      </c>
      <c r="H217" s="102" t="s">
        <v>396</v>
      </c>
      <c r="I217" s="102">
        <v>1</v>
      </c>
    </row>
    <row r="218" spans="2:9">
      <c r="B218" s="102" t="s">
        <v>408</v>
      </c>
      <c r="C218" s="102" t="s">
        <v>324</v>
      </c>
      <c r="D218" s="102" t="s">
        <v>342</v>
      </c>
      <c r="E218" s="102" t="s">
        <v>396</v>
      </c>
      <c r="F218" s="102" t="s">
        <v>396</v>
      </c>
      <c r="G218" s="102" t="s">
        <v>396</v>
      </c>
      <c r="H218" s="102" t="s">
        <v>396</v>
      </c>
      <c r="I218" s="102">
        <v>1</v>
      </c>
    </row>
    <row r="219" spans="2:9">
      <c r="B219" s="102" t="s">
        <v>408</v>
      </c>
      <c r="C219" s="102" t="s">
        <v>323</v>
      </c>
      <c r="D219" s="158" t="s">
        <v>594</v>
      </c>
      <c r="E219" s="102" t="s">
        <v>396</v>
      </c>
      <c r="F219" s="102" t="s">
        <v>396</v>
      </c>
      <c r="G219" s="102" t="s">
        <v>396</v>
      </c>
      <c r="H219" s="102" t="s">
        <v>396</v>
      </c>
      <c r="I219" s="102">
        <v>1</v>
      </c>
    </row>
    <row r="220" spans="2:9">
      <c r="B220" s="102" t="s">
        <v>408</v>
      </c>
      <c r="C220" s="102" t="s">
        <v>323</v>
      </c>
      <c r="D220" s="102" t="s">
        <v>342</v>
      </c>
      <c r="E220" s="102" t="s">
        <v>396</v>
      </c>
      <c r="F220" s="102" t="s">
        <v>396</v>
      </c>
      <c r="G220" s="102" t="s">
        <v>396</v>
      </c>
      <c r="H220" s="102" t="s">
        <v>396</v>
      </c>
      <c r="I220" s="102">
        <v>1</v>
      </c>
    </row>
    <row r="221" spans="2:9">
      <c r="B221" s="102" t="s">
        <v>408</v>
      </c>
      <c r="C221" s="102" t="s">
        <v>322</v>
      </c>
      <c r="D221" s="158" t="s">
        <v>594</v>
      </c>
      <c r="E221" s="102" t="s">
        <v>396</v>
      </c>
      <c r="F221" s="102" t="s">
        <v>396</v>
      </c>
      <c r="G221" s="102" t="s">
        <v>396</v>
      </c>
      <c r="H221" s="102" t="s">
        <v>396</v>
      </c>
      <c r="I221" s="102">
        <v>1</v>
      </c>
    </row>
    <row r="222" spans="2:9">
      <c r="B222" s="102" t="s">
        <v>408</v>
      </c>
      <c r="C222" s="102" t="s">
        <v>322</v>
      </c>
      <c r="D222" s="102" t="s">
        <v>342</v>
      </c>
      <c r="E222" s="102" t="s">
        <v>396</v>
      </c>
      <c r="F222" s="102" t="s">
        <v>396</v>
      </c>
      <c r="G222" s="102" t="s">
        <v>396</v>
      </c>
      <c r="H222" s="102" t="s">
        <v>396</v>
      </c>
      <c r="I222" s="102">
        <v>1</v>
      </c>
    </row>
    <row r="223" spans="2:9">
      <c r="B223" s="102" t="s">
        <v>408</v>
      </c>
      <c r="C223" s="102" t="s">
        <v>333</v>
      </c>
      <c r="D223" s="158" t="s">
        <v>594</v>
      </c>
      <c r="E223" s="102" t="s">
        <v>396</v>
      </c>
      <c r="F223" s="102" t="s">
        <v>396</v>
      </c>
      <c r="G223" s="102" t="s">
        <v>396</v>
      </c>
      <c r="H223" s="102" t="s">
        <v>396</v>
      </c>
      <c r="I223" s="102">
        <v>1</v>
      </c>
    </row>
    <row r="224" spans="2:9">
      <c r="B224" s="102" t="s">
        <v>408</v>
      </c>
      <c r="C224" s="102" t="s">
        <v>333</v>
      </c>
      <c r="D224" s="102" t="s">
        <v>342</v>
      </c>
      <c r="E224" s="102" t="s">
        <v>396</v>
      </c>
      <c r="F224" s="102" t="s">
        <v>396</v>
      </c>
      <c r="G224" s="102" t="s">
        <v>396</v>
      </c>
      <c r="H224" s="102" t="s">
        <v>396</v>
      </c>
      <c r="I224" s="102">
        <v>1</v>
      </c>
    </row>
    <row r="225" spans="2:9">
      <c r="B225" s="102" t="s">
        <v>408</v>
      </c>
      <c r="C225" s="102" t="s">
        <v>321</v>
      </c>
      <c r="D225" s="158" t="s">
        <v>594</v>
      </c>
      <c r="E225" s="102" t="s">
        <v>396</v>
      </c>
      <c r="F225" s="102" t="s">
        <v>396</v>
      </c>
      <c r="G225" s="102" t="s">
        <v>396</v>
      </c>
      <c r="H225" s="102" t="s">
        <v>396</v>
      </c>
      <c r="I225" s="102">
        <v>1</v>
      </c>
    </row>
    <row r="226" spans="2:9">
      <c r="B226" s="102" t="s">
        <v>408</v>
      </c>
      <c r="C226" s="102" t="s">
        <v>321</v>
      </c>
      <c r="D226" s="102" t="s">
        <v>342</v>
      </c>
      <c r="E226" s="102" t="s">
        <v>396</v>
      </c>
      <c r="F226" s="102" t="s">
        <v>396</v>
      </c>
      <c r="G226" s="102" t="s">
        <v>396</v>
      </c>
      <c r="H226" s="102" t="s">
        <v>396</v>
      </c>
      <c r="I226" s="102">
        <v>1</v>
      </c>
    </row>
    <row r="227" spans="2:9">
      <c r="B227" s="102" t="s">
        <v>408</v>
      </c>
      <c r="C227" s="102" t="s">
        <v>320</v>
      </c>
      <c r="D227" s="158" t="s">
        <v>594</v>
      </c>
      <c r="E227" s="102" t="s">
        <v>396</v>
      </c>
      <c r="F227" s="102" t="s">
        <v>396</v>
      </c>
      <c r="G227" s="102" t="s">
        <v>396</v>
      </c>
      <c r="H227" s="102" t="s">
        <v>396</v>
      </c>
      <c r="I227" s="102">
        <v>1</v>
      </c>
    </row>
    <row r="228" spans="2:9">
      <c r="B228" s="102" t="s">
        <v>408</v>
      </c>
      <c r="C228" s="102" t="s">
        <v>320</v>
      </c>
      <c r="D228" s="102" t="s">
        <v>342</v>
      </c>
      <c r="E228" s="102" t="s">
        <v>396</v>
      </c>
      <c r="F228" s="102" t="s">
        <v>396</v>
      </c>
      <c r="G228" s="102" t="s">
        <v>396</v>
      </c>
      <c r="H228" s="102" t="s">
        <v>396</v>
      </c>
      <c r="I228" s="102">
        <v>1</v>
      </c>
    </row>
    <row r="229" spans="2:9">
      <c r="B229" s="102" t="s">
        <v>408</v>
      </c>
      <c r="C229" s="102" t="s">
        <v>319</v>
      </c>
      <c r="D229" s="158" t="s">
        <v>594</v>
      </c>
      <c r="E229" s="102" t="s">
        <v>396</v>
      </c>
      <c r="F229" s="102" t="s">
        <v>396</v>
      </c>
      <c r="G229" s="102" t="s">
        <v>396</v>
      </c>
      <c r="H229" s="102" t="s">
        <v>396</v>
      </c>
      <c r="I229" s="102">
        <v>1</v>
      </c>
    </row>
    <row r="230" spans="2:9">
      <c r="B230" s="102" t="s">
        <v>408</v>
      </c>
      <c r="C230" s="102" t="s">
        <v>319</v>
      </c>
      <c r="D230" s="102" t="s">
        <v>342</v>
      </c>
      <c r="E230" s="102" t="s">
        <v>396</v>
      </c>
      <c r="F230" s="102" t="s">
        <v>396</v>
      </c>
      <c r="G230" s="102" t="s">
        <v>396</v>
      </c>
      <c r="H230" s="102" t="s">
        <v>396</v>
      </c>
      <c r="I230" s="102">
        <v>1</v>
      </c>
    </row>
    <row r="231" spans="2:9">
      <c r="B231" s="102" t="s">
        <v>408</v>
      </c>
      <c r="C231" s="102" t="s">
        <v>332</v>
      </c>
      <c r="D231" s="102" t="s">
        <v>409</v>
      </c>
      <c r="E231" s="102" t="s">
        <v>396</v>
      </c>
      <c r="F231" s="102" t="s">
        <v>396</v>
      </c>
      <c r="G231" s="102" t="s">
        <v>396</v>
      </c>
      <c r="H231" s="102" t="s">
        <v>396</v>
      </c>
      <c r="I231" s="102">
        <v>1</v>
      </c>
    </row>
    <row r="232" spans="2:9">
      <c r="B232" s="102" t="s">
        <v>408</v>
      </c>
      <c r="C232" s="102" t="s">
        <v>318</v>
      </c>
      <c r="D232" s="102" t="s">
        <v>409</v>
      </c>
      <c r="E232" s="102" t="s">
        <v>396</v>
      </c>
      <c r="F232" s="102" t="s">
        <v>396</v>
      </c>
      <c r="G232" s="102" t="s">
        <v>396</v>
      </c>
      <c r="H232" s="102" t="s">
        <v>396</v>
      </c>
      <c r="I232" s="102">
        <v>1</v>
      </c>
    </row>
    <row r="233" spans="2:9">
      <c r="B233" s="102" t="s">
        <v>408</v>
      </c>
      <c r="C233" s="102" t="s">
        <v>296</v>
      </c>
      <c r="D233" s="102" t="s">
        <v>407</v>
      </c>
      <c r="E233" s="102" t="s">
        <v>396</v>
      </c>
      <c r="F233" s="102" t="s">
        <v>396</v>
      </c>
      <c r="G233" s="102" t="s">
        <v>396</v>
      </c>
      <c r="H233" s="102" t="s">
        <v>396</v>
      </c>
      <c r="I233" s="102">
        <v>1</v>
      </c>
    </row>
    <row r="234" spans="2:9">
      <c r="B234" s="102" t="s">
        <v>408</v>
      </c>
      <c r="C234" s="102" t="s">
        <v>295</v>
      </c>
      <c r="D234" s="102" t="s">
        <v>407</v>
      </c>
      <c r="E234" s="102" t="s">
        <v>396</v>
      </c>
      <c r="F234" s="102" t="s">
        <v>396</v>
      </c>
      <c r="G234" s="102" t="s">
        <v>396</v>
      </c>
      <c r="H234" s="102" t="s">
        <v>396</v>
      </c>
      <c r="I234" s="102">
        <v>1</v>
      </c>
    </row>
    <row r="235" spans="2:9">
      <c r="B235" s="102" t="s">
        <v>408</v>
      </c>
      <c r="C235" s="102" t="s">
        <v>294</v>
      </c>
      <c r="D235" s="102" t="s">
        <v>407</v>
      </c>
      <c r="E235" s="102" t="s">
        <v>396</v>
      </c>
      <c r="F235" s="102" t="s">
        <v>396</v>
      </c>
      <c r="G235" s="102" t="s">
        <v>396</v>
      </c>
      <c r="H235" s="102" t="s">
        <v>396</v>
      </c>
      <c r="I235" s="102">
        <v>1</v>
      </c>
    </row>
    <row r="236" spans="2:9">
      <c r="B236" s="102" t="s">
        <v>408</v>
      </c>
      <c r="C236" s="102" t="s">
        <v>523</v>
      </c>
      <c r="D236" s="102" t="s">
        <v>407</v>
      </c>
      <c r="E236" s="102" t="s">
        <v>396</v>
      </c>
      <c r="F236" s="102" t="s">
        <v>396</v>
      </c>
      <c r="G236" s="102" t="s">
        <v>396</v>
      </c>
      <c r="H236" s="102" t="s">
        <v>396</v>
      </c>
      <c r="I236" s="102">
        <v>1</v>
      </c>
    </row>
    <row r="237" spans="2:9">
      <c r="B237" s="102" t="s">
        <v>408</v>
      </c>
      <c r="C237" s="102" t="s">
        <v>524</v>
      </c>
      <c r="D237" s="102" t="s">
        <v>407</v>
      </c>
      <c r="E237" s="102" t="s">
        <v>396</v>
      </c>
      <c r="F237" s="102" t="s">
        <v>396</v>
      </c>
      <c r="G237" s="102" t="s">
        <v>396</v>
      </c>
      <c r="H237" s="102" t="s">
        <v>396</v>
      </c>
      <c r="I237" s="102">
        <v>1</v>
      </c>
    </row>
    <row r="238" spans="2:9">
      <c r="B238" s="102" t="s">
        <v>398</v>
      </c>
      <c r="C238" s="102" t="s">
        <v>406</v>
      </c>
      <c r="D238" s="102" t="s">
        <v>396</v>
      </c>
      <c r="E238" s="102" t="s">
        <v>396</v>
      </c>
      <c r="F238" s="102" t="s">
        <v>396</v>
      </c>
      <c r="G238" s="102" t="s">
        <v>396</v>
      </c>
      <c r="H238" s="102" t="s">
        <v>396</v>
      </c>
      <c r="I238" s="102">
        <v>1</v>
      </c>
    </row>
    <row r="239" spans="2:9">
      <c r="B239" s="102" t="s">
        <v>398</v>
      </c>
      <c r="C239" s="102" t="s">
        <v>405</v>
      </c>
      <c r="D239" s="102" t="s">
        <v>396</v>
      </c>
      <c r="E239" s="102" t="s">
        <v>396</v>
      </c>
      <c r="F239" s="102" t="s">
        <v>396</v>
      </c>
      <c r="G239" s="102" t="s">
        <v>396</v>
      </c>
      <c r="H239" s="102" t="s">
        <v>396</v>
      </c>
      <c r="I239" s="102">
        <v>1</v>
      </c>
    </row>
    <row r="240" spans="2:9">
      <c r="B240" s="102" t="s">
        <v>398</v>
      </c>
      <c r="C240" s="102" t="s">
        <v>404</v>
      </c>
      <c r="D240" s="102" t="s">
        <v>396</v>
      </c>
      <c r="E240" s="102" t="s">
        <v>396</v>
      </c>
      <c r="F240" s="102" t="s">
        <v>396</v>
      </c>
      <c r="G240" s="102" t="s">
        <v>396</v>
      </c>
      <c r="H240" s="102" t="s">
        <v>396</v>
      </c>
      <c r="I240" s="102">
        <v>1</v>
      </c>
    </row>
    <row r="241" spans="1:9">
      <c r="B241" s="102" t="s">
        <v>398</v>
      </c>
      <c r="C241" s="102" t="s">
        <v>403</v>
      </c>
      <c r="D241" s="102" t="s">
        <v>396</v>
      </c>
      <c r="E241" s="102" t="s">
        <v>396</v>
      </c>
      <c r="F241" s="102" t="s">
        <v>396</v>
      </c>
      <c r="G241" s="102" t="s">
        <v>396</v>
      </c>
      <c r="H241" s="102" t="s">
        <v>396</v>
      </c>
      <c r="I241" s="102">
        <v>1</v>
      </c>
    </row>
    <row r="242" spans="1:9">
      <c r="B242" s="102" t="s">
        <v>398</v>
      </c>
      <c r="C242" s="102" t="s">
        <v>402</v>
      </c>
      <c r="D242" s="102" t="s">
        <v>396</v>
      </c>
      <c r="E242" s="102" t="s">
        <v>396</v>
      </c>
      <c r="F242" s="102" t="s">
        <v>396</v>
      </c>
      <c r="G242" s="102" t="s">
        <v>396</v>
      </c>
      <c r="H242" s="102" t="s">
        <v>396</v>
      </c>
      <c r="I242" s="102">
        <v>1</v>
      </c>
    </row>
    <row r="243" spans="1:9">
      <c r="B243" s="102" t="s">
        <v>398</v>
      </c>
      <c r="C243" s="102" t="s">
        <v>401</v>
      </c>
      <c r="D243" s="102" t="s">
        <v>396</v>
      </c>
      <c r="E243" s="102" t="s">
        <v>396</v>
      </c>
      <c r="F243" s="102" t="s">
        <v>396</v>
      </c>
      <c r="G243" s="102" t="s">
        <v>396</v>
      </c>
      <c r="H243" s="102" t="s">
        <v>396</v>
      </c>
      <c r="I243" s="102">
        <v>1</v>
      </c>
    </row>
    <row r="244" spans="1:9">
      <c r="B244" s="102" t="s">
        <v>398</v>
      </c>
      <c r="C244" s="102" t="s">
        <v>400</v>
      </c>
      <c r="D244" s="102" t="s">
        <v>396</v>
      </c>
      <c r="E244" s="102" t="s">
        <v>396</v>
      </c>
      <c r="F244" s="102" t="s">
        <v>396</v>
      </c>
      <c r="G244" s="102" t="s">
        <v>396</v>
      </c>
      <c r="H244" s="102" t="s">
        <v>396</v>
      </c>
      <c r="I244" s="102">
        <v>1</v>
      </c>
    </row>
    <row r="245" spans="1:9">
      <c r="B245" s="102" t="s">
        <v>398</v>
      </c>
      <c r="C245" s="102" t="s">
        <v>399</v>
      </c>
      <c r="D245" s="102" t="s">
        <v>396</v>
      </c>
      <c r="E245" s="102" t="s">
        <v>396</v>
      </c>
      <c r="F245" s="102" t="s">
        <v>396</v>
      </c>
      <c r="G245" s="102" t="s">
        <v>396</v>
      </c>
      <c r="H245" s="102" t="s">
        <v>396</v>
      </c>
      <c r="I245" s="102">
        <v>1</v>
      </c>
    </row>
    <row r="246" spans="1:9">
      <c r="B246" s="102" t="s">
        <v>398</v>
      </c>
      <c r="C246" s="102" t="s">
        <v>397</v>
      </c>
      <c r="D246" s="102" t="s">
        <v>396</v>
      </c>
      <c r="E246" s="102" t="s">
        <v>396</v>
      </c>
      <c r="F246" s="102" t="s">
        <v>396</v>
      </c>
      <c r="G246" s="102" t="s">
        <v>396</v>
      </c>
      <c r="H246" s="102" t="s">
        <v>396</v>
      </c>
      <c r="I246" s="102">
        <v>1</v>
      </c>
    </row>
    <row r="247" spans="1:9">
      <c r="A247" s="396" t="s">
        <v>456</v>
      </c>
      <c r="B247" s="102" t="s">
        <v>412</v>
      </c>
      <c r="C247" s="102" t="s">
        <v>294</v>
      </c>
      <c r="D247" s="127" t="s">
        <v>888</v>
      </c>
      <c r="E247" s="102" t="s">
        <v>396</v>
      </c>
      <c r="F247" s="102" t="s">
        <v>396</v>
      </c>
      <c r="G247" s="102" t="s">
        <v>396</v>
      </c>
      <c r="H247" s="102" t="s">
        <v>396</v>
      </c>
      <c r="I247" s="102">
        <v>1</v>
      </c>
    </row>
    <row r="248" spans="1:9">
      <c r="A248" s="325" t="s">
        <v>456</v>
      </c>
      <c r="B248" s="326" t="s">
        <v>909</v>
      </c>
      <c r="C248" s="102"/>
      <c r="E248" s="102"/>
      <c r="F248" s="102"/>
      <c r="G248" s="102"/>
      <c r="H248" s="102"/>
      <c r="I248" s="102"/>
    </row>
    <row r="249" spans="1:9" ht="15.75">
      <c r="B249" s="127" t="s">
        <v>414</v>
      </c>
      <c r="C249" s="127" t="s">
        <v>889</v>
      </c>
      <c r="D249" s="127" t="s">
        <v>396</v>
      </c>
      <c r="E249" t="s">
        <v>903</v>
      </c>
      <c r="F249" s="127" t="s">
        <v>396</v>
      </c>
      <c r="G249" s="127" t="s">
        <v>396</v>
      </c>
      <c r="H249" s="127" t="s">
        <v>396</v>
      </c>
      <c r="I249" s="127">
        <v>1</v>
      </c>
    </row>
    <row r="250" spans="1:9" ht="15.75">
      <c r="B250" s="127" t="s">
        <v>414</v>
      </c>
      <c r="C250" s="127" t="s">
        <v>891</v>
      </c>
      <c r="D250" s="127" t="s">
        <v>396</v>
      </c>
      <c r="E250" t="s">
        <v>912</v>
      </c>
      <c r="F250" s="127" t="s">
        <v>396</v>
      </c>
      <c r="G250" s="127" t="s">
        <v>396</v>
      </c>
      <c r="H250" s="127" t="s">
        <v>396</v>
      </c>
      <c r="I250" s="127">
        <v>1</v>
      </c>
    </row>
    <row r="251" spans="1:9" ht="15.75">
      <c r="B251" s="127" t="s">
        <v>414</v>
      </c>
      <c r="C251" s="127" t="s">
        <v>893</v>
      </c>
      <c r="D251" s="127" t="s">
        <v>396</v>
      </c>
      <c r="E251" t="s">
        <v>916</v>
      </c>
      <c r="F251" s="127" t="s">
        <v>396</v>
      </c>
      <c r="G251" s="127" t="s">
        <v>396</v>
      </c>
      <c r="H251" s="127" t="s">
        <v>396</v>
      </c>
      <c r="I251" s="127">
        <v>1</v>
      </c>
    </row>
    <row r="252" spans="1:9">
      <c r="B252" s="127" t="s">
        <v>413</v>
      </c>
      <c r="C252" s="127" t="s">
        <v>889</v>
      </c>
      <c r="D252" s="127" t="s">
        <v>396</v>
      </c>
      <c r="E252" s="127" t="s">
        <v>396</v>
      </c>
      <c r="F252" s="127" t="s">
        <v>396</v>
      </c>
      <c r="G252" s="127" t="s">
        <v>396</v>
      </c>
      <c r="H252" s="127" t="s">
        <v>396</v>
      </c>
      <c r="I252" s="127">
        <v>1</v>
      </c>
    </row>
    <row r="253" spans="1:9">
      <c r="B253" s="127" t="s">
        <v>413</v>
      </c>
      <c r="C253" s="127" t="s">
        <v>891</v>
      </c>
      <c r="D253" s="127" t="s">
        <v>396</v>
      </c>
      <c r="E253" s="127" t="s">
        <v>396</v>
      </c>
      <c r="F253" s="127" t="s">
        <v>396</v>
      </c>
      <c r="G253" s="127" t="s">
        <v>396</v>
      </c>
      <c r="H253" s="127" t="s">
        <v>396</v>
      </c>
      <c r="I253" s="127">
        <v>1</v>
      </c>
    </row>
    <row r="254" spans="1:9">
      <c r="B254" s="127" t="s">
        <v>413</v>
      </c>
      <c r="C254" s="127" t="s">
        <v>893</v>
      </c>
      <c r="D254" s="127" t="s">
        <v>396</v>
      </c>
      <c r="E254" s="127" t="s">
        <v>396</v>
      </c>
      <c r="F254" s="127" t="s">
        <v>396</v>
      </c>
      <c r="G254" s="127" t="s">
        <v>396</v>
      </c>
      <c r="H254" s="127" t="s">
        <v>396</v>
      </c>
      <c r="I254" s="127">
        <v>1</v>
      </c>
    </row>
    <row r="255" spans="1:9">
      <c r="B255" s="127" t="s">
        <v>412</v>
      </c>
      <c r="C255" s="127" t="s">
        <v>889</v>
      </c>
      <c r="D255" s="325" t="s">
        <v>895</v>
      </c>
      <c r="E255" s="127" t="s">
        <v>396</v>
      </c>
      <c r="F255" s="127" t="s">
        <v>396</v>
      </c>
      <c r="G255" s="127" t="s">
        <v>396</v>
      </c>
      <c r="H255" s="127" t="s">
        <v>396</v>
      </c>
      <c r="I255" s="127">
        <v>1</v>
      </c>
    </row>
    <row r="256" spans="1:9">
      <c r="B256" s="127" t="s">
        <v>412</v>
      </c>
      <c r="C256" s="127" t="s">
        <v>891</v>
      </c>
      <c r="D256" s="347" t="s">
        <v>425</v>
      </c>
      <c r="E256" s="127" t="s">
        <v>396</v>
      </c>
      <c r="F256" s="127" t="s">
        <v>396</v>
      </c>
      <c r="G256" s="127" t="s">
        <v>396</v>
      </c>
      <c r="H256" s="127" t="s">
        <v>396</v>
      </c>
      <c r="I256" s="127">
        <v>1</v>
      </c>
    </row>
    <row r="257" spans="2:9">
      <c r="B257" s="127" t="s">
        <v>412</v>
      </c>
      <c r="C257" s="127" t="s">
        <v>893</v>
      </c>
      <c r="D257" s="325" t="s">
        <v>917</v>
      </c>
      <c r="E257" s="127" t="s">
        <v>396</v>
      </c>
      <c r="F257" s="127" t="s">
        <v>396</v>
      </c>
      <c r="G257" s="127" t="s">
        <v>396</v>
      </c>
      <c r="H257" s="127" t="s">
        <v>396</v>
      </c>
      <c r="I257" s="127">
        <v>1</v>
      </c>
    </row>
    <row r="258" spans="2:9">
      <c r="B258" s="127" t="s">
        <v>412</v>
      </c>
      <c r="C258" s="127" t="s">
        <v>893</v>
      </c>
      <c r="D258" s="325" t="s">
        <v>918</v>
      </c>
      <c r="E258" s="127" t="s">
        <v>396</v>
      </c>
      <c r="F258" s="127" t="s">
        <v>396</v>
      </c>
      <c r="G258" s="127" t="s">
        <v>396</v>
      </c>
      <c r="H258" s="127" t="s">
        <v>396</v>
      </c>
      <c r="I258" s="127">
        <v>1</v>
      </c>
    </row>
    <row r="259" spans="2:9" ht="15.75">
      <c r="B259" s="127" t="s">
        <v>408</v>
      </c>
      <c r="C259" s="127" t="s">
        <v>889</v>
      </c>
      <c r="D259" t="s">
        <v>903</v>
      </c>
      <c r="E259" s="127" t="s">
        <v>396</v>
      </c>
      <c r="F259" s="127" t="s">
        <v>396</v>
      </c>
      <c r="G259" s="127" t="s">
        <v>396</v>
      </c>
      <c r="H259" s="127" t="s">
        <v>396</v>
      </c>
      <c r="I259" s="127">
        <v>1</v>
      </c>
    </row>
    <row r="260" spans="2:9" ht="15.75">
      <c r="B260" s="127" t="s">
        <v>408</v>
      </c>
      <c r="C260" s="127" t="s">
        <v>891</v>
      </c>
      <c r="D260" t="s">
        <v>912</v>
      </c>
      <c r="E260" s="127" t="s">
        <v>396</v>
      </c>
      <c r="F260" s="127" t="s">
        <v>396</v>
      </c>
      <c r="G260" s="127" t="s">
        <v>396</v>
      </c>
      <c r="H260" s="127" t="s">
        <v>396</v>
      </c>
      <c r="I260" s="127">
        <v>1</v>
      </c>
    </row>
    <row r="261" spans="2:9" ht="15.75">
      <c r="B261" s="127" t="s">
        <v>408</v>
      </c>
      <c r="C261" s="127" t="s">
        <v>893</v>
      </c>
      <c r="D261" t="s">
        <v>916</v>
      </c>
      <c r="E261" s="127" t="s">
        <v>396</v>
      </c>
      <c r="F261" s="127" t="s">
        <v>396</v>
      </c>
      <c r="G261" s="127" t="s">
        <v>396</v>
      </c>
      <c r="H261" s="127" t="s">
        <v>396</v>
      </c>
      <c r="I261" s="127">
        <v>1</v>
      </c>
    </row>
    <row r="262" spans="2:9">
      <c r="B262" s="127" t="s">
        <v>408</v>
      </c>
      <c r="C262" s="127" t="s">
        <v>889</v>
      </c>
      <c r="D262" s="127" t="s">
        <v>896</v>
      </c>
      <c r="E262" s="127" t="s">
        <v>396</v>
      </c>
      <c r="F262" s="127" t="s">
        <v>396</v>
      </c>
      <c r="G262" s="127" t="s">
        <v>396</v>
      </c>
      <c r="H262" s="127" t="s">
        <v>396</v>
      </c>
      <c r="I262" s="127">
        <v>1</v>
      </c>
    </row>
    <row r="263" spans="2:9">
      <c r="B263" s="127" t="s">
        <v>408</v>
      </c>
      <c r="C263" s="127" t="s">
        <v>889</v>
      </c>
      <c r="D263" s="127" t="s">
        <v>897</v>
      </c>
      <c r="E263" s="127" t="s">
        <v>396</v>
      </c>
      <c r="F263" s="127" t="s">
        <v>396</v>
      </c>
      <c r="G263" s="127" t="s">
        <v>396</v>
      </c>
      <c r="H263" s="127" t="s">
        <v>396</v>
      </c>
      <c r="I263" s="127">
        <v>1</v>
      </c>
    </row>
    <row r="264" spans="2:9">
      <c r="B264" s="127" t="s">
        <v>408</v>
      </c>
      <c r="C264" s="127" t="s">
        <v>889</v>
      </c>
      <c r="D264" s="127" t="s">
        <v>899</v>
      </c>
      <c r="E264" s="127" t="s">
        <v>396</v>
      </c>
      <c r="F264" s="127" t="s">
        <v>396</v>
      </c>
      <c r="G264" s="127" t="s">
        <v>396</v>
      </c>
      <c r="H264" s="127" t="s">
        <v>396</v>
      </c>
      <c r="I264" s="127">
        <v>1</v>
      </c>
    </row>
    <row r="265" spans="2:9">
      <c r="B265" s="127" t="s">
        <v>408</v>
      </c>
      <c r="C265" s="127" t="s">
        <v>889</v>
      </c>
      <c r="D265" s="127" t="s">
        <v>900</v>
      </c>
      <c r="E265" s="127" t="s">
        <v>396</v>
      </c>
      <c r="F265" s="127" t="s">
        <v>396</v>
      </c>
      <c r="G265" s="127" t="s">
        <v>396</v>
      </c>
      <c r="H265" s="127" t="s">
        <v>396</v>
      </c>
      <c r="I265" s="127">
        <v>1</v>
      </c>
    </row>
    <row r="266" spans="2:9">
      <c r="B266" s="127" t="s">
        <v>408</v>
      </c>
      <c r="C266" s="127" t="s">
        <v>889</v>
      </c>
      <c r="D266" s="127" t="s">
        <v>901</v>
      </c>
      <c r="E266" s="127" t="s">
        <v>396</v>
      </c>
      <c r="F266" s="127" t="s">
        <v>396</v>
      </c>
      <c r="G266" s="127" t="s">
        <v>396</v>
      </c>
      <c r="H266" s="127" t="s">
        <v>396</v>
      </c>
      <c r="I266" s="127">
        <v>1</v>
      </c>
    </row>
    <row r="267" spans="2:9">
      <c r="B267" s="127" t="s">
        <v>408</v>
      </c>
      <c r="C267" s="127" t="s">
        <v>889</v>
      </c>
      <c r="D267" s="127" t="s">
        <v>902</v>
      </c>
      <c r="E267" s="127" t="s">
        <v>396</v>
      </c>
      <c r="F267" s="127" t="s">
        <v>396</v>
      </c>
      <c r="G267" s="127" t="s">
        <v>396</v>
      </c>
      <c r="H267" s="127" t="s">
        <v>396</v>
      </c>
      <c r="I267" s="127">
        <v>1</v>
      </c>
    </row>
    <row r="268" spans="2:9" ht="15.75">
      <c r="B268" s="102" t="s">
        <v>408</v>
      </c>
      <c r="C268" s="102" t="s">
        <v>370</v>
      </c>
      <c r="D268" t="s">
        <v>907</v>
      </c>
      <c r="E268" s="102" t="s">
        <v>396</v>
      </c>
      <c r="F268" s="102" t="s">
        <v>396</v>
      </c>
      <c r="G268" s="102" t="s">
        <v>396</v>
      </c>
      <c r="H268" s="102" t="s">
        <v>396</v>
      </c>
      <c r="I268" s="102">
        <v>1</v>
      </c>
    </row>
    <row r="269" spans="2:9" ht="15.75">
      <c r="B269" s="102" t="s">
        <v>408</v>
      </c>
      <c r="C269" s="127" t="s">
        <v>352</v>
      </c>
      <c r="D269" t="s">
        <v>910</v>
      </c>
      <c r="E269" s="102" t="s">
        <v>396</v>
      </c>
      <c r="F269" s="102" t="s">
        <v>396</v>
      </c>
      <c r="G269" s="102" t="s">
        <v>396</v>
      </c>
      <c r="H269" s="102" t="s">
        <v>396</v>
      </c>
      <c r="I269" s="102">
        <v>1</v>
      </c>
    </row>
    <row r="270" spans="2:9">
      <c r="B270" s="127" t="s">
        <v>408</v>
      </c>
      <c r="C270" s="127" t="s">
        <v>891</v>
      </c>
      <c r="D270" s="127" t="s">
        <v>896</v>
      </c>
      <c r="E270" s="127" t="s">
        <v>396</v>
      </c>
      <c r="F270" s="127" t="s">
        <v>396</v>
      </c>
      <c r="G270" s="127" t="s">
        <v>396</v>
      </c>
      <c r="H270" s="127" t="s">
        <v>396</v>
      </c>
      <c r="I270" s="127">
        <v>1</v>
      </c>
    </row>
    <row r="271" spans="2:9">
      <c r="B271" s="127" t="s">
        <v>408</v>
      </c>
      <c r="C271" s="127" t="s">
        <v>891</v>
      </c>
      <c r="D271" s="127" t="s">
        <v>897</v>
      </c>
      <c r="E271" s="127" t="s">
        <v>396</v>
      </c>
      <c r="F271" s="127" t="s">
        <v>396</v>
      </c>
      <c r="G271" s="127" t="s">
        <v>396</v>
      </c>
      <c r="H271" s="127" t="s">
        <v>396</v>
      </c>
      <c r="I271" s="127">
        <v>1</v>
      </c>
    </row>
    <row r="272" spans="2:9">
      <c r="B272" s="127" t="s">
        <v>408</v>
      </c>
      <c r="C272" s="127" t="s">
        <v>891</v>
      </c>
      <c r="D272" s="127" t="s">
        <v>899</v>
      </c>
      <c r="E272" s="127" t="s">
        <v>396</v>
      </c>
      <c r="F272" s="127" t="s">
        <v>396</v>
      </c>
      <c r="G272" s="127" t="s">
        <v>396</v>
      </c>
      <c r="H272" s="127" t="s">
        <v>396</v>
      </c>
      <c r="I272" s="127">
        <v>1</v>
      </c>
    </row>
    <row r="273" spans="1:9">
      <c r="B273" s="127" t="s">
        <v>408</v>
      </c>
      <c r="C273" s="127" t="s">
        <v>891</v>
      </c>
      <c r="D273" s="127" t="s">
        <v>900</v>
      </c>
      <c r="E273" s="127" t="s">
        <v>396</v>
      </c>
      <c r="F273" s="127" t="s">
        <v>396</v>
      </c>
      <c r="G273" s="127" t="s">
        <v>396</v>
      </c>
      <c r="H273" s="127" t="s">
        <v>396</v>
      </c>
      <c r="I273" s="127">
        <v>1</v>
      </c>
    </row>
    <row r="274" spans="1:9">
      <c r="B274" s="127" t="s">
        <v>408</v>
      </c>
      <c r="C274" s="127" t="s">
        <v>891</v>
      </c>
      <c r="D274" s="127" t="s">
        <v>901</v>
      </c>
      <c r="E274" s="127" t="s">
        <v>396</v>
      </c>
      <c r="F274" s="127" t="s">
        <v>396</v>
      </c>
      <c r="G274" s="127" t="s">
        <v>396</v>
      </c>
      <c r="H274" s="127" t="s">
        <v>396</v>
      </c>
      <c r="I274" s="127">
        <v>1</v>
      </c>
    </row>
    <row r="275" spans="1:9">
      <c r="B275" s="127" t="s">
        <v>408</v>
      </c>
      <c r="C275" s="127" t="s">
        <v>891</v>
      </c>
      <c r="D275" s="127" t="s">
        <v>902</v>
      </c>
      <c r="E275" s="127" t="s">
        <v>396</v>
      </c>
      <c r="F275" s="127" t="s">
        <v>396</v>
      </c>
      <c r="G275" s="127" t="s">
        <v>396</v>
      </c>
      <c r="H275" s="127" t="s">
        <v>396</v>
      </c>
      <c r="I275" s="127">
        <v>1</v>
      </c>
    </row>
    <row r="276" spans="1:9">
      <c r="B276" s="127" t="s">
        <v>408</v>
      </c>
      <c r="C276" s="127" t="s">
        <v>893</v>
      </c>
      <c r="D276" s="127" t="s">
        <v>896</v>
      </c>
      <c r="E276" s="127" t="s">
        <v>396</v>
      </c>
      <c r="F276" s="127" t="s">
        <v>396</v>
      </c>
      <c r="G276" s="127" t="s">
        <v>396</v>
      </c>
      <c r="H276" s="127" t="s">
        <v>396</v>
      </c>
      <c r="I276" s="127">
        <v>1</v>
      </c>
    </row>
    <row r="277" spans="1:9">
      <c r="B277" s="127" t="s">
        <v>408</v>
      </c>
      <c r="C277" s="127" t="s">
        <v>893</v>
      </c>
      <c r="D277" s="127" t="s">
        <v>897</v>
      </c>
      <c r="E277" s="127" t="s">
        <v>396</v>
      </c>
      <c r="F277" s="127" t="s">
        <v>396</v>
      </c>
      <c r="G277" s="127" t="s">
        <v>396</v>
      </c>
      <c r="H277" s="127" t="s">
        <v>396</v>
      </c>
      <c r="I277" s="127">
        <v>1</v>
      </c>
    </row>
    <row r="278" spans="1:9">
      <c r="B278" s="127" t="s">
        <v>408</v>
      </c>
      <c r="C278" s="127" t="s">
        <v>893</v>
      </c>
      <c r="D278" s="127" t="s">
        <v>899</v>
      </c>
      <c r="E278" s="127" t="s">
        <v>396</v>
      </c>
      <c r="F278" s="127" t="s">
        <v>396</v>
      </c>
      <c r="G278" s="127" t="s">
        <v>396</v>
      </c>
      <c r="H278" s="127" t="s">
        <v>396</v>
      </c>
      <c r="I278" s="127">
        <v>1</v>
      </c>
    </row>
    <row r="279" spans="1:9">
      <c r="B279" s="127" t="s">
        <v>408</v>
      </c>
      <c r="C279" s="127" t="s">
        <v>893</v>
      </c>
      <c r="D279" s="127" t="s">
        <v>900</v>
      </c>
      <c r="E279" s="127" t="s">
        <v>396</v>
      </c>
      <c r="F279" s="127" t="s">
        <v>396</v>
      </c>
      <c r="G279" s="127" t="s">
        <v>396</v>
      </c>
      <c r="H279" s="127" t="s">
        <v>396</v>
      </c>
      <c r="I279" s="127">
        <v>1</v>
      </c>
    </row>
    <row r="280" spans="1:9">
      <c r="B280" s="127" t="s">
        <v>408</v>
      </c>
      <c r="C280" s="127" t="s">
        <v>893</v>
      </c>
      <c r="D280" s="127" t="s">
        <v>901</v>
      </c>
      <c r="E280" s="127" t="s">
        <v>396</v>
      </c>
      <c r="F280" s="127" t="s">
        <v>396</v>
      </c>
      <c r="G280" s="127" t="s">
        <v>396</v>
      </c>
      <c r="H280" s="127" t="s">
        <v>396</v>
      </c>
      <c r="I280" s="127">
        <v>1</v>
      </c>
    </row>
    <row r="281" spans="1:9">
      <c r="B281" s="127" t="s">
        <v>408</v>
      </c>
      <c r="C281" s="127" t="s">
        <v>893</v>
      </c>
      <c r="D281" s="127" t="s">
        <v>902</v>
      </c>
      <c r="E281" s="127" t="s">
        <v>396</v>
      </c>
      <c r="F281" s="127" t="s">
        <v>396</v>
      </c>
      <c r="G281" s="127" t="s">
        <v>396</v>
      </c>
      <c r="H281" s="127" t="s">
        <v>396</v>
      </c>
      <c r="I281" s="127">
        <v>1</v>
      </c>
    </row>
    <row r="282" spans="1:9">
      <c r="A282" s="396" t="s">
        <v>456</v>
      </c>
      <c r="B282" s="396" t="s">
        <v>966</v>
      </c>
    </row>
    <row r="283" spans="1:9">
      <c r="B283" s="127" t="s">
        <v>417</v>
      </c>
      <c r="C283" s="127" t="s">
        <v>396</v>
      </c>
      <c r="D283" s="396" t="s">
        <v>964</v>
      </c>
      <c r="E283" s="127" t="s">
        <v>373</v>
      </c>
      <c r="F283" s="127" t="s">
        <v>396</v>
      </c>
      <c r="G283" s="127" t="s">
        <v>396</v>
      </c>
      <c r="H283" s="127" t="s">
        <v>396</v>
      </c>
      <c r="I283" s="127">
        <v>1</v>
      </c>
    </row>
    <row r="284" spans="1:9">
      <c r="B284" s="127" t="s">
        <v>412</v>
      </c>
      <c r="C284" s="127" t="s">
        <v>374</v>
      </c>
      <c r="D284" s="396" t="s">
        <v>964</v>
      </c>
      <c r="E284" s="127" t="s">
        <v>396</v>
      </c>
      <c r="F284" s="127" t="s">
        <v>396</v>
      </c>
      <c r="G284" s="127" t="s">
        <v>396</v>
      </c>
      <c r="H284" s="127" t="s">
        <v>396</v>
      </c>
      <c r="I284" s="127">
        <v>1</v>
      </c>
    </row>
  </sheetData>
  <autoFilter ref="A1:I281" xr:uid="{A90872C6-19B0-407B-A4DB-7E9FAB221764}"/>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23CC-1D8B-4078-97EE-35A7A87574EC}">
  <sheetPr>
    <tabColor theme="7" tint="-0.249977111117893"/>
  </sheetPr>
  <dimension ref="B3:AE159"/>
  <sheetViews>
    <sheetView topLeftCell="A8" zoomScale="70" zoomScaleNormal="70" workbookViewId="0">
      <selection activeCell="M38" sqref="M38"/>
    </sheetView>
  </sheetViews>
  <sheetFormatPr defaultColWidth="9" defaultRowHeight="12.75"/>
  <cols>
    <col min="1" max="1" width="9" style="76"/>
    <col min="2" max="2" width="13.75" style="76" customWidth="1"/>
    <col min="3" max="3" width="9" style="76"/>
    <col min="4" max="4" width="11.875" style="76" customWidth="1"/>
    <col min="5" max="12" width="9" style="76"/>
    <col min="13" max="13" width="21.625" style="76" customWidth="1"/>
    <col min="14" max="18" width="9" style="76"/>
    <col min="19" max="19" width="11.625" style="76" customWidth="1"/>
    <col min="20" max="22" width="9" style="76"/>
    <col min="23" max="23" width="10.375" style="76" customWidth="1"/>
    <col min="24" max="16384" width="9" style="76"/>
  </cols>
  <sheetData>
    <row r="3" spans="2:13" ht="15">
      <c r="M3" s="133" t="s">
        <v>395</v>
      </c>
    </row>
    <row r="4" spans="2:13">
      <c r="E4" s="76" t="s">
        <v>394</v>
      </c>
      <c r="L4" s="80"/>
      <c r="M4" s="76">
        <v>2017</v>
      </c>
    </row>
    <row r="5" spans="2:13">
      <c r="B5" s="76" t="s">
        <v>393</v>
      </c>
      <c r="D5" s="76" t="s">
        <v>392</v>
      </c>
      <c r="E5" s="76">
        <f>'[5]2012 EB for NMM'!$X$49</f>
        <v>14.27</v>
      </c>
      <c r="L5" s="80"/>
      <c r="M5" s="94">
        <f>'2017 inputs to SATIM'!$M$5</f>
        <v>14.759960880300349</v>
      </c>
    </row>
    <row r="6" spans="2:13">
      <c r="D6" s="76" t="s">
        <v>391</v>
      </c>
      <c r="E6" s="132">
        <f>'[5]2012 EB for NMM'!$X$45</f>
        <v>3.2959999999999998</v>
      </c>
      <c r="L6" s="80"/>
      <c r="M6" s="94">
        <f>'2017 inputs to SATIM'!$M$8</f>
        <v>9.6111784370000013</v>
      </c>
    </row>
    <row r="7" spans="2:13">
      <c r="D7" s="76" t="s">
        <v>267</v>
      </c>
      <c r="E7" s="76">
        <f>'[5]2012 EB for NMM'!$X$56</f>
        <v>1.27</v>
      </c>
      <c r="L7" s="80"/>
      <c r="M7" s="94">
        <f>'2017 inputs to SATIM'!$M$6</f>
        <v>1.1624356</v>
      </c>
    </row>
    <row r="8" spans="2:13">
      <c r="D8" s="76" t="s">
        <v>390</v>
      </c>
      <c r="E8" s="94">
        <f>'[5]2012 EB for NMM'!$X$59</f>
        <v>1.2</v>
      </c>
      <c r="L8" s="80"/>
      <c r="M8" s="94">
        <f>'2017 inputs to SATIM'!$M$7</f>
        <v>1.3591716472036741</v>
      </c>
    </row>
    <row r="9" spans="2:13">
      <c r="L9" s="80"/>
    </row>
    <row r="10" spans="2:13">
      <c r="L10" s="80"/>
    </row>
    <row r="11" spans="2:13">
      <c r="L11" s="80"/>
    </row>
    <row r="12" spans="2:13">
      <c r="B12" s="76" t="s">
        <v>389</v>
      </c>
      <c r="L12" s="80"/>
    </row>
    <row r="13" spans="2:13" ht="15">
      <c r="B13" s="130" t="s">
        <v>388</v>
      </c>
      <c r="C13" s="130"/>
      <c r="D13" s="130" t="s">
        <v>387</v>
      </c>
      <c r="F13" s="130" t="s">
        <v>386</v>
      </c>
      <c r="I13" s="130" t="s">
        <v>385</v>
      </c>
      <c r="L13" s="80"/>
    </row>
    <row r="14" spans="2:13" ht="15">
      <c r="B14" s="127" t="s">
        <v>330</v>
      </c>
      <c r="C14" s="127"/>
      <c r="D14" s="127" t="s">
        <v>384</v>
      </c>
      <c r="F14" s="127" t="s">
        <v>375</v>
      </c>
      <c r="G14" s="127"/>
      <c r="I14" s="127">
        <v>3.3380936635943899</v>
      </c>
      <c r="L14" s="80"/>
      <c r="M14" s="76">
        <f>'2017 inputs to SATIM'!$M10</f>
        <v>1.4815544687772495</v>
      </c>
    </row>
    <row r="15" spans="2:13" ht="15">
      <c r="B15" s="127" t="s">
        <v>374</v>
      </c>
      <c r="C15" s="127"/>
      <c r="D15" s="127" t="s">
        <v>372</v>
      </c>
      <c r="F15" s="127" t="s">
        <v>373</v>
      </c>
      <c r="G15" s="127"/>
      <c r="I15" s="131">
        <v>1.6690468317971949</v>
      </c>
      <c r="L15" s="80"/>
      <c r="M15" s="76">
        <f>'2017 inputs to SATIM'!$M11</f>
        <v>1</v>
      </c>
    </row>
    <row r="16" spans="2:13" ht="15">
      <c r="B16" s="127" t="s">
        <v>328</v>
      </c>
      <c r="C16" s="127"/>
      <c r="D16" s="127" t="s">
        <v>384</v>
      </c>
      <c r="F16" s="127" t="s">
        <v>371</v>
      </c>
      <c r="G16" s="127"/>
      <c r="I16" s="131">
        <v>5.0071404953915852</v>
      </c>
      <c r="L16" s="80"/>
      <c r="M16" s="76">
        <f>'2017 inputs to SATIM'!$M12</f>
        <v>2.2223317031658745</v>
      </c>
    </row>
    <row r="17" spans="2:13" ht="15">
      <c r="B17" s="127" t="s">
        <v>370</v>
      </c>
      <c r="C17" s="127"/>
      <c r="D17" s="127" t="s">
        <v>364</v>
      </c>
      <c r="F17" s="127" t="s">
        <v>369</v>
      </c>
      <c r="G17" s="127"/>
      <c r="I17" s="127">
        <v>1</v>
      </c>
      <c r="L17" s="80"/>
      <c r="M17" s="76">
        <f>'2017 inputs to SATIM'!$M13</f>
        <v>1</v>
      </c>
    </row>
    <row r="18" spans="2:13" ht="15">
      <c r="B18" s="127" t="s">
        <v>335</v>
      </c>
      <c r="C18" s="127"/>
      <c r="D18" s="127" t="s">
        <v>383</v>
      </c>
      <c r="F18" s="127" t="s">
        <v>368</v>
      </c>
      <c r="G18" s="127"/>
      <c r="I18" s="127">
        <v>5</v>
      </c>
      <c r="L18" s="80"/>
      <c r="M18" s="76">
        <f>'2017 inputs to SATIM'!$M14</f>
        <v>4.17130288071096</v>
      </c>
    </row>
    <row r="19" spans="2:13" ht="15">
      <c r="B19" s="127" t="s">
        <v>334</v>
      </c>
      <c r="C19" s="127"/>
      <c r="D19" s="127" t="s">
        <v>382</v>
      </c>
      <c r="F19" s="127" t="s">
        <v>367</v>
      </c>
      <c r="G19" s="127"/>
      <c r="I19" s="127">
        <v>3.6</v>
      </c>
      <c r="L19" s="80"/>
      <c r="M19" s="76">
        <f>'2017 inputs to SATIM'!$M15</f>
        <v>3.1034515746302271</v>
      </c>
    </row>
    <row r="20" spans="2:13" ht="15">
      <c r="B20" s="127" t="s">
        <v>322</v>
      </c>
      <c r="C20" s="127"/>
      <c r="D20" s="127" t="s">
        <v>381</v>
      </c>
      <c r="F20" s="127" t="s">
        <v>366</v>
      </c>
      <c r="G20" s="127"/>
      <c r="I20" s="127">
        <v>3</v>
      </c>
      <c r="L20" s="80"/>
      <c r="M20" s="76">
        <f>'2017 inputs to SATIM'!$M16</f>
        <v>3</v>
      </c>
    </row>
    <row r="21" spans="2:13" ht="15">
      <c r="B21" s="127" t="s">
        <v>333</v>
      </c>
      <c r="C21" s="127"/>
      <c r="D21" s="127" t="s">
        <v>380</v>
      </c>
      <c r="F21" s="127" t="s">
        <v>365</v>
      </c>
      <c r="G21" s="127"/>
      <c r="I21" s="127">
        <v>3.7</v>
      </c>
      <c r="L21" s="80"/>
      <c r="M21" s="76">
        <f>'2017 inputs to SATIM'!$M17</f>
        <v>3.3825192379376992</v>
      </c>
    </row>
    <row r="22" spans="2:13" ht="15">
      <c r="B22" s="127" t="s">
        <v>319</v>
      </c>
      <c r="C22" s="127"/>
      <c r="D22" s="127" t="s">
        <v>379</v>
      </c>
      <c r="F22" s="127" t="s">
        <v>363</v>
      </c>
      <c r="G22" s="127"/>
      <c r="I22" s="127">
        <v>3.1</v>
      </c>
      <c r="L22" s="80"/>
      <c r="M22" s="76">
        <f>'2017 inputs to SATIM'!$M18</f>
        <v>3.1</v>
      </c>
    </row>
    <row r="23" spans="2:13" ht="15">
      <c r="B23" s="127" t="s">
        <v>317</v>
      </c>
      <c r="C23" s="127"/>
      <c r="D23" s="127" t="s">
        <v>378</v>
      </c>
      <c r="F23" s="127" t="s">
        <v>361</v>
      </c>
      <c r="G23" s="127"/>
      <c r="I23" s="127">
        <v>5</v>
      </c>
      <c r="L23" s="80"/>
      <c r="M23" s="76">
        <f>'2017 inputs to SATIM'!$M19</f>
        <v>5</v>
      </c>
    </row>
    <row r="24" spans="2:13" ht="15">
      <c r="B24" s="127" t="s">
        <v>360</v>
      </c>
      <c r="C24" s="127"/>
      <c r="D24" s="127" t="s">
        <v>358</v>
      </c>
      <c r="F24" s="127" t="s">
        <v>359</v>
      </c>
      <c r="G24" s="127"/>
      <c r="I24" s="127">
        <v>1</v>
      </c>
      <c r="L24" s="80"/>
      <c r="M24" s="76">
        <f>'2017 inputs to SATIM'!$M20</f>
        <v>1</v>
      </c>
    </row>
    <row r="25" spans="2:13" ht="15">
      <c r="B25" s="127" t="s">
        <v>316</v>
      </c>
      <c r="C25" s="127"/>
      <c r="D25" s="127" t="s">
        <v>378</v>
      </c>
      <c r="F25" s="127" t="s">
        <v>357</v>
      </c>
      <c r="G25" s="127"/>
      <c r="I25" s="127">
        <v>7</v>
      </c>
      <c r="L25" s="80"/>
      <c r="M25" s="76">
        <f>'2017 inputs to SATIM'!$M21</f>
        <v>6.3028394130393117</v>
      </c>
    </row>
    <row r="26" spans="2:13" ht="15">
      <c r="B26" s="127" t="s">
        <v>315</v>
      </c>
      <c r="C26" s="127"/>
      <c r="D26" s="127" t="s">
        <v>377</v>
      </c>
      <c r="F26" s="127" t="s">
        <v>356</v>
      </c>
      <c r="G26" s="127"/>
      <c r="I26" s="131">
        <v>2.2178002849887148</v>
      </c>
      <c r="L26" s="80"/>
      <c r="M26" s="76">
        <f>'2017 inputs to SATIM'!$M22</f>
        <v>2.2178002849887148</v>
      </c>
    </row>
    <row r="27" spans="2:13" ht="15">
      <c r="B27" s="127" t="s">
        <v>352</v>
      </c>
      <c r="C27" s="127"/>
      <c r="D27" s="127" t="s">
        <v>348</v>
      </c>
      <c r="F27" s="127" t="s">
        <v>350</v>
      </c>
      <c r="G27" s="127"/>
      <c r="I27" s="127">
        <v>1</v>
      </c>
      <c r="L27" s="80"/>
      <c r="M27" s="76">
        <f>'2017 inputs to SATIM'!$M23</f>
        <v>1</v>
      </c>
    </row>
    <row r="28" spans="2:13" ht="15">
      <c r="B28" s="127" t="s">
        <v>313</v>
      </c>
      <c r="C28" s="127"/>
      <c r="D28" s="127" t="s">
        <v>377</v>
      </c>
      <c r="F28" s="127" t="s">
        <v>347</v>
      </c>
      <c r="G28" s="127"/>
      <c r="I28" s="131">
        <v>2.7142534868585733</v>
      </c>
      <c r="L28" s="80"/>
      <c r="M28" s="76">
        <f>'2017 inputs to SATIM'!$M24</f>
        <v>2.7142534868585733</v>
      </c>
    </row>
    <row r="29" spans="2:13">
      <c r="L29" s="80"/>
    </row>
    <row r="30" spans="2:13">
      <c r="L30" s="80"/>
    </row>
    <row r="31" spans="2:13" ht="15">
      <c r="B31" s="130" t="s">
        <v>376</v>
      </c>
      <c r="L31" s="80"/>
    </row>
    <row r="32" spans="2:13">
      <c r="B32" s="76" t="s">
        <v>330</v>
      </c>
      <c r="D32" s="76" t="s">
        <v>372</v>
      </c>
      <c r="E32" s="76" t="s">
        <v>375</v>
      </c>
      <c r="G32" s="76" t="s">
        <v>362</v>
      </c>
      <c r="I32" s="76">
        <v>0.95</v>
      </c>
      <c r="L32" s="80"/>
      <c r="M32" s="76">
        <f>'2017 inputs to SATIM'!M27</f>
        <v>0.98</v>
      </c>
    </row>
    <row r="33" spans="2:13">
      <c r="B33" s="76" t="s">
        <v>330</v>
      </c>
      <c r="D33" s="76" t="s">
        <v>344</v>
      </c>
      <c r="E33" s="76" t="s">
        <v>375</v>
      </c>
      <c r="G33" s="76" t="s">
        <v>362</v>
      </c>
      <c r="I33" s="76">
        <v>0.05</v>
      </c>
      <c r="L33" s="80"/>
      <c r="M33" s="76">
        <f>'2017 inputs to SATIM'!M28</f>
        <v>0.02</v>
      </c>
    </row>
    <row r="34" spans="2:13">
      <c r="B34" s="76" t="s">
        <v>374</v>
      </c>
      <c r="D34" s="76" t="s">
        <v>355</v>
      </c>
      <c r="E34" s="76" t="s">
        <v>373</v>
      </c>
      <c r="G34" s="76" t="s">
        <v>349</v>
      </c>
      <c r="I34" s="76">
        <v>0</v>
      </c>
      <c r="L34" s="80"/>
      <c r="M34" s="76">
        <f>'2017 inputs to SATIM'!M29</f>
        <v>0</v>
      </c>
    </row>
    <row r="35" spans="2:13">
      <c r="B35" s="76" t="s">
        <v>374</v>
      </c>
      <c r="D35" s="76" t="s">
        <v>355</v>
      </c>
      <c r="E35" s="76" t="s">
        <v>373</v>
      </c>
      <c r="G35" s="76" t="s">
        <v>346</v>
      </c>
      <c r="I35" s="76">
        <v>0</v>
      </c>
      <c r="L35" s="80"/>
      <c r="M35" s="76">
        <f>'2017 inputs to SATIM'!M30</f>
        <v>0</v>
      </c>
    </row>
    <row r="36" spans="2:13">
      <c r="B36" s="76" t="s">
        <v>374</v>
      </c>
      <c r="D36" s="76" t="s">
        <v>354</v>
      </c>
      <c r="E36" s="76" t="s">
        <v>373</v>
      </c>
      <c r="G36" s="76" t="s">
        <v>349</v>
      </c>
      <c r="I36" s="76">
        <v>0.60181005208637794</v>
      </c>
      <c r="L36" s="80"/>
      <c r="M36" s="76">
        <f>'2017 inputs to SATIM'!M31</f>
        <v>0.95168840170259272</v>
      </c>
    </row>
    <row r="37" spans="2:13">
      <c r="B37" s="76" t="s">
        <v>374</v>
      </c>
      <c r="D37" s="76" t="s">
        <v>354</v>
      </c>
      <c r="E37" s="76" t="s">
        <v>373</v>
      </c>
      <c r="G37" s="76" t="s">
        <v>346</v>
      </c>
      <c r="I37" s="76">
        <v>0.95</v>
      </c>
      <c r="L37" s="80"/>
      <c r="M37" s="76">
        <f>'2017 inputs to SATIM'!M32</f>
        <v>0.96120528571961861</v>
      </c>
    </row>
    <row r="38" spans="2:13">
      <c r="B38" s="76" t="s">
        <v>374</v>
      </c>
      <c r="D38" s="76" t="s">
        <v>353</v>
      </c>
      <c r="E38" s="76" t="s">
        <v>373</v>
      </c>
      <c r="G38" s="76" t="s">
        <v>349</v>
      </c>
      <c r="I38" s="76">
        <v>0.39818994791362217</v>
      </c>
      <c r="L38" s="80"/>
      <c r="M38" s="76">
        <f>'2017 inputs to SATIM'!M33</f>
        <v>4.7824381851383449E-2</v>
      </c>
    </row>
    <row r="39" spans="2:13">
      <c r="B39" s="76" t="s">
        <v>374</v>
      </c>
      <c r="D39" s="76" t="s">
        <v>353</v>
      </c>
      <c r="E39" s="76" t="s">
        <v>373</v>
      </c>
      <c r="G39" s="76" t="s">
        <v>346</v>
      </c>
      <c r="I39" s="76">
        <v>0.5</v>
      </c>
      <c r="L39" s="80"/>
      <c r="M39" s="76">
        <f>'2017 inputs to SATIM'!M34</f>
        <v>4.8780869488411122E-2</v>
      </c>
    </row>
    <row r="40" spans="2:13">
      <c r="B40" s="76" t="s">
        <v>374</v>
      </c>
      <c r="D40" s="76" t="s">
        <v>351</v>
      </c>
      <c r="E40" s="76" t="s">
        <v>373</v>
      </c>
      <c r="G40" s="76" t="s">
        <v>349</v>
      </c>
      <c r="I40" s="76">
        <v>0</v>
      </c>
      <c r="L40" s="80"/>
      <c r="M40" s="76">
        <f>'2017 inputs to SATIM'!M35</f>
        <v>0</v>
      </c>
    </row>
    <row r="41" spans="2:13">
      <c r="B41" s="76" t="s">
        <v>374</v>
      </c>
      <c r="D41" s="76" t="s">
        <v>351</v>
      </c>
      <c r="E41" s="76" t="s">
        <v>373</v>
      </c>
      <c r="G41" s="76" t="s">
        <v>346</v>
      </c>
      <c r="I41" s="76">
        <v>0</v>
      </c>
      <c r="L41" s="80"/>
      <c r="M41" s="76">
        <f>'2017 inputs to SATIM'!M36</f>
        <v>0</v>
      </c>
    </row>
    <row r="42" spans="2:13">
      <c r="B42" s="76" t="s">
        <v>328</v>
      </c>
      <c r="D42" s="76" t="s">
        <v>372</v>
      </c>
      <c r="E42" s="76" t="s">
        <v>371</v>
      </c>
      <c r="G42" s="76" t="s">
        <v>362</v>
      </c>
      <c r="I42" s="76">
        <v>0.95</v>
      </c>
      <c r="L42" s="80"/>
      <c r="M42" s="76">
        <f>'2017 inputs to SATIM'!M37</f>
        <v>0.982013450553339</v>
      </c>
    </row>
    <row r="43" spans="2:13">
      <c r="B43" s="76" t="s">
        <v>328</v>
      </c>
      <c r="D43" s="76" t="s">
        <v>344</v>
      </c>
      <c r="E43" s="76" t="s">
        <v>371</v>
      </c>
      <c r="G43" s="76" t="s">
        <v>362</v>
      </c>
      <c r="I43" s="76">
        <v>0.05</v>
      </c>
      <c r="L43" s="80"/>
      <c r="M43" s="76">
        <f>'2017 inputs to SATIM'!M38</f>
        <v>1.7986549446661004E-2</v>
      </c>
    </row>
    <row r="44" spans="2:13">
      <c r="B44" s="76" t="s">
        <v>370</v>
      </c>
      <c r="D44" s="76" t="s">
        <v>355</v>
      </c>
      <c r="E44" s="76" t="s">
        <v>369</v>
      </c>
      <c r="G44" s="76" t="s">
        <v>349</v>
      </c>
      <c r="I44" s="76">
        <v>0</v>
      </c>
      <c r="L44" s="80"/>
      <c r="M44" s="76">
        <f>'2017 inputs to SATIM'!M39</f>
        <v>0</v>
      </c>
    </row>
    <row r="45" spans="2:13">
      <c r="B45" s="76" t="s">
        <v>370</v>
      </c>
      <c r="D45" s="76" t="s">
        <v>355</v>
      </c>
      <c r="E45" s="76" t="s">
        <v>369</v>
      </c>
      <c r="G45" s="76" t="s">
        <v>346</v>
      </c>
      <c r="I45" s="76">
        <v>0</v>
      </c>
      <c r="L45" s="80"/>
      <c r="M45" s="76">
        <f>'2017 inputs to SATIM'!M40</f>
        <v>0</v>
      </c>
    </row>
    <row r="46" spans="2:13">
      <c r="B46" s="76" t="s">
        <v>370</v>
      </c>
      <c r="D46" s="76" t="s">
        <v>354</v>
      </c>
      <c r="E46" s="76" t="s">
        <v>369</v>
      </c>
      <c r="G46" s="76" t="s">
        <v>349</v>
      </c>
      <c r="I46" s="76">
        <v>0.95</v>
      </c>
      <c r="L46" s="80"/>
      <c r="M46" s="76">
        <f>'2017 inputs to SATIM'!M41</f>
        <v>0.71332285306249943</v>
      </c>
    </row>
    <row r="47" spans="2:13">
      <c r="B47" s="76" t="s">
        <v>370</v>
      </c>
      <c r="D47" s="76" t="s">
        <v>354</v>
      </c>
      <c r="E47" s="76" t="s">
        <v>369</v>
      </c>
      <c r="G47" s="76" t="s">
        <v>346</v>
      </c>
      <c r="I47" s="76">
        <v>0.95</v>
      </c>
      <c r="L47" s="80"/>
      <c r="M47" s="76">
        <f>'2017 inputs to SATIM'!M42</f>
        <v>0.72045608159312446</v>
      </c>
    </row>
    <row r="48" spans="2:13">
      <c r="B48" s="76" t="s">
        <v>370</v>
      </c>
      <c r="D48" s="76" t="s">
        <v>353</v>
      </c>
      <c r="E48" s="76" t="s">
        <v>369</v>
      </c>
      <c r="G48" s="76" t="s">
        <v>349</v>
      </c>
      <c r="I48" s="76">
        <v>0.05</v>
      </c>
      <c r="L48" s="80"/>
      <c r="M48" s="76">
        <f>'2017 inputs to SATIM'!M43</f>
        <v>0.28667714693750057</v>
      </c>
    </row>
    <row r="49" spans="2:13">
      <c r="B49" s="76" t="s">
        <v>370</v>
      </c>
      <c r="D49" s="76" t="s">
        <v>353</v>
      </c>
      <c r="E49" s="76" t="s">
        <v>369</v>
      </c>
      <c r="G49" s="76" t="s">
        <v>346</v>
      </c>
      <c r="I49" s="76">
        <v>0.05</v>
      </c>
      <c r="L49" s="80"/>
      <c r="M49" s="76">
        <f>'2017 inputs to SATIM'!M44</f>
        <v>0.2895439184068756</v>
      </c>
    </row>
    <row r="50" spans="2:13">
      <c r="B50" s="76" t="s">
        <v>370</v>
      </c>
      <c r="D50" s="76" t="s">
        <v>351</v>
      </c>
      <c r="E50" s="76" t="s">
        <v>369</v>
      </c>
      <c r="G50" s="76" t="s">
        <v>349</v>
      </c>
      <c r="I50" s="76">
        <v>0</v>
      </c>
      <c r="L50" s="80"/>
      <c r="M50" s="76">
        <f>'2017 inputs to SATIM'!M45</f>
        <v>0</v>
      </c>
    </row>
    <row r="51" spans="2:13">
      <c r="B51" s="76" t="s">
        <v>370</v>
      </c>
      <c r="D51" s="76" t="s">
        <v>351</v>
      </c>
      <c r="E51" s="76" t="s">
        <v>369</v>
      </c>
      <c r="G51" s="76" t="s">
        <v>346</v>
      </c>
      <c r="I51" s="76">
        <v>0</v>
      </c>
      <c r="L51" s="80"/>
      <c r="M51" s="76">
        <f>'2017 inputs to SATIM'!M46</f>
        <v>0</v>
      </c>
    </row>
    <row r="52" spans="2:13">
      <c r="B52" s="76" t="s">
        <v>335</v>
      </c>
      <c r="D52" s="76" t="s">
        <v>364</v>
      </c>
      <c r="E52" s="76" t="s">
        <v>368</v>
      </c>
      <c r="G52" s="76" t="s">
        <v>362</v>
      </c>
      <c r="I52" s="76">
        <v>0.98</v>
      </c>
      <c r="L52" s="80"/>
      <c r="M52" s="76">
        <f>'2017 inputs to SATIM'!M47</f>
        <v>0.98</v>
      </c>
    </row>
    <row r="53" spans="2:13">
      <c r="B53" s="76" t="s">
        <v>335</v>
      </c>
      <c r="D53" s="76" t="s">
        <v>344</v>
      </c>
      <c r="E53" s="76" t="s">
        <v>368</v>
      </c>
      <c r="G53" s="76" t="s">
        <v>362</v>
      </c>
      <c r="I53" s="76">
        <v>0.02</v>
      </c>
      <c r="L53" s="80"/>
      <c r="M53" s="76">
        <f>'2017 inputs to SATIM'!M48</f>
        <v>0.02</v>
      </c>
    </row>
    <row r="54" spans="2:13">
      <c r="B54" s="76" t="s">
        <v>334</v>
      </c>
      <c r="D54" s="76" t="s">
        <v>364</v>
      </c>
      <c r="E54" s="76" t="s">
        <v>367</v>
      </c>
      <c r="G54" s="76" t="s">
        <v>362</v>
      </c>
      <c r="I54" s="76">
        <v>0.97</v>
      </c>
      <c r="L54" s="80"/>
      <c r="M54" s="76">
        <f>'2017 inputs to SATIM'!M49</f>
        <v>0.97</v>
      </c>
    </row>
    <row r="55" spans="2:13">
      <c r="B55" s="76" t="s">
        <v>334</v>
      </c>
      <c r="D55" s="76" t="s">
        <v>344</v>
      </c>
      <c r="E55" s="76" t="s">
        <v>367</v>
      </c>
      <c r="G55" s="76" t="s">
        <v>362</v>
      </c>
      <c r="I55" s="76">
        <v>0.03</v>
      </c>
      <c r="L55" s="80"/>
      <c r="M55" s="76">
        <f>'2017 inputs to SATIM'!M50</f>
        <v>0.03</v>
      </c>
    </row>
    <row r="56" spans="2:13">
      <c r="B56" s="76" t="s">
        <v>322</v>
      </c>
      <c r="D56" s="76" t="s">
        <v>364</v>
      </c>
      <c r="E56" s="76" t="s">
        <v>366</v>
      </c>
      <c r="G56" s="76" t="s">
        <v>362</v>
      </c>
      <c r="I56" s="76">
        <v>0.97</v>
      </c>
      <c r="L56" s="80"/>
      <c r="M56" s="76">
        <f>'2017 inputs to SATIM'!M51</f>
        <v>0.97</v>
      </c>
    </row>
    <row r="57" spans="2:13">
      <c r="B57" s="76" t="s">
        <v>322</v>
      </c>
      <c r="D57" s="76" t="s">
        <v>344</v>
      </c>
      <c r="E57" s="76" t="s">
        <v>366</v>
      </c>
      <c r="G57" s="76" t="s">
        <v>362</v>
      </c>
      <c r="I57" s="76">
        <v>0.03</v>
      </c>
      <c r="L57" s="80"/>
      <c r="M57" s="76">
        <f>'2017 inputs to SATIM'!M52</f>
        <v>0.03</v>
      </c>
    </row>
    <row r="58" spans="2:13">
      <c r="B58" s="76" t="s">
        <v>333</v>
      </c>
      <c r="D58" s="76" t="s">
        <v>364</v>
      </c>
      <c r="E58" s="76" t="s">
        <v>365</v>
      </c>
      <c r="G58" s="76" t="s">
        <v>362</v>
      </c>
      <c r="I58" s="76">
        <v>0.98</v>
      </c>
      <c r="L58" s="80"/>
      <c r="M58" s="76">
        <f>'2017 inputs to SATIM'!M53</f>
        <v>0.98</v>
      </c>
    </row>
    <row r="59" spans="2:13">
      <c r="B59" s="76" t="s">
        <v>333</v>
      </c>
      <c r="D59" s="76" t="s">
        <v>344</v>
      </c>
      <c r="E59" s="76" t="s">
        <v>365</v>
      </c>
      <c r="G59" s="76" t="s">
        <v>362</v>
      </c>
      <c r="I59" s="76">
        <v>0.02</v>
      </c>
      <c r="L59" s="80"/>
      <c r="M59" s="76">
        <f>'2017 inputs to SATIM'!M54</f>
        <v>0.02</v>
      </c>
    </row>
    <row r="60" spans="2:13">
      <c r="B60" s="76" t="s">
        <v>319</v>
      </c>
      <c r="D60" s="76" t="s">
        <v>364</v>
      </c>
      <c r="E60" s="76" t="s">
        <v>363</v>
      </c>
      <c r="G60" s="76" t="s">
        <v>362</v>
      </c>
      <c r="I60" s="76">
        <v>0.98</v>
      </c>
      <c r="L60" s="80"/>
      <c r="M60" s="76">
        <f>'2017 inputs to SATIM'!M55</f>
        <v>0.98</v>
      </c>
    </row>
    <row r="61" spans="2:13">
      <c r="B61" s="76" t="s">
        <v>319</v>
      </c>
      <c r="D61" s="76" t="s">
        <v>344</v>
      </c>
      <c r="E61" s="76" t="s">
        <v>363</v>
      </c>
      <c r="G61" s="76" t="s">
        <v>362</v>
      </c>
      <c r="I61" s="76">
        <v>0.02</v>
      </c>
      <c r="L61" s="80"/>
      <c r="M61" s="76">
        <f>'2017 inputs to SATIM'!M56</f>
        <v>0.02</v>
      </c>
    </row>
    <row r="62" spans="2:13">
      <c r="B62" s="76" t="s">
        <v>317</v>
      </c>
      <c r="D62" s="76" t="s">
        <v>344</v>
      </c>
      <c r="E62" s="76" t="s">
        <v>361</v>
      </c>
      <c r="G62" s="76" t="s">
        <v>346</v>
      </c>
      <c r="I62" s="76">
        <v>0.1</v>
      </c>
      <c r="L62" s="80"/>
      <c r="M62" s="76">
        <f>'2017 inputs to SATIM'!M57</f>
        <v>0</v>
      </c>
    </row>
    <row r="63" spans="2:13">
      <c r="B63" s="76" t="s">
        <v>317</v>
      </c>
      <c r="D63" s="76" t="s">
        <v>358</v>
      </c>
      <c r="E63" s="76" t="s">
        <v>361</v>
      </c>
      <c r="G63" s="76" t="s">
        <v>346</v>
      </c>
      <c r="I63" s="76">
        <v>0.9</v>
      </c>
      <c r="L63" s="80"/>
      <c r="M63" s="76">
        <f>'2017 inputs to SATIM'!M58</f>
        <v>0</v>
      </c>
    </row>
    <row r="64" spans="2:13">
      <c r="B64" s="76" t="s">
        <v>360</v>
      </c>
      <c r="D64" s="76" t="s">
        <v>355</v>
      </c>
      <c r="E64" s="76" t="s">
        <v>359</v>
      </c>
      <c r="G64" s="76" t="s">
        <v>349</v>
      </c>
      <c r="I64" s="76">
        <v>0</v>
      </c>
      <c r="L64" s="80"/>
      <c r="M64" s="76">
        <f>'2017 inputs to SATIM'!M59</f>
        <v>0</v>
      </c>
    </row>
    <row r="65" spans="2:13">
      <c r="B65" s="76" t="s">
        <v>360</v>
      </c>
      <c r="D65" s="76" t="s">
        <v>355</v>
      </c>
      <c r="E65" s="76" t="s">
        <v>359</v>
      </c>
      <c r="G65" s="76" t="s">
        <v>346</v>
      </c>
      <c r="I65" s="76">
        <v>0</v>
      </c>
      <c r="L65" s="80"/>
      <c r="M65" s="76">
        <f>'2017 inputs to SATIM'!M60</f>
        <v>0</v>
      </c>
    </row>
    <row r="66" spans="2:13">
      <c r="B66" s="76" t="s">
        <v>360</v>
      </c>
      <c r="D66" s="76" t="s">
        <v>354</v>
      </c>
      <c r="E66" s="76" t="s">
        <v>359</v>
      </c>
      <c r="G66" s="76" t="s">
        <v>349</v>
      </c>
      <c r="I66" s="76">
        <v>0.22445847917974948</v>
      </c>
      <c r="L66" s="80"/>
      <c r="M66" s="76">
        <f>'2017 inputs to SATIM'!M61</f>
        <v>0.22450000000000001</v>
      </c>
    </row>
    <row r="67" spans="2:13">
      <c r="B67" s="76" t="s">
        <v>360</v>
      </c>
      <c r="D67" s="76" t="s">
        <v>354</v>
      </c>
      <c r="E67" s="76" t="s">
        <v>359</v>
      </c>
      <c r="G67" s="76" t="s">
        <v>346</v>
      </c>
      <c r="I67" s="76">
        <v>0.5</v>
      </c>
      <c r="L67" s="80"/>
      <c r="M67" s="76">
        <f>'2017 inputs to SATIM'!M62</f>
        <v>0.226745</v>
      </c>
    </row>
    <row r="68" spans="2:13">
      <c r="B68" s="76" t="s">
        <v>360</v>
      </c>
      <c r="D68" s="76" t="s">
        <v>353</v>
      </c>
      <c r="E68" s="76" t="s">
        <v>359</v>
      </c>
      <c r="G68" s="76" t="s">
        <v>349</v>
      </c>
      <c r="I68" s="76">
        <v>0.77554152082025052</v>
      </c>
      <c r="L68" s="80"/>
      <c r="M68" s="76">
        <f>'2017 inputs to SATIM'!M63</f>
        <v>0.77550000000000008</v>
      </c>
    </row>
    <row r="69" spans="2:13">
      <c r="B69" s="76" t="s">
        <v>360</v>
      </c>
      <c r="D69" s="76" t="s">
        <v>353</v>
      </c>
      <c r="E69" s="76" t="s">
        <v>359</v>
      </c>
      <c r="G69" s="76" t="s">
        <v>346</v>
      </c>
      <c r="I69" s="76">
        <v>0.85</v>
      </c>
      <c r="L69" s="80"/>
      <c r="M69" s="76">
        <f>'2017 inputs to SATIM'!M64</f>
        <v>0.78325500000000003</v>
      </c>
    </row>
    <row r="70" spans="2:13">
      <c r="B70" s="76" t="s">
        <v>360</v>
      </c>
      <c r="D70" s="76" t="s">
        <v>351</v>
      </c>
      <c r="E70" s="76" t="s">
        <v>359</v>
      </c>
      <c r="G70" s="76" t="s">
        <v>349</v>
      </c>
      <c r="I70" s="76">
        <v>0</v>
      </c>
      <c r="L70" s="80"/>
      <c r="M70" s="76">
        <f>'2017 inputs to SATIM'!M65</f>
        <v>0</v>
      </c>
    </row>
    <row r="71" spans="2:13">
      <c r="B71" s="76" t="s">
        <v>360</v>
      </c>
      <c r="D71" s="76" t="s">
        <v>351</v>
      </c>
      <c r="E71" s="76" t="s">
        <v>359</v>
      </c>
      <c r="G71" s="76" t="s">
        <v>346</v>
      </c>
      <c r="I71" s="76">
        <v>0</v>
      </c>
      <c r="L71" s="80"/>
      <c r="M71" s="76">
        <f>'2017 inputs to SATIM'!M66</f>
        <v>0</v>
      </c>
    </row>
    <row r="72" spans="2:13">
      <c r="B72" s="76" t="s">
        <v>316</v>
      </c>
      <c r="D72" s="76" t="s">
        <v>344</v>
      </c>
      <c r="E72" s="76" t="s">
        <v>357</v>
      </c>
      <c r="G72" s="76" t="s">
        <v>346</v>
      </c>
      <c r="I72" s="76">
        <v>0.1</v>
      </c>
      <c r="L72" s="80"/>
      <c r="M72" s="76">
        <f>'2017 inputs to SATIM'!M67</f>
        <v>4.5049744301551154E-4</v>
      </c>
    </row>
    <row r="73" spans="2:13">
      <c r="B73" s="76" t="s">
        <v>316</v>
      </c>
      <c r="D73" s="76" t="s">
        <v>358</v>
      </c>
      <c r="E73" s="76" t="s">
        <v>357</v>
      </c>
      <c r="G73" s="76" t="s">
        <v>346</v>
      </c>
      <c r="I73" s="76">
        <v>0.9</v>
      </c>
      <c r="L73" s="80"/>
      <c r="M73" s="76">
        <f>'2017 inputs to SATIM'!M68</f>
        <v>0.99954950255698449</v>
      </c>
    </row>
    <row r="74" spans="2:13">
      <c r="B74" s="76" t="s">
        <v>315</v>
      </c>
      <c r="D74" s="76" t="s">
        <v>344</v>
      </c>
      <c r="E74" s="76" t="s">
        <v>356</v>
      </c>
      <c r="G74" s="76" t="s">
        <v>349</v>
      </c>
      <c r="I74" s="76">
        <v>0.06</v>
      </c>
      <c r="L74" s="80"/>
      <c r="M74" s="76">
        <f>'2017 inputs to SATIM'!M69</f>
        <v>0.06</v>
      </c>
    </row>
    <row r="75" spans="2:13">
      <c r="B75" s="76" t="s">
        <v>315</v>
      </c>
      <c r="D75" s="76" t="s">
        <v>348</v>
      </c>
      <c r="E75" s="76" t="s">
        <v>356</v>
      </c>
      <c r="G75" s="76" t="s">
        <v>346</v>
      </c>
      <c r="I75" s="76">
        <v>0.94</v>
      </c>
      <c r="L75" s="80"/>
      <c r="M75" s="76">
        <f>'2017 inputs to SATIM'!M70</f>
        <v>0.94</v>
      </c>
    </row>
    <row r="76" spans="2:13">
      <c r="B76" s="76" t="s">
        <v>352</v>
      </c>
      <c r="D76" s="76" t="s">
        <v>355</v>
      </c>
      <c r="E76" s="76" t="s">
        <v>350</v>
      </c>
      <c r="G76" s="76" t="s">
        <v>349</v>
      </c>
      <c r="I76" s="76">
        <v>0</v>
      </c>
      <c r="L76" s="80"/>
      <c r="M76" s="76">
        <f>'2017 inputs to SATIM'!M71</f>
        <v>0</v>
      </c>
    </row>
    <row r="77" spans="2:13">
      <c r="B77" s="76" t="s">
        <v>352</v>
      </c>
      <c r="D77" s="76" t="s">
        <v>355</v>
      </c>
      <c r="E77" s="76" t="s">
        <v>350</v>
      </c>
      <c r="G77" s="76" t="s">
        <v>346</v>
      </c>
      <c r="I77" s="76">
        <v>0</v>
      </c>
      <c r="L77" s="80"/>
      <c r="M77" s="76">
        <f>'2017 inputs to SATIM'!M72</f>
        <v>0</v>
      </c>
    </row>
    <row r="78" spans="2:13">
      <c r="B78" s="76" t="s">
        <v>352</v>
      </c>
      <c r="D78" s="76" t="s">
        <v>354</v>
      </c>
      <c r="E78" s="76" t="s">
        <v>350</v>
      </c>
      <c r="G78" s="76" t="s">
        <v>349</v>
      </c>
      <c r="I78" s="76">
        <v>0.95</v>
      </c>
      <c r="L78" s="80"/>
      <c r="M78" s="76">
        <f>'2017 inputs to SATIM'!M73</f>
        <v>0.95</v>
      </c>
    </row>
    <row r="79" spans="2:13">
      <c r="B79" s="76" t="s">
        <v>352</v>
      </c>
      <c r="D79" s="76" t="s">
        <v>354</v>
      </c>
      <c r="E79" s="76" t="s">
        <v>350</v>
      </c>
      <c r="G79" s="76" t="s">
        <v>346</v>
      </c>
      <c r="I79" s="76">
        <v>0.95</v>
      </c>
      <c r="L79" s="80"/>
      <c r="M79" s="76">
        <f>'2017 inputs to SATIM'!M74</f>
        <v>0.95</v>
      </c>
    </row>
    <row r="80" spans="2:13">
      <c r="B80" s="76" t="s">
        <v>352</v>
      </c>
      <c r="D80" s="76" t="s">
        <v>353</v>
      </c>
      <c r="E80" s="76" t="s">
        <v>350</v>
      </c>
      <c r="G80" s="76" t="s">
        <v>349</v>
      </c>
      <c r="I80" s="76">
        <v>0</v>
      </c>
      <c r="L80" s="80"/>
      <c r="M80" s="76">
        <f>'2017 inputs to SATIM'!M75</f>
        <v>0</v>
      </c>
    </row>
    <row r="81" spans="2:15">
      <c r="B81" s="76" t="s">
        <v>352</v>
      </c>
      <c r="D81" s="76" t="s">
        <v>353</v>
      </c>
      <c r="E81" s="76" t="s">
        <v>350</v>
      </c>
      <c r="G81" s="76" t="s">
        <v>346</v>
      </c>
      <c r="I81" s="76">
        <v>0.05</v>
      </c>
      <c r="L81" s="80"/>
      <c r="M81" s="76">
        <f>'2017 inputs to SATIM'!M76</f>
        <v>0.05</v>
      </c>
    </row>
    <row r="82" spans="2:15">
      <c r="B82" s="76" t="s">
        <v>352</v>
      </c>
      <c r="D82" s="76" t="s">
        <v>351</v>
      </c>
      <c r="E82" s="76" t="s">
        <v>350</v>
      </c>
      <c r="G82" s="76" t="s">
        <v>349</v>
      </c>
      <c r="I82" s="76">
        <v>0</v>
      </c>
      <c r="L82" s="80"/>
      <c r="M82" s="76">
        <f>'2017 inputs to SATIM'!M77</f>
        <v>0</v>
      </c>
    </row>
    <row r="83" spans="2:15">
      <c r="B83" s="76" t="s">
        <v>352</v>
      </c>
      <c r="D83" s="76" t="s">
        <v>351</v>
      </c>
      <c r="E83" s="76" t="s">
        <v>350</v>
      </c>
      <c r="G83" s="76" t="s">
        <v>346</v>
      </c>
      <c r="I83" s="76">
        <v>0</v>
      </c>
      <c r="L83" s="80"/>
      <c r="M83" s="76">
        <f>'2017 inputs to SATIM'!M78</f>
        <v>0</v>
      </c>
    </row>
    <row r="84" spans="2:15">
      <c r="B84" s="76" t="s">
        <v>313</v>
      </c>
      <c r="D84" s="76" t="s">
        <v>344</v>
      </c>
      <c r="E84" s="76" t="s">
        <v>347</v>
      </c>
      <c r="G84" s="76" t="s">
        <v>349</v>
      </c>
      <c r="I84" s="76">
        <v>0.06</v>
      </c>
      <c r="L84" s="80"/>
      <c r="M84" s="76">
        <f>'2017 inputs to SATIM'!M79</f>
        <v>0.06</v>
      </c>
    </row>
    <row r="85" spans="2:15">
      <c r="B85" s="76" t="s">
        <v>313</v>
      </c>
      <c r="D85" s="76" t="s">
        <v>348</v>
      </c>
      <c r="E85" s="76" t="s">
        <v>347</v>
      </c>
      <c r="G85" s="76" t="s">
        <v>346</v>
      </c>
      <c r="I85" s="76">
        <v>0.94</v>
      </c>
      <c r="L85" s="80"/>
      <c r="M85" s="76">
        <f>'2017 inputs to SATIM'!M80</f>
        <v>0.94</v>
      </c>
    </row>
    <row r="86" spans="2:15">
      <c r="L86" s="80"/>
    </row>
    <row r="87" spans="2:15">
      <c r="L87" s="80"/>
    </row>
    <row r="88" spans="2:15">
      <c r="B88" s="85" t="s">
        <v>345</v>
      </c>
      <c r="L88" s="80"/>
    </row>
    <row r="89" spans="2:15">
      <c r="L89" s="80"/>
    </row>
    <row r="90" spans="2:15">
      <c r="B90" s="76" t="s">
        <v>337</v>
      </c>
      <c r="D90" s="76" t="s">
        <v>344</v>
      </c>
      <c r="L90" s="80"/>
      <c r="M90" s="76">
        <f>'2017 inputs to SATIM'!M84</f>
        <v>0.18602801087854343</v>
      </c>
    </row>
    <row r="91" spans="2:15">
      <c r="B91" s="76" t="s">
        <v>327</v>
      </c>
      <c r="D91" s="76" t="s">
        <v>344</v>
      </c>
      <c r="L91" s="80"/>
      <c r="M91" s="76">
        <f>'2017 inputs to SATIM'!M85</f>
        <v>0.13380962186000489</v>
      </c>
    </row>
    <row r="92" spans="2:15">
      <c r="B92" s="76" t="s">
        <v>337</v>
      </c>
      <c r="D92" s="76" t="s">
        <v>344</v>
      </c>
      <c r="L92" s="80"/>
      <c r="M92" s="76">
        <f>'2017 inputs to SATIM'!M86</f>
        <v>7.941546663236064E-2</v>
      </c>
    </row>
    <row r="93" spans="2:15">
      <c r="B93" s="76" t="s">
        <v>327</v>
      </c>
      <c r="D93" s="76" t="s">
        <v>344</v>
      </c>
      <c r="L93" s="80"/>
      <c r="M93" s="76">
        <f>'2017 inputs to SATIM'!M87</f>
        <v>5.9380286123511664E-2</v>
      </c>
    </row>
    <row r="94" spans="2:15">
      <c r="B94" s="76" t="s">
        <v>337</v>
      </c>
      <c r="D94" s="76" t="s">
        <v>342</v>
      </c>
      <c r="L94" s="80"/>
      <c r="M94" s="76">
        <v>0.69</v>
      </c>
      <c r="O94" s="76" t="s">
        <v>343</v>
      </c>
    </row>
    <row r="95" spans="2:15">
      <c r="B95" s="76" t="s">
        <v>327</v>
      </c>
      <c r="D95" s="76" t="s">
        <v>342</v>
      </c>
      <c r="L95" s="80"/>
      <c r="M95" s="76">
        <v>0.69</v>
      </c>
    </row>
    <row r="96" spans="2:15">
      <c r="L96" s="80"/>
    </row>
    <row r="97" spans="2:31">
      <c r="B97" s="85" t="s">
        <v>341</v>
      </c>
      <c r="L97" s="80"/>
    </row>
    <row r="98" spans="2:31">
      <c r="L98" s="80"/>
    </row>
    <row r="99" spans="2:31">
      <c r="B99" s="76" t="s">
        <v>317</v>
      </c>
      <c r="I99" s="76">
        <f>'2017 inputs to SATIM'!J90</f>
        <v>103.99940000000002</v>
      </c>
      <c r="L99" s="80"/>
      <c r="O99" s="76" t="s">
        <v>340</v>
      </c>
    </row>
    <row r="100" spans="2:31">
      <c r="B100" s="76" t="s">
        <v>335</v>
      </c>
      <c r="I100" s="76">
        <f>'2017 inputs to SATIM'!J92</f>
        <v>520</v>
      </c>
      <c r="L100" s="80"/>
    </row>
    <row r="101" spans="2:31">
      <c r="B101" s="76" t="s">
        <v>322</v>
      </c>
      <c r="I101" s="76">
        <f>'2017 inputs to SATIM'!J93</f>
        <v>520</v>
      </c>
      <c r="L101" s="80"/>
    </row>
    <row r="102" spans="2:31">
      <c r="B102" s="76" t="s">
        <v>333</v>
      </c>
      <c r="I102" s="76">
        <f>'2017 inputs to SATIM'!J94</f>
        <v>520</v>
      </c>
      <c r="L102" s="80"/>
    </row>
    <row r="103" spans="2:31">
      <c r="B103" s="76" t="s">
        <v>319</v>
      </c>
      <c r="I103" s="76">
        <f>'2017 inputs to SATIM'!J95</f>
        <v>520</v>
      </c>
      <c r="L103" s="80"/>
    </row>
    <row r="104" spans="2:31">
      <c r="B104" s="76" t="s">
        <v>316</v>
      </c>
      <c r="I104" s="76">
        <f>'2017 inputs to SATIM'!J96</f>
        <v>103.99</v>
      </c>
      <c r="L104" s="80"/>
      <c r="AE104" s="76">
        <v>0.13400000000000001</v>
      </c>
    </row>
    <row r="105" spans="2:31">
      <c r="B105" s="76" t="s">
        <v>315</v>
      </c>
      <c r="I105" s="76">
        <f>'2017 inputs to SATIM'!J97</f>
        <v>768</v>
      </c>
      <c r="L105" s="80"/>
    </row>
    <row r="106" spans="2:31">
      <c r="B106" s="76" t="s">
        <v>313</v>
      </c>
      <c r="I106" s="76">
        <f>'2017 inputs to SATIM'!J98</f>
        <v>768</v>
      </c>
      <c r="L106" s="80"/>
    </row>
    <row r="107" spans="2:31">
      <c r="L107" s="80"/>
    </row>
    <row r="108" spans="2:31">
      <c r="L108" s="80"/>
    </row>
    <row r="109" spans="2:31">
      <c r="B109" s="85" t="s">
        <v>339</v>
      </c>
      <c r="L109" s="80"/>
    </row>
    <row r="110" spans="2:31">
      <c r="B110" s="76" t="s">
        <v>337</v>
      </c>
      <c r="I110" s="91">
        <f>'2017 inputs to SATIM'!J104</f>
        <v>0.62</v>
      </c>
      <c r="L110" s="80"/>
    </row>
    <row r="111" spans="2:31">
      <c r="B111" s="76" t="s">
        <v>327</v>
      </c>
      <c r="I111" s="91">
        <f>'2017 inputs to SATIM'!J105</f>
        <v>0.38</v>
      </c>
      <c r="L111" s="80"/>
    </row>
    <row r="112" spans="2:31" ht="15">
      <c r="B112" s="127" t="s">
        <v>332</v>
      </c>
      <c r="I112" s="91">
        <f>'2017 inputs to SATIM'!$J$101</f>
        <v>0.61913564202134952</v>
      </c>
      <c r="L112" s="80"/>
    </row>
    <row r="113" spans="2:14" ht="15">
      <c r="B113" s="127" t="s">
        <v>318</v>
      </c>
      <c r="I113" s="91">
        <f>'2017 inputs to SATIM'!$J$101</f>
        <v>0.61913564202134952</v>
      </c>
      <c r="L113" s="80"/>
    </row>
    <row r="114" spans="2:14" ht="15">
      <c r="B114" s="127"/>
    </row>
    <row r="115" spans="2:14" ht="15">
      <c r="B115" s="129" t="s">
        <v>338</v>
      </c>
    </row>
    <row r="116" spans="2:14" ht="15">
      <c r="B116" s="127" t="s">
        <v>337</v>
      </c>
      <c r="M116" s="94">
        <f>'2017 inputs to SATIM'!J115</f>
        <v>9.1511757457862171</v>
      </c>
      <c r="N116" s="76" t="s">
        <v>336</v>
      </c>
    </row>
    <row r="117" spans="2:14" ht="15">
      <c r="B117" s="127" t="s">
        <v>327</v>
      </c>
      <c r="M117" s="94">
        <f>'2017 inputs to SATIM'!J116</f>
        <v>5.6087851345141324</v>
      </c>
    </row>
    <row r="118" spans="2:14" ht="15">
      <c r="B118" s="127" t="s">
        <v>335</v>
      </c>
      <c r="M118" s="83">
        <f>'2017 inputs to SATIM'!J112</f>
        <v>0.84180945039565913</v>
      </c>
    </row>
    <row r="119" spans="2:14" ht="15">
      <c r="B119" s="127" t="s">
        <v>334</v>
      </c>
      <c r="M119" s="83">
        <f>'2017 inputs to SATIM'!J114</f>
        <v>2.5051437861172028</v>
      </c>
    </row>
    <row r="120" spans="2:14" ht="15">
      <c r="B120" s="127" t="s">
        <v>333</v>
      </c>
      <c r="M120" s="83">
        <f>'2017 inputs to SATIM'!J113</f>
        <v>7.3734394028631813</v>
      </c>
    </row>
    <row r="121" spans="2:14" ht="15">
      <c r="B121" s="127" t="s">
        <v>332</v>
      </c>
      <c r="M121" s="83">
        <f>'2017 inputs to SATIM'!J110</f>
        <v>6.6373771795010361</v>
      </c>
    </row>
    <row r="122" spans="2:14" ht="15">
      <c r="B122" s="127" t="s">
        <v>318</v>
      </c>
      <c r="M122" s="83">
        <f>'2017 inputs to SATIM'!J111</f>
        <v>4.0830154598750061</v>
      </c>
    </row>
    <row r="123" spans="2:14" ht="15">
      <c r="B123" s="127"/>
    </row>
    <row r="124" spans="2:14" ht="15">
      <c r="B124" s="127"/>
    </row>
    <row r="125" spans="2:14" ht="15">
      <c r="B125" s="127"/>
    </row>
    <row r="126" spans="2:14" ht="15">
      <c r="B126" s="127"/>
    </row>
    <row r="127" spans="2:14">
      <c r="B127" s="76" t="s">
        <v>331</v>
      </c>
    </row>
    <row r="128" spans="2:14">
      <c r="B128" s="97"/>
      <c r="C128" s="96"/>
      <c r="D128" s="96"/>
      <c r="E128" s="96"/>
      <c r="F128" s="96"/>
      <c r="G128" s="96"/>
      <c r="H128" s="95"/>
    </row>
    <row r="129" spans="2:13" ht="15">
      <c r="B129" s="128" t="s">
        <v>314</v>
      </c>
      <c r="C129" s="127" t="s">
        <v>330</v>
      </c>
      <c r="D129" s="127">
        <v>1000</v>
      </c>
      <c r="H129" s="80"/>
      <c r="J129" s="76">
        <f t="shared" ref="J129:J144" si="0">D129*$L$129</f>
        <v>1310</v>
      </c>
      <c r="L129" s="76">
        <v>1.31</v>
      </c>
      <c r="M129" s="76" t="s">
        <v>329</v>
      </c>
    </row>
    <row r="130" spans="2:13" ht="15">
      <c r="B130" s="128" t="s">
        <v>314</v>
      </c>
      <c r="C130" s="127" t="s">
        <v>328</v>
      </c>
      <c r="D130" s="127">
        <v>1</v>
      </c>
      <c r="H130" s="80"/>
      <c r="J130" s="76">
        <f t="shared" si="0"/>
        <v>1.31</v>
      </c>
    </row>
    <row r="131" spans="2:13" ht="15">
      <c r="B131" s="128" t="s">
        <v>314</v>
      </c>
      <c r="C131" s="127" t="s">
        <v>327</v>
      </c>
      <c r="D131" s="127">
        <v>21</v>
      </c>
      <c r="H131" s="80"/>
      <c r="J131" s="76">
        <f t="shared" si="0"/>
        <v>27.51</v>
      </c>
    </row>
    <row r="132" spans="2:13" ht="15">
      <c r="B132" s="128" t="s">
        <v>314</v>
      </c>
      <c r="C132" s="127" t="s">
        <v>326</v>
      </c>
      <c r="D132" s="127">
        <v>7.5600000000000001E-2</v>
      </c>
      <c r="H132" s="80"/>
      <c r="J132" s="76">
        <f t="shared" si="0"/>
        <v>9.9035999999999999E-2</v>
      </c>
    </row>
    <row r="133" spans="2:13" ht="15">
      <c r="B133" s="128" t="s">
        <v>314</v>
      </c>
      <c r="C133" s="127" t="s">
        <v>325</v>
      </c>
      <c r="D133" s="127">
        <v>8.2200000000000006</v>
      </c>
      <c r="H133" s="80"/>
      <c r="J133" s="76">
        <f t="shared" si="0"/>
        <v>10.768200000000002</v>
      </c>
    </row>
    <row r="134" spans="2:13" ht="15">
      <c r="B134" s="128" t="s">
        <v>314</v>
      </c>
      <c r="C134" s="127" t="s">
        <v>324</v>
      </c>
      <c r="D134" s="127">
        <v>0.18890000000000001</v>
      </c>
      <c r="H134" s="80"/>
      <c r="J134" s="76">
        <f t="shared" si="0"/>
        <v>0.24745900000000004</v>
      </c>
    </row>
    <row r="135" spans="2:13" ht="15">
      <c r="B135" s="128" t="s">
        <v>314</v>
      </c>
      <c r="C135" s="127" t="s">
        <v>323</v>
      </c>
      <c r="D135" s="127">
        <v>26.45</v>
      </c>
      <c r="H135" s="80"/>
      <c r="J135" s="76">
        <f t="shared" si="0"/>
        <v>34.649500000000003</v>
      </c>
    </row>
    <row r="136" spans="2:13" ht="15">
      <c r="B136" s="128" t="s">
        <v>314</v>
      </c>
      <c r="C136" s="127" t="s">
        <v>322</v>
      </c>
      <c r="D136" s="127">
        <v>2178</v>
      </c>
      <c r="H136" s="80"/>
      <c r="J136" s="76">
        <f t="shared" si="0"/>
        <v>2853.1800000000003</v>
      </c>
    </row>
    <row r="137" spans="2:13" ht="15">
      <c r="B137" s="128" t="s">
        <v>314</v>
      </c>
      <c r="C137" s="127" t="s">
        <v>321</v>
      </c>
      <c r="D137" s="127">
        <v>0.18890000000000001</v>
      </c>
      <c r="H137" s="80"/>
      <c r="J137" s="76">
        <f t="shared" si="0"/>
        <v>0.24745900000000004</v>
      </c>
    </row>
    <row r="138" spans="2:13" ht="15">
      <c r="B138" s="128" t="s">
        <v>314</v>
      </c>
      <c r="C138" s="127" t="s">
        <v>320</v>
      </c>
      <c r="D138" s="127">
        <v>26.45</v>
      </c>
      <c r="H138" s="80"/>
      <c r="J138" s="76">
        <f t="shared" si="0"/>
        <v>34.649500000000003</v>
      </c>
    </row>
    <row r="139" spans="2:13" ht="15">
      <c r="B139" s="128" t="s">
        <v>314</v>
      </c>
      <c r="C139" s="127" t="s">
        <v>319</v>
      </c>
      <c r="D139" s="127">
        <v>1924</v>
      </c>
      <c r="H139" s="80"/>
      <c r="J139" s="76">
        <f t="shared" si="0"/>
        <v>2520.44</v>
      </c>
    </row>
    <row r="140" spans="2:13" ht="15">
      <c r="B140" s="128" t="s">
        <v>314</v>
      </c>
      <c r="C140" s="127" t="s">
        <v>318</v>
      </c>
      <c r="D140" s="127">
        <v>27.8</v>
      </c>
      <c r="H140" s="80"/>
      <c r="J140" s="76">
        <f t="shared" si="0"/>
        <v>36.417999999999999</v>
      </c>
    </row>
    <row r="141" spans="2:13" ht="15">
      <c r="B141" s="128" t="s">
        <v>314</v>
      </c>
      <c r="C141" s="127" t="s">
        <v>317</v>
      </c>
      <c r="D141" s="127">
        <v>1000</v>
      </c>
      <c r="H141" s="80"/>
      <c r="J141" s="76">
        <f t="shared" si="0"/>
        <v>1310</v>
      </c>
    </row>
    <row r="142" spans="2:13" ht="15">
      <c r="B142" s="128" t="s">
        <v>314</v>
      </c>
      <c r="C142" s="127" t="s">
        <v>316</v>
      </c>
      <c r="D142" s="127">
        <v>1</v>
      </c>
      <c r="H142" s="80"/>
      <c r="J142" s="76">
        <f t="shared" si="0"/>
        <v>1.31</v>
      </c>
    </row>
    <row r="143" spans="2:13" ht="15">
      <c r="B143" s="128" t="s">
        <v>314</v>
      </c>
      <c r="C143" s="127" t="s">
        <v>315</v>
      </c>
      <c r="D143" s="127">
        <v>1339</v>
      </c>
      <c r="H143" s="80"/>
      <c r="J143" s="76">
        <f t="shared" si="0"/>
        <v>1754.0900000000001</v>
      </c>
    </row>
    <row r="144" spans="2:13" ht="15">
      <c r="B144" s="128" t="s">
        <v>314</v>
      </c>
      <c r="C144" s="127" t="s">
        <v>313</v>
      </c>
      <c r="D144" s="127">
        <v>1</v>
      </c>
      <c r="H144" s="80"/>
      <c r="J144" s="76">
        <f t="shared" si="0"/>
        <v>1.31</v>
      </c>
    </row>
    <row r="145" spans="2:9">
      <c r="B145" s="79"/>
      <c r="C145" s="78"/>
      <c r="D145" s="78"/>
      <c r="E145" s="78"/>
      <c r="F145" s="78"/>
      <c r="G145" s="78"/>
      <c r="H145" s="77"/>
    </row>
    <row r="149" spans="2:9">
      <c r="B149" s="76" t="s">
        <v>312</v>
      </c>
    </row>
    <row r="150" spans="2:9">
      <c r="B150" s="97" t="s">
        <v>311</v>
      </c>
      <c r="C150" s="96"/>
      <c r="D150" s="96"/>
      <c r="E150" s="96"/>
      <c r="F150" s="96"/>
      <c r="G150" s="96"/>
      <c r="H150" s="96"/>
      <c r="I150" s="95"/>
    </row>
    <row r="151" spans="2:9">
      <c r="B151" s="81" t="s">
        <v>310</v>
      </c>
      <c r="I151" s="80"/>
    </row>
    <row r="152" spans="2:9">
      <c r="B152" s="81"/>
      <c r="C152" s="76" t="s">
        <v>309</v>
      </c>
      <c r="I152" s="80"/>
    </row>
    <row r="153" spans="2:9">
      <c r="B153" s="81" t="s">
        <v>308</v>
      </c>
      <c r="C153" s="76">
        <f>F153*1000</f>
        <v>520</v>
      </c>
      <c r="F153" s="76">
        <v>0.52</v>
      </c>
      <c r="G153" s="76" t="s">
        <v>307</v>
      </c>
      <c r="I153" s="80"/>
    </row>
    <row r="154" spans="2:9">
      <c r="B154" s="81" t="s">
        <v>306</v>
      </c>
      <c r="C154" s="76">
        <f>F154*1000</f>
        <v>750</v>
      </c>
      <c r="F154" s="76">
        <v>0.75</v>
      </c>
      <c r="I154" s="80"/>
    </row>
    <row r="155" spans="2:9">
      <c r="B155" s="81" t="s">
        <v>267</v>
      </c>
      <c r="C155" s="76">
        <f>F155*1000</f>
        <v>200</v>
      </c>
      <c r="F155" s="76">
        <v>0.2</v>
      </c>
      <c r="I155" s="80"/>
    </row>
    <row r="156" spans="2:9">
      <c r="B156" s="81"/>
      <c r="I156" s="80"/>
    </row>
    <row r="157" spans="2:9">
      <c r="B157" s="81"/>
      <c r="I157" s="80"/>
    </row>
    <row r="158" spans="2:9">
      <c r="B158" s="81"/>
      <c r="I158" s="80"/>
    </row>
    <row r="159" spans="2:9">
      <c r="B159" s="79"/>
      <c r="C159" s="78"/>
      <c r="D159" s="78"/>
      <c r="E159" s="78"/>
      <c r="F159" s="78"/>
      <c r="G159" s="78"/>
      <c r="H159" s="78"/>
      <c r="I159" s="77"/>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AAD04-CD5C-4F3D-875C-B88A41C0A71F}">
  <sheetPr>
    <tabColor rgb="FFFF0000"/>
  </sheetPr>
  <dimension ref="A4:U116"/>
  <sheetViews>
    <sheetView zoomScale="85" zoomScaleNormal="85" workbookViewId="0">
      <selection activeCell="M33" sqref="M33"/>
    </sheetView>
  </sheetViews>
  <sheetFormatPr defaultColWidth="9" defaultRowHeight="15"/>
  <cols>
    <col min="1" max="1" width="9" style="163"/>
    <col min="2" max="2" width="37.375" style="163" customWidth="1"/>
    <col min="3" max="4" width="9" style="163"/>
    <col min="5" max="5" width="13.875" style="163" customWidth="1"/>
    <col min="6" max="9" width="9" style="163"/>
    <col min="10" max="10" width="9.25" style="163" bestFit="1" customWidth="1"/>
    <col min="11" max="12" width="9" style="163"/>
    <col min="13" max="13" width="10.5" style="163" bestFit="1" customWidth="1"/>
    <col min="14" max="16384" width="9" style="163"/>
  </cols>
  <sheetData>
    <row r="4" spans="1:15">
      <c r="C4" s="173" t="s">
        <v>433</v>
      </c>
      <c r="J4" s="168">
        <v>2012</v>
      </c>
      <c r="M4" s="168">
        <v>2017</v>
      </c>
      <c r="O4" s="168" t="s">
        <v>622</v>
      </c>
    </row>
    <row r="5" spans="1:15">
      <c r="C5" s="173"/>
      <c r="J5" s="168"/>
      <c r="L5" s="172" t="s">
        <v>392</v>
      </c>
      <c r="M5" s="171">
        <f>'Production and Capacity'!J9/1000000</f>
        <v>14.759960880300349</v>
      </c>
      <c r="O5" s="168"/>
    </row>
    <row r="6" spans="1:15">
      <c r="C6" s="173"/>
      <c r="J6" s="168"/>
      <c r="L6" s="172" t="s">
        <v>267</v>
      </c>
      <c r="M6" s="171">
        <f>'Production and Capacity'!J22/1000000</f>
        <v>1.1624356</v>
      </c>
      <c r="O6" s="168"/>
    </row>
    <row r="7" spans="1:15">
      <c r="C7" s="173"/>
      <c r="J7" s="168"/>
      <c r="L7" s="172" t="s">
        <v>390</v>
      </c>
      <c r="M7" s="171">
        <f>'Production and Capacity'!J32/1000000</f>
        <v>1.3591716472036741</v>
      </c>
      <c r="O7" s="168"/>
    </row>
    <row r="8" spans="1:15">
      <c r="C8" s="173"/>
      <c r="J8" s="168"/>
      <c r="L8" s="172" t="s">
        <v>391</v>
      </c>
      <c r="M8" s="171">
        <f>'Production and Capacity'!I38/1000000</f>
        <v>9.6111784370000013</v>
      </c>
      <c r="O8" s="168"/>
    </row>
    <row r="9" spans="1:15">
      <c r="C9" s="168" t="s">
        <v>388</v>
      </c>
      <c r="D9" s="168"/>
      <c r="E9" s="168" t="s">
        <v>387</v>
      </c>
      <c r="G9" s="168" t="s">
        <v>386</v>
      </c>
    </row>
    <row r="10" spans="1:15">
      <c r="A10" s="163" t="s">
        <v>619</v>
      </c>
      <c r="C10" s="170" t="s">
        <v>330</v>
      </c>
      <c r="D10" s="170"/>
      <c r="E10" s="170" t="s">
        <v>384</v>
      </c>
      <c r="G10" s="170" t="s">
        <v>375</v>
      </c>
      <c r="H10" s="170"/>
      <c r="J10" s="163">
        <v>3.3380936635943899</v>
      </c>
      <c r="M10" s="167">
        <f>M12*(J10/J12)</f>
        <v>1.4815544687772495</v>
      </c>
    </row>
    <row r="11" spans="1:15">
      <c r="A11" s="163" t="s">
        <v>619</v>
      </c>
      <c r="C11" s="170" t="s">
        <v>374</v>
      </c>
      <c r="D11" s="170"/>
      <c r="E11" s="170" t="s">
        <v>372</v>
      </c>
      <c r="G11" s="170" t="s">
        <v>373</v>
      </c>
      <c r="H11" s="170"/>
      <c r="J11" s="163">
        <v>1.6690468317971949</v>
      </c>
      <c r="M11" s="167">
        <v>1</v>
      </c>
      <c r="O11" s="163" t="s">
        <v>621</v>
      </c>
    </row>
    <row r="12" spans="1:15">
      <c r="A12" s="163" t="s">
        <v>619</v>
      </c>
      <c r="C12" s="170" t="s">
        <v>328</v>
      </c>
      <c r="D12" s="170"/>
      <c r="E12" s="170" t="s">
        <v>384</v>
      </c>
      <c r="G12" s="170" t="s">
        <v>371</v>
      </c>
      <c r="H12" s="170"/>
      <c r="J12" s="163">
        <v>5.0071404953915852</v>
      </c>
      <c r="M12" s="167">
        <f>'Bricks methodology'!Q66</f>
        <v>2.2223317031658745</v>
      </c>
    </row>
    <row r="13" spans="1:15">
      <c r="C13" s="170" t="s">
        <v>370</v>
      </c>
      <c r="D13" s="170"/>
      <c r="E13" s="170" t="s">
        <v>364</v>
      </c>
      <c r="G13" s="170" t="s">
        <v>369</v>
      </c>
      <c r="H13" s="170"/>
      <c r="J13" s="163">
        <v>1</v>
      </c>
      <c r="M13" s="163">
        <f>J13</f>
        <v>1</v>
      </c>
    </row>
    <row r="14" spans="1:15">
      <c r="B14" s="163" t="s">
        <v>617</v>
      </c>
      <c r="C14" s="170" t="s">
        <v>335</v>
      </c>
      <c r="D14" s="170"/>
      <c r="E14" s="170" t="s">
        <v>383</v>
      </c>
      <c r="G14" s="170" t="s">
        <v>368</v>
      </c>
      <c r="H14" s="170"/>
      <c r="J14" s="163">
        <v>5</v>
      </c>
      <c r="M14" s="164">
        <f>'Cement Methodology'!F154</f>
        <v>4.17130288071096</v>
      </c>
    </row>
    <row r="15" spans="1:15">
      <c r="B15" s="163" t="s">
        <v>616</v>
      </c>
      <c r="C15" s="170" t="s">
        <v>334</v>
      </c>
      <c r="D15" s="170"/>
      <c r="E15" s="170" t="s">
        <v>382</v>
      </c>
      <c r="G15" s="170" t="s">
        <v>367</v>
      </c>
      <c r="H15" s="170"/>
      <c r="J15" s="163">
        <v>3.6</v>
      </c>
      <c r="M15" s="164">
        <f>'Cement Methodology'!H154</f>
        <v>3.1034515746302271</v>
      </c>
    </row>
    <row r="16" spans="1:15">
      <c r="B16" s="163" t="s">
        <v>616</v>
      </c>
      <c r="C16" s="170" t="s">
        <v>322</v>
      </c>
      <c r="D16" s="170"/>
      <c r="E16" s="170" t="s">
        <v>381</v>
      </c>
      <c r="G16" s="170" t="s">
        <v>366</v>
      </c>
      <c r="H16" s="170"/>
      <c r="J16" s="163">
        <v>3</v>
      </c>
      <c r="M16" s="164">
        <f>'Cement Methodology'!L11</f>
        <v>3</v>
      </c>
    </row>
    <row r="17" spans="1:21">
      <c r="B17" s="163" t="s">
        <v>614</v>
      </c>
      <c r="C17" s="170" t="s">
        <v>333</v>
      </c>
      <c r="D17" s="170"/>
      <c r="E17" s="170" t="s">
        <v>380</v>
      </c>
      <c r="G17" s="170" t="s">
        <v>365</v>
      </c>
      <c r="H17" s="170"/>
      <c r="J17" s="163">
        <v>3.7</v>
      </c>
      <c r="M17" s="164">
        <f>'Cement Methodology'!G154</f>
        <v>3.3825192379376992</v>
      </c>
    </row>
    <row r="18" spans="1:21">
      <c r="B18" s="163" t="s">
        <v>620</v>
      </c>
      <c r="C18" s="170" t="s">
        <v>319</v>
      </c>
      <c r="D18" s="170"/>
      <c r="E18" s="170" t="s">
        <v>379</v>
      </c>
      <c r="G18" s="170" t="s">
        <v>363</v>
      </c>
      <c r="H18" s="170"/>
      <c r="J18" s="163">
        <v>3.1</v>
      </c>
      <c r="M18" s="164">
        <f>J18</f>
        <v>3.1</v>
      </c>
      <c r="T18" s="170"/>
      <c r="U18" s="170"/>
    </row>
    <row r="19" spans="1:21">
      <c r="A19" s="163" t="s">
        <v>267</v>
      </c>
      <c r="C19" s="170" t="s">
        <v>317</v>
      </c>
      <c r="D19" s="170"/>
      <c r="E19" s="170" t="s">
        <v>378</v>
      </c>
      <c r="G19" s="170" t="s">
        <v>361</v>
      </c>
      <c r="H19" s="170"/>
      <c r="J19" s="163">
        <v>5</v>
      </c>
      <c r="M19" s="163">
        <f>J19</f>
        <v>5</v>
      </c>
      <c r="T19" s="170"/>
      <c r="U19" s="170"/>
    </row>
    <row r="20" spans="1:21">
      <c r="A20" s="163" t="s">
        <v>267</v>
      </c>
      <c r="C20" s="170" t="s">
        <v>360</v>
      </c>
      <c r="D20" s="170"/>
      <c r="E20" s="170" t="s">
        <v>358</v>
      </c>
      <c r="G20" s="170" t="s">
        <v>359</v>
      </c>
      <c r="H20" s="170"/>
      <c r="J20" s="163">
        <v>1</v>
      </c>
      <c r="M20" s="163">
        <v>1</v>
      </c>
      <c r="T20" s="170"/>
      <c r="U20" s="170"/>
    </row>
    <row r="21" spans="1:21">
      <c r="A21" s="163" t="s">
        <v>267</v>
      </c>
      <c r="C21" s="170" t="s">
        <v>316</v>
      </c>
      <c r="D21" s="170"/>
      <c r="E21" s="170" t="s">
        <v>378</v>
      </c>
      <c r="G21" s="170" t="s">
        <v>357</v>
      </c>
      <c r="H21" s="170"/>
      <c r="J21" s="163">
        <v>7</v>
      </c>
      <c r="M21" s="164">
        <f>'Glass methodology'!D37</f>
        <v>6.3028394130393117</v>
      </c>
      <c r="T21" s="170"/>
      <c r="U21" s="170"/>
    </row>
    <row r="22" spans="1:21">
      <c r="C22" s="170" t="s">
        <v>315</v>
      </c>
      <c r="D22" s="170"/>
      <c r="E22" s="170" t="s">
        <v>377</v>
      </c>
      <c r="G22" s="170" t="s">
        <v>356</v>
      </c>
      <c r="H22" s="170"/>
      <c r="J22" s="163">
        <v>2.2178002849887148</v>
      </c>
      <c r="M22" s="163">
        <f>J22</f>
        <v>2.2178002849887148</v>
      </c>
      <c r="T22" s="170"/>
      <c r="U22" s="170"/>
    </row>
    <row r="23" spans="1:21">
      <c r="C23" s="170" t="s">
        <v>352</v>
      </c>
      <c r="D23" s="170"/>
      <c r="E23" s="170" t="s">
        <v>348</v>
      </c>
      <c r="G23" s="170" t="s">
        <v>350</v>
      </c>
      <c r="H23" s="170"/>
      <c r="J23" s="163">
        <v>1</v>
      </c>
      <c r="M23" s="163">
        <f>J23</f>
        <v>1</v>
      </c>
      <c r="T23" s="170"/>
      <c r="U23" s="170"/>
    </row>
    <row r="24" spans="1:21">
      <c r="C24" s="170" t="s">
        <v>313</v>
      </c>
      <c r="D24" s="170"/>
      <c r="E24" s="170" t="s">
        <v>377</v>
      </c>
      <c r="G24" s="170" t="s">
        <v>347</v>
      </c>
      <c r="H24" s="170"/>
      <c r="J24" s="163">
        <v>2.7142534868585733</v>
      </c>
      <c r="M24" s="163">
        <f>J24</f>
        <v>2.7142534868585733</v>
      </c>
      <c r="T24" s="170"/>
      <c r="U24" s="170"/>
    </row>
    <row r="25" spans="1:21">
      <c r="T25" s="170"/>
      <c r="U25" s="170"/>
    </row>
    <row r="26" spans="1:21">
      <c r="C26" s="168" t="s">
        <v>376</v>
      </c>
      <c r="T26" s="170"/>
      <c r="U26" s="170"/>
    </row>
    <row r="27" spans="1:21">
      <c r="A27" s="163" t="s">
        <v>619</v>
      </c>
      <c r="C27" s="163" t="s">
        <v>330</v>
      </c>
      <c r="E27" s="163" t="s">
        <v>372</v>
      </c>
      <c r="F27" s="163" t="s">
        <v>375</v>
      </c>
      <c r="H27" s="163" t="s">
        <v>362</v>
      </c>
      <c r="J27" s="163">
        <v>0.95</v>
      </c>
      <c r="M27" s="163">
        <v>0.98</v>
      </c>
      <c r="T27" s="170"/>
      <c r="U27" s="170"/>
    </row>
    <row r="28" spans="1:21">
      <c r="A28" s="163" t="s">
        <v>619</v>
      </c>
      <c r="C28" s="163" t="s">
        <v>330</v>
      </c>
      <c r="E28" s="163" t="s">
        <v>344</v>
      </c>
      <c r="F28" s="163" t="s">
        <v>375</v>
      </c>
      <c r="H28" s="163" t="s">
        <v>362</v>
      </c>
      <c r="J28" s="163">
        <v>0.05</v>
      </c>
      <c r="M28" s="164">
        <v>0.02</v>
      </c>
      <c r="T28" s="170"/>
      <c r="U28" s="170"/>
    </row>
    <row r="29" spans="1:21">
      <c r="A29" s="163" t="s">
        <v>619</v>
      </c>
      <c r="C29" s="163" t="s">
        <v>374</v>
      </c>
      <c r="E29" s="163" t="s">
        <v>355</v>
      </c>
      <c r="F29" s="163" t="s">
        <v>373</v>
      </c>
      <c r="H29" s="163" t="s">
        <v>349</v>
      </c>
      <c r="J29" s="163">
        <v>0</v>
      </c>
      <c r="T29" s="170"/>
      <c r="U29" s="170"/>
    </row>
    <row r="30" spans="1:21">
      <c r="A30" s="163" t="s">
        <v>619</v>
      </c>
      <c r="C30" s="163" t="s">
        <v>374</v>
      </c>
      <c r="E30" s="163" t="s">
        <v>355</v>
      </c>
      <c r="F30" s="163" t="s">
        <v>373</v>
      </c>
      <c r="H30" s="163" t="s">
        <v>346</v>
      </c>
      <c r="J30" s="163">
        <v>0</v>
      </c>
      <c r="T30" s="170"/>
      <c r="U30" s="170"/>
    </row>
    <row r="31" spans="1:21">
      <c r="A31" s="163" t="s">
        <v>619</v>
      </c>
      <c r="C31" s="163" t="s">
        <v>374</v>
      </c>
      <c r="E31" s="163" t="s">
        <v>354</v>
      </c>
      <c r="F31" s="163" t="s">
        <v>373</v>
      </c>
      <c r="H31" s="163" t="s">
        <v>349</v>
      </c>
      <c r="J31" s="163">
        <v>0.60181005208637794</v>
      </c>
      <c r="M31" s="167">
        <f>'Bricks methodology'!U62</f>
        <v>0.95168840170259272</v>
      </c>
      <c r="T31" s="170"/>
      <c r="U31" s="170"/>
    </row>
    <row r="32" spans="1:21">
      <c r="A32" s="163" t="s">
        <v>619</v>
      </c>
      <c r="C32" s="163" t="s">
        <v>374</v>
      </c>
      <c r="E32" s="163" t="s">
        <v>354</v>
      </c>
      <c r="F32" s="163" t="s">
        <v>373</v>
      </c>
      <c r="H32" s="163" t="s">
        <v>346</v>
      </c>
      <c r="J32" s="163">
        <v>0.95</v>
      </c>
      <c r="M32" s="167">
        <f>M31*101%</f>
        <v>0.96120528571961861</v>
      </c>
      <c r="T32" s="170"/>
      <c r="U32" s="170"/>
    </row>
    <row r="33" spans="1:21">
      <c r="A33" s="163" t="s">
        <v>619</v>
      </c>
      <c r="C33" s="163" t="s">
        <v>374</v>
      </c>
      <c r="E33" s="163" t="s">
        <v>353</v>
      </c>
      <c r="F33" s="163" t="s">
        <v>373</v>
      </c>
      <c r="H33" s="163" t="s">
        <v>349</v>
      </c>
      <c r="J33" s="163">
        <v>0.39818994791362217</v>
      </c>
      <c r="M33" s="167">
        <f>'Bricks methodology'!U64</f>
        <v>4.7824381851383449E-2</v>
      </c>
      <c r="T33" s="170"/>
      <c r="U33" s="170"/>
    </row>
    <row r="34" spans="1:21">
      <c r="A34" s="163" t="s">
        <v>619</v>
      </c>
      <c r="C34" s="163" t="s">
        <v>374</v>
      </c>
      <c r="E34" s="163" t="s">
        <v>353</v>
      </c>
      <c r="F34" s="163" t="s">
        <v>373</v>
      </c>
      <c r="H34" s="163" t="s">
        <v>346</v>
      </c>
      <c r="J34" s="163">
        <v>0.5</v>
      </c>
      <c r="M34" s="167">
        <f>M33*102%</f>
        <v>4.8780869488411122E-2</v>
      </c>
    </row>
    <row r="35" spans="1:21">
      <c r="A35" s="163" t="s">
        <v>619</v>
      </c>
      <c r="C35" s="163" t="s">
        <v>374</v>
      </c>
      <c r="E35" s="163" t="s">
        <v>351</v>
      </c>
      <c r="F35" s="163" t="s">
        <v>373</v>
      </c>
      <c r="H35" s="163" t="s">
        <v>349</v>
      </c>
      <c r="J35" s="167">
        <v>0</v>
      </c>
    </row>
    <row r="36" spans="1:21">
      <c r="A36" s="163" t="s">
        <v>619</v>
      </c>
      <c r="C36" s="163" t="s">
        <v>374</v>
      </c>
      <c r="E36" s="163" t="s">
        <v>351</v>
      </c>
      <c r="F36" s="163" t="s">
        <v>373</v>
      </c>
      <c r="H36" s="163" t="s">
        <v>346</v>
      </c>
      <c r="J36" s="167">
        <v>0</v>
      </c>
    </row>
    <row r="37" spans="1:21">
      <c r="A37" s="163" t="s">
        <v>619</v>
      </c>
      <c r="C37" s="163" t="s">
        <v>328</v>
      </c>
      <c r="E37" s="163" t="s">
        <v>372</v>
      </c>
      <c r="F37" s="163" t="s">
        <v>371</v>
      </c>
      <c r="H37" s="163" t="s">
        <v>362</v>
      </c>
      <c r="J37" s="163">
        <v>0.95</v>
      </c>
      <c r="M37" s="167">
        <f>'Bricks methodology'!R68</f>
        <v>0.982013450553339</v>
      </c>
    </row>
    <row r="38" spans="1:21">
      <c r="A38" s="163" t="s">
        <v>619</v>
      </c>
      <c r="C38" s="163" t="s">
        <v>328</v>
      </c>
      <c r="E38" s="163" t="s">
        <v>344</v>
      </c>
      <c r="F38" s="163" t="s">
        <v>371</v>
      </c>
      <c r="H38" s="163" t="s">
        <v>362</v>
      </c>
      <c r="J38" s="163">
        <v>0.05</v>
      </c>
      <c r="M38" s="167">
        <f>1-M37</f>
        <v>1.7986549446661004E-2</v>
      </c>
    </row>
    <row r="39" spans="1:21">
      <c r="B39" s="163" t="s">
        <v>618</v>
      </c>
      <c r="C39" s="163" t="s">
        <v>370</v>
      </c>
      <c r="E39" s="163" t="s">
        <v>355</v>
      </c>
      <c r="F39" s="163" t="s">
        <v>369</v>
      </c>
      <c r="H39" s="163" t="s">
        <v>349</v>
      </c>
      <c r="J39" s="163">
        <v>0</v>
      </c>
      <c r="M39" s="163">
        <f>J39</f>
        <v>0</v>
      </c>
    </row>
    <row r="40" spans="1:21">
      <c r="B40" s="163" t="s">
        <v>618</v>
      </c>
      <c r="C40" s="163" t="s">
        <v>370</v>
      </c>
      <c r="E40" s="163" t="s">
        <v>355</v>
      </c>
      <c r="F40" s="163" t="s">
        <v>369</v>
      </c>
      <c r="H40" s="163" t="s">
        <v>346</v>
      </c>
      <c r="J40" s="163">
        <v>0</v>
      </c>
      <c r="M40" s="163">
        <f>J40</f>
        <v>0</v>
      </c>
    </row>
    <row r="41" spans="1:21">
      <c r="B41" s="163" t="s">
        <v>618</v>
      </c>
      <c r="C41" s="163" t="s">
        <v>370</v>
      </c>
      <c r="E41" s="163" t="s">
        <v>354</v>
      </c>
      <c r="F41" s="163" t="s">
        <v>369</v>
      </c>
      <c r="H41" s="163" t="s">
        <v>349</v>
      </c>
      <c r="J41" s="163">
        <v>0.95</v>
      </c>
      <c r="M41" s="167">
        <f>'Cement Methodology'!F135</f>
        <v>0.71332285306249943</v>
      </c>
    </row>
    <row r="42" spans="1:21">
      <c r="B42" s="163" t="s">
        <v>618</v>
      </c>
      <c r="C42" s="163" t="s">
        <v>370</v>
      </c>
      <c r="E42" s="163" t="s">
        <v>354</v>
      </c>
      <c r="F42" s="163" t="s">
        <v>369</v>
      </c>
      <c r="H42" s="163" t="s">
        <v>346</v>
      </c>
      <c r="J42" s="163">
        <v>0.95</v>
      </c>
      <c r="M42" s="167">
        <f>M41*1.01</f>
        <v>0.72045608159312446</v>
      </c>
    </row>
    <row r="43" spans="1:21">
      <c r="B43" s="163" t="s">
        <v>618</v>
      </c>
      <c r="C43" s="163" t="s">
        <v>370</v>
      </c>
      <c r="E43" s="163" t="s">
        <v>353</v>
      </c>
      <c r="F43" s="163" t="s">
        <v>369</v>
      </c>
      <c r="H43" s="163" t="s">
        <v>349</v>
      </c>
      <c r="J43" s="163">
        <v>0.05</v>
      </c>
      <c r="M43" s="167">
        <f>'Cement Methodology'!F136</f>
        <v>0.28667714693750057</v>
      </c>
    </row>
    <row r="44" spans="1:21">
      <c r="B44" s="163" t="s">
        <v>618</v>
      </c>
      <c r="C44" s="163" t="s">
        <v>370</v>
      </c>
      <c r="E44" s="163" t="s">
        <v>353</v>
      </c>
      <c r="F44" s="163" t="s">
        <v>369</v>
      </c>
      <c r="H44" s="163" t="s">
        <v>346</v>
      </c>
      <c r="J44" s="163">
        <v>0.05</v>
      </c>
      <c r="M44" s="167">
        <f>M43*1.01</f>
        <v>0.2895439184068756</v>
      </c>
    </row>
    <row r="45" spans="1:21">
      <c r="B45" s="163" t="s">
        <v>618</v>
      </c>
      <c r="C45" s="163" t="s">
        <v>370</v>
      </c>
      <c r="E45" s="163" t="s">
        <v>351</v>
      </c>
      <c r="F45" s="163" t="s">
        <v>369</v>
      </c>
      <c r="H45" s="163" t="s">
        <v>349</v>
      </c>
      <c r="J45" s="163">
        <v>0</v>
      </c>
      <c r="M45" s="167">
        <f>'Cement Methodology'!F137</f>
        <v>0</v>
      </c>
    </row>
    <row r="46" spans="1:21">
      <c r="B46" s="163" t="s">
        <v>618</v>
      </c>
      <c r="C46" s="163" t="s">
        <v>370</v>
      </c>
      <c r="E46" s="163" t="s">
        <v>351</v>
      </c>
      <c r="F46" s="163" t="s">
        <v>369</v>
      </c>
      <c r="H46" s="163" t="s">
        <v>346</v>
      </c>
      <c r="J46" s="163">
        <v>0</v>
      </c>
      <c r="M46" s="167">
        <f>M45*1.01</f>
        <v>0</v>
      </c>
    </row>
    <row r="47" spans="1:21">
      <c r="B47" s="163" t="s">
        <v>617</v>
      </c>
      <c r="C47" s="163" t="s">
        <v>335</v>
      </c>
      <c r="E47" s="163" t="s">
        <v>364</v>
      </c>
      <c r="F47" s="163" t="s">
        <v>368</v>
      </c>
      <c r="H47" s="163" t="s">
        <v>362</v>
      </c>
      <c r="J47" s="163">
        <v>0.98</v>
      </c>
      <c r="M47" s="163">
        <f t="shared" ref="M47:M56" si="0">J47</f>
        <v>0.98</v>
      </c>
    </row>
    <row r="48" spans="1:21">
      <c r="B48" s="163" t="s">
        <v>617</v>
      </c>
      <c r="C48" s="163" t="s">
        <v>335</v>
      </c>
      <c r="E48" s="163" t="s">
        <v>344</v>
      </c>
      <c r="F48" s="163" t="s">
        <v>368</v>
      </c>
      <c r="H48" s="163" t="s">
        <v>362</v>
      </c>
      <c r="J48" s="163">
        <v>0.02</v>
      </c>
      <c r="M48" s="163">
        <f t="shared" si="0"/>
        <v>0.02</v>
      </c>
    </row>
    <row r="49" spans="1:13">
      <c r="B49" s="163" t="s">
        <v>616</v>
      </c>
      <c r="C49" s="163" t="s">
        <v>334</v>
      </c>
      <c r="E49" s="163" t="s">
        <v>364</v>
      </c>
      <c r="F49" s="163" t="s">
        <v>367</v>
      </c>
      <c r="H49" s="163" t="s">
        <v>362</v>
      </c>
      <c r="J49" s="163">
        <v>0.97</v>
      </c>
      <c r="M49" s="163">
        <f t="shared" si="0"/>
        <v>0.97</v>
      </c>
    </row>
    <row r="50" spans="1:13">
      <c r="B50" s="163" t="s">
        <v>616</v>
      </c>
      <c r="C50" s="163" t="s">
        <v>334</v>
      </c>
      <c r="E50" s="163" t="s">
        <v>344</v>
      </c>
      <c r="F50" s="163" t="s">
        <v>367</v>
      </c>
      <c r="H50" s="163" t="s">
        <v>362</v>
      </c>
      <c r="J50" s="163">
        <v>0.03</v>
      </c>
      <c r="M50" s="163">
        <f t="shared" si="0"/>
        <v>0.03</v>
      </c>
    </row>
    <row r="51" spans="1:13">
      <c r="B51" s="163" t="s">
        <v>615</v>
      </c>
      <c r="C51" s="163" t="s">
        <v>322</v>
      </c>
      <c r="E51" s="163" t="s">
        <v>364</v>
      </c>
      <c r="F51" s="163" t="s">
        <v>366</v>
      </c>
      <c r="H51" s="163" t="s">
        <v>362</v>
      </c>
      <c r="J51" s="163">
        <v>0.97</v>
      </c>
      <c r="M51" s="163">
        <f t="shared" si="0"/>
        <v>0.97</v>
      </c>
    </row>
    <row r="52" spans="1:13">
      <c r="B52" s="163" t="s">
        <v>615</v>
      </c>
      <c r="C52" s="163" t="s">
        <v>322</v>
      </c>
      <c r="E52" s="163" t="s">
        <v>344</v>
      </c>
      <c r="F52" s="163" t="s">
        <v>366</v>
      </c>
      <c r="H52" s="163" t="s">
        <v>362</v>
      </c>
      <c r="J52" s="163">
        <v>0.03</v>
      </c>
      <c r="M52" s="163">
        <f t="shared" si="0"/>
        <v>0.03</v>
      </c>
    </row>
    <row r="53" spans="1:13">
      <c r="B53" s="163" t="s">
        <v>614</v>
      </c>
      <c r="C53" s="163" t="s">
        <v>333</v>
      </c>
      <c r="E53" s="163" t="s">
        <v>364</v>
      </c>
      <c r="F53" s="163" t="s">
        <v>365</v>
      </c>
      <c r="H53" s="163" t="s">
        <v>362</v>
      </c>
      <c r="J53" s="163">
        <v>0.98</v>
      </c>
      <c r="M53" s="163">
        <f t="shared" si="0"/>
        <v>0.98</v>
      </c>
    </row>
    <row r="54" spans="1:13">
      <c r="B54" s="163" t="s">
        <v>614</v>
      </c>
      <c r="C54" s="163" t="s">
        <v>333</v>
      </c>
      <c r="E54" s="163" t="s">
        <v>344</v>
      </c>
      <c r="F54" s="163" t="s">
        <v>365</v>
      </c>
      <c r="H54" s="163" t="s">
        <v>362</v>
      </c>
      <c r="J54" s="163">
        <v>0.02</v>
      </c>
      <c r="M54" s="163">
        <f t="shared" si="0"/>
        <v>0.02</v>
      </c>
    </row>
    <row r="55" spans="1:13">
      <c r="B55" s="163" t="s">
        <v>613</v>
      </c>
      <c r="C55" s="163" t="s">
        <v>319</v>
      </c>
      <c r="E55" s="163" t="s">
        <v>364</v>
      </c>
      <c r="F55" s="163" t="s">
        <v>363</v>
      </c>
      <c r="H55" s="163" t="s">
        <v>362</v>
      </c>
      <c r="J55" s="163">
        <v>0.98</v>
      </c>
      <c r="M55" s="163">
        <f t="shared" si="0"/>
        <v>0.98</v>
      </c>
    </row>
    <row r="56" spans="1:13">
      <c r="B56" s="163" t="s">
        <v>613</v>
      </c>
      <c r="C56" s="163" t="s">
        <v>319</v>
      </c>
      <c r="E56" s="163" t="s">
        <v>344</v>
      </c>
      <c r="F56" s="163" t="s">
        <v>363</v>
      </c>
      <c r="H56" s="163" t="s">
        <v>362</v>
      </c>
      <c r="J56" s="163">
        <v>0.02</v>
      </c>
      <c r="M56" s="163">
        <f t="shared" si="0"/>
        <v>0.02</v>
      </c>
    </row>
    <row r="57" spans="1:13">
      <c r="A57" s="163" t="s">
        <v>267</v>
      </c>
      <c r="C57" s="163" t="s">
        <v>317</v>
      </c>
      <c r="E57" s="163" t="s">
        <v>344</v>
      </c>
      <c r="F57" s="163" t="s">
        <v>361</v>
      </c>
      <c r="H57" s="163" t="s">
        <v>346</v>
      </c>
      <c r="J57" s="163">
        <v>0.1</v>
      </c>
    </row>
    <row r="58" spans="1:13">
      <c r="A58" s="163" t="s">
        <v>267</v>
      </c>
      <c r="C58" s="163" t="s">
        <v>317</v>
      </c>
      <c r="E58" s="163" t="s">
        <v>358</v>
      </c>
      <c r="F58" s="163" t="s">
        <v>361</v>
      </c>
      <c r="H58" s="163" t="s">
        <v>346</v>
      </c>
      <c r="J58" s="163">
        <v>0.9</v>
      </c>
    </row>
    <row r="59" spans="1:13">
      <c r="A59" s="163" t="s">
        <v>267</v>
      </c>
      <c r="C59" s="163" t="s">
        <v>360</v>
      </c>
      <c r="E59" s="163" t="s">
        <v>355</v>
      </c>
      <c r="F59" s="163" t="s">
        <v>359</v>
      </c>
      <c r="H59" s="163" t="s">
        <v>349</v>
      </c>
      <c r="J59" s="163">
        <v>0</v>
      </c>
    </row>
    <row r="60" spans="1:13">
      <c r="A60" s="163" t="s">
        <v>267</v>
      </c>
      <c r="C60" s="163" t="s">
        <v>360</v>
      </c>
      <c r="E60" s="163" t="s">
        <v>355</v>
      </c>
      <c r="F60" s="163" t="s">
        <v>359</v>
      </c>
      <c r="H60" s="163" t="s">
        <v>346</v>
      </c>
      <c r="J60" s="163">
        <v>0</v>
      </c>
    </row>
    <row r="61" spans="1:13">
      <c r="A61" s="163" t="s">
        <v>267</v>
      </c>
      <c r="C61" s="163" t="s">
        <v>360</v>
      </c>
      <c r="E61" s="163" t="s">
        <v>354</v>
      </c>
      <c r="F61" s="163" t="s">
        <v>359</v>
      </c>
      <c r="H61" s="163" t="s">
        <v>349</v>
      </c>
      <c r="J61" s="163">
        <v>0.22445847917974948</v>
      </c>
      <c r="M61" s="163">
        <f>'Glass methodology'!E34</f>
        <v>0.22450000000000001</v>
      </c>
    </row>
    <row r="62" spans="1:13">
      <c r="A62" s="163" t="s">
        <v>267</v>
      </c>
      <c r="C62" s="163" t="s">
        <v>360</v>
      </c>
      <c r="E62" s="163" t="s">
        <v>354</v>
      </c>
      <c r="F62" s="163" t="s">
        <v>359</v>
      </c>
      <c r="H62" s="163" t="s">
        <v>346</v>
      </c>
      <c r="J62" s="163">
        <v>0.5</v>
      </c>
      <c r="M62" s="163">
        <f>M61*101%</f>
        <v>0.226745</v>
      </c>
    </row>
    <row r="63" spans="1:13">
      <c r="A63" s="163" t="s">
        <v>267</v>
      </c>
      <c r="C63" s="163" t="s">
        <v>360</v>
      </c>
      <c r="E63" s="163" t="s">
        <v>353</v>
      </c>
      <c r="F63" s="163" t="s">
        <v>359</v>
      </c>
      <c r="H63" s="163" t="s">
        <v>349</v>
      </c>
      <c r="J63" s="163">
        <v>0.77554152082025052</v>
      </c>
      <c r="M63" s="163">
        <f>'Glass methodology'!E35</f>
        <v>0.77550000000000008</v>
      </c>
    </row>
    <row r="64" spans="1:13">
      <c r="A64" s="163" t="s">
        <v>267</v>
      </c>
      <c r="C64" s="163" t="s">
        <v>360</v>
      </c>
      <c r="E64" s="163" t="s">
        <v>353</v>
      </c>
      <c r="F64" s="163" t="s">
        <v>359</v>
      </c>
      <c r="H64" s="163" t="s">
        <v>346</v>
      </c>
      <c r="J64" s="163">
        <v>0.85</v>
      </c>
      <c r="M64" s="163">
        <f>M63*101%</f>
        <v>0.78325500000000003</v>
      </c>
    </row>
    <row r="65" spans="1:15">
      <c r="A65" s="163" t="s">
        <v>267</v>
      </c>
      <c r="C65" s="163" t="s">
        <v>360</v>
      </c>
      <c r="E65" s="163" t="s">
        <v>351</v>
      </c>
      <c r="F65" s="163" t="s">
        <v>359</v>
      </c>
      <c r="H65" s="163" t="s">
        <v>349</v>
      </c>
      <c r="J65" s="163">
        <v>0</v>
      </c>
    </row>
    <row r="66" spans="1:15">
      <c r="A66" s="163" t="s">
        <v>267</v>
      </c>
      <c r="C66" s="163" t="s">
        <v>360</v>
      </c>
      <c r="E66" s="163" t="s">
        <v>351</v>
      </c>
      <c r="F66" s="163" t="s">
        <v>359</v>
      </c>
      <c r="H66" s="163" t="s">
        <v>346</v>
      </c>
      <c r="J66" s="163">
        <v>0</v>
      </c>
    </row>
    <row r="67" spans="1:15">
      <c r="A67" s="163" t="s">
        <v>267</v>
      </c>
      <c r="C67" s="163" t="s">
        <v>316</v>
      </c>
      <c r="E67" s="163" t="s">
        <v>344</v>
      </c>
      <c r="F67" s="163" t="s">
        <v>357</v>
      </c>
      <c r="H67" s="163" t="s">
        <v>346</v>
      </c>
      <c r="J67" s="163">
        <v>0.1</v>
      </c>
      <c r="M67" s="169">
        <f>'Glass methodology'!G33</f>
        <v>4.5049744301551154E-4</v>
      </c>
    </row>
    <row r="68" spans="1:15">
      <c r="A68" s="163" t="s">
        <v>267</v>
      </c>
      <c r="C68" s="163" t="s">
        <v>316</v>
      </c>
      <c r="E68" s="163" t="s">
        <v>358</v>
      </c>
      <c r="F68" s="163" t="s">
        <v>357</v>
      </c>
      <c r="H68" s="163" t="s">
        <v>346</v>
      </c>
      <c r="J68" s="163">
        <v>0.9</v>
      </c>
      <c r="M68" s="163">
        <f>'Glass methodology'!G36</f>
        <v>0.99954950255698449</v>
      </c>
    </row>
    <row r="69" spans="1:15">
      <c r="C69" s="163" t="s">
        <v>315</v>
      </c>
      <c r="E69" s="163" t="s">
        <v>344</v>
      </c>
      <c r="F69" s="163" t="s">
        <v>356</v>
      </c>
      <c r="H69" s="163" t="s">
        <v>349</v>
      </c>
      <c r="J69" s="163">
        <v>0.06</v>
      </c>
      <c r="M69" s="163">
        <f t="shared" ref="M69:M80" si="1">J69</f>
        <v>0.06</v>
      </c>
      <c r="O69" s="163" t="s">
        <v>612</v>
      </c>
    </row>
    <row r="70" spans="1:15">
      <c r="C70" s="163" t="s">
        <v>315</v>
      </c>
      <c r="E70" s="163" t="s">
        <v>348</v>
      </c>
      <c r="F70" s="163" t="s">
        <v>356</v>
      </c>
      <c r="H70" s="163" t="s">
        <v>346</v>
      </c>
      <c r="J70" s="163">
        <v>0.94</v>
      </c>
      <c r="M70" s="163">
        <f t="shared" si="1"/>
        <v>0.94</v>
      </c>
    </row>
    <row r="71" spans="1:15">
      <c r="C71" s="163" t="s">
        <v>352</v>
      </c>
      <c r="E71" s="163" t="s">
        <v>355</v>
      </c>
      <c r="F71" s="163" t="s">
        <v>350</v>
      </c>
      <c r="H71" s="163" t="s">
        <v>349</v>
      </c>
      <c r="J71" s="163">
        <v>0</v>
      </c>
      <c r="M71" s="163">
        <f t="shared" si="1"/>
        <v>0</v>
      </c>
    </row>
    <row r="72" spans="1:15">
      <c r="C72" s="163" t="s">
        <v>352</v>
      </c>
      <c r="E72" s="163" t="s">
        <v>355</v>
      </c>
      <c r="F72" s="163" t="s">
        <v>350</v>
      </c>
      <c r="H72" s="163" t="s">
        <v>346</v>
      </c>
      <c r="J72" s="163">
        <v>0</v>
      </c>
      <c r="M72" s="163">
        <f t="shared" si="1"/>
        <v>0</v>
      </c>
    </row>
    <row r="73" spans="1:15">
      <c r="C73" s="163" t="s">
        <v>352</v>
      </c>
      <c r="E73" s="163" t="s">
        <v>354</v>
      </c>
      <c r="F73" s="163" t="s">
        <v>350</v>
      </c>
      <c r="H73" s="163" t="s">
        <v>349</v>
      </c>
      <c r="J73" s="163">
        <v>0.95</v>
      </c>
      <c r="M73" s="163">
        <f t="shared" si="1"/>
        <v>0.95</v>
      </c>
    </row>
    <row r="74" spans="1:15">
      <c r="C74" s="163" t="s">
        <v>352</v>
      </c>
      <c r="E74" s="163" t="s">
        <v>354</v>
      </c>
      <c r="F74" s="163" t="s">
        <v>350</v>
      </c>
      <c r="H74" s="163" t="s">
        <v>346</v>
      </c>
      <c r="J74" s="163">
        <v>0.95</v>
      </c>
      <c r="M74" s="163">
        <f t="shared" si="1"/>
        <v>0.95</v>
      </c>
    </row>
    <row r="75" spans="1:15">
      <c r="C75" s="163" t="s">
        <v>352</v>
      </c>
      <c r="E75" s="163" t="s">
        <v>353</v>
      </c>
      <c r="F75" s="163" t="s">
        <v>350</v>
      </c>
      <c r="H75" s="163" t="s">
        <v>349</v>
      </c>
      <c r="J75" s="163">
        <v>0</v>
      </c>
      <c r="M75" s="163">
        <f t="shared" si="1"/>
        <v>0</v>
      </c>
    </row>
    <row r="76" spans="1:15">
      <c r="C76" s="163" t="s">
        <v>352</v>
      </c>
      <c r="E76" s="163" t="s">
        <v>353</v>
      </c>
      <c r="F76" s="163" t="s">
        <v>350</v>
      </c>
      <c r="H76" s="163" t="s">
        <v>346</v>
      </c>
      <c r="J76" s="163">
        <v>0.05</v>
      </c>
      <c r="M76" s="163">
        <f t="shared" si="1"/>
        <v>0.05</v>
      </c>
    </row>
    <row r="77" spans="1:15">
      <c r="C77" s="163" t="s">
        <v>352</v>
      </c>
      <c r="E77" s="163" t="s">
        <v>351</v>
      </c>
      <c r="F77" s="163" t="s">
        <v>350</v>
      </c>
      <c r="H77" s="163" t="s">
        <v>349</v>
      </c>
      <c r="J77" s="163">
        <v>0</v>
      </c>
      <c r="M77" s="163">
        <f t="shared" si="1"/>
        <v>0</v>
      </c>
    </row>
    <row r="78" spans="1:15">
      <c r="C78" s="163" t="s">
        <v>352</v>
      </c>
      <c r="E78" s="163" t="s">
        <v>351</v>
      </c>
      <c r="F78" s="163" t="s">
        <v>350</v>
      </c>
      <c r="H78" s="163" t="s">
        <v>346</v>
      </c>
      <c r="J78" s="163">
        <v>0</v>
      </c>
      <c r="M78" s="163">
        <f t="shared" si="1"/>
        <v>0</v>
      </c>
    </row>
    <row r="79" spans="1:15">
      <c r="C79" s="163" t="s">
        <v>313</v>
      </c>
      <c r="E79" s="163" t="s">
        <v>344</v>
      </c>
      <c r="F79" s="163" t="s">
        <v>347</v>
      </c>
      <c r="H79" s="163" t="s">
        <v>349</v>
      </c>
      <c r="J79" s="163">
        <v>0.06</v>
      </c>
      <c r="M79" s="163">
        <f t="shared" si="1"/>
        <v>0.06</v>
      </c>
    </row>
    <row r="80" spans="1:15">
      <c r="C80" s="163" t="s">
        <v>313</v>
      </c>
      <c r="E80" s="163" t="s">
        <v>348</v>
      </c>
      <c r="F80" s="163" t="s">
        <v>347</v>
      </c>
      <c r="H80" s="163" t="s">
        <v>346</v>
      </c>
      <c r="J80" s="163">
        <v>0.94</v>
      </c>
      <c r="M80" s="163">
        <f t="shared" si="1"/>
        <v>0.94</v>
      </c>
    </row>
    <row r="83" spans="2:15">
      <c r="B83" s="168" t="s">
        <v>450</v>
      </c>
    </row>
    <row r="84" spans="2:15">
      <c r="C84" s="163" t="s">
        <v>337</v>
      </c>
      <c r="E84" s="163" t="s">
        <v>344</v>
      </c>
      <c r="M84" s="167">
        <f>'Cement Methodology'!I154</f>
        <v>0.18602801087854343</v>
      </c>
    </row>
    <row r="85" spans="2:15">
      <c r="C85" s="163" t="s">
        <v>327</v>
      </c>
      <c r="E85" s="163" t="s">
        <v>344</v>
      </c>
      <c r="M85" s="167">
        <f>'Cement Methodology'!J154</f>
        <v>0.13380962186000489</v>
      </c>
    </row>
    <row r="86" spans="2:15">
      <c r="C86" s="163" t="s">
        <v>332</v>
      </c>
      <c r="E86" s="163" t="s">
        <v>344</v>
      </c>
      <c r="M86" s="167">
        <f>'Cement Methodology'!D154</f>
        <v>7.941546663236064E-2</v>
      </c>
    </row>
    <row r="87" spans="2:15">
      <c r="C87" s="163" t="s">
        <v>318</v>
      </c>
      <c r="E87" s="163" t="s">
        <v>344</v>
      </c>
      <c r="M87" s="167">
        <f>'Cement Methodology'!E154</f>
        <v>5.9380286123511664E-2</v>
      </c>
    </row>
    <row r="89" spans="2:15">
      <c r="B89" s="163" t="s">
        <v>341</v>
      </c>
      <c r="M89" s="167"/>
    </row>
    <row r="90" spans="2:15">
      <c r="C90" s="163" t="s">
        <v>317</v>
      </c>
      <c r="F90" s="163" t="s">
        <v>410</v>
      </c>
      <c r="J90" s="163">
        <f>J91</f>
        <v>103.99940000000002</v>
      </c>
      <c r="M90" s="163">
        <f>J90</f>
        <v>103.99940000000002</v>
      </c>
    </row>
    <row r="91" spans="2:15">
      <c r="C91" s="163" t="s">
        <v>316</v>
      </c>
      <c r="F91" s="163" t="s">
        <v>410</v>
      </c>
      <c r="J91" s="163">
        <f>'Glass methodology'!D42</f>
        <v>103.99940000000002</v>
      </c>
      <c r="M91" s="163">
        <f>J91</f>
        <v>103.99940000000002</v>
      </c>
    </row>
    <row r="92" spans="2:15">
      <c r="C92" s="163" t="s">
        <v>335</v>
      </c>
      <c r="F92" s="163" t="s">
        <v>410</v>
      </c>
      <c r="J92" s="163">
        <v>520</v>
      </c>
    </row>
    <row r="93" spans="2:15">
      <c r="C93" s="163" t="s">
        <v>322</v>
      </c>
      <c r="F93" s="163" t="s">
        <v>410</v>
      </c>
      <c r="J93" s="163">
        <v>520</v>
      </c>
    </row>
    <row r="94" spans="2:15">
      <c r="C94" s="163" t="s">
        <v>333</v>
      </c>
      <c r="F94" s="163" t="s">
        <v>410</v>
      </c>
      <c r="J94" s="163">
        <v>520</v>
      </c>
      <c r="O94" s="163" t="s">
        <v>611</v>
      </c>
    </row>
    <row r="95" spans="2:15">
      <c r="C95" s="163" t="s">
        <v>319</v>
      </c>
      <c r="F95" s="163" t="s">
        <v>410</v>
      </c>
      <c r="J95" s="163">
        <v>520</v>
      </c>
    </row>
    <row r="96" spans="2:15">
      <c r="C96" s="163" t="s">
        <v>316</v>
      </c>
      <c r="F96" s="163" t="s">
        <v>410</v>
      </c>
      <c r="J96" s="163">
        <v>103.99</v>
      </c>
    </row>
    <row r="97" spans="2:10">
      <c r="C97" s="163" t="s">
        <v>315</v>
      </c>
      <c r="F97" s="163" t="s">
        <v>410</v>
      </c>
      <c r="J97" s="163">
        <f>J98</f>
        <v>768</v>
      </c>
    </row>
    <row r="98" spans="2:10">
      <c r="C98" s="163" t="s">
        <v>313</v>
      </c>
      <c r="F98" s="163" t="s">
        <v>410</v>
      </c>
      <c r="J98" s="163">
        <v>768</v>
      </c>
    </row>
    <row r="100" spans="2:10">
      <c r="B100" s="163" t="s">
        <v>339</v>
      </c>
    </row>
    <row r="101" spans="2:10">
      <c r="C101" s="163" t="s">
        <v>607</v>
      </c>
      <c r="J101" s="166">
        <f>'Cement Methodology'!P63</f>
        <v>0.61913564202134952</v>
      </c>
    </row>
    <row r="102" spans="2:10">
      <c r="C102" s="163" t="s">
        <v>610</v>
      </c>
      <c r="J102" s="166">
        <f>'Cement Methodology'!P64</f>
        <v>0.38086435797865048</v>
      </c>
    </row>
    <row r="104" spans="2:10">
      <c r="C104" s="163" t="s">
        <v>609</v>
      </c>
      <c r="J104" s="166">
        <f>'Cement Methodology'!P35</f>
        <v>0.62</v>
      </c>
    </row>
    <row r="105" spans="2:10">
      <c r="C105" s="163" t="s">
        <v>608</v>
      </c>
      <c r="J105" s="166">
        <f>'Cement Methodology'!P36</f>
        <v>0.38</v>
      </c>
    </row>
    <row r="109" spans="2:10">
      <c r="B109" s="163" t="s">
        <v>338</v>
      </c>
    </row>
    <row r="110" spans="2:10">
      <c r="C110" s="163" t="s">
        <v>607</v>
      </c>
      <c r="J110" s="165">
        <f>'Cement Methodology'!I63</f>
        <v>6.6373771795010361</v>
      </c>
    </row>
    <row r="111" spans="2:10">
      <c r="C111" s="163" t="s">
        <v>606</v>
      </c>
      <c r="J111" s="165">
        <f>'Cement Methodology'!I64</f>
        <v>4.0830154598750061</v>
      </c>
    </row>
    <row r="112" spans="2:10">
      <c r="C112" s="163" t="s">
        <v>605</v>
      </c>
      <c r="E112" s="163" t="s">
        <v>604</v>
      </c>
      <c r="J112" s="165">
        <f>'Cement Methodology'!I45</f>
        <v>0.84180945039565913</v>
      </c>
    </row>
    <row r="113" spans="3:10">
      <c r="C113" s="163" t="s">
        <v>603</v>
      </c>
      <c r="E113" s="163" t="s">
        <v>602</v>
      </c>
      <c r="J113" s="165">
        <f>'Cement Methodology'!I46</f>
        <v>7.3734394028631813</v>
      </c>
    </row>
    <row r="114" spans="3:10">
      <c r="C114" s="163" t="s">
        <v>601</v>
      </c>
      <c r="E114" s="163" t="s">
        <v>600</v>
      </c>
      <c r="J114" s="165">
        <f>'Cement Methodology'!I47</f>
        <v>2.5051437861172028</v>
      </c>
    </row>
    <row r="115" spans="3:10">
      <c r="C115" s="163" t="s">
        <v>599</v>
      </c>
      <c r="J115" s="164">
        <f>'Cement Methodology'!I35</f>
        <v>9.1511757457862171</v>
      </c>
    </row>
    <row r="116" spans="3:10">
      <c r="C116" s="163" t="s">
        <v>598</v>
      </c>
      <c r="J116" s="164">
        <f>'Cement Methodology'!I36</f>
        <v>5.6087851345141324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01004-0C7E-4394-97DE-C6EC6555CF36}">
  <dimension ref="A2:Q154"/>
  <sheetViews>
    <sheetView topLeftCell="A133" workbookViewId="0">
      <selection activeCell="I30" sqref="I30"/>
    </sheetView>
  </sheetViews>
  <sheetFormatPr defaultColWidth="9" defaultRowHeight="15"/>
  <cols>
    <col min="1" max="1" width="9" style="163"/>
    <col min="2" max="2" width="25" style="163" customWidth="1"/>
    <col min="3" max="3" width="12.5" style="163" customWidth="1"/>
    <col min="4" max="4" width="10.25" style="163" customWidth="1"/>
    <col min="5" max="6" width="9.5" style="163" customWidth="1"/>
    <col min="7" max="8" width="11.125" style="163" customWidth="1"/>
    <col min="9" max="10" width="9" style="163"/>
    <col min="11" max="11" width="11.75" style="163" customWidth="1"/>
    <col min="12" max="12" width="12.5" style="163" customWidth="1"/>
    <col min="13" max="16384" width="9" style="163"/>
  </cols>
  <sheetData>
    <row r="2" spans="2:13">
      <c r="B2" s="163" t="s">
        <v>872</v>
      </c>
    </row>
    <row r="3" spans="2:13">
      <c r="B3" s="187"/>
      <c r="C3" s="186"/>
      <c r="D3" s="186"/>
      <c r="E3" s="186"/>
      <c r="F3" s="186"/>
      <c r="G3" s="186"/>
      <c r="H3" s="186"/>
      <c r="I3" s="186"/>
      <c r="J3" s="186"/>
      <c r="K3" s="186"/>
      <c r="L3" s="186"/>
      <c r="M3" s="185"/>
    </row>
    <row r="4" spans="2:13">
      <c r="B4" s="178"/>
      <c r="D4" s="390" t="s">
        <v>871</v>
      </c>
      <c r="E4" s="390"/>
      <c r="F4" s="390"/>
      <c r="G4" s="390"/>
      <c r="H4" s="390"/>
      <c r="I4" s="390"/>
      <c r="J4" s="390" t="s">
        <v>870</v>
      </c>
      <c r="K4" s="390"/>
      <c r="L4" s="390"/>
      <c r="M4" s="177"/>
    </row>
    <row r="5" spans="2:13">
      <c r="B5" s="178"/>
      <c r="D5" s="386" t="s">
        <v>798</v>
      </c>
      <c r="E5" s="391"/>
      <c r="F5" s="392" t="s">
        <v>796</v>
      </c>
      <c r="G5" s="386"/>
      <c r="H5" s="391"/>
      <c r="I5" s="392" t="s">
        <v>797</v>
      </c>
      <c r="J5" s="391"/>
      <c r="K5" s="386" t="s">
        <v>796</v>
      </c>
      <c r="L5" s="386"/>
      <c r="M5" s="177"/>
    </row>
    <row r="6" spans="2:13" ht="30">
      <c r="B6" s="178"/>
      <c r="D6" s="272" t="s">
        <v>795</v>
      </c>
      <c r="E6" s="271" t="s">
        <v>794</v>
      </c>
      <c r="F6" s="270" t="s">
        <v>605</v>
      </c>
      <c r="G6" s="268" t="s">
        <v>603</v>
      </c>
      <c r="H6" s="269" t="s">
        <v>601</v>
      </c>
      <c r="I6" s="270" t="s">
        <v>795</v>
      </c>
      <c r="J6" s="269" t="s">
        <v>794</v>
      </c>
      <c r="K6" s="268" t="s">
        <v>603</v>
      </c>
      <c r="L6" s="268" t="s">
        <v>601</v>
      </c>
      <c r="M6" s="177"/>
    </row>
    <row r="7" spans="2:13">
      <c r="B7" s="305" t="s">
        <v>869</v>
      </c>
      <c r="C7" s="303" t="s">
        <v>92</v>
      </c>
      <c r="D7" s="303" t="s">
        <v>868</v>
      </c>
      <c r="E7" s="304" t="s">
        <v>867</v>
      </c>
      <c r="F7" s="305" t="s">
        <v>604</v>
      </c>
      <c r="G7" s="303" t="s">
        <v>602</v>
      </c>
      <c r="H7" s="304" t="s">
        <v>600</v>
      </c>
      <c r="I7" s="305" t="s">
        <v>866</v>
      </c>
      <c r="J7" s="304" t="s">
        <v>865</v>
      </c>
      <c r="K7" s="303" t="s">
        <v>864</v>
      </c>
      <c r="L7" s="303" t="s">
        <v>863</v>
      </c>
      <c r="M7" s="177"/>
    </row>
    <row r="8" spans="2:13">
      <c r="B8" s="261" t="s">
        <v>862</v>
      </c>
      <c r="C8" s="267" t="s">
        <v>788</v>
      </c>
      <c r="D8" s="300">
        <v>11.1</v>
      </c>
      <c r="E8" s="290">
        <v>6.8282200000000008</v>
      </c>
      <c r="F8" s="299">
        <v>0.83000000000000007</v>
      </c>
      <c r="G8" s="300">
        <v>7.27</v>
      </c>
      <c r="H8" s="290">
        <v>2.4700000000000002</v>
      </c>
      <c r="I8" s="299">
        <v>8.191749999999999</v>
      </c>
      <c r="J8" s="290">
        <v>5.0207500000000005</v>
      </c>
      <c r="K8" s="300">
        <v>0</v>
      </c>
      <c r="L8" s="300">
        <v>0</v>
      </c>
      <c r="M8" s="177"/>
    </row>
    <row r="9" spans="2:13">
      <c r="B9" s="261" t="s">
        <v>861</v>
      </c>
      <c r="C9" s="260" t="s">
        <v>396</v>
      </c>
      <c r="D9" s="267">
        <v>0.95</v>
      </c>
      <c r="E9" s="285">
        <v>0.95</v>
      </c>
      <c r="F9" s="261">
        <v>0.95</v>
      </c>
      <c r="G9" s="267">
        <v>0.95</v>
      </c>
      <c r="H9" s="285">
        <v>0.95</v>
      </c>
      <c r="I9" s="261">
        <v>0.95</v>
      </c>
      <c r="J9" s="177">
        <v>0.95</v>
      </c>
      <c r="K9" s="267">
        <v>0.95</v>
      </c>
      <c r="L9" s="267">
        <v>0.95</v>
      </c>
      <c r="M9" s="177"/>
    </row>
    <row r="10" spans="2:13">
      <c r="B10" s="261" t="s">
        <v>860</v>
      </c>
      <c r="C10" s="267" t="s">
        <v>689</v>
      </c>
      <c r="D10" s="302">
        <v>8.7600000000000011E-2</v>
      </c>
      <c r="E10" s="301">
        <v>6.5500000000000003E-2</v>
      </c>
      <c r="F10" s="299">
        <v>4.29</v>
      </c>
      <c r="G10" s="300">
        <v>3.4791999999999996</v>
      </c>
      <c r="H10" s="290">
        <v>3.1936</v>
      </c>
      <c r="I10" s="299">
        <v>0.20520000000000002</v>
      </c>
      <c r="J10" s="297">
        <v>0.14759999999999998</v>
      </c>
      <c r="K10" s="262"/>
      <c r="L10" s="262"/>
      <c r="M10" s="177"/>
    </row>
    <row r="11" spans="2:13">
      <c r="B11" s="261" t="s">
        <v>859</v>
      </c>
      <c r="C11" s="267" t="s">
        <v>689</v>
      </c>
      <c r="D11" s="262"/>
      <c r="E11" s="292"/>
      <c r="F11" s="291"/>
      <c r="G11" s="262"/>
      <c r="H11" s="292"/>
      <c r="I11" s="291"/>
      <c r="J11" s="292"/>
      <c r="K11" s="296">
        <v>3.2</v>
      </c>
      <c r="L11" s="296">
        <v>3</v>
      </c>
      <c r="M11" s="177"/>
    </row>
    <row r="12" spans="2:13">
      <c r="B12" s="295" t="s">
        <v>858</v>
      </c>
      <c r="C12" s="293"/>
      <c r="D12" s="293"/>
      <c r="E12" s="294"/>
      <c r="F12" s="295"/>
      <c r="G12" s="293"/>
      <c r="H12" s="294"/>
      <c r="I12" s="295"/>
      <c r="J12" s="294"/>
      <c r="K12" s="293"/>
      <c r="L12" s="293"/>
      <c r="M12" s="177"/>
    </row>
    <row r="13" spans="2:13">
      <c r="B13" s="261" t="s">
        <v>683</v>
      </c>
      <c r="C13" s="260" t="s">
        <v>396</v>
      </c>
      <c r="D13" s="267">
        <v>0</v>
      </c>
      <c r="E13" s="285">
        <v>0</v>
      </c>
      <c r="F13" s="298">
        <v>0.97902097902097907</v>
      </c>
      <c r="G13" s="296">
        <v>0.97723614624051502</v>
      </c>
      <c r="H13" s="297">
        <v>0.97069138276553102</v>
      </c>
      <c r="I13" s="261">
        <v>0</v>
      </c>
      <c r="J13" s="285">
        <v>0</v>
      </c>
      <c r="K13" s="296">
        <v>0.97723614624051502</v>
      </c>
      <c r="L13" s="296">
        <v>0.97069138276553102</v>
      </c>
      <c r="M13" s="177"/>
    </row>
    <row r="14" spans="2:13">
      <c r="B14" s="261" t="s">
        <v>106</v>
      </c>
      <c r="C14" s="260" t="s">
        <v>396</v>
      </c>
      <c r="D14" s="267">
        <v>1</v>
      </c>
      <c r="E14" s="285">
        <v>1</v>
      </c>
      <c r="F14" s="298">
        <v>2.097902097902098E-2</v>
      </c>
      <c r="G14" s="296">
        <v>2.2763853759484941E-2</v>
      </c>
      <c r="H14" s="297">
        <v>2.9308617234468939E-2</v>
      </c>
      <c r="I14" s="261">
        <v>1</v>
      </c>
      <c r="J14" s="285">
        <v>1</v>
      </c>
      <c r="K14" s="296">
        <v>2.2763853759484941E-2</v>
      </c>
      <c r="L14" s="296">
        <v>2.9308617234468939E-2</v>
      </c>
      <c r="M14" s="177"/>
    </row>
    <row r="15" spans="2:13">
      <c r="B15" s="295" t="s">
        <v>857</v>
      </c>
      <c r="C15" s="293"/>
      <c r="D15" s="293"/>
      <c r="E15" s="294"/>
      <c r="F15" s="295"/>
      <c r="G15" s="293"/>
      <c r="H15" s="294"/>
      <c r="I15" s="295"/>
      <c r="J15" s="294"/>
      <c r="K15" s="293"/>
      <c r="L15" s="293"/>
      <c r="M15" s="177"/>
    </row>
    <row r="16" spans="2:13">
      <c r="B16" s="261" t="s">
        <v>856</v>
      </c>
      <c r="C16" s="267" t="s">
        <v>853</v>
      </c>
      <c r="D16" s="262"/>
      <c r="E16" s="290">
        <v>27.797133743778851</v>
      </c>
      <c r="F16" s="291"/>
      <c r="G16" s="262"/>
      <c r="H16" s="292"/>
      <c r="I16" s="291"/>
      <c r="J16" s="290">
        <v>20.978968863229323</v>
      </c>
      <c r="K16" s="289">
        <v>2251.8515656115642</v>
      </c>
      <c r="L16" s="289">
        <v>1893.9671995443582</v>
      </c>
      <c r="M16" s="177"/>
    </row>
    <row r="17" spans="2:13">
      <c r="B17" s="261" t="s">
        <v>855</v>
      </c>
      <c r="C17" s="267" t="s">
        <v>853</v>
      </c>
      <c r="D17" s="286" t="s">
        <v>396</v>
      </c>
      <c r="E17" s="287" t="s">
        <v>396</v>
      </c>
      <c r="F17" s="288" t="s">
        <v>396</v>
      </c>
      <c r="G17" s="286" t="s">
        <v>396</v>
      </c>
      <c r="H17" s="287" t="s">
        <v>396</v>
      </c>
      <c r="I17" s="288" t="s">
        <v>396</v>
      </c>
      <c r="J17" s="287" t="s">
        <v>396</v>
      </c>
      <c r="K17" s="286" t="s">
        <v>396</v>
      </c>
      <c r="L17" s="286" t="s">
        <v>396</v>
      </c>
      <c r="M17" s="177"/>
    </row>
    <row r="18" spans="2:13">
      <c r="B18" s="261" t="s">
        <v>854</v>
      </c>
      <c r="C18" s="267" t="s">
        <v>853</v>
      </c>
      <c r="D18" s="286" t="s">
        <v>396</v>
      </c>
      <c r="E18" s="287" t="s">
        <v>396</v>
      </c>
      <c r="F18" s="288" t="s">
        <v>396</v>
      </c>
      <c r="G18" s="286" t="s">
        <v>396</v>
      </c>
      <c r="H18" s="287" t="s">
        <v>396</v>
      </c>
      <c r="I18" s="288" t="s">
        <v>396</v>
      </c>
      <c r="J18" s="287" t="s">
        <v>396</v>
      </c>
      <c r="K18" s="286" t="s">
        <v>396</v>
      </c>
      <c r="L18" s="286" t="s">
        <v>396</v>
      </c>
      <c r="M18" s="177"/>
    </row>
    <row r="19" spans="2:13">
      <c r="B19" s="261" t="s">
        <v>852</v>
      </c>
      <c r="C19" s="267" t="s">
        <v>851</v>
      </c>
      <c r="D19" s="267">
        <v>25</v>
      </c>
      <c r="E19" s="285">
        <v>25</v>
      </c>
      <c r="F19" s="261">
        <v>25</v>
      </c>
      <c r="G19" s="267">
        <v>25</v>
      </c>
      <c r="H19" s="285">
        <v>25</v>
      </c>
      <c r="I19" s="261">
        <v>25</v>
      </c>
      <c r="J19" s="285">
        <v>25</v>
      </c>
      <c r="K19" s="267">
        <v>25</v>
      </c>
      <c r="L19" s="267">
        <v>25</v>
      </c>
      <c r="M19" s="177"/>
    </row>
    <row r="20" spans="2:13">
      <c r="B20" s="178"/>
      <c r="M20" s="177"/>
    </row>
    <row r="21" spans="2:13">
      <c r="B21" s="178"/>
      <c r="M21" s="177"/>
    </row>
    <row r="22" spans="2:13">
      <c r="B22" s="176"/>
      <c r="C22" s="175"/>
      <c r="D22" s="175"/>
      <c r="E22" s="175"/>
      <c r="F22" s="175"/>
      <c r="G22" s="175"/>
      <c r="H22" s="175"/>
      <c r="I22" s="175"/>
      <c r="J22" s="175"/>
      <c r="K22" s="175"/>
      <c r="L22" s="175"/>
      <c r="M22" s="174"/>
    </row>
    <row r="25" spans="2:13">
      <c r="B25" s="163" t="s">
        <v>850</v>
      </c>
    </row>
    <row r="26" spans="2:13">
      <c r="C26" s="168">
        <v>2012</v>
      </c>
      <c r="D26" s="168">
        <v>2013</v>
      </c>
      <c r="E26" s="168">
        <v>2014</v>
      </c>
      <c r="F26" s="168">
        <v>2015</v>
      </c>
      <c r="G26" s="168">
        <v>2016</v>
      </c>
      <c r="H26" s="168">
        <v>2017</v>
      </c>
    </row>
    <row r="27" spans="2:13" ht="15.75">
      <c r="B27" s="163" t="s">
        <v>849</v>
      </c>
      <c r="C27" s="197">
        <f>'Production and Capacity'!E14/1000000</f>
        <v>8.4894200000000009</v>
      </c>
      <c r="D27" s="197">
        <f>'Production and Capacity'!F14/1000000</f>
        <v>8.9600299999999997</v>
      </c>
      <c r="E27" s="197">
        <f>'Production and Capacity'!G14/1000000</f>
        <v>8.9965100000000007</v>
      </c>
      <c r="F27" s="197">
        <f>'Production and Capacity'!H14/1000000</f>
        <v>10.00928</v>
      </c>
      <c r="G27" s="197">
        <f>'Production and Capacity'!I14/1000000</f>
        <v>10.106262175050228</v>
      </c>
      <c r="H27" s="197">
        <f>'Production and Capacity'!J14/1000000</f>
        <v>10.18437300740724</v>
      </c>
    </row>
    <row r="28" spans="2:13" ht="15.75">
      <c r="B28" s="163" t="s">
        <v>848</v>
      </c>
      <c r="C28" s="197">
        <f>'Production and Capacity'!E9/1000000</f>
        <v>12.358000000000001</v>
      </c>
      <c r="D28" s="197">
        <f>'Production and Capacity'!F9/1000000</f>
        <v>13.037000000000001</v>
      </c>
      <c r="E28" s="197">
        <f>'Production and Capacity'!G9/1000000</f>
        <v>13.099</v>
      </c>
      <c r="F28" s="197">
        <f>'Production and Capacity'!H9/1000000</f>
        <v>14.522</v>
      </c>
      <c r="G28" s="197">
        <f>'Production and Capacity'!I9/1000000</f>
        <v>14.646756775435112</v>
      </c>
      <c r="H28" s="197">
        <f>'Production and Capacity'!J9/1000000</f>
        <v>14.759960880300349</v>
      </c>
    </row>
    <row r="29" spans="2:13">
      <c r="C29" s="167"/>
      <c r="D29" s="167"/>
      <c r="E29" s="167"/>
      <c r="F29" s="167"/>
      <c r="G29" s="167"/>
      <c r="H29" s="167"/>
    </row>
    <row r="30" spans="2:13" ht="15.75">
      <c r="B30" s="163" t="s">
        <v>847</v>
      </c>
      <c r="C30" s="197">
        <f t="shared" ref="C30:H30" si="0">C27/C28</f>
        <v>0.68695743647839458</v>
      </c>
      <c r="D30" s="197">
        <f t="shared" si="0"/>
        <v>0.68727698090051381</v>
      </c>
      <c r="E30" s="197">
        <f t="shared" si="0"/>
        <v>0.68680891671119937</v>
      </c>
      <c r="F30" s="197">
        <f t="shared" si="0"/>
        <v>0.6892494146811734</v>
      </c>
      <c r="G30" s="197">
        <f t="shared" si="0"/>
        <v>0.69000000000000006</v>
      </c>
      <c r="H30" s="197">
        <f t="shared" si="0"/>
        <v>0.69</v>
      </c>
      <c r="I30" s="321">
        <f>1-H30+1%</f>
        <v>0.32000000000000006</v>
      </c>
    </row>
    <row r="31" spans="2:13">
      <c r="B31" s="163" t="s">
        <v>846</v>
      </c>
      <c r="C31" s="165">
        <f t="shared" ref="C31:H31" si="1">1/C30</f>
        <v>1.4556942641546773</v>
      </c>
      <c r="D31" s="165">
        <f t="shared" si="1"/>
        <v>1.4550174497183606</v>
      </c>
      <c r="E31" s="165">
        <f t="shared" si="1"/>
        <v>1.456009052399208</v>
      </c>
      <c r="F31" s="165">
        <f t="shared" si="1"/>
        <v>1.4508536078519134</v>
      </c>
      <c r="G31" s="165">
        <f t="shared" si="1"/>
        <v>1.4492753623188404</v>
      </c>
      <c r="H31" s="165">
        <f t="shared" si="1"/>
        <v>1.4492753623188408</v>
      </c>
      <c r="M31" s="165"/>
    </row>
    <row r="33" spans="1:17" ht="15.75">
      <c r="A33" s="274" t="s">
        <v>845</v>
      </c>
    </row>
    <row r="34" spans="1:17" ht="15.75">
      <c r="A34" s="274"/>
      <c r="B34" s="168" t="s">
        <v>829</v>
      </c>
      <c r="I34" s="283" t="s">
        <v>844</v>
      </c>
      <c r="L34" s="163" t="s">
        <v>827</v>
      </c>
    </row>
    <row r="35" spans="1:17" ht="15.75">
      <c r="B35" s="163" t="s">
        <v>842</v>
      </c>
      <c r="C35" s="197">
        <f t="shared" ref="C35:H35" si="2">C$28*$I$8/SUM($I$8:$J$8)</f>
        <v>7.6619600000000005</v>
      </c>
      <c r="D35" s="197">
        <f t="shared" si="2"/>
        <v>8.0829400000000007</v>
      </c>
      <c r="E35" s="197">
        <f t="shared" si="2"/>
        <v>8.1213800000000003</v>
      </c>
      <c r="F35" s="197">
        <f t="shared" si="2"/>
        <v>9.0036400000000008</v>
      </c>
      <c r="G35" s="197">
        <f t="shared" si="2"/>
        <v>9.0809892007697695</v>
      </c>
      <c r="H35" s="197">
        <f t="shared" si="2"/>
        <v>9.1511757457862171</v>
      </c>
      <c r="I35" s="284">
        <f>MAX(C35:H35)</f>
        <v>9.1511757457862171</v>
      </c>
      <c r="J35" s="197">
        <f>I9</f>
        <v>0.95</v>
      </c>
      <c r="L35" s="275">
        <f>D35/SUM($H$35:$H$36)</f>
        <v>0.54762611266727979</v>
      </c>
      <c r="M35" s="275">
        <f>E35/SUM($H$35:$H$36)</f>
        <v>0.55023045561315465</v>
      </c>
      <c r="N35" s="275">
        <f>F35/SUM($H$35:$H$36)</f>
        <v>0.61000432677412264</v>
      </c>
      <c r="O35" s="275">
        <f>G35/SUM($H$35:$H$36)</f>
        <v>0.61524480142016347</v>
      </c>
      <c r="P35" s="275">
        <f>H35/SUM($H$35:$H$36)</f>
        <v>0.62</v>
      </c>
    </row>
    <row r="36" spans="1:17" ht="15.75">
      <c r="B36" s="163" t="s">
        <v>794</v>
      </c>
      <c r="C36" s="197">
        <f t="shared" ref="C36:H36" si="3">C28-C35</f>
        <v>4.69604</v>
      </c>
      <c r="D36" s="197">
        <f t="shared" si="3"/>
        <v>4.9540600000000001</v>
      </c>
      <c r="E36" s="197">
        <f t="shared" si="3"/>
        <v>4.9776199999999999</v>
      </c>
      <c r="F36" s="197">
        <f t="shared" si="3"/>
        <v>5.5183599999999995</v>
      </c>
      <c r="G36" s="197">
        <f t="shared" si="3"/>
        <v>5.5657675746653421</v>
      </c>
      <c r="H36" s="197">
        <f t="shared" si="3"/>
        <v>5.6087851345141324</v>
      </c>
      <c r="I36" s="284">
        <f>MAX(C36:H36)</f>
        <v>5.6087851345141324</v>
      </c>
      <c r="J36" s="197">
        <f>J9</f>
        <v>0.95</v>
      </c>
      <c r="L36" s="275">
        <f>1-L35</f>
        <v>0.45237388733272021</v>
      </c>
      <c r="M36" s="275">
        <f>1-M35</f>
        <v>0.44976954438684535</v>
      </c>
      <c r="N36" s="275">
        <f>1-N35</f>
        <v>0.38999567322587736</v>
      </c>
      <c r="O36" s="275">
        <f>1-O35</f>
        <v>0.38475519857983653</v>
      </c>
      <c r="P36" s="275">
        <f>1-P35</f>
        <v>0.38</v>
      </c>
    </row>
    <row r="38" spans="1:17">
      <c r="B38" s="168" t="s">
        <v>843</v>
      </c>
    </row>
    <row r="39" spans="1:17">
      <c r="B39" s="163" t="s">
        <v>842</v>
      </c>
      <c r="C39" s="165">
        <f t="shared" ref="C39:H39" si="4">C35*$I$10</f>
        <v>1.5722341920000003</v>
      </c>
      <c r="D39" s="165">
        <f t="shared" si="4"/>
        <v>1.6586192880000004</v>
      </c>
      <c r="E39" s="165">
        <f t="shared" si="4"/>
        <v>1.6665071760000003</v>
      </c>
      <c r="F39" s="165">
        <f t="shared" si="4"/>
        <v>1.8475469280000003</v>
      </c>
      <c r="G39" s="165">
        <f t="shared" si="4"/>
        <v>1.8634189839979569</v>
      </c>
      <c r="H39" s="165">
        <f t="shared" si="4"/>
        <v>1.8778212630353319</v>
      </c>
      <c r="J39" s="165">
        <f>H39/H35</f>
        <v>0.20520000000000002</v>
      </c>
    </row>
    <row r="40" spans="1:17">
      <c r="B40" s="163" t="s">
        <v>794</v>
      </c>
      <c r="C40" s="165">
        <f t="shared" ref="C40:H40" si="5">C36*$J$10</f>
        <v>0.6931355039999999</v>
      </c>
      <c r="D40" s="165">
        <f t="shared" si="5"/>
        <v>0.73121925599999993</v>
      </c>
      <c r="E40" s="165">
        <f t="shared" si="5"/>
        <v>0.73469671199999986</v>
      </c>
      <c r="F40" s="165">
        <f t="shared" si="5"/>
        <v>0.81450993599999977</v>
      </c>
      <c r="G40" s="165">
        <f t="shared" si="5"/>
        <v>0.82150729402060441</v>
      </c>
      <c r="H40" s="165">
        <f t="shared" si="5"/>
        <v>0.82785668585428585</v>
      </c>
      <c r="J40" s="165">
        <f>H40/H36</f>
        <v>0.14759999999999998</v>
      </c>
    </row>
    <row r="43" spans="1:17" ht="15.75">
      <c r="A43" s="274" t="s">
        <v>841</v>
      </c>
    </row>
    <row r="44" spans="1:17" ht="15.75">
      <c r="A44" s="274"/>
      <c r="B44" s="168" t="s">
        <v>829</v>
      </c>
      <c r="I44" s="283" t="s">
        <v>840</v>
      </c>
      <c r="J44" s="163" t="s">
        <v>839</v>
      </c>
      <c r="L44" s="163" t="s">
        <v>838</v>
      </c>
    </row>
    <row r="45" spans="1:17" ht="15.75">
      <c r="B45" s="163" t="s">
        <v>837</v>
      </c>
      <c r="C45" s="165">
        <f t="shared" ref="C45:H45" si="6">C27*$F$8/SUM($F$8:$H$8)</f>
        <v>0.66662427625354792</v>
      </c>
      <c r="D45" s="165">
        <f t="shared" si="6"/>
        <v>0.70357851466414378</v>
      </c>
      <c r="E45" s="165">
        <f t="shared" si="6"/>
        <v>0.70644307473982981</v>
      </c>
      <c r="F45" s="165">
        <f t="shared" si="6"/>
        <v>0.78596995269631043</v>
      </c>
      <c r="G45" s="165">
        <f t="shared" si="6"/>
        <v>0.79358539312125731</v>
      </c>
      <c r="H45" s="165">
        <f t="shared" si="6"/>
        <v>0.79971897787587609</v>
      </c>
      <c r="I45" s="165">
        <f>MAX(C45:H45)/J45</f>
        <v>0.84180945039565913</v>
      </c>
      <c r="J45" s="166">
        <f>F9</f>
        <v>0.95</v>
      </c>
      <c r="L45" s="275">
        <f>H45/SUM($H$45:$H$47)</f>
        <v>7.8524124881740792E-2</v>
      </c>
      <c r="P45" s="163" t="s">
        <v>836</v>
      </c>
      <c r="Q45" s="165">
        <f>SUM(C63:C64)</f>
        <v>8.4894200000000009</v>
      </c>
    </row>
    <row r="46" spans="1:17" ht="15.75">
      <c r="B46" s="163" t="s">
        <v>835</v>
      </c>
      <c r="C46" s="165">
        <f t="shared" ref="C46:H46" si="7">C27*$G$8/SUM($F$8:$H$8)</f>
        <v>5.8389861305581841</v>
      </c>
      <c r="D46" s="165">
        <f t="shared" si="7"/>
        <v>6.1626696404919583</v>
      </c>
      <c r="E46" s="165">
        <f t="shared" si="7"/>
        <v>6.1877604257332077</v>
      </c>
      <c r="F46" s="165">
        <f t="shared" si="7"/>
        <v>6.8843392242194881</v>
      </c>
      <c r="G46" s="165">
        <f t="shared" si="7"/>
        <v>6.9510431421584808</v>
      </c>
      <c r="H46" s="165">
        <f t="shared" si="7"/>
        <v>7.0047674327200218</v>
      </c>
      <c r="I46" s="165">
        <f>MAX(C46:H46)/J46</f>
        <v>7.3734394028631813</v>
      </c>
      <c r="J46" s="166">
        <f>G9</f>
        <v>0.95</v>
      </c>
      <c r="L46" s="275">
        <f>H46/SUM($H$45:$H$47)</f>
        <v>0.68779564806054871</v>
      </c>
      <c r="P46" s="163" t="s">
        <v>834</v>
      </c>
      <c r="Q46" s="165">
        <f>SUM(C45:C47)</f>
        <v>8.4894200000000009</v>
      </c>
    </row>
    <row r="47" spans="1:17" ht="15.75">
      <c r="B47" s="163" t="s">
        <v>833</v>
      </c>
      <c r="C47" s="165">
        <f t="shared" ref="C47:H47" si="8">C27-SUM(C45:C46)</f>
        <v>1.9838095931882691</v>
      </c>
      <c r="D47" s="165">
        <f t="shared" si="8"/>
        <v>2.0937818448438978</v>
      </c>
      <c r="E47" s="165">
        <f t="shared" si="8"/>
        <v>2.1023064995269634</v>
      </c>
      <c r="F47" s="165">
        <f t="shared" si="8"/>
        <v>2.3389708230842015</v>
      </c>
      <c r="G47" s="165">
        <f t="shared" si="8"/>
        <v>2.3616336397704893</v>
      </c>
      <c r="H47" s="165">
        <f t="shared" si="8"/>
        <v>2.3798865968113425</v>
      </c>
      <c r="I47" s="165">
        <f>MAX(C47:H47)/J47</f>
        <v>2.5051437861172028</v>
      </c>
      <c r="J47" s="166">
        <f>H9</f>
        <v>0.95</v>
      </c>
      <c r="L47" s="275">
        <f>H47/SUM($H$45:$H$47)</f>
        <v>0.23368022705771058</v>
      </c>
    </row>
    <row r="49" spans="1:16">
      <c r="B49" s="168" t="s">
        <v>658</v>
      </c>
    </row>
    <row r="50" spans="1:16">
      <c r="B50" s="282" t="s">
        <v>683</v>
      </c>
      <c r="C50" s="165">
        <f t="shared" ref="C50:H50" si="9">($F$13*$F$10*C45)+($G$10*$G$13*C46)+$H$10*$H$13*C47</f>
        <v>28.802184543046355</v>
      </c>
      <c r="D50" s="165">
        <f t="shared" si="9"/>
        <v>30.398830258278142</v>
      </c>
      <c r="E50" s="165">
        <f t="shared" si="9"/>
        <v>30.522596509933773</v>
      </c>
      <c r="F50" s="165">
        <f t="shared" si="9"/>
        <v>33.958636715231783</v>
      </c>
      <c r="G50" s="165">
        <f t="shared" si="9"/>
        <v>34.287669617736626</v>
      </c>
      <c r="H50" s="165">
        <f t="shared" si="9"/>
        <v>34.55267742844191</v>
      </c>
    </row>
    <row r="51" spans="1:16">
      <c r="B51" s="163" t="s">
        <v>106</v>
      </c>
      <c r="C51" s="165">
        <f t="shared" ref="C51:H51" si="10">($F$14*$F$10*C45)+($G$10*$G$14*C46)+$H$10*$H$14*C47</f>
        <v>0.7081284643254494</v>
      </c>
      <c r="D51" s="165">
        <f t="shared" si="10"/>
        <v>0.74738348252412479</v>
      </c>
      <c r="E51" s="165">
        <f t="shared" si="10"/>
        <v>0.75042639080037854</v>
      </c>
      <c r="F51" s="165">
        <f t="shared" si="10"/>
        <v>0.8349046313415327</v>
      </c>
      <c r="G51" s="165">
        <f t="shared" si="10"/>
        <v>0.84299421092238258</v>
      </c>
      <c r="H51" s="165">
        <f t="shared" si="10"/>
        <v>0.84950967414179623</v>
      </c>
    </row>
    <row r="54" spans="1:16">
      <c r="B54" s="282" t="s">
        <v>683</v>
      </c>
    </row>
    <row r="55" spans="1:16">
      <c r="B55" s="163" t="s">
        <v>653</v>
      </c>
      <c r="C55" s="165">
        <f t="shared" ref="C55:H55" si="11">C50*$J55</f>
        <v>27.362075315894035</v>
      </c>
      <c r="D55" s="165">
        <f t="shared" si="11"/>
        <v>28.878888745364232</v>
      </c>
      <c r="E55" s="165">
        <f t="shared" si="11"/>
        <v>28.996466684437085</v>
      </c>
      <c r="F55" s="165">
        <f t="shared" si="11"/>
        <v>32.26070487947019</v>
      </c>
      <c r="G55" s="165">
        <f t="shared" si="11"/>
        <v>32.573286136849795</v>
      </c>
      <c r="H55" s="165">
        <f t="shared" si="11"/>
        <v>32.825043557019811</v>
      </c>
      <c r="J55" s="166">
        <v>0.95</v>
      </c>
      <c r="K55" s="163" t="s">
        <v>831</v>
      </c>
      <c r="L55" s="163" t="s">
        <v>832</v>
      </c>
    </row>
    <row r="56" spans="1:16">
      <c r="B56" s="163" t="s">
        <v>652</v>
      </c>
      <c r="C56" s="165">
        <f t="shared" ref="C56:H56" si="12">C50*$J56</f>
        <v>1.4401092271523179</v>
      </c>
      <c r="D56" s="165">
        <f t="shared" si="12"/>
        <v>1.5199415129139071</v>
      </c>
      <c r="E56" s="165">
        <f t="shared" si="12"/>
        <v>1.5261298254966889</v>
      </c>
      <c r="F56" s="165">
        <f t="shared" si="12"/>
        <v>1.6979318357615893</v>
      </c>
      <c r="G56" s="165">
        <f t="shared" si="12"/>
        <v>1.7143834808868315</v>
      </c>
      <c r="H56" s="165">
        <f t="shared" si="12"/>
        <v>1.7276338714220956</v>
      </c>
      <c r="J56" s="166">
        <v>0.05</v>
      </c>
      <c r="K56" s="163" t="s">
        <v>831</v>
      </c>
    </row>
    <row r="59" spans="1:16">
      <c r="I59" s="165">
        <f>SUM(I45:I47)</f>
        <v>10.720392639376044</v>
      </c>
    </row>
    <row r="60" spans="1:16">
      <c r="I60" s="165">
        <f>SUM(I63:I64)</f>
        <v>10.720392639376042</v>
      </c>
    </row>
    <row r="61" spans="1:16" ht="15.75">
      <c r="A61" s="274" t="s">
        <v>830</v>
      </c>
    </row>
    <row r="62" spans="1:16">
      <c r="B62" s="168" t="s">
        <v>829</v>
      </c>
      <c r="I62" s="163" t="s">
        <v>828</v>
      </c>
      <c r="L62" s="163" t="s">
        <v>827</v>
      </c>
    </row>
    <row r="63" spans="1:16" ht="15.75">
      <c r="B63" s="163" t="s">
        <v>795</v>
      </c>
      <c r="C63" s="165">
        <f t="shared" ref="C63:H63" si="13">C$27*$D$8/SUM($D$8:$E$8)</f>
        <v>5.2561025020888854</v>
      </c>
      <c r="D63" s="165">
        <f t="shared" si="13"/>
        <v>5.5474739265805528</v>
      </c>
      <c r="E63" s="165">
        <f t="shared" si="13"/>
        <v>5.5700599948014915</v>
      </c>
      <c r="F63" s="165">
        <f t="shared" si="13"/>
        <v>6.197101998971454</v>
      </c>
      <c r="G63" s="165">
        <f t="shared" si="13"/>
        <v>6.2571471201858033</v>
      </c>
      <c r="H63" s="165">
        <f t="shared" si="13"/>
        <v>6.3055083205259841</v>
      </c>
      <c r="I63" s="165">
        <f>MAX(C63:H63)/J63</f>
        <v>6.6373771795010361</v>
      </c>
      <c r="J63" s="165">
        <f>D9</f>
        <v>0.95</v>
      </c>
      <c r="L63" s="275">
        <f>D63/SUM($H$63:$H$64)</f>
        <v>0.54470451175990864</v>
      </c>
      <c r="M63" s="275">
        <f>E63/SUM($H$63:$H$64)</f>
        <v>0.5469222298466786</v>
      </c>
      <c r="N63" s="275">
        <f>F63/SUM($H$63:$H$64)</f>
        <v>0.60849126347436544</v>
      </c>
      <c r="O63" s="275">
        <f>G63/SUM($H$63:$H$64)</f>
        <v>0.61438707278640425</v>
      </c>
      <c r="P63" s="275">
        <f>H63/SUM($H$63:$H$64)</f>
        <v>0.61913564202134952</v>
      </c>
    </row>
    <row r="64" spans="1:16" ht="15.75">
      <c r="B64" s="163" t="s">
        <v>794</v>
      </c>
      <c r="C64" s="165">
        <f t="shared" ref="C64:H64" si="14">C27-C63</f>
        <v>3.2333174979111154</v>
      </c>
      <c r="D64" s="165">
        <f t="shared" si="14"/>
        <v>3.4125560734194469</v>
      </c>
      <c r="E64" s="165">
        <f t="shared" si="14"/>
        <v>3.4264500051985092</v>
      </c>
      <c r="F64" s="165">
        <f t="shared" si="14"/>
        <v>3.8121780010285464</v>
      </c>
      <c r="G64" s="165">
        <f t="shared" si="14"/>
        <v>3.8491150548644244</v>
      </c>
      <c r="H64" s="165">
        <f t="shared" si="14"/>
        <v>3.878864686881256</v>
      </c>
      <c r="I64" s="165">
        <f>MAX(C64:H64)/J64</f>
        <v>4.0830154598750061</v>
      </c>
      <c r="J64" s="165">
        <f>E9</f>
        <v>0.95</v>
      </c>
      <c r="L64" s="275">
        <f>1-L63</f>
        <v>0.45529548824009136</v>
      </c>
      <c r="M64" s="275">
        <f>1-M63</f>
        <v>0.4530777701533214</v>
      </c>
      <c r="N64" s="275">
        <f>1-N63</f>
        <v>0.39150873652563456</v>
      </c>
      <c r="O64" s="275">
        <f>1-O63</f>
        <v>0.38561292721359575</v>
      </c>
      <c r="P64" s="275">
        <f>1-P63</f>
        <v>0.38086435797865048</v>
      </c>
    </row>
    <row r="66" spans="1:11">
      <c r="B66" s="168" t="s">
        <v>658</v>
      </c>
    </row>
    <row r="67" spans="1:11">
      <c r="B67" s="163" t="s">
        <v>106</v>
      </c>
      <c r="C67" s="165">
        <f t="shared" ref="C67:H67" si="15">C63*$D$10+C64*$E$10</f>
        <v>0.67221687529616447</v>
      </c>
      <c r="D67" s="165">
        <f t="shared" si="15"/>
        <v>0.70948113877743024</v>
      </c>
      <c r="E67" s="165">
        <f t="shared" si="15"/>
        <v>0.71236973088511313</v>
      </c>
      <c r="F67" s="165">
        <f t="shared" si="15"/>
        <v>0.79256379417726919</v>
      </c>
      <c r="G67" s="165">
        <f t="shared" si="15"/>
        <v>0.80024312382189622</v>
      </c>
      <c r="H67" s="165">
        <f t="shared" si="15"/>
        <v>0.80642816586879851</v>
      </c>
    </row>
    <row r="71" spans="1:11" ht="15.75">
      <c r="A71" s="274" t="s">
        <v>826</v>
      </c>
    </row>
    <row r="73" spans="1:11">
      <c r="B73" s="163" t="s">
        <v>106</v>
      </c>
      <c r="C73" s="165">
        <f t="shared" ref="C73:H73" si="16">C39+C40+C51+C67</f>
        <v>3.6457150356216141</v>
      </c>
      <c r="D73" s="165">
        <f t="shared" si="16"/>
        <v>3.8467031653015553</v>
      </c>
      <c r="E73" s="165">
        <f t="shared" si="16"/>
        <v>3.8640000096854923</v>
      </c>
      <c r="F73" s="165">
        <f t="shared" si="16"/>
        <v>4.2895252895188021</v>
      </c>
      <c r="G73" s="165">
        <f t="shared" si="16"/>
        <v>4.3281636127628405</v>
      </c>
      <c r="H73" s="165">
        <f t="shared" si="16"/>
        <v>4.3616157889002123</v>
      </c>
    </row>
    <row r="74" spans="1:11">
      <c r="B74" s="163" t="s">
        <v>653</v>
      </c>
      <c r="C74" s="165">
        <f t="shared" ref="C74:H75" si="17">C55</f>
        <v>27.362075315894035</v>
      </c>
      <c r="D74" s="165">
        <f t="shared" si="17"/>
        <v>28.878888745364232</v>
      </c>
      <c r="E74" s="165">
        <f t="shared" si="17"/>
        <v>28.996466684437085</v>
      </c>
      <c r="F74" s="165">
        <f t="shared" si="17"/>
        <v>32.26070487947019</v>
      </c>
      <c r="G74" s="165">
        <f t="shared" si="17"/>
        <v>32.573286136849795</v>
      </c>
      <c r="H74" s="165">
        <f t="shared" si="17"/>
        <v>32.825043557019811</v>
      </c>
    </row>
    <row r="75" spans="1:11">
      <c r="B75" s="163" t="s">
        <v>652</v>
      </c>
      <c r="C75" s="165">
        <f t="shared" si="17"/>
        <v>1.4401092271523179</v>
      </c>
      <c r="D75" s="165">
        <f t="shared" si="17"/>
        <v>1.5199415129139071</v>
      </c>
      <c r="E75" s="165">
        <f t="shared" si="17"/>
        <v>1.5261298254966889</v>
      </c>
      <c r="F75" s="165">
        <f t="shared" si="17"/>
        <v>1.6979318357615893</v>
      </c>
      <c r="G75" s="165">
        <f t="shared" si="17"/>
        <v>1.7143834808868315</v>
      </c>
      <c r="H75" s="165">
        <f t="shared" si="17"/>
        <v>1.7276338714220956</v>
      </c>
    </row>
    <row r="78" spans="1:11" ht="15.75">
      <c r="A78" s="274" t="s">
        <v>825</v>
      </c>
    </row>
    <row r="79" spans="1:11">
      <c r="K79" s="163" t="s">
        <v>824</v>
      </c>
    </row>
    <row r="80" spans="1:11" ht="15" customHeight="1">
      <c r="B80" s="163" t="s">
        <v>106</v>
      </c>
      <c r="C80" s="281">
        <f>K82</f>
        <v>4.1754587472000004</v>
      </c>
      <c r="D80" s="204" t="s">
        <v>823</v>
      </c>
      <c r="K80" s="163">
        <v>2016</v>
      </c>
    </row>
    <row r="81" spans="2:12" ht="15.75">
      <c r="C81" s="165">
        <f>'Lime methodology'!J32</f>
        <v>0.22135197612029597</v>
      </c>
      <c r="D81" s="163" t="s">
        <v>822</v>
      </c>
      <c r="K81" s="280">
        <v>1159849652</v>
      </c>
      <c r="L81" s="163" t="s">
        <v>821</v>
      </c>
    </row>
    <row r="82" spans="2:12">
      <c r="C82" s="165">
        <f>C80-C81</f>
        <v>3.9541067710797044</v>
      </c>
      <c r="D82" s="163" t="s">
        <v>820</v>
      </c>
      <c r="K82" s="165">
        <f>K81*3.6/1000000000</f>
        <v>4.1754587472000004</v>
      </c>
      <c r="L82" s="163" t="s">
        <v>488</v>
      </c>
    </row>
    <row r="83" spans="2:12" ht="15.75">
      <c r="C83" s="279">
        <f>1-C82/H73</f>
        <v>9.3430746205928838E-2</v>
      </c>
      <c r="D83" s="163" t="s">
        <v>819</v>
      </c>
      <c r="K83" s="166"/>
    </row>
    <row r="84" spans="2:12" ht="15.75">
      <c r="C84" s="279"/>
    </row>
    <row r="85" spans="2:12">
      <c r="B85" s="163" t="s">
        <v>653</v>
      </c>
      <c r="C85" s="277">
        <v>1.2</v>
      </c>
      <c r="D85" s="204" t="s">
        <v>818</v>
      </c>
      <c r="K85" s="278"/>
    </row>
    <row r="86" spans="2:12" ht="15.75">
      <c r="C86" s="189">
        <v>20</v>
      </c>
      <c r="D86" s="163" t="s">
        <v>654</v>
      </c>
      <c r="E86" s="163" t="s">
        <v>817</v>
      </c>
      <c r="K86" s="278"/>
    </row>
    <row r="87" spans="2:12" ht="15.75">
      <c r="C87" s="189">
        <f>C85*C86</f>
        <v>24</v>
      </c>
      <c r="D87" s="163" t="s">
        <v>488</v>
      </c>
    </row>
    <row r="88" spans="2:12" ht="15.75">
      <c r="C88" s="275">
        <f>1-C87/H74</f>
        <v>0.26885093211498656</v>
      </c>
      <c r="D88" s="163" t="s">
        <v>816</v>
      </c>
    </row>
    <row r="90" spans="2:12">
      <c r="B90" s="163" t="s">
        <v>652</v>
      </c>
      <c r="C90" s="277">
        <v>15.497999999999999</v>
      </c>
      <c r="D90" s="204" t="s">
        <v>815</v>
      </c>
    </row>
    <row r="91" spans="2:12" ht="15.75">
      <c r="C91" s="276"/>
      <c r="D91" s="163" t="s">
        <v>814</v>
      </c>
    </row>
    <row r="92" spans="2:12" ht="15.75">
      <c r="C92" s="276">
        <f>'Glass methodology'!I27</f>
        <v>5.6792534891400015</v>
      </c>
      <c r="D92" s="163" t="s">
        <v>813</v>
      </c>
    </row>
    <row r="93" spans="2:12" ht="15.75">
      <c r="C93" s="276">
        <f>'Lime methodology'!J34</f>
        <v>0.17339238129423185</v>
      </c>
      <c r="D93" s="163" t="s">
        <v>812</v>
      </c>
    </row>
    <row r="94" spans="2:12" ht="15.75">
      <c r="C94" s="276">
        <f>C90-SUM(C91:C93)</f>
        <v>9.6453541295657672</v>
      </c>
      <c r="D94" s="163" t="s">
        <v>811</v>
      </c>
    </row>
    <row r="95" spans="2:12" ht="15.75">
      <c r="C95" s="276"/>
    </row>
    <row r="96" spans="2:12" ht="15.75">
      <c r="B96" s="163" t="s">
        <v>700</v>
      </c>
      <c r="C96" s="276"/>
    </row>
    <row r="97" spans="1:7" ht="15.75">
      <c r="C97" s="276">
        <v>0</v>
      </c>
      <c r="D97" s="163" t="s">
        <v>810</v>
      </c>
      <c r="E97" s="163" t="s">
        <v>809</v>
      </c>
    </row>
    <row r="98" spans="1:7" ht="15.75">
      <c r="C98" s="276"/>
    </row>
    <row r="99" spans="1:7" ht="15.75">
      <c r="C99" s="276"/>
    </row>
    <row r="100" spans="1:7" ht="15.75">
      <c r="C100" s="276"/>
    </row>
    <row r="101" spans="1:7" ht="15.75">
      <c r="A101" s="168" t="s">
        <v>808</v>
      </c>
      <c r="C101" s="276"/>
    </row>
    <row r="102" spans="1:7" ht="15.75">
      <c r="B102" s="163" t="s">
        <v>106</v>
      </c>
      <c r="C102" s="276">
        <f>C82</f>
        <v>3.9541067710797044</v>
      </c>
    </row>
    <row r="103" spans="1:7" ht="15.75">
      <c r="B103" s="163" t="s">
        <v>653</v>
      </c>
      <c r="C103" s="276">
        <f>C87</f>
        <v>24</v>
      </c>
      <c r="D103" s="275">
        <f>C103/SUM($C$103:$C$105)</f>
        <v>0.71332285306249943</v>
      </c>
      <c r="G103" s="163" t="s">
        <v>807</v>
      </c>
    </row>
    <row r="104" spans="1:7" ht="15.75">
      <c r="B104" s="163" t="s">
        <v>652</v>
      </c>
      <c r="C104" s="276">
        <f>C94</f>
        <v>9.6453541295657672</v>
      </c>
      <c r="D104" s="275">
        <f>C104/SUM($C$103:$C$105)</f>
        <v>0.28667714693750057</v>
      </c>
    </row>
    <row r="105" spans="1:7" ht="15.75">
      <c r="B105" s="163" t="s">
        <v>700</v>
      </c>
      <c r="C105" s="276">
        <f>C97</f>
        <v>0</v>
      </c>
      <c r="D105" s="275">
        <f>C105/SUM($C$103:$C$105)</f>
        <v>0</v>
      </c>
    </row>
    <row r="106" spans="1:7" ht="15.75">
      <c r="C106" s="189"/>
    </row>
    <row r="107" spans="1:7" ht="15.75">
      <c r="A107" s="274" t="s">
        <v>806</v>
      </c>
    </row>
    <row r="108" spans="1:7" ht="15.75">
      <c r="A108" s="274" t="s">
        <v>805</v>
      </c>
    </row>
    <row r="109" spans="1:7">
      <c r="B109" s="163" t="s">
        <v>804</v>
      </c>
    </row>
    <row r="110" spans="1:7">
      <c r="B110" s="163" t="s">
        <v>803</v>
      </c>
    </row>
    <row r="111" spans="1:7">
      <c r="B111" s="163" t="s">
        <v>802</v>
      </c>
    </row>
    <row r="112" spans="1:7">
      <c r="C112" s="163" t="s">
        <v>801</v>
      </c>
    </row>
    <row r="113" spans="1:15">
      <c r="C113" s="163" t="s">
        <v>700</v>
      </c>
    </row>
    <row r="114" spans="1:15">
      <c r="C114" s="163" t="s">
        <v>652</v>
      </c>
    </row>
    <row r="116" spans="1:15">
      <c r="B116" s="163" t="s">
        <v>800</v>
      </c>
    </row>
    <row r="117" spans="1:15">
      <c r="A117" s="273" t="s">
        <v>799</v>
      </c>
    </row>
    <row r="118" spans="1:15">
      <c r="D118" s="386" t="s">
        <v>798</v>
      </c>
      <c r="E118" s="391"/>
      <c r="F118" s="392" t="s">
        <v>796</v>
      </c>
      <c r="G118" s="386"/>
      <c r="H118" s="391"/>
      <c r="I118" s="392" t="s">
        <v>797</v>
      </c>
      <c r="J118" s="391"/>
      <c r="K118" s="386" t="s">
        <v>796</v>
      </c>
      <c r="L118" s="386"/>
    </row>
    <row r="119" spans="1:15" ht="30">
      <c r="D119" s="272" t="s">
        <v>795</v>
      </c>
      <c r="E119" s="271" t="s">
        <v>794</v>
      </c>
      <c r="F119" s="270" t="s">
        <v>605</v>
      </c>
      <c r="G119" s="268" t="s">
        <v>603</v>
      </c>
      <c r="H119" s="269" t="s">
        <v>601</v>
      </c>
      <c r="I119" s="270" t="s">
        <v>795</v>
      </c>
      <c r="J119" s="269" t="s">
        <v>794</v>
      </c>
      <c r="K119" s="268" t="s">
        <v>603</v>
      </c>
      <c r="L119" s="268" t="s">
        <v>601</v>
      </c>
    </row>
    <row r="120" spans="1:15">
      <c r="B120" s="261" t="s">
        <v>793</v>
      </c>
      <c r="C120" s="267" t="s">
        <v>689</v>
      </c>
      <c r="D120" s="266">
        <f>D10</f>
        <v>8.7600000000000011E-2</v>
      </c>
      <c r="E120" s="266">
        <f>E10</f>
        <v>6.5500000000000003E-2</v>
      </c>
      <c r="F120" s="263">
        <v>4.29</v>
      </c>
      <c r="G120" s="265">
        <v>3.4791999999999996</v>
      </c>
      <c r="H120" s="264">
        <v>3.1936</v>
      </c>
      <c r="I120" s="263">
        <v>0.20520000000000002</v>
      </c>
      <c r="J120" s="258">
        <v>0.14759999999999998</v>
      </c>
      <c r="K120" s="262"/>
      <c r="L120" s="262"/>
    </row>
    <row r="121" spans="1:15">
      <c r="B121" s="261" t="s">
        <v>792</v>
      </c>
      <c r="C121" s="260" t="s">
        <v>396</v>
      </c>
      <c r="D121" s="257">
        <v>0</v>
      </c>
      <c r="E121" s="258">
        <v>0</v>
      </c>
      <c r="F121" s="259">
        <v>0.97902097902097907</v>
      </c>
      <c r="G121" s="257">
        <v>0.97723614624051502</v>
      </c>
      <c r="H121" s="258">
        <v>0.97069138276553102</v>
      </c>
      <c r="I121" s="259">
        <v>0</v>
      </c>
      <c r="J121" s="258">
        <v>0</v>
      </c>
      <c r="K121" s="257">
        <v>0.97723614624051502</v>
      </c>
      <c r="L121" s="257">
        <v>0.97069138276553102</v>
      </c>
    </row>
    <row r="122" spans="1:15">
      <c r="B122" s="261" t="s">
        <v>791</v>
      </c>
      <c r="C122" s="260" t="s">
        <v>396</v>
      </c>
      <c r="D122" s="257">
        <v>1</v>
      </c>
      <c r="E122" s="257">
        <v>1</v>
      </c>
      <c r="F122" s="259">
        <v>2.097902097902098E-2</v>
      </c>
      <c r="G122" s="257">
        <v>2.2763853759484941E-2</v>
      </c>
      <c r="H122" s="258">
        <v>2.9308617234468939E-2</v>
      </c>
      <c r="I122" s="257">
        <v>1</v>
      </c>
      <c r="J122" s="258">
        <v>1</v>
      </c>
      <c r="K122" s="257">
        <v>2.2763853759484941E-2</v>
      </c>
      <c r="L122" s="257">
        <v>2.9308617234468939E-2</v>
      </c>
    </row>
    <row r="123" spans="1:15">
      <c r="C123" s="214"/>
      <c r="D123" s="254"/>
      <c r="E123" s="254"/>
      <c r="F123" s="256"/>
      <c r="G123" s="254"/>
      <c r="H123" s="255"/>
      <c r="I123" s="254"/>
      <c r="J123" s="254"/>
      <c r="K123" s="254"/>
      <c r="L123" s="254"/>
    </row>
    <row r="124" spans="1:15">
      <c r="A124" s="168" t="s">
        <v>790</v>
      </c>
      <c r="C124" s="214"/>
      <c r="D124" s="254"/>
      <c r="E124" s="254"/>
      <c r="F124" s="256"/>
      <c r="G124" s="254"/>
      <c r="H124" s="255"/>
      <c r="I124" s="254"/>
      <c r="J124" s="254"/>
      <c r="K124" s="254"/>
      <c r="L124" s="254"/>
    </row>
    <row r="125" spans="1:15">
      <c r="F125" s="178"/>
      <c r="H125" s="177"/>
    </row>
    <row r="126" spans="1:15">
      <c r="B126" s="168" t="s">
        <v>789</v>
      </c>
      <c r="C126" s="168" t="s">
        <v>788</v>
      </c>
      <c r="D126" s="199">
        <f>H63</f>
        <v>6.3055083205259841</v>
      </c>
      <c r="E126" s="199">
        <f>H64</f>
        <v>3.878864686881256</v>
      </c>
      <c r="F126" s="241">
        <f>H45</f>
        <v>0.79971897787587609</v>
      </c>
      <c r="G126" s="199">
        <f>H46</f>
        <v>7.0047674327200218</v>
      </c>
      <c r="H126" s="240">
        <f>H47</f>
        <v>2.3798865968113425</v>
      </c>
      <c r="I126" s="253">
        <f>H35</f>
        <v>9.1511757457862171</v>
      </c>
      <c r="J126" s="253">
        <f>H36</f>
        <v>5.6087851345141324</v>
      </c>
      <c r="M126" s="163" t="s">
        <v>787</v>
      </c>
      <c r="N126" s="163" t="s">
        <v>774</v>
      </c>
      <c r="O126" s="163" t="s">
        <v>786</v>
      </c>
    </row>
    <row r="127" spans="1:15">
      <c r="B127" s="163" t="s">
        <v>785</v>
      </c>
      <c r="C127" s="163" t="s">
        <v>488</v>
      </c>
      <c r="D127" s="165">
        <f t="shared" ref="D127:J127" si="18">D120*D122*D126</f>
        <v>0.55236252887807624</v>
      </c>
      <c r="E127" s="165">
        <f t="shared" si="18"/>
        <v>0.25406563699072227</v>
      </c>
      <c r="F127" s="191">
        <f t="shared" si="18"/>
        <v>7.1974708008828853E-2</v>
      </c>
      <c r="G127" s="165">
        <f t="shared" si="18"/>
        <v>0.55477758067142569</v>
      </c>
      <c r="H127" s="246">
        <f t="shared" si="18"/>
        <v>0.22275738546154167</v>
      </c>
      <c r="I127" s="165">
        <f t="shared" si="18"/>
        <v>1.8778212630353319</v>
      </c>
      <c r="J127" s="165">
        <f t="shared" si="18"/>
        <v>0.82785668585428585</v>
      </c>
      <c r="M127" s="165">
        <f>SUM(D127:J127)</f>
        <v>4.3616157889002123</v>
      </c>
      <c r="N127" s="165">
        <f>C82</f>
        <v>3.9541067710797044</v>
      </c>
      <c r="O127" s="165">
        <f>M127-N127</f>
        <v>0.40750901782050786</v>
      </c>
    </row>
    <row r="128" spans="1:15">
      <c r="B128" s="163" t="s">
        <v>784</v>
      </c>
      <c r="C128" s="163" t="s">
        <v>488</v>
      </c>
      <c r="D128" s="167">
        <f t="shared" ref="D128:J128" si="19">-$O$127*D127/SUM($D$127:$J$127)</f>
        <v>-5.1607643249272583E-2</v>
      </c>
      <c r="E128" s="167">
        <f t="shared" si="19"/>
        <v>-2.373754204932782E-2</v>
      </c>
      <c r="F128" s="252">
        <f t="shared" si="19"/>
        <v>-6.7246506772187225E-3</v>
      </c>
      <c r="G128" s="167">
        <f t="shared" si="19"/>
        <v>-5.1833283340451189E-2</v>
      </c>
      <c r="H128" s="251">
        <f t="shared" si="19"/>
        <v>-2.0812388746553563E-2</v>
      </c>
      <c r="I128" s="167">
        <f t="shared" si="19"/>
        <v>-0.17544624184675084</v>
      </c>
      <c r="J128" s="167">
        <f t="shared" si="19"/>
        <v>-7.7347267910933146E-2</v>
      </c>
      <c r="M128" s="163" t="s">
        <v>783</v>
      </c>
    </row>
    <row r="129" spans="1:15">
      <c r="B129" s="250" t="s">
        <v>782</v>
      </c>
      <c r="C129" s="250" t="s">
        <v>488</v>
      </c>
      <c r="D129" s="247">
        <f t="shared" ref="D129:J129" si="20">SUM(D127:D128)</f>
        <v>0.50075488562880366</v>
      </c>
      <c r="E129" s="247">
        <f t="shared" si="20"/>
        <v>0.23032809494139445</v>
      </c>
      <c r="F129" s="249">
        <f t="shared" si="20"/>
        <v>6.5250057331610128E-2</v>
      </c>
      <c r="G129" s="247">
        <f t="shared" si="20"/>
        <v>0.50294429733097445</v>
      </c>
      <c r="H129" s="248">
        <f t="shared" si="20"/>
        <v>0.20194499671498811</v>
      </c>
      <c r="I129" s="247">
        <f t="shared" si="20"/>
        <v>1.7023750211885811</v>
      </c>
      <c r="J129" s="247">
        <f t="shared" si="20"/>
        <v>0.75050941794335269</v>
      </c>
      <c r="M129" s="165">
        <f>SUM(D129:J129)</f>
        <v>3.9541067710797044</v>
      </c>
      <c r="N129" s="165">
        <f>N127</f>
        <v>3.9541067710797044</v>
      </c>
      <c r="O129" s="165">
        <f>M129-N129</f>
        <v>0</v>
      </c>
    </row>
    <row r="130" spans="1:15">
      <c r="D130" s="165"/>
      <c r="E130" s="165"/>
      <c r="F130" s="191"/>
      <c r="G130" s="165"/>
      <c r="H130" s="246"/>
      <c r="I130" s="165"/>
      <c r="J130" s="165"/>
    </row>
    <row r="131" spans="1:15">
      <c r="A131" s="168" t="s">
        <v>781</v>
      </c>
      <c r="F131" s="178"/>
      <c r="H131" s="177"/>
    </row>
    <row r="132" spans="1:15" ht="15.75">
      <c r="B132" s="163" t="s">
        <v>780</v>
      </c>
      <c r="C132" s="163" t="s">
        <v>100</v>
      </c>
      <c r="D132" s="165"/>
      <c r="E132" s="165"/>
      <c r="F132" s="245">
        <f>F120*F121*F126/SUMPRODUCT($F$126:$H$126,$F$120:$H$120,$F$121:$H$121)</f>
        <v>9.7208666796798779E-2</v>
      </c>
      <c r="G132" s="244">
        <f>G120*G121*G126/SUMPRODUCT($F$126:$H$126,$F$120:$H$120,$F$121:$H$121)</f>
        <v>0.68927246869858616</v>
      </c>
      <c r="H132" s="243">
        <f>H120*H121*H126/SUMPRODUCT($F$126:$H$126,$F$120:$H$120,$F$121:$H$121)</f>
        <v>0.2135188645046151</v>
      </c>
      <c r="I132" s="165"/>
      <c r="J132" s="165"/>
      <c r="O132" s="163" t="s">
        <v>779</v>
      </c>
    </row>
    <row r="133" spans="1:15" ht="15.75">
      <c r="D133" s="165"/>
      <c r="E133" s="165"/>
      <c r="F133" s="245"/>
      <c r="G133" s="244"/>
      <c r="H133" s="243"/>
      <c r="I133" s="165"/>
      <c r="J133" s="165"/>
    </row>
    <row r="134" spans="1:15">
      <c r="B134" s="163" t="s">
        <v>778</v>
      </c>
      <c r="D134" s="165"/>
      <c r="E134" s="165"/>
      <c r="F134" s="387" t="s">
        <v>777</v>
      </c>
      <c r="G134" s="388"/>
      <c r="H134" s="389"/>
      <c r="I134" s="165"/>
      <c r="J134" s="165"/>
    </row>
    <row r="135" spans="1:15">
      <c r="B135" s="163" t="s">
        <v>653</v>
      </c>
      <c r="C135" s="163" t="s">
        <v>775</v>
      </c>
      <c r="D135" s="165"/>
      <c r="E135" s="165"/>
      <c r="F135" s="217">
        <f t="shared" ref="F135:H137" si="21">$D103</f>
        <v>0.71332285306249943</v>
      </c>
      <c r="G135" s="166">
        <f t="shared" si="21"/>
        <v>0.71332285306249943</v>
      </c>
      <c r="H135" s="242">
        <f t="shared" si="21"/>
        <v>0.71332285306249943</v>
      </c>
      <c r="I135" s="165"/>
      <c r="J135" s="165"/>
      <c r="K135" s="222" t="s">
        <v>765</v>
      </c>
      <c r="O135" s="163" t="s">
        <v>776</v>
      </c>
    </row>
    <row r="136" spans="1:15">
      <c r="B136" s="163" t="s">
        <v>652</v>
      </c>
      <c r="C136" s="163" t="s">
        <v>775</v>
      </c>
      <c r="D136" s="165"/>
      <c r="E136" s="165"/>
      <c r="F136" s="217">
        <f t="shared" si="21"/>
        <v>0.28667714693750057</v>
      </c>
      <c r="G136" s="166">
        <f t="shared" si="21"/>
        <v>0.28667714693750057</v>
      </c>
      <c r="H136" s="242">
        <f t="shared" si="21"/>
        <v>0.28667714693750057</v>
      </c>
      <c r="I136" s="165"/>
      <c r="J136" s="165"/>
      <c r="K136" s="222" t="s">
        <v>765</v>
      </c>
    </row>
    <row r="137" spans="1:15">
      <c r="B137" s="163" t="s">
        <v>700</v>
      </c>
      <c r="C137" s="163" t="s">
        <v>775</v>
      </c>
      <c r="D137" s="165"/>
      <c r="E137" s="165"/>
      <c r="F137" s="217">
        <f t="shared" si="21"/>
        <v>0</v>
      </c>
      <c r="G137" s="166">
        <f t="shared" si="21"/>
        <v>0</v>
      </c>
      <c r="H137" s="242">
        <f t="shared" si="21"/>
        <v>0</v>
      </c>
      <c r="I137" s="165"/>
      <c r="J137" s="165"/>
      <c r="K137" s="222" t="s">
        <v>765</v>
      </c>
    </row>
    <row r="138" spans="1:15">
      <c r="D138" s="165"/>
      <c r="E138" s="165"/>
      <c r="F138" s="217"/>
      <c r="G138" s="166"/>
      <c r="H138" s="242"/>
      <c r="I138" s="165"/>
      <c r="J138" s="165"/>
      <c r="M138" s="163" t="s">
        <v>774</v>
      </c>
      <c r="N138" s="163" t="s">
        <v>773</v>
      </c>
    </row>
    <row r="139" spans="1:15">
      <c r="B139" s="163" t="s">
        <v>653</v>
      </c>
      <c r="C139" s="163" t="s">
        <v>488</v>
      </c>
      <c r="D139" s="165"/>
      <c r="E139" s="165"/>
      <c r="F139" s="233">
        <f t="shared" ref="F139:H141" si="22">F$132*F135*$M$143</f>
        <v>2.3330080031231706</v>
      </c>
      <c r="G139" s="164">
        <f t="shared" si="22"/>
        <v>16.542539248766069</v>
      </c>
      <c r="H139" s="232">
        <f t="shared" si="22"/>
        <v>5.1244527481107625</v>
      </c>
      <c r="I139" s="165"/>
      <c r="J139" s="165"/>
      <c r="M139" s="165">
        <f>C103</f>
        <v>24</v>
      </c>
      <c r="N139" s="165">
        <f>SUM(F139:H139)</f>
        <v>24</v>
      </c>
    </row>
    <row r="140" spans="1:15">
      <c r="B140" s="163" t="s">
        <v>652</v>
      </c>
      <c r="C140" s="163" t="s">
        <v>488</v>
      </c>
      <c r="D140" s="165"/>
      <c r="E140" s="165"/>
      <c r="F140" s="233">
        <f t="shared" si="22"/>
        <v>0.93761201571808572</v>
      </c>
      <c r="G140" s="164">
        <f t="shared" si="22"/>
        <v>6.6482770523578987</v>
      </c>
      <c r="H140" s="232">
        <f t="shared" si="22"/>
        <v>2.0594650614897829</v>
      </c>
      <c r="I140" s="165"/>
      <c r="J140" s="165"/>
      <c r="M140" s="165">
        <f>C104</f>
        <v>9.6453541295657672</v>
      </c>
      <c r="N140" s="165">
        <f>SUM(F140:H140)</f>
        <v>9.6453541295657672</v>
      </c>
    </row>
    <row r="141" spans="1:15">
      <c r="B141" s="163" t="s">
        <v>700</v>
      </c>
      <c r="C141" s="163" t="s">
        <v>488</v>
      </c>
      <c r="D141" s="165"/>
      <c r="E141" s="165"/>
      <c r="F141" s="233">
        <f t="shared" si="22"/>
        <v>0</v>
      </c>
      <c r="G141" s="164">
        <f t="shared" si="22"/>
        <v>0</v>
      </c>
      <c r="H141" s="232">
        <f t="shared" si="22"/>
        <v>0</v>
      </c>
      <c r="I141" s="165"/>
      <c r="J141" s="165"/>
      <c r="M141" s="165">
        <f>C105</f>
        <v>0</v>
      </c>
      <c r="N141" s="165">
        <f>SUM(F141:H141)</f>
        <v>0</v>
      </c>
    </row>
    <row r="142" spans="1:15">
      <c r="F142" s="178"/>
      <c r="H142" s="177"/>
      <c r="I142" s="165"/>
      <c r="J142" s="165"/>
    </row>
    <row r="143" spans="1:15">
      <c r="B143" s="168" t="s">
        <v>772</v>
      </c>
      <c r="C143" s="168" t="s">
        <v>488</v>
      </c>
      <c r="D143" s="199"/>
      <c r="E143" s="199"/>
      <c r="F143" s="241">
        <f>SUM(F139:F141)</f>
        <v>3.2706200188412562</v>
      </c>
      <c r="G143" s="199">
        <f>SUM(G139:G141)</f>
        <v>23.190816301123967</v>
      </c>
      <c r="H143" s="240">
        <f>SUM(H139:H141)</f>
        <v>7.1839178096005458</v>
      </c>
      <c r="M143" s="165">
        <f>SUM(M139:M141)</f>
        <v>33.645354129565767</v>
      </c>
      <c r="N143" s="165">
        <f>SUM(N139:N141)</f>
        <v>33.645354129565767</v>
      </c>
    </row>
    <row r="144" spans="1:15">
      <c r="B144" s="168" t="s">
        <v>771</v>
      </c>
      <c r="C144" s="168" t="s">
        <v>488</v>
      </c>
      <c r="D144" s="199">
        <f>D129</f>
        <v>0.50075488562880366</v>
      </c>
      <c r="E144" s="199">
        <f>E129</f>
        <v>0.23032809494139445</v>
      </c>
      <c r="F144" s="241">
        <f>F129+F143</f>
        <v>3.3358700761728661</v>
      </c>
      <c r="G144" s="199">
        <f>G129+G143</f>
        <v>23.69376059845494</v>
      </c>
      <c r="H144" s="240">
        <f>H129+H143</f>
        <v>7.3858628063155338</v>
      </c>
      <c r="I144" s="199">
        <f>I129</f>
        <v>1.7023750211885811</v>
      </c>
      <c r="J144" s="199">
        <f>J129</f>
        <v>0.75050941794335269</v>
      </c>
    </row>
    <row r="145" spans="2:11">
      <c r="B145" s="168"/>
      <c r="C145" s="168"/>
      <c r="D145" s="199"/>
      <c r="E145" s="199"/>
      <c r="F145" s="241"/>
      <c r="G145" s="199"/>
      <c r="H145" s="240"/>
      <c r="I145" s="199"/>
      <c r="J145" s="199"/>
    </row>
    <row r="146" spans="2:11" ht="15.75">
      <c r="B146" s="163" t="s">
        <v>770</v>
      </c>
      <c r="C146" s="163" t="s">
        <v>100</v>
      </c>
      <c r="F146" s="239">
        <f>F143/F144</f>
        <v>0.98043986850756815</v>
      </c>
      <c r="G146" s="238">
        <f>G143/G144</f>
        <v>0.97877313332169946</v>
      </c>
      <c r="H146" s="237">
        <f>H143/H144</f>
        <v>0.97265790036848399</v>
      </c>
    </row>
    <row r="147" spans="2:11">
      <c r="B147" s="204" t="s">
        <v>769</v>
      </c>
      <c r="C147" s="204" t="s">
        <v>100</v>
      </c>
      <c r="D147" s="204"/>
      <c r="E147" s="204"/>
      <c r="F147" s="236">
        <f>F121</f>
        <v>0.97902097902097907</v>
      </c>
      <c r="G147" s="235">
        <f>G121</f>
        <v>0.97723614624051502</v>
      </c>
      <c r="H147" s="234">
        <f>H121</f>
        <v>0.97069138276553102</v>
      </c>
      <c r="I147" s="204"/>
      <c r="J147" s="204"/>
    </row>
    <row r="148" spans="2:11">
      <c r="B148" s="204"/>
      <c r="C148" s="204"/>
      <c r="D148" s="204"/>
      <c r="E148" s="204"/>
      <c r="F148" s="236"/>
      <c r="G148" s="235"/>
      <c r="H148" s="234"/>
      <c r="I148" s="204"/>
      <c r="J148" s="204"/>
    </row>
    <row r="149" spans="2:11">
      <c r="B149" s="163" t="s">
        <v>766</v>
      </c>
      <c r="C149" s="163" t="s">
        <v>689</v>
      </c>
      <c r="D149" s="167">
        <f t="shared" ref="D149:J149" si="23">D144/D126</f>
        <v>7.941546663236064E-2</v>
      </c>
      <c r="E149" s="167">
        <f t="shared" si="23"/>
        <v>5.9380286123511664E-2</v>
      </c>
      <c r="F149" s="233">
        <f t="shared" si="23"/>
        <v>4.17130288071096</v>
      </c>
      <c r="G149" s="164">
        <f t="shared" si="23"/>
        <v>3.3825192379376992</v>
      </c>
      <c r="H149" s="232">
        <f t="shared" si="23"/>
        <v>3.1034515746302271</v>
      </c>
      <c r="I149" s="167">
        <f t="shared" si="23"/>
        <v>0.18602801087854343</v>
      </c>
      <c r="J149" s="167">
        <f t="shared" si="23"/>
        <v>0.13380962186000489</v>
      </c>
    </row>
    <row r="150" spans="2:11">
      <c r="B150" s="163" t="s">
        <v>768</v>
      </c>
      <c r="C150" s="163" t="s">
        <v>689</v>
      </c>
      <c r="D150" s="167">
        <f t="shared" ref="D150:J150" si="24">D120</f>
        <v>8.7600000000000011E-2</v>
      </c>
      <c r="E150" s="167">
        <f t="shared" si="24"/>
        <v>6.5500000000000003E-2</v>
      </c>
      <c r="F150" s="231">
        <f t="shared" si="24"/>
        <v>4.29</v>
      </c>
      <c r="G150" s="230">
        <f t="shared" si="24"/>
        <v>3.4791999999999996</v>
      </c>
      <c r="H150" s="229">
        <f t="shared" si="24"/>
        <v>3.1936</v>
      </c>
      <c r="I150" s="167">
        <f t="shared" si="24"/>
        <v>0.20520000000000002</v>
      </c>
      <c r="J150" s="167">
        <f t="shared" si="24"/>
        <v>0.14759999999999998</v>
      </c>
    </row>
    <row r="151" spans="2:11">
      <c r="B151" s="209" t="s">
        <v>767</v>
      </c>
      <c r="C151" s="209" t="s">
        <v>100</v>
      </c>
      <c r="D151" s="225">
        <f t="shared" ref="D151:J151" si="25">D149/D150-1</f>
        <v>-9.3430746205928838E-2</v>
      </c>
      <c r="E151" s="225">
        <f t="shared" si="25"/>
        <v>-9.3430746205928838E-2</v>
      </c>
      <c r="F151" s="228">
        <f t="shared" si="25"/>
        <v>-2.7668326174601354E-2</v>
      </c>
      <c r="G151" s="227">
        <f t="shared" si="25"/>
        <v>-2.7788216274517219E-2</v>
      </c>
      <c r="H151" s="226">
        <f t="shared" si="25"/>
        <v>-2.8227838605264566E-2</v>
      </c>
      <c r="I151" s="225">
        <f t="shared" si="25"/>
        <v>-9.3430746205928838E-2</v>
      </c>
      <c r="J151" s="225">
        <f t="shared" si="25"/>
        <v>-9.3430746205928838E-2</v>
      </c>
    </row>
    <row r="152" spans="2:11">
      <c r="H152" s="164"/>
    </row>
    <row r="153" spans="2:11">
      <c r="B153" s="168"/>
    </row>
    <row r="154" spans="2:11" ht="15.75" thickBot="1">
      <c r="B154" s="224" t="s">
        <v>766</v>
      </c>
      <c r="C154" s="224" t="s">
        <v>654</v>
      </c>
      <c r="D154" s="223">
        <f t="shared" ref="D154:J154" si="26">D149</f>
        <v>7.941546663236064E-2</v>
      </c>
      <c r="E154" s="223">
        <f t="shared" si="26"/>
        <v>5.9380286123511664E-2</v>
      </c>
      <c r="F154" s="223">
        <f t="shared" si="26"/>
        <v>4.17130288071096</v>
      </c>
      <c r="G154" s="223">
        <f t="shared" si="26"/>
        <v>3.3825192379376992</v>
      </c>
      <c r="H154" s="223">
        <f t="shared" si="26"/>
        <v>3.1034515746302271</v>
      </c>
      <c r="I154" s="223">
        <f t="shared" si="26"/>
        <v>0.18602801087854343</v>
      </c>
      <c r="J154" s="223">
        <f t="shared" si="26"/>
        <v>0.13380962186000489</v>
      </c>
      <c r="K154" s="222" t="s">
        <v>765</v>
      </c>
    </row>
  </sheetData>
  <mergeCells count="11">
    <mergeCell ref="K118:L118"/>
    <mergeCell ref="F134:H134"/>
    <mergeCell ref="D4:I4"/>
    <mergeCell ref="J4:L4"/>
    <mergeCell ref="D5:E5"/>
    <mergeCell ref="F5:H5"/>
    <mergeCell ref="I5:J5"/>
    <mergeCell ref="K5:L5"/>
    <mergeCell ref="D118:E118"/>
    <mergeCell ref="F118:H118"/>
    <mergeCell ref="I118:J11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34F8B-53A0-41AD-9941-56ED6D8941DC}">
  <dimension ref="B2:AP70"/>
  <sheetViews>
    <sheetView topLeftCell="A22" zoomScale="70" zoomScaleNormal="70" workbookViewId="0">
      <selection activeCell="AA75" sqref="AA75"/>
    </sheetView>
  </sheetViews>
  <sheetFormatPr defaultRowHeight="15.75"/>
  <cols>
    <col min="2" max="2" width="18.125" customWidth="1"/>
    <col min="6" max="6" width="15.625" customWidth="1"/>
  </cols>
  <sheetData>
    <row r="2" spans="2:42">
      <c r="B2" s="323" t="s">
        <v>876</v>
      </c>
      <c r="C2">
        <v>4</v>
      </c>
      <c r="D2" t="s">
        <v>430</v>
      </c>
      <c r="E2" t="s">
        <v>396</v>
      </c>
      <c r="F2" s="324" t="s">
        <v>337</v>
      </c>
      <c r="G2" s="324" t="s">
        <v>342</v>
      </c>
      <c r="H2" t="s">
        <v>396</v>
      </c>
      <c r="I2" t="s">
        <v>396</v>
      </c>
      <c r="J2" t="s">
        <v>877</v>
      </c>
      <c r="K2" t="s">
        <v>396</v>
      </c>
      <c r="L2">
        <v>1.5946</v>
      </c>
      <c r="O2">
        <v>1.7710999999999999</v>
      </c>
      <c r="P2">
        <v>1.8274999999999999</v>
      </c>
      <c r="Q2">
        <v>1.8837999999999999</v>
      </c>
      <c r="R2">
        <v>1.9494</v>
      </c>
      <c r="S2">
        <v>1.7193000000000001</v>
      </c>
      <c r="T2">
        <v>1.5431999999999999</v>
      </c>
      <c r="U2">
        <v>1.5327</v>
      </c>
      <c r="V2">
        <v>1.5283</v>
      </c>
      <c r="W2">
        <v>1.5249999999999999</v>
      </c>
      <c r="X2">
        <v>1.5222</v>
      </c>
      <c r="Y2">
        <v>1.5173000000000001</v>
      </c>
      <c r="Z2">
        <v>1.5137</v>
      </c>
      <c r="AA2">
        <v>1.5078</v>
      </c>
      <c r="AB2">
        <v>1.5018</v>
      </c>
      <c r="AC2">
        <v>1.4950000000000001</v>
      </c>
      <c r="AD2">
        <v>1.4773000000000001</v>
      </c>
      <c r="AE2">
        <v>1.5044999999999999</v>
      </c>
      <c r="AF2">
        <v>1.5319</v>
      </c>
      <c r="AG2">
        <v>1.5589999999999999</v>
      </c>
      <c r="AH2">
        <v>1.5839000000000001</v>
      </c>
      <c r="AI2">
        <v>1.6107</v>
      </c>
      <c r="AJ2">
        <v>1.6377999999999999</v>
      </c>
      <c r="AK2">
        <v>1.6654</v>
      </c>
      <c r="AN2">
        <v>1.7459</v>
      </c>
      <c r="AO2">
        <v>1.9034</v>
      </c>
      <c r="AP2">
        <v>2.0621</v>
      </c>
    </row>
    <row r="3" spans="2:42">
      <c r="B3" s="323" t="s">
        <v>876</v>
      </c>
      <c r="C3">
        <v>4</v>
      </c>
      <c r="D3" t="s">
        <v>430</v>
      </c>
      <c r="E3" t="s">
        <v>396</v>
      </c>
      <c r="F3" s="324" t="s">
        <v>337</v>
      </c>
      <c r="G3" s="324" t="s">
        <v>342</v>
      </c>
      <c r="H3" t="s">
        <v>396</v>
      </c>
      <c r="I3" t="s">
        <v>396</v>
      </c>
      <c r="J3" t="s">
        <v>878</v>
      </c>
      <c r="K3" t="s">
        <v>396</v>
      </c>
      <c r="L3">
        <v>1.9489000000000001</v>
      </c>
      <c r="O3">
        <v>2.1646999999999998</v>
      </c>
      <c r="P3">
        <v>2.2336</v>
      </c>
      <c r="Q3">
        <v>2.3024</v>
      </c>
      <c r="R3">
        <v>2.3826000000000001</v>
      </c>
      <c r="S3">
        <v>2.1013000000000002</v>
      </c>
      <c r="T3">
        <v>1.8861000000000001</v>
      </c>
      <c r="U3">
        <v>1.8732</v>
      </c>
      <c r="V3">
        <v>1.8678999999999999</v>
      </c>
      <c r="W3">
        <v>1.8638999999999999</v>
      </c>
      <c r="X3">
        <v>1.8605</v>
      </c>
      <c r="Y3">
        <v>1.8544</v>
      </c>
      <c r="Z3">
        <v>1.8501000000000001</v>
      </c>
      <c r="AA3">
        <v>1.8429</v>
      </c>
      <c r="AB3">
        <v>1.8355999999999999</v>
      </c>
      <c r="AC3">
        <v>1.8270999999999999</v>
      </c>
      <c r="AD3">
        <v>1.8055000000000001</v>
      </c>
      <c r="AE3">
        <v>1.8388</v>
      </c>
      <c r="AF3">
        <v>1.8723000000000001</v>
      </c>
      <c r="AG3">
        <v>1.9054</v>
      </c>
      <c r="AH3">
        <v>1.9359</v>
      </c>
      <c r="AI3">
        <v>1.9685999999999999</v>
      </c>
      <c r="AJ3">
        <v>2.0017999999999998</v>
      </c>
      <c r="AK3">
        <v>2.0354999999999999</v>
      </c>
      <c r="AN3">
        <v>2.1337999999999999</v>
      </c>
      <c r="AO3">
        <v>2.3264</v>
      </c>
      <c r="AP3">
        <v>2.5203000000000002</v>
      </c>
    </row>
    <row r="4" spans="2:42">
      <c r="B4" s="323" t="s">
        <v>876</v>
      </c>
      <c r="C4">
        <v>4</v>
      </c>
      <c r="D4" t="s">
        <v>430</v>
      </c>
      <c r="E4" t="s">
        <v>396</v>
      </c>
      <c r="F4" s="324" t="s">
        <v>337</v>
      </c>
      <c r="G4" s="324" t="s">
        <v>342</v>
      </c>
      <c r="H4" t="s">
        <v>396</v>
      </c>
      <c r="I4" t="s">
        <v>396</v>
      </c>
      <c r="J4" t="s">
        <v>879</v>
      </c>
      <c r="K4" t="s">
        <v>396</v>
      </c>
      <c r="L4">
        <v>0.7087</v>
      </c>
      <c r="O4">
        <v>0.78720000000000001</v>
      </c>
      <c r="P4">
        <v>0.81220000000000003</v>
      </c>
      <c r="Q4">
        <v>0.83730000000000004</v>
      </c>
      <c r="R4">
        <v>0.86990000000000001</v>
      </c>
      <c r="S4">
        <v>0.7641</v>
      </c>
      <c r="T4">
        <v>0.68589999999999995</v>
      </c>
      <c r="U4">
        <v>0.68120000000000003</v>
      </c>
      <c r="V4">
        <v>0.67930000000000001</v>
      </c>
      <c r="W4">
        <v>0.67779999999999996</v>
      </c>
      <c r="X4">
        <v>0.67659999999999998</v>
      </c>
      <c r="Y4">
        <v>0.67430000000000001</v>
      </c>
      <c r="Z4">
        <v>0.67279999999999995</v>
      </c>
      <c r="AA4">
        <v>0.67010000000000003</v>
      </c>
      <c r="AB4">
        <v>0.66749999999999998</v>
      </c>
      <c r="AC4">
        <v>0.66439999999999999</v>
      </c>
      <c r="AD4">
        <v>0.65659999999999996</v>
      </c>
      <c r="AE4">
        <v>0.66869999999999996</v>
      </c>
      <c r="AF4">
        <v>0.68089999999999995</v>
      </c>
      <c r="AG4">
        <v>0.69289999999999996</v>
      </c>
      <c r="AH4">
        <v>0.70399999999999996</v>
      </c>
      <c r="AI4">
        <v>0.71589999999999998</v>
      </c>
      <c r="AJ4">
        <v>0.72789999999999999</v>
      </c>
      <c r="AK4">
        <v>0.74019999999999997</v>
      </c>
      <c r="AN4">
        <v>0.77600000000000002</v>
      </c>
      <c r="AO4">
        <v>0.84599999999999997</v>
      </c>
      <c r="AP4">
        <v>0.91649999999999998</v>
      </c>
    </row>
    <row r="5" spans="2:42">
      <c r="B5" s="323" t="s">
        <v>876</v>
      </c>
      <c r="C5">
        <v>4</v>
      </c>
      <c r="D5" t="s">
        <v>430</v>
      </c>
      <c r="E5" t="s">
        <v>396</v>
      </c>
      <c r="F5" s="324" t="s">
        <v>337</v>
      </c>
      <c r="G5" s="324" t="s">
        <v>342</v>
      </c>
      <c r="H5" t="s">
        <v>396</v>
      </c>
      <c r="I5" t="s">
        <v>396</v>
      </c>
      <c r="J5" t="s">
        <v>880</v>
      </c>
      <c r="K5" t="s">
        <v>396</v>
      </c>
      <c r="L5">
        <v>0.58799999999999997</v>
      </c>
      <c r="O5">
        <v>0.65310000000000001</v>
      </c>
      <c r="P5">
        <v>0.67390000000000005</v>
      </c>
      <c r="Q5">
        <v>0.6946</v>
      </c>
      <c r="R5">
        <v>0.71879999999999999</v>
      </c>
      <c r="S5">
        <v>0.63400000000000001</v>
      </c>
      <c r="T5">
        <v>0.56899999999999995</v>
      </c>
      <c r="U5">
        <v>0.56520000000000004</v>
      </c>
      <c r="V5">
        <v>0.56359999999999999</v>
      </c>
      <c r="W5">
        <v>0.56230000000000002</v>
      </c>
      <c r="X5">
        <v>0.56130000000000002</v>
      </c>
      <c r="Y5">
        <v>0.5595</v>
      </c>
      <c r="Z5">
        <v>0.55820000000000003</v>
      </c>
      <c r="AA5">
        <v>0.55600000000000005</v>
      </c>
      <c r="AB5">
        <v>0.55379999999999996</v>
      </c>
      <c r="AC5">
        <v>0.55130000000000001</v>
      </c>
      <c r="AD5">
        <v>0.54469999999999996</v>
      </c>
      <c r="AE5">
        <v>0.55479999999999996</v>
      </c>
      <c r="AF5">
        <v>0.56489999999999996</v>
      </c>
      <c r="AG5">
        <v>0.57489999999999997</v>
      </c>
      <c r="AH5">
        <v>0.58409999999999995</v>
      </c>
      <c r="AI5">
        <v>0.59389999999999998</v>
      </c>
      <c r="AJ5">
        <v>0.60389999999999999</v>
      </c>
      <c r="AK5">
        <v>0.61409999999999998</v>
      </c>
      <c r="AN5">
        <v>0.64380000000000004</v>
      </c>
      <c r="AO5">
        <v>0.70189999999999997</v>
      </c>
      <c r="AP5">
        <v>0.76039999999999996</v>
      </c>
    </row>
    <row r="6" spans="2:42">
      <c r="B6" s="323" t="s">
        <v>876</v>
      </c>
      <c r="C6">
        <v>4</v>
      </c>
      <c r="D6" t="s">
        <v>430</v>
      </c>
      <c r="E6" t="s">
        <v>396</v>
      </c>
      <c r="F6" s="324" t="s">
        <v>337</v>
      </c>
      <c r="G6" s="324" t="s">
        <v>342</v>
      </c>
      <c r="H6" t="s">
        <v>396</v>
      </c>
      <c r="I6" t="s">
        <v>396</v>
      </c>
      <c r="J6" t="s">
        <v>881</v>
      </c>
      <c r="K6" t="s">
        <v>396</v>
      </c>
      <c r="L6">
        <v>0.29399999999999998</v>
      </c>
      <c r="O6">
        <v>0.3266</v>
      </c>
      <c r="P6">
        <v>0.33689999999999998</v>
      </c>
      <c r="Q6">
        <v>0.3473</v>
      </c>
      <c r="R6">
        <v>0.36109999999999998</v>
      </c>
      <c r="S6">
        <v>0.31819999999999998</v>
      </c>
      <c r="T6">
        <v>0.28449999999999998</v>
      </c>
      <c r="U6">
        <v>0.28260000000000002</v>
      </c>
      <c r="V6">
        <v>0.28179999999999999</v>
      </c>
      <c r="W6">
        <v>0.28120000000000001</v>
      </c>
      <c r="X6">
        <v>0.28070000000000001</v>
      </c>
      <c r="Y6">
        <v>0.2797</v>
      </c>
      <c r="Z6">
        <v>0.27910000000000001</v>
      </c>
      <c r="AA6">
        <v>0.27800000000000002</v>
      </c>
      <c r="AB6">
        <v>0.27689999999999998</v>
      </c>
      <c r="AC6">
        <v>0.27560000000000001</v>
      </c>
      <c r="AD6">
        <v>0.27239999999999998</v>
      </c>
      <c r="AE6">
        <v>0.27739999999999998</v>
      </c>
      <c r="AF6">
        <v>0.28239999999999998</v>
      </c>
      <c r="AG6">
        <v>0.28739999999999999</v>
      </c>
      <c r="AH6">
        <v>0.29199999999999998</v>
      </c>
      <c r="AI6">
        <v>0.29699999999999999</v>
      </c>
      <c r="AJ6">
        <v>0.30199999999999999</v>
      </c>
      <c r="AK6">
        <v>0.30709999999999998</v>
      </c>
      <c r="AN6">
        <v>0.32190000000000002</v>
      </c>
      <c r="AO6">
        <v>0.35089999999999999</v>
      </c>
      <c r="AP6">
        <v>0.38019999999999998</v>
      </c>
    </row>
    <row r="7" spans="2:42">
      <c r="B7" s="323" t="s">
        <v>876</v>
      </c>
      <c r="C7">
        <v>4</v>
      </c>
      <c r="D7" t="s">
        <v>430</v>
      </c>
      <c r="E7" t="s">
        <v>396</v>
      </c>
      <c r="F7" s="324" t="s">
        <v>337</v>
      </c>
      <c r="G7" s="324" t="s">
        <v>342</v>
      </c>
      <c r="H7" t="s">
        <v>396</v>
      </c>
      <c r="I7" t="s">
        <v>396</v>
      </c>
      <c r="J7" t="s">
        <v>882</v>
      </c>
      <c r="K7" t="s">
        <v>396</v>
      </c>
      <c r="L7">
        <v>0.51449999999999996</v>
      </c>
      <c r="O7">
        <v>0.57140000000000002</v>
      </c>
      <c r="P7">
        <v>0.58960000000000001</v>
      </c>
      <c r="Q7">
        <v>0.60780000000000001</v>
      </c>
      <c r="R7">
        <v>0.629</v>
      </c>
      <c r="S7">
        <v>0.55469999999999997</v>
      </c>
      <c r="T7">
        <v>0.49790000000000001</v>
      </c>
      <c r="U7">
        <v>0.4945</v>
      </c>
      <c r="V7">
        <v>0.49309999999999998</v>
      </c>
      <c r="W7">
        <v>0.49199999999999999</v>
      </c>
      <c r="X7">
        <v>0.49109999999999998</v>
      </c>
      <c r="Y7">
        <v>0.48949999999999999</v>
      </c>
      <c r="Z7">
        <v>0.4884</v>
      </c>
      <c r="AA7">
        <v>0.48649999999999999</v>
      </c>
      <c r="AB7">
        <v>0.48449999999999999</v>
      </c>
      <c r="AC7">
        <v>0.48230000000000001</v>
      </c>
      <c r="AD7">
        <v>0.47660000000000002</v>
      </c>
      <c r="AE7">
        <v>0.4854</v>
      </c>
      <c r="AF7">
        <v>0.49419999999999997</v>
      </c>
      <c r="AG7">
        <v>0.503</v>
      </c>
      <c r="AH7">
        <v>0.51100000000000001</v>
      </c>
      <c r="AI7">
        <v>0.51970000000000005</v>
      </c>
      <c r="AJ7">
        <v>0.52839999999999998</v>
      </c>
      <c r="AK7">
        <v>0.5373</v>
      </c>
      <c r="AN7">
        <v>0.56330000000000002</v>
      </c>
      <c r="AO7">
        <v>0.61409999999999998</v>
      </c>
      <c r="AP7">
        <v>0.6653</v>
      </c>
    </row>
    <row r="8" spans="2:42">
      <c r="B8" s="323" t="s">
        <v>876</v>
      </c>
      <c r="C8">
        <v>4</v>
      </c>
      <c r="D8" t="s">
        <v>430</v>
      </c>
      <c r="E8" t="s">
        <v>396</v>
      </c>
      <c r="F8" s="324" t="s">
        <v>337</v>
      </c>
      <c r="G8" s="324" t="s">
        <v>342</v>
      </c>
      <c r="H8" t="s">
        <v>396</v>
      </c>
      <c r="I8" t="s">
        <v>396</v>
      </c>
      <c r="J8" t="s">
        <v>883</v>
      </c>
      <c r="K8" t="s">
        <v>396</v>
      </c>
      <c r="L8">
        <v>0.2205</v>
      </c>
      <c r="O8">
        <v>0.24490000000000001</v>
      </c>
      <c r="P8">
        <v>0.25269999999999998</v>
      </c>
      <c r="Q8">
        <v>0.26050000000000001</v>
      </c>
      <c r="R8">
        <v>0.26950000000000002</v>
      </c>
      <c r="S8">
        <v>0.23769999999999999</v>
      </c>
      <c r="T8">
        <v>0.21340000000000001</v>
      </c>
      <c r="U8">
        <v>0.21190000000000001</v>
      </c>
      <c r="V8">
        <v>0.21129999999999999</v>
      </c>
      <c r="W8">
        <v>0.21079999999999999</v>
      </c>
      <c r="X8">
        <v>0.21049999999999999</v>
      </c>
      <c r="Y8">
        <v>0.20979999999999999</v>
      </c>
      <c r="Z8">
        <v>0.20930000000000001</v>
      </c>
      <c r="AA8">
        <v>0.20849999999999999</v>
      </c>
      <c r="AB8">
        <v>0.20760000000000001</v>
      </c>
      <c r="AC8">
        <v>0.20669999999999999</v>
      </c>
      <c r="AD8">
        <v>0.20419999999999999</v>
      </c>
      <c r="AE8">
        <v>0.20799999999999999</v>
      </c>
      <c r="AF8">
        <v>0.21179999999999999</v>
      </c>
      <c r="AG8">
        <v>0.2155</v>
      </c>
      <c r="AH8">
        <v>0.219</v>
      </c>
      <c r="AI8">
        <v>0.22270000000000001</v>
      </c>
      <c r="AJ8">
        <v>0.22639999999999999</v>
      </c>
      <c r="AK8">
        <v>0.2303</v>
      </c>
      <c r="AN8">
        <v>0.2414</v>
      </c>
      <c r="AO8">
        <v>0.26319999999999999</v>
      </c>
      <c r="AP8">
        <v>0.28510000000000002</v>
      </c>
    </row>
    <row r="9" spans="2:42">
      <c r="B9" s="323" t="s">
        <v>876</v>
      </c>
      <c r="C9">
        <v>4</v>
      </c>
      <c r="D9" t="s">
        <v>430</v>
      </c>
      <c r="E9" t="s">
        <v>396</v>
      </c>
      <c r="F9" s="324" t="s">
        <v>337</v>
      </c>
      <c r="G9" s="324" t="s">
        <v>342</v>
      </c>
      <c r="H9" t="s">
        <v>396</v>
      </c>
      <c r="I9" t="s">
        <v>396</v>
      </c>
      <c r="J9" t="s">
        <v>884</v>
      </c>
      <c r="K9" t="s">
        <v>396</v>
      </c>
      <c r="L9">
        <v>0.14699999999999999</v>
      </c>
      <c r="O9">
        <v>0.1633</v>
      </c>
      <c r="P9">
        <v>0.16850000000000001</v>
      </c>
      <c r="Q9">
        <v>0.17369999999999999</v>
      </c>
      <c r="R9">
        <v>0.1797</v>
      </c>
      <c r="S9">
        <v>0.1585</v>
      </c>
      <c r="T9">
        <v>0.14230000000000001</v>
      </c>
      <c r="U9">
        <v>0.14130000000000001</v>
      </c>
      <c r="V9">
        <v>0.1409</v>
      </c>
      <c r="W9">
        <v>0.1406</v>
      </c>
      <c r="X9">
        <v>0.14030000000000001</v>
      </c>
      <c r="Y9">
        <v>0.1399</v>
      </c>
      <c r="Z9">
        <v>0.13950000000000001</v>
      </c>
      <c r="AA9">
        <v>0.13900000000000001</v>
      </c>
      <c r="AB9">
        <v>0.1384</v>
      </c>
      <c r="AC9">
        <v>0.13780000000000001</v>
      </c>
      <c r="AD9">
        <v>0.13619999999999999</v>
      </c>
      <c r="AE9">
        <v>0.13869999999999999</v>
      </c>
      <c r="AF9">
        <v>0.14119999999999999</v>
      </c>
      <c r="AG9">
        <v>0.14369999999999999</v>
      </c>
      <c r="AH9">
        <v>0.14599999999999999</v>
      </c>
      <c r="AI9">
        <v>0.14849999999999999</v>
      </c>
      <c r="AJ9">
        <v>0.151</v>
      </c>
      <c r="AK9">
        <v>0.1535</v>
      </c>
      <c r="AN9">
        <v>0.16089999999999999</v>
      </c>
      <c r="AO9">
        <v>0.17549999999999999</v>
      </c>
      <c r="AP9">
        <v>0.19009999999999999</v>
      </c>
    </row>
    <row r="10" spans="2:42">
      <c r="B10" s="323" t="s">
        <v>876</v>
      </c>
      <c r="C10">
        <v>4</v>
      </c>
      <c r="D10" t="s">
        <v>430</v>
      </c>
      <c r="E10" t="s">
        <v>396</v>
      </c>
      <c r="F10" s="324" t="s">
        <v>337</v>
      </c>
      <c r="G10" s="324" t="s">
        <v>407</v>
      </c>
      <c r="H10" t="s">
        <v>396</v>
      </c>
      <c r="I10" t="s">
        <v>396</v>
      </c>
      <c r="J10" t="s">
        <v>877</v>
      </c>
      <c r="K10" t="s">
        <v>396</v>
      </c>
      <c r="L10">
        <v>0.75039999999999996</v>
      </c>
      <c r="O10">
        <v>0.82130000000000003</v>
      </c>
      <c r="P10">
        <v>0.84740000000000004</v>
      </c>
      <c r="Q10">
        <v>0.87350000000000005</v>
      </c>
      <c r="R10">
        <v>0.91739999999999999</v>
      </c>
      <c r="S10">
        <v>0.80910000000000004</v>
      </c>
      <c r="T10">
        <v>0.71560000000000001</v>
      </c>
      <c r="U10">
        <v>0.78249999999999997</v>
      </c>
      <c r="V10">
        <v>0.8448</v>
      </c>
      <c r="W10">
        <v>0.91110000000000002</v>
      </c>
      <c r="X10">
        <v>0.98140000000000005</v>
      </c>
      <c r="Y10">
        <v>1.0544</v>
      </c>
      <c r="Z10">
        <v>1.1326000000000001</v>
      </c>
      <c r="AA10">
        <v>1.2139</v>
      </c>
      <c r="AB10">
        <v>1.3001</v>
      </c>
      <c r="AC10">
        <v>1.3911</v>
      </c>
      <c r="AD10">
        <v>1.4773000000000001</v>
      </c>
      <c r="AE10">
        <v>1.5348999999999999</v>
      </c>
      <c r="AF10">
        <v>1.5944</v>
      </c>
      <c r="AG10">
        <v>1.6554</v>
      </c>
      <c r="AH10">
        <v>1.7159</v>
      </c>
      <c r="AI10">
        <v>1.7803</v>
      </c>
      <c r="AJ10">
        <v>1.8469</v>
      </c>
      <c r="AK10">
        <v>1.9161999999999999</v>
      </c>
      <c r="AN10">
        <v>2.1339000000000001</v>
      </c>
      <c r="AO10">
        <v>2.5752000000000002</v>
      </c>
      <c r="AP10">
        <v>3.0931999999999999</v>
      </c>
    </row>
    <row r="11" spans="2:42">
      <c r="B11" s="323" t="s">
        <v>876</v>
      </c>
      <c r="C11">
        <v>4</v>
      </c>
      <c r="D11" t="s">
        <v>430</v>
      </c>
      <c r="E11" t="s">
        <v>396</v>
      </c>
      <c r="F11" s="324" t="s">
        <v>337</v>
      </c>
      <c r="G11" s="324" t="s">
        <v>407</v>
      </c>
      <c r="H11" t="s">
        <v>396</v>
      </c>
      <c r="I11" t="s">
        <v>396</v>
      </c>
      <c r="J11" t="s">
        <v>878</v>
      </c>
      <c r="K11" t="s">
        <v>396</v>
      </c>
      <c r="L11">
        <v>0.91710000000000003</v>
      </c>
      <c r="O11">
        <v>1.0038</v>
      </c>
      <c r="P11">
        <v>1.0357000000000001</v>
      </c>
      <c r="Q11">
        <v>1.0676000000000001</v>
      </c>
      <c r="R11">
        <v>1.1212</v>
      </c>
      <c r="S11">
        <v>0.98880000000000001</v>
      </c>
      <c r="T11">
        <v>0.87460000000000004</v>
      </c>
      <c r="U11">
        <v>0.95640000000000003</v>
      </c>
      <c r="V11">
        <v>1.0326</v>
      </c>
      <c r="W11">
        <v>1.1135999999999999</v>
      </c>
      <c r="X11">
        <v>1.1995</v>
      </c>
      <c r="Y11">
        <v>1.2886</v>
      </c>
      <c r="Z11">
        <v>1.3843000000000001</v>
      </c>
      <c r="AA11">
        <v>1.4836</v>
      </c>
      <c r="AB11">
        <v>1.589</v>
      </c>
      <c r="AC11">
        <v>1.7001999999999999</v>
      </c>
      <c r="AD11">
        <v>1.8055000000000001</v>
      </c>
      <c r="AE11">
        <v>1.8759999999999999</v>
      </c>
      <c r="AF11">
        <v>1.9487000000000001</v>
      </c>
      <c r="AG11">
        <v>2.0232999999999999</v>
      </c>
      <c r="AH11">
        <v>2.0972</v>
      </c>
      <c r="AI11">
        <v>2.1758999999999999</v>
      </c>
      <c r="AJ11">
        <v>2.2572999999999999</v>
      </c>
      <c r="AK11">
        <v>2.3418999999999999</v>
      </c>
      <c r="AN11">
        <v>2.6080000000000001</v>
      </c>
      <c r="AO11">
        <v>3.1475</v>
      </c>
      <c r="AP11">
        <v>3.7805</v>
      </c>
    </row>
    <row r="12" spans="2:42">
      <c r="B12" s="323" t="s">
        <v>876</v>
      </c>
      <c r="C12">
        <v>4</v>
      </c>
      <c r="D12" t="s">
        <v>430</v>
      </c>
      <c r="E12" t="s">
        <v>396</v>
      </c>
      <c r="F12" s="324" t="s">
        <v>337</v>
      </c>
      <c r="G12" s="324" t="s">
        <v>407</v>
      </c>
      <c r="H12" t="s">
        <v>396</v>
      </c>
      <c r="I12" t="s">
        <v>396</v>
      </c>
      <c r="J12" t="s">
        <v>879</v>
      </c>
      <c r="K12" t="s">
        <v>396</v>
      </c>
      <c r="L12">
        <v>0.33350000000000002</v>
      </c>
      <c r="O12">
        <v>0.36499999999999999</v>
      </c>
      <c r="P12">
        <v>0.37659999999999999</v>
      </c>
      <c r="Q12">
        <v>0.38819999999999999</v>
      </c>
      <c r="R12">
        <v>0.40429999999999999</v>
      </c>
      <c r="S12">
        <v>0.35959999999999998</v>
      </c>
      <c r="T12">
        <v>0.318</v>
      </c>
      <c r="U12">
        <v>0.3478</v>
      </c>
      <c r="V12">
        <v>0.3755</v>
      </c>
      <c r="W12">
        <v>0.40489999999999998</v>
      </c>
      <c r="X12">
        <v>0.43619999999999998</v>
      </c>
      <c r="Y12">
        <v>0.46860000000000002</v>
      </c>
      <c r="Z12">
        <v>0.50339999999999996</v>
      </c>
      <c r="AA12">
        <v>0.53949999999999998</v>
      </c>
      <c r="AB12">
        <v>0.57779999999999998</v>
      </c>
      <c r="AC12">
        <v>0.61829999999999996</v>
      </c>
      <c r="AD12">
        <v>0.65659999999999996</v>
      </c>
      <c r="AE12">
        <v>0.68220000000000003</v>
      </c>
      <c r="AF12">
        <v>0.70860000000000001</v>
      </c>
      <c r="AG12">
        <v>0.73580000000000001</v>
      </c>
      <c r="AH12">
        <v>0.76259999999999994</v>
      </c>
      <c r="AI12">
        <v>0.79120000000000001</v>
      </c>
      <c r="AJ12">
        <v>0.82089999999999996</v>
      </c>
      <c r="AK12">
        <v>0.85160000000000002</v>
      </c>
      <c r="AN12">
        <v>0.94840000000000002</v>
      </c>
      <c r="AO12">
        <v>1.1446000000000001</v>
      </c>
      <c r="AP12">
        <v>1.3748</v>
      </c>
    </row>
    <row r="13" spans="2:42">
      <c r="B13" s="323" t="s">
        <v>876</v>
      </c>
      <c r="C13">
        <v>4</v>
      </c>
      <c r="D13" t="s">
        <v>430</v>
      </c>
      <c r="E13" t="s">
        <v>396</v>
      </c>
      <c r="F13" s="324" t="s">
        <v>337</v>
      </c>
      <c r="G13" s="324" t="s">
        <v>407</v>
      </c>
      <c r="H13" t="s">
        <v>396</v>
      </c>
      <c r="I13" t="s">
        <v>396</v>
      </c>
      <c r="J13" t="s">
        <v>880</v>
      </c>
      <c r="K13" t="s">
        <v>396</v>
      </c>
      <c r="L13">
        <v>0.2767</v>
      </c>
      <c r="O13">
        <v>0.30280000000000001</v>
      </c>
      <c r="P13">
        <v>0.3125</v>
      </c>
      <c r="Q13">
        <v>0.3221</v>
      </c>
      <c r="R13">
        <v>0.33829999999999999</v>
      </c>
      <c r="S13">
        <v>0.29830000000000001</v>
      </c>
      <c r="T13">
        <v>0.26390000000000002</v>
      </c>
      <c r="U13">
        <v>0.28860000000000002</v>
      </c>
      <c r="V13">
        <v>0.3115</v>
      </c>
      <c r="W13">
        <v>0.33600000000000002</v>
      </c>
      <c r="X13">
        <v>0.3619</v>
      </c>
      <c r="Y13">
        <v>0.38879999999999998</v>
      </c>
      <c r="Z13">
        <v>0.41770000000000002</v>
      </c>
      <c r="AA13">
        <v>0.4476</v>
      </c>
      <c r="AB13">
        <v>0.47939999999999999</v>
      </c>
      <c r="AC13">
        <v>0.51290000000000002</v>
      </c>
      <c r="AD13">
        <v>0.54469999999999996</v>
      </c>
      <c r="AE13">
        <v>0.56599999999999995</v>
      </c>
      <c r="AF13">
        <v>0.58789999999999998</v>
      </c>
      <c r="AG13">
        <v>0.61040000000000005</v>
      </c>
      <c r="AH13">
        <v>0.63270000000000004</v>
      </c>
      <c r="AI13">
        <v>0.65649999999999997</v>
      </c>
      <c r="AJ13">
        <v>0.68100000000000005</v>
      </c>
      <c r="AK13">
        <v>0.70660000000000001</v>
      </c>
      <c r="AN13">
        <v>0.78690000000000004</v>
      </c>
      <c r="AO13">
        <v>0.9496</v>
      </c>
      <c r="AP13">
        <v>1.1406000000000001</v>
      </c>
    </row>
    <row r="14" spans="2:42">
      <c r="B14" s="323" t="s">
        <v>876</v>
      </c>
      <c r="C14">
        <v>4</v>
      </c>
      <c r="D14" t="s">
        <v>430</v>
      </c>
      <c r="E14" t="s">
        <v>396</v>
      </c>
      <c r="F14" s="324" t="s">
        <v>337</v>
      </c>
      <c r="G14" s="324" t="s">
        <v>407</v>
      </c>
      <c r="H14" t="s">
        <v>396</v>
      </c>
      <c r="I14" t="s">
        <v>396</v>
      </c>
      <c r="J14" t="s">
        <v>881</v>
      </c>
      <c r="K14" t="s">
        <v>396</v>
      </c>
      <c r="L14">
        <v>0.1384</v>
      </c>
      <c r="O14">
        <v>0.15140000000000001</v>
      </c>
      <c r="P14">
        <v>0.15620000000000001</v>
      </c>
      <c r="Q14">
        <v>0.16109999999999999</v>
      </c>
      <c r="R14">
        <v>0.16739999999999999</v>
      </c>
      <c r="S14">
        <v>0.14799999999999999</v>
      </c>
      <c r="T14">
        <v>0.13189999999999999</v>
      </c>
      <c r="U14">
        <v>0.14430000000000001</v>
      </c>
      <c r="V14">
        <v>0.15579999999999999</v>
      </c>
      <c r="W14">
        <v>0.16800000000000001</v>
      </c>
      <c r="X14">
        <v>0.18099999999999999</v>
      </c>
      <c r="Y14">
        <v>0.19439999999999999</v>
      </c>
      <c r="Z14">
        <v>0.20880000000000001</v>
      </c>
      <c r="AA14">
        <v>0.2238</v>
      </c>
      <c r="AB14">
        <v>0.2397</v>
      </c>
      <c r="AC14">
        <v>0.25650000000000001</v>
      </c>
      <c r="AD14">
        <v>0.27239999999999998</v>
      </c>
      <c r="AE14">
        <v>0.28299999999999997</v>
      </c>
      <c r="AF14">
        <v>0.29399999999999998</v>
      </c>
      <c r="AG14">
        <v>0.30520000000000003</v>
      </c>
      <c r="AH14">
        <v>0.31640000000000001</v>
      </c>
      <c r="AI14">
        <v>0.32819999999999999</v>
      </c>
      <c r="AJ14">
        <v>0.34050000000000002</v>
      </c>
      <c r="AK14">
        <v>0.3533</v>
      </c>
      <c r="AN14">
        <v>0.39340000000000003</v>
      </c>
      <c r="AO14">
        <v>0.4748</v>
      </c>
      <c r="AP14">
        <v>0.57030000000000003</v>
      </c>
    </row>
    <row r="15" spans="2:42">
      <c r="B15" s="323" t="s">
        <v>876</v>
      </c>
      <c r="C15">
        <v>4</v>
      </c>
      <c r="D15" t="s">
        <v>430</v>
      </c>
      <c r="E15" t="s">
        <v>396</v>
      </c>
      <c r="F15" s="324" t="s">
        <v>337</v>
      </c>
      <c r="G15" s="324" t="s">
        <v>407</v>
      </c>
      <c r="H15" t="s">
        <v>396</v>
      </c>
      <c r="I15" t="s">
        <v>396</v>
      </c>
      <c r="J15" t="s">
        <v>882</v>
      </c>
      <c r="K15" t="s">
        <v>396</v>
      </c>
      <c r="L15">
        <v>0.24210000000000001</v>
      </c>
      <c r="O15">
        <v>0.26500000000000001</v>
      </c>
      <c r="P15">
        <v>0.27339999999999998</v>
      </c>
      <c r="Q15">
        <v>0.28179999999999999</v>
      </c>
      <c r="R15">
        <v>0.29599999999999999</v>
      </c>
      <c r="S15">
        <v>0.26100000000000001</v>
      </c>
      <c r="T15">
        <v>0.23089999999999999</v>
      </c>
      <c r="U15">
        <v>0.2525</v>
      </c>
      <c r="V15">
        <v>0.27260000000000001</v>
      </c>
      <c r="W15">
        <v>0.29399999999999998</v>
      </c>
      <c r="X15">
        <v>0.31659999999999999</v>
      </c>
      <c r="Y15">
        <v>0.3402</v>
      </c>
      <c r="Z15">
        <v>0.3654</v>
      </c>
      <c r="AA15">
        <v>0.3916</v>
      </c>
      <c r="AB15">
        <v>0.41949999999999998</v>
      </c>
      <c r="AC15">
        <v>0.44879999999999998</v>
      </c>
      <c r="AD15">
        <v>0.47660000000000002</v>
      </c>
      <c r="AE15">
        <v>0.49519999999999997</v>
      </c>
      <c r="AF15">
        <v>0.51439999999999997</v>
      </c>
      <c r="AG15">
        <v>0.53410000000000002</v>
      </c>
      <c r="AH15">
        <v>0.55359999999999998</v>
      </c>
      <c r="AI15">
        <v>0.57440000000000002</v>
      </c>
      <c r="AJ15">
        <v>0.59589999999999999</v>
      </c>
      <c r="AK15">
        <v>0.61819999999999997</v>
      </c>
      <c r="AN15">
        <v>0.6885</v>
      </c>
      <c r="AO15">
        <v>0.83089999999999997</v>
      </c>
      <c r="AP15">
        <v>0.998</v>
      </c>
    </row>
    <row r="16" spans="2:42">
      <c r="B16" s="323" t="s">
        <v>876</v>
      </c>
      <c r="C16">
        <v>4</v>
      </c>
      <c r="D16" t="s">
        <v>430</v>
      </c>
      <c r="E16" t="s">
        <v>396</v>
      </c>
      <c r="F16" s="324" t="s">
        <v>337</v>
      </c>
      <c r="G16" s="324" t="s">
        <v>407</v>
      </c>
      <c r="H16" t="s">
        <v>396</v>
      </c>
      <c r="I16" t="s">
        <v>396</v>
      </c>
      <c r="J16" t="s">
        <v>883</v>
      </c>
      <c r="K16" t="s">
        <v>396</v>
      </c>
      <c r="L16">
        <v>0.1038</v>
      </c>
      <c r="O16">
        <v>0.11360000000000001</v>
      </c>
      <c r="P16">
        <v>0.1172</v>
      </c>
      <c r="Q16">
        <v>0.1208</v>
      </c>
      <c r="R16">
        <v>0.1268</v>
      </c>
      <c r="S16">
        <v>0.1119</v>
      </c>
      <c r="T16">
        <v>9.8900000000000002E-2</v>
      </c>
      <c r="U16">
        <v>0.1082</v>
      </c>
      <c r="V16">
        <v>0.1168</v>
      </c>
      <c r="W16">
        <v>0.126</v>
      </c>
      <c r="X16">
        <v>0.13569999999999999</v>
      </c>
      <c r="Y16">
        <v>0.14580000000000001</v>
      </c>
      <c r="Z16">
        <v>0.15659999999999999</v>
      </c>
      <c r="AA16">
        <v>0.1678</v>
      </c>
      <c r="AB16">
        <v>0.17979999999999999</v>
      </c>
      <c r="AC16">
        <v>0.1923</v>
      </c>
      <c r="AD16">
        <v>0.20419999999999999</v>
      </c>
      <c r="AE16">
        <v>0.2122</v>
      </c>
      <c r="AF16">
        <v>0.22040000000000001</v>
      </c>
      <c r="AG16">
        <v>0.22889999999999999</v>
      </c>
      <c r="AH16">
        <v>0.23719999999999999</v>
      </c>
      <c r="AI16">
        <v>0.24610000000000001</v>
      </c>
      <c r="AJ16">
        <v>0.25540000000000002</v>
      </c>
      <c r="AK16">
        <v>0.26490000000000002</v>
      </c>
      <c r="AN16">
        <v>0.29499999999999998</v>
      </c>
      <c r="AO16">
        <v>0.35610000000000003</v>
      </c>
      <c r="AP16">
        <v>0.42770000000000002</v>
      </c>
    </row>
    <row r="17" spans="2:42">
      <c r="B17" s="323" t="s">
        <v>876</v>
      </c>
      <c r="C17">
        <v>4</v>
      </c>
      <c r="D17" t="s">
        <v>430</v>
      </c>
      <c r="E17" t="s">
        <v>396</v>
      </c>
      <c r="F17" s="324" t="s">
        <v>337</v>
      </c>
      <c r="G17" s="324" t="s">
        <v>407</v>
      </c>
      <c r="H17" t="s">
        <v>396</v>
      </c>
      <c r="I17" t="s">
        <v>396</v>
      </c>
      <c r="J17" t="s">
        <v>884</v>
      </c>
      <c r="K17" t="s">
        <v>396</v>
      </c>
      <c r="L17">
        <v>6.9199999999999998E-2</v>
      </c>
      <c r="O17">
        <v>7.5700000000000003E-2</v>
      </c>
      <c r="P17">
        <v>7.8100000000000003E-2</v>
      </c>
      <c r="Q17">
        <v>8.0500000000000002E-2</v>
      </c>
      <c r="R17">
        <v>8.4599999999999995E-2</v>
      </c>
      <c r="S17">
        <v>7.46E-2</v>
      </c>
      <c r="T17">
        <v>6.6000000000000003E-2</v>
      </c>
      <c r="U17">
        <v>7.2099999999999997E-2</v>
      </c>
      <c r="V17">
        <v>7.7899999999999997E-2</v>
      </c>
      <c r="W17">
        <v>8.4000000000000005E-2</v>
      </c>
      <c r="X17">
        <v>9.0499999999999997E-2</v>
      </c>
      <c r="Y17">
        <v>9.7199999999999995E-2</v>
      </c>
      <c r="Z17">
        <v>0.10440000000000001</v>
      </c>
      <c r="AA17">
        <v>0.1119</v>
      </c>
      <c r="AB17">
        <v>0.11990000000000001</v>
      </c>
      <c r="AC17">
        <v>0.12820000000000001</v>
      </c>
      <c r="AD17">
        <v>0.13619999999999999</v>
      </c>
      <c r="AE17">
        <v>0.14149999999999999</v>
      </c>
      <c r="AF17">
        <v>0.14699999999999999</v>
      </c>
      <c r="AG17">
        <v>0.15260000000000001</v>
      </c>
      <c r="AH17">
        <v>0.15820000000000001</v>
      </c>
      <c r="AI17">
        <v>0.1641</v>
      </c>
      <c r="AJ17">
        <v>0.17030000000000001</v>
      </c>
      <c r="AK17">
        <v>0.17660000000000001</v>
      </c>
      <c r="AN17">
        <v>0.19670000000000001</v>
      </c>
      <c r="AO17">
        <v>0.2374</v>
      </c>
      <c r="AP17">
        <v>0.28510000000000002</v>
      </c>
    </row>
    <row r="18" spans="2:42">
      <c r="B18" s="323" t="s">
        <v>876</v>
      </c>
      <c r="C18">
        <v>4</v>
      </c>
      <c r="D18" t="s">
        <v>430</v>
      </c>
      <c r="E18" t="s">
        <v>396</v>
      </c>
      <c r="F18" s="324" t="s">
        <v>337</v>
      </c>
      <c r="G18" s="324" t="s">
        <v>344</v>
      </c>
      <c r="H18" t="s">
        <v>396</v>
      </c>
      <c r="I18" t="s">
        <v>396</v>
      </c>
      <c r="J18" t="s">
        <v>877</v>
      </c>
      <c r="K18" t="s">
        <v>396</v>
      </c>
      <c r="L18">
        <v>0.43619999999999998</v>
      </c>
      <c r="O18">
        <v>0.48230000000000001</v>
      </c>
      <c r="P18">
        <v>0.49759999999999999</v>
      </c>
      <c r="Q18">
        <v>0.51290000000000002</v>
      </c>
      <c r="R18">
        <v>0.5333</v>
      </c>
      <c r="S18">
        <v>0.4703</v>
      </c>
      <c r="T18">
        <v>0.42020000000000002</v>
      </c>
      <c r="U18">
        <v>0.43070000000000003</v>
      </c>
      <c r="V18">
        <v>0.4415</v>
      </c>
      <c r="W18">
        <v>0.45319999999999999</v>
      </c>
      <c r="X18">
        <v>0.46579999999999999</v>
      </c>
      <c r="Y18">
        <v>0.47839999999999999</v>
      </c>
      <c r="Z18">
        <v>0.49230000000000002</v>
      </c>
      <c r="AA18">
        <v>0.50629999999999997</v>
      </c>
      <c r="AB18">
        <v>0.5212</v>
      </c>
      <c r="AC18">
        <v>0.53690000000000004</v>
      </c>
      <c r="AD18">
        <v>0.54959999999999998</v>
      </c>
      <c r="AE18">
        <v>0.56540000000000001</v>
      </c>
      <c r="AF18">
        <v>0.58160000000000001</v>
      </c>
      <c r="AG18">
        <v>0.59799999999999998</v>
      </c>
      <c r="AH18">
        <v>0.6139</v>
      </c>
      <c r="AI18">
        <v>0.63080000000000003</v>
      </c>
      <c r="AJ18">
        <v>0.64829999999999999</v>
      </c>
      <c r="AK18">
        <v>0.6663</v>
      </c>
      <c r="AN18">
        <v>0.72170000000000001</v>
      </c>
      <c r="AO18">
        <v>0.83320000000000005</v>
      </c>
      <c r="AP18">
        <v>0.95899999999999996</v>
      </c>
    </row>
    <row r="19" spans="2:42">
      <c r="B19" s="323" t="s">
        <v>876</v>
      </c>
      <c r="C19">
        <v>4</v>
      </c>
      <c r="D19" t="s">
        <v>430</v>
      </c>
      <c r="E19" t="s">
        <v>396</v>
      </c>
      <c r="F19" s="324" t="s">
        <v>337</v>
      </c>
      <c r="G19" s="324" t="s">
        <v>344</v>
      </c>
      <c r="H19" t="s">
        <v>396</v>
      </c>
      <c r="I19" t="s">
        <v>396</v>
      </c>
      <c r="J19" t="s">
        <v>878</v>
      </c>
      <c r="K19" t="s">
        <v>396</v>
      </c>
      <c r="L19">
        <v>0.53320000000000001</v>
      </c>
      <c r="O19">
        <v>0.58940000000000003</v>
      </c>
      <c r="P19">
        <v>0.60819999999999996</v>
      </c>
      <c r="Q19">
        <v>0.62690000000000001</v>
      </c>
      <c r="R19">
        <v>0.65180000000000005</v>
      </c>
      <c r="S19">
        <v>0.57489999999999997</v>
      </c>
      <c r="T19">
        <v>0.51359999999999995</v>
      </c>
      <c r="U19">
        <v>0.52639999999999998</v>
      </c>
      <c r="V19">
        <v>0.53959999999999997</v>
      </c>
      <c r="W19">
        <v>0.55389999999999995</v>
      </c>
      <c r="X19">
        <v>0.56920000000000004</v>
      </c>
      <c r="Y19">
        <v>0.5847</v>
      </c>
      <c r="Z19">
        <v>0.60170000000000001</v>
      </c>
      <c r="AA19">
        <v>0.61880000000000002</v>
      </c>
      <c r="AB19">
        <v>0.6371</v>
      </c>
      <c r="AC19">
        <v>0.65620000000000001</v>
      </c>
      <c r="AD19">
        <v>0.67179999999999995</v>
      </c>
      <c r="AE19">
        <v>0.69110000000000005</v>
      </c>
      <c r="AF19">
        <v>0.71079999999999999</v>
      </c>
      <c r="AG19">
        <v>0.73080000000000001</v>
      </c>
      <c r="AH19">
        <v>0.75029999999999997</v>
      </c>
      <c r="AI19">
        <v>0.77100000000000002</v>
      </c>
      <c r="AJ19">
        <v>0.7923</v>
      </c>
      <c r="AK19">
        <v>0.81430000000000002</v>
      </c>
      <c r="AN19">
        <v>0.8821</v>
      </c>
      <c r="AO19">
        <v>1.0183</v>
      </c>
      <c r="AP19">
        <v>1.1720999999999999</v>
      </c>
    </row>
    <row r="20" spans="2:42">
      <c r="B20" s="323" t="s">
        <v>876</v>
      </c>
      <c r="C20">
        <v>4</v>
      </c>
      <c r="D20" t="s">
        <v>430</v>
      </c>
      <c r="E20" t="s">
        <v>396</v>
      </c>
      <c r="F20" s="324" t="s">
        <v>337</v>
      </c>
      <c r="G20" s="324" t="s">
        <v>344</v>
      </c>
      <c r="H20" t="s">
        <v>396</v>
      </c>
      <c r="I20" t="s">
        <v>396</v>
      </c>
      <c r="J20" t="s">
        <v>879</v>
      </c>
      <c r="K20" t="s">
        <v>396</v>
      </c>
      <c r="L20">
        <v>0.19389999999999999</v>
      </c>
      <c r="O20">
        <v>0.21429999999999999</v>
      </c>
      <c r="P20">
        <v>0.22120000000000001</v>
      </c>
      <c r="Q20">
        <v>0.22800000000000001</v>
      </c>
      <c r="R20">
        <v>0.23699999999999999</v>
      </c>
      <c r="S20">
        <v>0.20899999999999999</v>
      </c>
      <c r="T20">
        <v>0.18679999999999999</v>
      </c>
      <c r="U20">
        <v>0.19139999999999999</v>
      </c>
      <c r="V20">
        <v>0.19620000000000001</v>
      </c>
      <c r="W20">
        <v>0.2014</v>
      </c>
      <c r="X20">
        <v>0.20699999999999999</v>
      </c>
      <c r="Y20">
        <v>0.21260000000000001</v>
      </c>
      <c r="Z20">
        <v>0.21879999999999999</v>
      </c>
      <c r="AA20">
        <v>0.22500000000000001</v>
      </c>
      <c r="AB20">
        <v>0.23169999999999999</v>
      </c>
      <c r="AC20">
        <v>0.23860000000000001</v>
      </c>
      <c r="AD20">
        <v>0.24429999999999999</v>
      </c>
      <c r="AE20">
        <v>0.25130000000000002</v>
      </c>
      <c r="AF20">
        <v>0.25850000000000001</v>
      </c>
      <c r="AG20">
        <v>0.26579999999999998</v>
      </c>
      <c r="AH20">
        <v>0.27279999999999999</v>
      </c>
      <c r="AI20">
        <v>0.28039999999999998</v>
      </c>
      <c r="AJ20">
        <v>0.28810000000000002</v>
      </c>
      <c r="AK20">
        <v>0.29609999999999997</v>
      </c>
      <c r="AN20">
        <v>0.32079999999999997</v>
      </c>
      <c r="AO20">
        <v>0.37030000000000002</v>
      </c>
      <c r="AP20">
        <v>0.42620000000000002</v>
      </c>
    </row>
    <row r="21" spans="2:42">
      <c r="B21" s="323" t="s">
        <v>876</v>
      </c>
      <c r="C21">
        <v>4</v>
      </c>
      <c r="D21" t="s">
        <v>430</v>
      </c>
      <c r="E21" t="s">
        <v>396</v>
      </c>
      <c r="F21" s="324" t="s">
        <v>337</v>
      </c>
      <c r="G21" s="324" t="s">
        <v>344</v>
      </c>
      <c r="H21" t="s">
        <v>396</v>
      </c>
      <c r="I21" t="s">
        <v>396</v>
      </c>
      <c r="J21" t="s">
        <v>880</v>
      </c>
      <c r="K21" t="s">
        <v>396</v>
      </c>
      <c r="L21">
        <v>0.16089999999999999</v>
      </c>
      <c r="O21">
        <v>0.17780000000000001</v>
      </c>
      <c r="P21">
        <v>0.1835</v>
      </c>
      <c r="Q21">
        <v>0.18909999999999999</v>
      </c>
      <c r="R21">
        <v>0.19670000000000001</v>
      </c>
      <c r="S21">
        <v>0.1734</v>
      </c>
      <c r="T21">
        <v>0.15490000000000001</v>
      </c>
      <c r="U21">
        <v>0.1588</v>
      </c>
      <c r="V21">
        <v>0.1628</v>
      </c>
      <c r="W21">
        <v>0.1671</v>
      </c>
      <c r="X21">
        <v>0.17169999999999999</v>
      </c>
      <c r="Y21">
        <v>0.1764</v>
      </c>
      <c r="Z21">
        <v>0.18149999999999999</v>
      </c>
      <c r="AA21">
        <v>0.1867</v>
      </c>
      <c r="AB21">
        <v>0.19220000000000001</v>
      </c>
      <c r="AC21">
        <v>0.19800000000000001</v>
      </c>
      <c r="AD21">
        <v>0.20269999999999999</v>
      </c>
      <c r="AE21">
        <v>0.20849999999999999</v>
      </c>
      <c r="AF21">
        <v>0.2145</v>
      </c>
      <c r="AG21">
        <v>0.2205</v>
      </c>
      <c r="AH21">
        <v>0.22639999999999999</v>
      </c>
      <c r="AI21">
        <v>0.2326</v>
      </c>
      <c r="AJ21">
        <v>0.23899999999999999</v>
      </c>
      <c r="AK21">
        <v>0.2457</v>
      </c>
      <c r="AN21">
        <v>0.2661</v>
      </c>
      <c r="AO21">
        <v>0.30719999999999997</v>
      </c>
      <c r="AP21">
        <v>0.35360000000000003</v>
      </c>
    </row>
    <row r="22" spans="2:42">
      <c r="B22" s="323" t="s">
        <v>876</v>
      </c>
      <c r="C22">
        <v>4</v>
      </c>
      <c r="D22" t="s">
        <v>430</v>
      </c>
      <c r="E22" t="s">
        <v>396</v>
      </c>
      <c r="F22" s="324" t="s">
        <v>337</v>
      </c>
      <c r="G22" s="324" t="s">
        <v>344</v>
      </c>
      <c r="H22" t="s">
        <v>396</v>
      </c>
      <c r="I22" t="s">
        <v>396</v>
      </c>
      <c r="J22" t="s">
        <v>881</v>
      </c>
      <c r="K22" t="s">
        <v>396</v>
      </c>
      <c r="L22">
        <v>8.0399999999999999E-2</v>
      </c>
      <c r="O22">
        <v>8.8900000000000007E-2</v>
      </c>
      <c r="P22">
        <v>9.1700000000000004E-2</v>
      </c>
      <c r="Q22">
        <v>9.4600000000000004E-2</v>
      </c>
      <c r="R22">
        <v>9.8299999999999998E-2</v>
      </c>
      <c r="S22">
        <v>8.6699999999999999E-2</v>
      </c>
      <c r="T22">
        <v>7.7499999999999999E-2</v>
      </c>
      <c r="U22">
        <v>7.9399999999999998E-2</v>
      </c>
      <c r="V22">
        <v>8.14E-2</v>
      </c>
      <c r="W22">
        <v>8.3599999999999994E-2</v>
      </c>
      <c r="X22">
        <v>8.5900000000000004E-2</v>
      </c>
      <c r="Y22">
        <v>8.8200000000000001E-2</v>
      </c>
      <c r="Z22">
        <v>9.0800000000000006E-2</v>
      </c>
      <c r="AA22">
        <v>9.3399999999999997E-2</v>
      </c>
      <c r="AB22">
        <v>9.6100000000000005E-2</v>
      </c>
      <c r="AC22">
        <v>9.9000000000000005E-2</v>
      </c>
      <c r="AD22">
        <v>0.1013</v>
      </c>
      <c r="AE22">
        <v>0.1042</v>
      </c>
      <c r="AF22">
        <v>0.1072</v>
      </c>
      <c r="AG22">
        <v>0.1103</v>
      </c>
      <c r="AH22">
        <v>0.1132</v>
      </c>
      <c r="AI22">
        <v>0.1163</v>
      </c>
      <c r="AJ22">
        <v>0.1195</v>
      </c>
      <c r="AK22">
        <v>0.12280000000000001</v>
      </c>
      <c r="AN22">
        <v>0.1331</v>
      </c>
      <c r="AO22">
        <v>0.15359999999999999</v>
      </c>
      <c r="AP22">
        <v>0.17680000000000001</v>
      </c>
    </row>
    <row r="23" spans="2:42">
      <c r="B23" s="323" t="s">
        <v>876</v>
      </c>
      <c r="C23">
        <v>4</v>
      </c>
      <c r="D23" t="s">
        <v>430</v>
      </c>
      <c r="E23" t="s">
        <v>396</v>
      </c>
      <c r="F23" s="324" t="s">
        <v>337</v>
      </c>
      <c r="G23" s="324" t="s">
        <v>344</v>
      </c>
      <c r="H23" t="s">
        <v>396</v>
      </c>
      <c r="I23" t="s">
        <v>396</v>
      </c>
      <c r="J23" t="s">
        <v>882</v>
      </c>
      <c r="K23" t="s">
        <v>396</v>
      </c>
      <c r="L23">
        <v>0.14069999999999999</v>
      </c>
      <c r="O23">
        <v>0.15559999999999999</v>
      </c>
      <c r="P23">
        <v>0.1605</v>
      </c>
      <c r="Q23">
        <v>0.16550000000000001</v>
      </c>
      <c r="R23">
        <v>0.1721</v>
      </c>
      <c r="S23">
        <v>0.1517</v>
      </c>
      <c r="T23">
        <v>0.1356</v>
      </c>
      <c r="U23">
        <v>0.13900000000000001</v>
      </c>
      <c r="V23">
        <v>0.1424</v>
      </c>
      <c r="W23">
        <v>0.1462</v>
      </c>
      <c r="X23">
        <v>0.15029999999999999</v>
      </c>
      <c r="Y23">
        <v>0.15429999999999999</v>
      </c>
      <c r="Z23">
        <v>0.1588</v>
      </c>
      <c r="AA23">
        <v>0.16339999999999999</v>
      </c>
      <c r="AB23">
        <v>0.16819999999999999</v>
      </c>
      <c r="AC23">
        <v>0.17319999999999999</v>
      </c>
      <c r="AD23">
        <v>0.17730000000000001</v>
      </c>
      <c r="AE23">
        <v>0.18240000000000001</v>
      </c>
      <c r="AF23">
        <v>0.18759999999999999</v>
      </c>
      <c r="AG23">
        <v>0.19289999999999999</v>
      </c>
      <c r="AH23">
        <v>0.1981</v>
      </c>
      <c r="AI23">
        <v>0.20349999999999999</v>
      </c>
      <c r="AJ23">
        <v>0.2092</v>
      </c>
      <c r="AK23">
        <v>0.215</v>
      </c>
      <c r="AN23">
        <v>0.2329</v>
      </c>
      <c r="AO23">
        <v>0.26879999999999998</v>
      </c>
      <c r="AP23">
        <v>0.30940000000000001</v>
      </c>
    </row>
    <row r="24" spans="2:42">
      <c r="B24" s="323" t="s">
        <v>876</v>
      </c>
      <c r="C24">
        <v>4</v>
      </c>
      <c r="D24" t="s">
        <v>430</v>
      </c>
      <c r="E24" t="s">
        <v>396</v>
      </c>
      <c r="F24" s="324" t="s">
        <v>337</v>
      </c>
      <c r="G24" s="324" t="s">
        <v>344</v>
      </c>
      <c r="H24" t="s">
        <v>396</v>
      </c>
      <c r="I24" t="s">
        <v>396</v>
      </c>
      <c r="J24" t="s">
        <v>883</v>
      </c>
      <c r="K24" t="s">
        <v>396</v>
      </c>
      <c r="L24">
        <v>6.0299999999999999E-2</v>
      </c>
      <c r="O24">
        <v>6.6699999999999995E-2</v>
      </c>
      <c r="P24">
        <v>6.88E-2</v>
      </c>
      <c r="Q24">
        <v>7.0900000000000005E-2</v>
      </c>
      <c r="R24">
        <v>7.3700000000000002E-2</v>
      </c>
      <c r="S24">
        <v>6.5000000000000002E-2</v>
      </c>
      <c r="T24">
        <v>5.8099999999999999E-2</v>
      </c>
      <c r="U24">
        <v>5.9499999999999997E-2</v>
      </c>
      <c r="V24">
        <v>6.0999999999999999E-2</v>
      </c>
      <c r="W24">
        <v>6.2700000000000006E-2</v>
      </c>
      <c r="X24">
        <v>6.4399999999999999E-2</v>
      </c>
      <c r="Y24">
        <v>6.6100000000000006E-2</v>
      </c>
      <c r="Z24">
        <v>6.8099999999999994E-2</v>
      </c>
      <c r="AA24">
        <v>7.0000000000000007E-2</v>
      </c>
      <c r="AB24">
        <v>7.2099999999999997E-2</v>
      </c>
      <c r="AC24">
        <v>7.4200000000000002E-2</v>
      </c>
      <c r="AD24">
        <v>7.5999999999999998E-2</v>
      </c>
      <c r="AE24">
        <v>7.8200000000000006E-2</v>
      </c>
      <c r="AF24">
        <v>8.0399999999999999E-2</v>
      </c>
      <c r="AG24">
        <v>8.2699999999999996E-2</v>
      </c>
      <c r="AH24">
        <v>8.4900000000000003E-2</v>
      </c>
      <c r="AI24">
        <v>8.72E-2</v>
      </c>
      <c r="AJ24">
        <v>8.9599999999999999E-2</v>
      </c>
      <c r="AK24">
        <v>9.2100000000000001E-2</v>
      </c>
      <c r="AN24">
        <v>9.98E-2</v>
      </c>
      <c r="AO24">
        <v>0.1152</v>
      </c>
      <c r="AP24">
        <v>0.1326</v>
      </c>
    </row>
    <row r="25" spans="2:42">
      <c r="B25" s="323" t="s">
        <v>876</v>
      </c>
      <c r="C25">
        <v>4</v>
      </c>
      <c r="D25" t="s">
        <v>430</v>
      </c>
      <c r="E25" t="s">
        <v>396</v>
      </c>
      <c r="F25" s="324" t="s">
        <v>337</v>
      </c>
      <c r="G25" s="324" t="s">
        <v>344</v>
      </c>
      <c r="H25" t="s">
        <v>396</v>
      </c>
      <c r="I25" t="s">
        <v>396</v>
      </c>
      <c r="J25" t="s">
        <v>884</v>
      </c>
      <c r="K25" t="s">
        <v>396</v>
      </c>
      <c r="L25">
        <v>4.02E-2</v>
      </c>
      <c r="O25">
        <v>4.4499999999999998E-2</v>
      </c>
      <c r="P25">
        <v>4.5900000000000003E-2</v>
      </c>
      <c r="Q25">
        <v>4.7300000000000002E-2</v>
      </c>
      <c r="R25">
        <v>4.9200000000000001E-2</v>
      </c>
      <c r="S25">
        <v>4.3400000000000001E-2</v>
      </c>
      <c r="T25">
        <v>3.8699999999999998E-2</v>
      </c>
      <c r="U25">
        <v>3.9699999999999999E-2</v>
      </c>
      <c r="V25">
        <v>4.07E-2</v>
      </c>
      <c r="W25">
        <v>4.1799999999999997E-2</v>
      </c>
      <c r="X25">
        <v>4.2900000000000001E-2</v>
      </c>
      <c r="Y25">
        <v>4.41E-2</v>
      </c>
      <c r="Z25">
        <v>4.5400000000000003E-2</v>
      </c>
      <c r="AA25">
        <v>4.6699999999999998E-2</v>
      </c>
      <c r="AB25">
        <v>4.8099999999999997E-2</v>
      </c>
      <c r="AC25">
        <v>4.9500000000000002E-2</v>
      </c>
      <c r="AD25">
        <v>5.0700000000000002E-2</v>
      </c>
      <c r="AE25">
        <v>5.21E-2</v>
      </c>
      <c r="AF25">
        <v>5.3600000000000002E-2</v>
      </c>
      <c r="AG25">
        <v>5.5100000000000003E-2</v>
      </c>
      <c r="AH25">
        <v>5.6599999999999998E-2</v>
      </c>
      <c r="AI25">
        <v>5.8200000000000002E-2</v>
      </c>
      <c r="AJ25">
        <v>5.9799999999999999E-2</v>
      </c>
      <c r="AK25">
        <v>6.1400000000000003E-2</v>
      </c>
      <c r="AN25">
        <v>6.6500000000000004E-2</v>
      </c>
      <c r="AO25">
        <v>7.6799999999999993E-2</v>
      </c>
      <c r="AP25">
        <v>8.8400000000000006E-2</v>
      </c>
    </row>
    <row r="26" spans="2:42">
      <c r="B26" s="323" t="s">
        <v>876</v>
      </c>
      <c r="C26">
        <v>4</v>
      </c>
      <c r="D26" t="s">
        <v>430</v>
      </c>
      <c r="E26" t="s">
        <v>396</v>
      </c>
      <c r="F26" s="324" t="s">
        <v>327</v>
      </c>
      <c r="G26" s="324" t="s">
        <v>342</v>
      </c>
      <c r="H26" t="s">
        <v>396</v>
      </c>
      <c r="I26" t="s">
        <v>396</v>
      </c>
      <c r="J26" t="s">
        <v>877</v>
      </c>
      <c r="K26" t="s">
        <v>396</v>
      </c>
      <c r="L26">
        <v>0.97729999999999995</v>
      </c>
      <c r="O26">
        <v>0.86619999999999997</v>
      </c>
      <c r="P26">
        <v>0.8276</v>
      </c>
      <c r="Q26">
        <v>0.78900000000000003</v>
      </c>
      <c r="R26">
        <v>0.74690000000000001</v>
      </c>
      <c r="S26">
        <v>0.9798</v>
      </c>
      <c r="T26">
        <v>0.94579999999999997</v>
      </c>
      <c r="U26">
        <v>0.93940000000000001</v>
      </c>
      <c r="V26">
        <v>0.93669999999999998</v>
      </c>
      <c r="W26">
        <v>0.93469999999999998</v>
      </c>
      <c r="X26">
        <v>0.93300000000000005</v>
      </c>
      <c r="Y26">
        <v>0.92989999999999995</v>
      </c>
      <c r="Z26">
        <v>0.92779999999999996</v>
      </c>
      <c r="AA26">
        <v>0.92410000000000003</v>
      </c>
      <c r="AB26">
        <v>0.92049999999999998</v>
      </c>
      <c r="AC26">
        <v>0.9163</v>
      </c>
      <c r="AD26">
        <v>0.90539999999999998</v>
      </c>
      <c r="AE26">
        <v>0.92210000000000003</v>
      </c>
      <c r="AF26">
        <v>0.93889999999999996</v>
      </c>
      <c r="AG26">
        <v>0.95550000000000002</v>
      </c>
      <c r="AH26">
        <v>0.9708</v>
      </c>
      <c r="AI26">
        <v>0.98719999999999997</v>
      </c>
      <c r="AJ26">
        <v>1.0038</v>
      </c>
      <c r="AK26">
        <v>1.0207999999999999</v>
      </c>
      <c r="AN26">
        <v>1.0701000000000001</v>
      </c>
      <c r="AO26">
        <v>1.1666000000000001</v>
      </c>
      <c r="AP26">
        <v>1.2639</v>
      </c>
    </row>
    <row r="27" spans="2:42">
      <c r="B27" s="323" t="s">
        <v>876</v>
      </c>
      <c r="C27">
        <v>4</v>
      </c>
      <c r="D27" t="s">
        <v>430</v>
      </c>
      <c r="E27" t="s">
        <v>396</v>
      </c>
      <c r="F27" s="324" t="s">
        <v>327</v>
      </c>
      <c r="G27" s="324" t="s">
        <v>342</v>
      </c>
      <c r="H27" t="s">
        <v>396</v>
      </c>
      <c r="I27" t="s">
        <v>396</v>
      </c>
      <c r="J27" t="s">
        <v>878</v>
      </c>
      <c r="K27" t="s">
        <v>396</v>
      </c>
      <c r="L27">
        <v>1.1944999999999999</v>
      </c>
      <c r="O27">
        <v>1.0586</v>
      </c>
      <c r="P27">
        <v>1.0114000000000001</v>
      </c>
      <c r="Q27">
        <v>0.96430000000000005</v>
      </c>
      <c r="R27">
        <v>0.91710000000000003</v>
      </c>
      <c r="S27">
        <v>1.1975</v>
      </c>
      <c r="T27">
        <v>1.1559999999999999</v>
      </c>
      <c r="U27">
        <v>1.1480999999999999</v>
      </c>
      <c r="V27">
        <v>1.1448</v>
      </c>
      <c r="W27">
        <v>1.1424000000000001</v>
      </c>
      <c r="X27">
        <v>1.1403000000000001</v>
      </c>
      <c r="Y27">
        <v>1.1366000000000001</v>
      </c>
      <c r="Z27">
        <v>1.1338999999999999</v>
      </c>
      <c r="AA27">
        <v>1.1294999999999999</v>
      </c>
      <c r="AB27">
        <v>1.125</v>
      </c>
      <c r="AC27">
        <v>1.1198999999999999</v>
      </c>
      <c r="AD27">
        <v>1.1066</v>
      </c>
      <c r="AE27">
        <v>1.127</v>
      </c>
      <c r="AF27">
        <v>1.1475</v>
      </c>
      <c r="AG27">
        <v>1.1677999999999999</v>
      </c>
      <c r="AH27">
        <v>1.1865000000000001</v>
      </c>
      <c r="AI27">
        <v>1.2065999999999999</v>
      </c>
      <c r="AJ27">
        <v>1.2269000000000001</v>
      </c>
      <c r="AK27">
        <v>1.2476</v>
      </c>
      <c r="AN27">
        <v>1.3078000000000001</v>
      </c>
      <c r="AO27">
        <v>1.4258999999999999</v>
      </c>
      <c r="AP27">
        <v>1.5447</v>
      </c>
    </row>
    <row r="28" spans="2:42">
      <c r="B28" s="323" t="s">
        <v>876</v>
      </c>
      <c r="C28">
        <v>4</v>
      </c>
      <c r="D28" t="s">
        <v>430</v>
      </c>
      <c r="E28" t="s">
        <v>396</v>
      </c>
      <c r="F28" s="324" t="s">
        <v>327</v>
      </c>
      <c r="G28" s="324" t="s">
        <v>342</v>
      </c>
      <c r="H28" t="s">
        <v>396</v>
      </c>
      <c r="I28" t="s">
        <v>396</v>
      </c>
      <c r="J28" t="s">
        <v>879</v>
      </c>
      <c r="K28" t="s">
        <v>396</v>
      </c>
      <c r="L28">
        <v>0.43440000000000001</v>
      </c>
      <c r="O28">
        <v>0.38500000000000001</v>
      </c>
      <c r="P28">
        <v>0.36780000000000002</v>
      </c>
      <c r="Q28">
        <v>0.35070000000000001</v>
      </c>
      <c r="R28">
        <v>0.33350000000000002</v>
      </c>
      <c r="S28">
        <v>0.4355</v>
      </c>
      <c r="T28">
        <v>0.4204</v>
      </c>
      <c r="U28">
        <v>0.41749999999999998</v>
      </c>
      <c r="V28">
        <v>0.4163</v>
      </c>
      <c r="W28">
        <v>0.41539999999999999</v>
      </c>
      <c r="X28">
        <v>0.41470000000000001</v>
      </c>
      <c r="Y28">
        <v>0.4133</v>
      </c>
      <c r="Z28">
        <v>0.4123</v>
      </c>
      <c r="AA28">
        <v>0.41070000000000001</v>
      </c>
      <c r="AB28">
        <v>0.40910000000000002</v>
      </c>
      <c r="AC28">
        <v>0.40720000000000001</v>
      </c>
      <c r="AD28">
        <v>0.40239999999999998</v>
      </c>
      <c r="AE28">
        <v>0.4098</v>
      </c>
      <c r="AF28">
        <v>0.4173</v>
      </c>
      <c r="AG28">
        <v>0.42470000000000002</v>
      </c>
      <c r="AH28">
        <v>0.43149999999999999</v>
      </c>
      <c r="AI28">
        <v>0.43880000000000002</v>
      </c>
      <c r="AJ28">
        <v>0.44619999999999999</v>
      </c>
      <c r="AK28">
        <v>0.45369999999999999</v>
      </c>
      <c r="AN28">
        <v>0.47560000000000002</v>
      </c>
      <c r="AO28">
        <v>0.51849999999999996</v>
      </c>
      <c r="AP28">
        <v>0.56169999999999998</v>
      </c>
    </row>
    <row r="29" spans="2:42">
      <c r="B29" s="323" t="s">
        <v>876</v>
      </c>
      <c r="C29">
        <v>4</v>
      </c>
      <c r="D29" t="s">
        <v>430</v>
      </c>
      <c r="E29" t="s">
        <v>396</v>
      </c>
      <c r="F29" s="324" t="s">
        <v>327</v>
      </c>
      <c r="G29" s="324" t="s">
        <v>342</v>
      </c>
      <c r="H29" t="s">
        <v>396</v>
      </c>
      <c r="I29" t="s">
        <v>396</v>
      </c>
      <c r="J29" t="s">
        <v>880</v>
      </c>
      <c r="K29" t="s">
        <v>396</v>
      </c>
      <c r="L29">
        <v>0.3604</v>
      </c>
      <c r="O29">
        <v>0.31940000000000002</v>
      </c>
      <c r="P29">
        <v>0.30520000000000003</v>
      </c>
      <c r="Q29">
        <v>0.29089999999999999</v>
      </c>
      <c r="R29">
        <v>0.27539999999999998</v>
      </c>
      <c r="S29">
        <v>0.36130000000000001</v>
      </c>
      <c r="T29">
        <v>0.3488</v>
      </c>
      <c r="U29">
        <v>0.34639999999999999</v>
      </c>
      <c r="V29">
        <v>0.34539999999999998</v>
      </c>
      <c r="W29">
        <v>0.34470000000000001</v>
      </c>
      <c r="X29">
        <v>0.34399999999999997</v>
      </c>
      <c r="Y29">
        <v>0.34289999999999998</v>
      </c>
      <c r="Z29">
        <v>0.34210000000000002</v>
      </c>
      <c r="AA29">
        <v>0.34079999999999999</v>
      </c>
      <c r="AB29">
        <v>0.33939999999999998</v>
      </c>
      <c r="AC29">
        <v>0.33789999999999998</v>
      </c>
      <c r="AD29">
        <v>0.33389999999999997</v>
      </c>
      <c r="AE29">
        <v>0.34</v>
      </c>
      <c r="AF29">
        <v>0.34620000000000001</v>
      </c>
      <c r="AG29">
        <v>0.3523</v>
      </c>
      <c r="AH29">
        <v>0.35799999999999998</v>
      </c>
      <c r="AI29">
        <v>0.36399999999999999</v>
      </c>
      <c r="AJ29">
        <v>0.37019999999999997</v>
      </c>
      <c r="AK29">
        <v>0.37640000000000001</v>
      </c>
      <c r="AN29">
        <v>0.39460000000000001</v>
      </c>
      <c r="AO29">
        <v>0.43020000000000003</v>
      </c>
      <c r="AP29">
        <v>0.46600000000000003</v>
      </c>
    </row>
    <row r="30" spans="2:42">
      <c r="B30" s="323" t="s">
        <v>876</v>
      </c>
      <c r="C30">
        <v>4</v>
      </c>
      <c r="D30" t="s">
        <v>430</v>
      </c>
      <c r="E30" t="s">
        <v>396</v>
      </c>
      <c r="F30" s="324" t="s">
        <v>327</v>
      </c>
      <c r="G30" s="324" t="s">
        <v>342</v>
      </c>
      <c r="H30" t="s">
        <v>396</v>
      </c>
      <c r="I30" t="s">
        <v>396</v>
      </c>
      <c r="J30" t="s">
        <v>881</v>
      </c>
      <c r="K30" t="s">
        <v>396</v>
      </c>
      <c r="L30">
        <v>0.1802</v>
      </c>
      <c r="O30">
        <v>0.15970000000000001</v>
      </c>
      <c r="P30">
        <v>0.15260000000000001</v>
      </c>
      <c r="Q30">
        <v>0.14549999999999999</v>
      </c>
      <c r="R30">
        <v>0.13830000000000001</v>
      </c>
      <c r="S30">
        <v>0.18060000000000001</v>
      </c>
      <c r="T30">
        <v>0.1744</v>
      </c>
      <c r="U30">
        <v>0.17319999999999999</v>
      </c>
      <c r="V30">
        <v>0.17269999999999999</v>
      </c>
      <c r="W30">
        <v>0.17230000000000001</v>
      </c>
      <c r="X30">
        <v>0.17199999999999999</v>
      </c>
      <c r="Y30">
        <v>0.17150000000000001</v>
      </c>
      <c r="Z30">
        <v>0.1711</v>
      </c>
      <c r="AA30">
        <v>0.1704</v>
      </c>
      <c r="AB30">
        <v>0.16969999999999999</v>
      </c>
      <c r="AC30">
        <v>0.16889999999999999</v>
      </c>
      <c r="AD30">
        <v>0.16689999999999999</v>
      </c>
      <c r="AE30">
        <v>0.17</v>
      </c>
      <c r="AF30">
        <v>0.1731</v>
      </c>
      <c r="AG30">
        <v>0.1762</v>
      </c>
      <c r="AH30">
        <v>0.17899999999999999</v>
      </c>
      <c r="AI30">
        <v>0.182</v>
      </c>
      <c r="AJ30">
        <v>0.18509999999999999</v>
      </c>
      <c r="AK30">
        <v>0.18820000000000001</v>
      </c>
      <c r="AN30">
        <v>0.1973</v>
      </c>
      <c r="AO30">
        <v>0.21510000000000001</v>
      </c>
      <c r="AP30">
        <v>0.23300000000000001</v>
      </c>
    </row>
    <row r="31" spans="2:42">
      <c r="B31" s="323" t="s">
        <v>876</v>
      </c>
      <c r="C31">
        <v>4</v>
      </c>
      <c r="D31" t="s">
        <v>430</v>
      </c>
      <c r="E31" t="s">
        <v>396</v>
      </c>
      <c r="F31" s="324" t="s">
        <v>327</v>
      </c>
      <c r="G31" s="324" t="s">
        <v>342</v>
      </c>
      <c r="H31" t="s">
        <v>396</v>
      </c>
      <c r="I31" t="s">
        <v>396</v>
      </c>
      <c r="J31" t="s">
        <v>882</v>
      </c>
      <c r="K31" t="s">
        <v>396</v>
      </c>
      <c r="L31">
        <v>0.31530000000000002</v>
      </c>
      <c r="O31">
        <v>0.27950000000000003</v>
      </c>
      <c r="P31">
        <v>0.26700000000000002</v>
      </c>
      <c r="Q31">
        <v>0.2545</v>
      </c>
      <c r="R31">
        <v>0.24099999999999999</v>
      </c>
      <c r="S31">
        <v>0.31609999999999999</v>
      </c>
      <c r="T31">
        <v>0.30520000000000003</v>
      </c>
      <c r="U31">
        <v>0.30309999999999998</v>
      </c>
      <c r="V31">
        <v>0.30220000000000002</v>
      </c>
      <c r="W31">
        <v>0.30159999999999998</v>
      </c>
      <c r="X31">
        <v>0.30099999999999999</v>
      </c>
      <c r="Y31">
        <v>0.3</v>
      </c>
      <c r="Z31">
        <v>0.29930000000000001</v>
      </c>
      <c r="AA31">
        <v>0.29820000000000002</v>
      </c>
      <c r="AB31">
        <v>0.29699999999999999</v>
      </c>
      <c r="AC31">
        <v>0.29559999999999997</v>
      </c>
      <c r="AD31">
        <v>0.29210000000000003</v>
      </c>
      <c r="AE31">
        <v>0.29749999999999999</v>
      </c>
      <c r="AF31">
        <v>0.3029</v>
      </c>
      <c r="AG31">
        <v>0.30830000000000002</v>
      </c>
      <c r="AH31">
        <v>0.31319999999999998</v>
      </c>
      <c r="AI31">
        <v>0.31850000000000001</v>
      </c>
      <c r="AJ31">
        <v>0.32390000000000002</v>
      </c>
      <c r="AK31">
        <v>0.32929999999999998</v>
      </c>
      <c r="AN31">
        <v>0.34520000000000001</v>
      </c>
      <c r="AO31">
        <v>0.37640000000000001</v>
      </c>
      <c r="AP31">
        <v>0.4078</v>
      </c>
    </row>
    <row r="32" spans="2:42">
      <c r="B32" s="323" t="s">
        <v>876</v>
      </c>
      <c r="C32">
        <v>4</v>
      </c>
      <c r="D32" t="s">
        <v>430</v>
      </c>
      <c r="E32" t="s">
        <v>396</v>
      </c>
      <c r="F32" s="324" t="s">
        <v>327</v>
      </c>
      <c r="G32" s="324" t="s">
        <v>342</v>
      </c>
      <c r="H32" t="s">
        <v>396</v>
      </c>
      <c r="I32" t="s">
        <v>396</v>
      </c>
      <c r="J32" t="s">
        <v>883</v>
      </c>
      <c r="K32" t="s">
        <v>396</v>
      </c>
      <c r="L32">
        <v>0.1351</v>
      </c>
      <c r="O32">
        <v>0.1198</v>
      </c>
      <c r="P32">
        <v>0.1144</v>
      </c>
      <c r="Q32">
        <v>0.1091</v>
      </c>
      <c r="R32">
        <v>0.1033</v>
      </c>
      <c r="S32">
        <v>0.13550000000000001</v>
      </c>
      <c r="T32">
        <v>0.1308</v>
      </c>
      <c r="U32">
        <v>0.12989999999999999</v>
      </c>
      <c r="V32">
        <v>0.1295</v>
      </c>
      <c r="W32">
        <v>0.12920000000000001</v>
      </c>
      <c r="X32">
        <v>0.129</v>
      </c>
      <c r="Y32">
        <v>0.12859999999999999</v>
      </c>
      <c r="Z32">
        <v>0.1283</v>
      </c>
      <c r="AA32">
        <v>0.1278</v>
      </c>
      <c r="AB32">
        <v>0.1273</v>
      </c>
      <c r="AC32">
        <v>0.12670000000000001</v>
      </c>
      <c r="AD32">
        <v>0.12520000000000001</v>
      </c>
      <c r="AE32">
        <v>0.1275</v>
      </c>
      <c r="AF32">
        <v>0.1298</v>
      </c>
      <c r="AG32">
        <v>0.1321</v>
      </c>
      <c r="AH32">
        <v>0.13420000000000001</v>
      </c>
      <c r="AI32">
        <v>0.13650000000000001</v>
      </c>
      <c r="AJ32">
        <v>0.13880000000000001</v>
      </c>
      <c r="AK32">
        <v>0.1411</v>
      </c>
      <c r="AN32">
        <v>0.1479</v>
      </c>
      <c r="AO32">
        <v>0.1613</v>
      </c>
      <c r="AP32">
        <v>0.17469999999999999</v>
      </c>
    </row>
    <row r="33" spans="2:42">
      <c r="B33" s="323" t="s">
        <v>876</v>
      </c>
      <c r="C33">
        <v>4</v>
      </c>
      <c r="D33" t="s">
        <v>430</v>
      </c>
      <c r="E33" t="s">
        <v>396</v>
      </c>
      <c r="F33" s="324" t="s">
        <v>327</v>
      </c>
      <c r="G33" s="324" t="s">
        <v>342</v>
      </c>
      <c r="H33" t="s">
        <v>396</v>
      </c>
      <c r="I33" t="s">
        <v>396</v>
      </c>
      <c r="J33" t="s">
        <v>884</v>
      </c>
      <c r="K33" t="s">
        <v>396</v>
      </c>
      <c r="L33">
        <v>9.01E-2</v>
      </c>
      <c r="O33">
        <v>7.9799999999999996E-2</v>
      </c>
      <c r="P33">
        <v>7.6300000000000007E-2</v>
      </c>
      <c r="Q33">
        <v>7.2700000000000001E-2</v>
      </c>
      <c r="R33">
        <v>6.8900000000000003E-2</v>
      </c>
      <c r="S33">
        <v>9.0300000000000005E-2</v>
      </c>
      <c r="T33">
        <v>8.72E-2</v>
      </c>
      <c r="U33">
        <v>8.6599999999999996E-2</v>
      </c>
      <c r="V33">
        <v>8.6400000000000005E-2</v>
      </c>
      <c r="W33">
        <v>8.6199999999999999E-2</v>
      </c>
      <c r="X33">
        <v>8.5999999999999993E-2</v>
      </c>
      <c r="Y33">
        <v>8.5699999999999998E-2</v>
      </c>
      <c r="Z33">
        <v>8.5500000000000007E-2</v>
      </c>
      <c r="AA33">
        <v>8.5199999999999998E-2</v>
      </c>
      <c r="AB33">
        <v>8.4900000000000003E-2</v>
      </c>
      <c r="AC33">
        <v>8.4500000000000006E-2</v>
      </c>
      <c r="AD33">
        <v>8.3500000000000005E-2</v>
      </c>
      <c r="AE33">
        <v>8.5000000000000006E-2</v>
      </c>
      <c r="AF33">
        <v>8.6599999999999996E-2</v>
      </c>
      <c r="AG33">
        <v>8.8099999999999998E-2</v>
      </c>
      <c r="AH33">
        <v>8.9499999999999996E-2</v>
      </c>
      <c r="AI33">
        <v>9.0999999999999998E-2</v>
      </c>
      <c r="AJ33">
        <v>9.2499999999999999E-2</v>
      </c>
      <c r="AK33">
        <v>9.4100000000000003E-2</v>
      </c>
      <c r="AN33">
        <v>9.8599999999999993E-2</v>
      </c>
      <c r="AO33">
        <v>0.1075</v>
      </c>
      <c r="AP33">
        <v>0.11650000000000001</v>
      </c>
    </row>
    <row r="34" spans="2:42">
      <c r="B34" s="323" t="s">
        <v>876</v>
      </c>
      <c r="C34">
        <v>4</v>
      </c>
      <c r="D34" t="s">
        <v>430</v>
      </c>
      <c r="E34" t="s">
        <v>396</v>
      </c>
      <c r="F34" s="324" t="s">
        <v>327</v>
      </c>
      <c r="G34" s="324" t="s">
        <v>407</v>
      </c>
      <c r="H34" t="s">
        <v>396</v>
      </c>
      <c r="I34" t="s">
        <v>396</v>
      </c>
      <c r="J34" t="s">
        <v>877</v>
      </c>
      <c r="K34" t="s">
        <v>396</v>
      </c>
      <c r="L34">
        <v>0.45989999999999998</v>
      </c>
      <c r="O34">
        <v>0.40160000000000001</v>
      </c>
      <c r="P34">
        <v>0.38369999999999999</v>
      </c>
      <c r="Q34">
        <v>0.36580000000000001</v>
      </c>
      <c r="R34">
        <v>0.35149999999999998</v>
      </c>
      <c r="S34">
        <v>0.46110000000000001</v>
      </c>
      <c r="T34">
        <v>0.43859999999999999</v>
      </c>
      <c r="U34">
        <v>0.47960000000000003</v>
      </c>
      <c r="V34">
        <v>0.51780000000000004</v>
      </c>
      <c r="W34">
        <v>0.55840000000000001</v>
      </c>
      <c r="X34">
        <v>0.60150000000000003</v>
      </c>
      <c r="Y34">
        <v>0.6462</v>
      </c>
      <c r="Z34">
        <v>0.69420000000000004</v>
      </c>
      <c r="AA34">
        <v>0.74399999999999999</v>
      </c>
      <c r="AB34">
        <v>0.79679999999999995</v>
      </c>
      <c r="AC34">
        <v>0.85260000000000002</v>
      </c>
      <c r="AD34">
        <v>0.90539999999999998</v>
      </c>
      <c r="AE34">
        <v>0.94079999999999997</v>
      </c>
      <c r="AF34">
        <v>0.97719999999999996</v>
      </c>
      <c r="AG34">
        <v>1.0145999999999999</v>
      </c>
      <c r="AH34">
        <v>1.0517000000000001</v>
      </c>
      <c r="AI34">
        <v>1.0911</v>
      </c>
      <c r="AJ34">
        <v>1.1319999999999999</v>
      </c>
      <c r="AK34">
        <v>1.1744000000000001</v>
      </c>
      <c r="AN34">
        <v>1.3079000000000001</v>
      </c>
      <c r="AO34">
        <v>1.5784</v>
      </c>
      <c r="AP34">
        <v>1.8957999999999999</v>
      </c>
    </row>
    <row r="35" spans="2:42">
      <c r="B35" s="323" t="s">
        <v>876</v>
      </c>
      <c r="C35">
        <v>4</v>
      </c>
      <c r="D35" t="s">
        <v>430</v>
      </c>
      <c r="E35" t="s">
        <v>396</v>
      </c>
      <c r="F35" s="324" t="s">
        <v>327</v>
      </c>
      <c r="G35" s="324" t="s">
        <v>407</v>
      </c>
      <c r="H35" t="s">
        <v>396</v>
      </c>
      <c r="I35" t="s">
        <v>396</v>
      </c>
      <c r="J35" t="s">
        <v>878</v>
      </c>
      <c r="K35" t="s">
        <v>396</v>
      </c>
      <c r="L35">
        <v>0.56210000000000004</v>
      </c>
      <c r="O35">
        <v>0.4909</v>
      </c>
      <c r="P35">
        <v>0.46899999999999997</v>
      </c>
      <c r="Q35">
        <v>0.4471</v>
      </c>
      <c r="R35">
        <v>0.42530000000000001</v>
      </c>
      <c r="S35">
        <v>0.5635</v>
      </c>
      <c r="T35">
        <v>0.53600000000000003</v>
      </c>
      <c r="U35">
        <v>0.58620000000000005</v>
      </c>
      <c r="V35">
        <v>0.63290000000000002</v>
      </c>
      <c r="W35">
        <v>0.6825</v>
      </c>
      <c r="X35">
        <v>0.73519999999999996</v>
      </c>
      <c r="Y35">
        <v>0.78979999999999995</v>
      </c>
      <c r="Z35">
        <v>0.84850000000000003</v>
      </c>
      <c r="AA35">
        <v>0.9093</v>
      </c>
      <c r="AB35">
        <v>0.97389999999999999</v>
      </c>
      <c r="AC35">
        <v>1.042</v>
      </c>
      <c r="AD35">
        <v>1.1066</v>
      </c>
      <c r="AE35">
        <v>1.1497999999999999</v>
      </c>
      <c r="AF35">
        <v>1.1943999999999999</v>
      </c>
      <c r="AG35">
        <v>1.2401</v>
      </c>
      <c r="AH35">
        <v>1.2854000000000001</v>
      </c>
      <c r="AI35">
        <v>1.3335999999999999</v>
      </c>
      <c r="AJ35">
        <v>1.3835</v>
      </c>
      <c r="AK35">
        <v>1.4354</v>
      </c>
      <c r="AN35">
        <v>1.5985</v>
      </c>
      <c r="AO35">
        <v>1.9291</v>
      </c>
      <c r="AP35">
        <v>2.3170999999999999</v>
      </c>
    </row>
    <row r="36" spans="2:42">
      <c r="B36" s="323" t="s">
        <v>876</v>
      </c>
      <c r="C36">
        <v>4</v>
      </c>
      <c r="D36" t="s">
        <v>430</v>
      </c>
      <c r="E36" t="s">
        <v>396</v>
      </c>
      <c r="F36" s="324" t="s">
        <v>327</v>
      </c>
      <c r="G36" s="324" t="s">
        <v>407</v>
      </c>
      <c r="H36" t="s">
        <v>396</v>
      </c>
      <c r="I36" t="s">
        <v>396</v>
      </c>
      <c r="J36" t="s">
        <v>879</v>
      </c>
      <c r="K36" t="s">
        <v>396</v>
      </c>
      <c r="L36">
        <v>0.2044</v>
      </c>
      <c r="O36">
        <v>0.17849999999999999</v>
      </c>
      <c r="P36">
        <v>0.1706</v>
      </c>
      <c r="Q36">
        <v>0.16259999999999999</v>
      </c>
      <c r="R36">
        <v>0.15459999999999999</v>
      </c>
      <c r="S36">
        <v>0.2049</v>
      </c>
      <c r="T36">
        <v>0.19489999999999999</v>
      </c>
      <c r="U36">
        <v>0.2132</v>
      </c>
      <c r="V36">
        <v>0.2301</v>
      </c>
      <c r="W36">
        <v>0.2482</v>
      </c>
      <c r="X36">
        <v>0.26729999999999998</v>
      </c>
      <c r="Y36">
        <v>0.28720000000000001</v>
      </c>
      <c r="Z36">
        <v>0.3085</v>
      </c>
      <c r="AA36">
        <v>0.33069999999999999</v>
      </c>
      <c r="AB36">
        <v>0.35420000000000001</v>
      </c>
      <c r="AC36">
        <v>0.37890000000000001</v>
      </c>
      <c r="AD36">
        <v>0.40239999999999998</v>
      </c>
      <c r="AE36">
        <v>0.41810000000000003</v>
      </c>
      <c r="AF36">
        <v>0.43430000000000002</v>
      </c>
      <c r="AG36">
        <v>0.45090000000000002</v>
      </c>
      <c r="AH36">
        <v>0.46739999999999998</v>
      </c>
      <c r="AI36">
        <v>0.48499999999999999</v>
      </c>
      <c r="AJ36">
        <v>0.50309999999999999</v>
      </c>
      <c r="AK36">
        <v>0.52200000000000002</v>
      </c>
      <c r="AN36">
        <v>0.58130000000000004</v>
      </c>
      <c r="AO36">
        <v>0.70150000000000001</v>
      </c>
      <c r="AP36">
        <v>0.84260000000000002</v>
      </c>
    </row>
    <row r="37" spans="2:42">
      <c r="B37" s="323" t="s">
        <v>876</v>
      </c>
      <c r="C37">
        <v>4</v>
      </c>
      <c r="D37" t="s">
        <v>430</v>
      </c>
      <c r="E37" t="s">
        <v>396</v>
      </c>
      <c r="F37" s="324" t="s">
        <v>327</v>
      </c>
      <c r="G37" s="324" t="s">
        <v>407</v>
      </c>
      <c r="H37" t="s">
        <v>396</v>
      </c>
      <c r="I37" t="s">
        <v>396</v>
      </c>
      <c r="J37" t="s">
        <v>880</v>
      </c>
      <c r="K37" t="s">
        <v>396</v>
      </c>
      <c r="L37">
        <v>0.1696</v>
      </c>
      <c r="O37">
        <v>0.14810000000000001</v>
      </c>
      <c r="P37">
        <v>0.14149999999999999</v>
      </c>
      <c r="Q37">
        <v>0.13489999999999999</v>
      </c>
      <c r="R37">
        <v>0.12959999999999999</v>
      </c>
      <c r="S37">
        <v>0.17</v>
      </c>
      <c r="T37">
        <v>0.16170000000000001</v>
      </c>
      <c r="U37">
        <v>0.1769</v>
      </c>
      <c r="V37">
        <v>0.19089999999999999</v>
      </c>
      <c r="W37">
        <v>0.2059</v>
      </c>
      <c r="X37">
        <v>0.2218</v>
      </c>
      <c r="Y37">
        <v>0.23830000000000001</v>
      </c>
      <c r="Z37">
        <v>0.25600000000000001</v>
      </c>
      <c r="AA37">
        <v>0.27429999999999999</v>
      </c>
      <c r="AB37">
        <v>0.29380000000000001</v>
      </c>
      <c r="AC37">
        <v>0.31440000000000001</v>
      </c>
      <c r="AD37">
        <v>0.33389999999999997</v>
      </c>
      <c r="AE37">
        <v>0.34689999999999999</v>
      </c>
      <c r="AF37">
        <v>0.36030000000000001</v>
      </c>
      <c r="AG37">
        <v>0.37409999999999999</v>
      </c>
      <c r="AH37">
        <v>0.38779999999999998</v>
      </c>
      <c r="AI37">
        <v>0.40239999999999998</v>
      </c>
      <c r="AJ37">
        <v>0.41739999999999999</v>
      </c>
      <c r="AK37">
        <v>0.43309999999999998</v>
      </c>
      <c r="AN37">
        <v>0.48230000000000001</v>
      </c>
      <c r="AO37">
        <v>0.58199999999999996</v>
      </c>
      <c r="AP37">
        <v>0.69910000000000005</v>
      </c>
    </row>
    <row r="38" spans="2:42">
      <c r="B38" s="323" t="s">
        <v>876</v>
      </c>
      <c r="C38">
        <v>4</v>
      </c>
      <c r="D38" t="s">
        <v>430</v>
      </c>
      <c r="E38" t="s">
        <v>396</v>
      </c>
      <c r="F38" s="324" t="s">
        <v>327</v>
      </c>
      <c r="G38" s="324" t="s">
        <v>407</v>
      </c>
      <c r="H38" t="s">
        <v>396</v>
      </c>
      <c r="I38" t="s">
        <v>396</v>
      </c>
      <c r="J38" t="s">
        <v>881</v>
      </c>
      <c r="K38" t="s">
        <v>396</v>
      </c>
      <c r="L38">
        <v>8.48E-2</v>
      </c>
      <c r="O38">
        <v>7.4099999999999999E-2</v>
      </c>
      <c r="P38">
        <v>7.0800000000000002E-2</v>
      </c>
      <c r="Q38">
        <v>6.7500000000000004E-2</v>
      </c>
      <c r="R38">
        <v>6.4199999999999993E-2</v>
      </c>
      <c r="S38">
        <v>8.5000000000000006E-2</v>
      </c>
      <c r="T38">
        <v>8.09E-2</v>
      </c>
      <c r="U38">
        <v>8.8400000000000006E-2</v>
      </c>
      <c r="V38">
        <v>9.5500000000000002E-2</v>
      </c>
      <c r="W38">
        <v>0.10299999999999999</v>
      </c>
      <c r="X38">
        <v>0.1109</v>
      </c>
      <c r="Y38">
        <v>0.1191</v>
      </c>
      <c r="Z38">
        <v>0.128</v>
      </c>
      <c r="AA38">
        <v>0.13719999999999999</v>
      </c>
      <c r="AB38">
        <v>0.1469</v>
      </c>
      <c r="AC38">
        <v>0.15720000000000001</v>
      </c>
      <c r="AD38">
        <v>0.16689999999999999</v>
      </c>
      <c r="AE38">
        <v>0.1734</v>
      </c>
      <c r="AF38">
        <v>0.1802</v>
      </c>
      <c r="AG38">
        <v>0.18709999999999999</v>
      </c>
      <c r="AH38">
        <v>0.19389999999999999</v>
      </c>
      <c r="AI38">
        <v>0.20119999999999999</v>
      </c>
      <c r="AJ38">
        <v>0.2087</v>
      </c>
      <c r="AK38">
        <v>0.2165</v>
      </c>
      <c r="AN38">
        <v>0.24110000000000001</v>
      </c>
      <c r="AO38">
        <v>0.29099999999999998</v>
      </c>
      <c r="AP38">
        <v>0.34949999999999998</v>
      </c>
    </row>
    <row r="39" spans="2:42">
      <c r="B39" s="323" t="s">
        <v>876</v>
      </c>
      <c r="C39">
        <v>4</v>
      </c>
      <c r="D39" t="s">
        <v>430</v>
      </c>
      <c r="E39" t="s">
        <v>396</v>
      </c>
      <c r="F39" s="324" t="s">
        <v>327</v>
      </c>
      <c r="G39" s="324" t="s">
        <v>407</v>
      </c>
      <c r="H39" t="s">
        <v>396</v>
      </c>
      <c r="I39" t="s">
        <v>396</v>
      </c>
      <c r="J39" t="s">
        <v>882</v>
      </c>
      <c r="K39" t="s">
        <v>396</v>
      </c>
      <c r="L39">
        <v>0.1484</v>
      </c>
      <c r="O39">
        <v>0.12959999999999999</v>
      </c>
      <c r="P39">
        <v>0.12379999999999999</v>
      </c>
      <c r="Q39">
        <v>0.11799999999999999</v>
      </c>
      <c r="R39">
        <v>0.1134</v>
      </c>
      <c r="S39">
        <v>0.14879999999999999</v>
      </c>
      <c r="T39">
        <v>0.14149999999999999</v>
      </c>
      <c r="U39">
        <v>0.1547</v>
      </c>
      <c r="V39">
        <v>0.1671</v>
      </c>
      <c r="W39">
        <v>0.1802</v>
      </c>
      <c r="X39">
        <v>0.19409999999999999</v>
      </c>
      <c r="Y39">
        <v>0.20849999999999999</v>
      </c>
      <c r="Z39">
        <v>0.224</v>
      </c>
      <c r="AA39">
        <v>0.24</v>
      </c>
      <c r="AB39">
        <v>0.2571</v>
      </c>
      <c r="AC39">
        <v>0.27510000000000001</v>
      </c>
      <c r="AD39">
        <v>0.29210000000000003</v>
      </c>
      <c r="AE39">
        <v>0.30349999999999999</v>
      </c>
      <c r="AF39">
        <v>0.31530000000000002</v>
      </c>
      <c r="AG39">
        <v>0.32740000000000002</v>
      </c>
      <c r="AH39">
        <v>0.33929999999999999</v>
      </c>
      <c r="AI39">
        <v>0.35199999999999998</v>
      </c>
      <c r="AJ39">
        <v>0.36520000000000002</v>
      </c>
      <c r="AK39">
        <v>0.37890000000000001</v>
      </c>
      <c r="AN39">
        <v>0.42199999999999999</v>
      </c>
      <c r="AO39">
        <v>0.50919999999999999</v>
      </c>
      <c r="AP39">
        <v>0.61170000000000002</v>
      </c>
    </row>
    <row r="40" spans="2:42">
      <c r="B40" s="323" t="s">
        <v>876</v>
      </c>
      <c r="C40">
        <v>4</v>
      </c>
      <c r="D40" t="s">
        <v>430</v>
      </c>
      <c r="E40" t="s">
        <v>396</v>
      </c>
      <c r="F40" s="324" t="s">
        <v>327</v>
      </c>
      <c r="G40" s="324" t="s">
        <v>407</v>
      </c>
      <c r="H40" t="s">
        <v>396</v>
      </c>
      <c r="I40" t="s">
        <v>396</v>
      </c>
      <c r="J40" t="s">
        <v>883</v>
      </c>
      <c r="K40" t="s">
        <v>396</v>
      </c>
      <c r="L40">
        <v>6.3600000000000004E-2</v>
      </c>
      <c r="O40">
        <v>5.5500000000000001E-2</v>
      </c>
      <c r="P40">
        <v>5.3100000000000001E-2</v>
      </c>
      <c r="Q40">
        <v>5.0599999999999999E-2</v>
      </c>
      <c r="R40">
        <v>4.8599999999999997E-2</v>
      </c>
      <c r="S40">
        <v>6.3700000000000007E-2</v>
      </c>
      <c r="T40">
        <v>6.0600000000000001E-2</v>
      </c>
      <c r="U40">
        <v>6.6299999999999998E-2</v>
      </c>
      <c r="V40">
        <v>7.1599999999999997E-2</v>
      </c>
      <c r="W40">
        <v>7.7200000000000005E-2</v>
      </c>
      <c r="X40">
        <v>8.3199999999999996E-2</v>
      </c>
      <c r="Y40">
        <v>8.9300000000000004E-2</v>
      </c>
      <c r="Z40">
        <v>9.6000000000000002E-2</v>
      </c>
      <c r="AA40">
        <v>0.10290000000000001</v>
      </c>
      <c r="AB40">
        <v>0.11020000000000001</v>
      </c>
      <c r="AC40">
        <v>0.1179</v>
      </c>
      <c r="AD40">
        <v>0.12520000000000001</v>
      </c>
      <c r="AE40">
        <v>0.13009999999999999</v>
      </c>
      <c r="AF40">
        <v>0.1351</v>
      </c>
      <c r="AG40">
        <v>0.14030000000000001</v>
      </c>
      <c r="AH40">
        <v>0.1454</v>
      </c>
      <c r="AI40">
        <v>0.15090000000000001</v>
      </c>
      <c r="AJ40">
        <v>0.1565</v>
      </c>
      <c r="AK40">
        <v>0.16239999999999999</v>
      </c>
      <c r="AN40">
        <v>0.18079999999999999</v>
      </c>
      <c r="AO40">
        <v>0.21820000000000001</v>
      </c>
      <c r="AP40">
        <v>0.2621</v>
      </c>
    </row>
    <row r="41" spans="2:42">
      <c r="B41" s="323" t="s">
        <v>876</v>
      </c>
      <c r="C41">
        <v>4</v>
      </c>
      <c r="D41" t="s">
        <v>430</v>
      </c>
      <c r="E41" t="s">
        <v>396</v>
      </c>
      <c r="F41" s="324" t="s">
        <v>327</v>
      </c>
      <c r="G41" s="324" t="s">
        <v>407</v>
      </c>
      <c r="H41" t="s">
        <v>396</v>
      </c>
      <c r="I41" t="s">
        <v>396</v>
      </c>
      <c r="J41" t="s">
        <v>884</v>
      </c>
      <c r="K41" t="s">
        <v>396</v>
      </c>
      <c r="L41">
        <v>4.24E-2</v>
      </c>
      <c r="O41">
        <v>3.6999999999999998E-2</v>
      </c>
      <c r="P41">
        <v>3.5400000000000001E-2</v>
      </c>
      <c r="Q41">
        <v>3.3700000000000001E-2</v>
      </c>
      <c r="R41">
        <v>3.2399999999999998E-2</v>
      </c>
      <c r="S41">
        <v>4.2500000000000003E-2</v>
      </c>
      <c r="T41">
        <v>4.0399999999999998E-2</v>
      </c>
      <c r="U41">
        <v>4.4200000000000003E-2</v>
      </c>
      <c r="V41">
        <v>4.7699999999999999E-2</v>
      </c>
      <c r="W41">
        <v>5.1499999999999997E-2</v>
      </c>
      <c r="X41">
        <v>5.5500000000000001E-2</v>
      </c>
      <c r="Y41">
        <v>5.96E-2</v>
      </c>
      <c r="Z41">
        <v>6.4000000000000001E-2</v>
      </c>
      <c r="AA41">
        <v>6.8599999999999994E-2</v>
      </c>
      <c r="AB41">
        <v>7.3499999999999996E-2</v>
      </c>
      <c r="AC41">
        <v>7.8600000000000003E-2</v>
      </c>
      <c r="AD41">
        <v>8.3500000000000005E-2</v>
      </c>
      <c r="AE41">
        <v>8.6699999999999999E-2</v>
      </c>
      <c r="AF41">
        <v>9.01E-2</v>
      </c>
      <c r="AG41">
        <v>9.35E-2</v>
      </c>
      <c r="AH41">
        <v>9.7000000000000003E-2</v>
      </c>
      <c r="AI41">
        <v>0.10059999999999999</v>
      </c>
      <c r="AJ41">
        <v>0.10440000000000001</v>
      </c>
      <c r="AK41">
        <v>0.10829999999999999</v>
      </c>
      <c r="AN41">
        <v>0.1206</v>
      </c>
      <c r="AO41">
        <v>0.14549999999999999</v>
      </c>
      <c r="AP41">
        <v>0.17480000000000001</v>
      </c>
    </row>
    <row r="42" spans="2:42">
      <c r="B42" s="323" t="s">
        <v>876</v>
      </c>
      <c r="C42">
        <v>4</v>
      </c>
      <c r="D42" t="s">
        <v>430</v>
      </c>
      <c r="E42" t="s">
        <v>396</v>
      </c>
      <c r="F42" s="324" t="s">
        <v>327</v>
      </c>
      <c r="G42" s="324" t="s">
        <v>344</v>
      </c>
      <c r="H42" t="s">
        <v>396</v>
      </c>
      <c r="I42" t="s">
        <v>396</v>
      </c>
      <c r="J42" t="s">
        <v>877</v>
      </c>
      <c r="K42" t="s">
        <v>396</v>
      </c>
      <c r="L42">
        <v>0.1923</v>
      </c>
      <c r="O42">
        <v>0.1696</v>
      </c>
      <c r="P42">
        <v>0.16209999999999999</v>
      </c>
      <c r="Q42">
        <v>0.1545</v>
      </c>
      <c r="R42">
        <v>0.14699999999999999</v>
      </c>
      <c r="S42">
        <v>0.1928</v>
      </c>
      <c r="T42">
        <v>0.1852</v>
      </c>
      <c r="U42">
        <v>0.18990000000000001</v>
      </c>
      <c r="V42">
        <v>0.1946</v>
      </c>
      <c r="W42">
        <v>0.19980000000000001</v>
      </c>
      <c r="X42">
        <v>0.20530000000000001</v>
      </c>
      <c r="Y42">
        <v>0.2109</v>
      </c>
      <c r="Z42">
        <v>0.217</v>
      </c>
      <c r="AA42">
        <v>0.22320000000000001</v>
      </c>
      <c r="AB42">
        <v>0.2298</v>
      </c>
      <c r="AC42">
        <v>0.23669999999999999</v>
      </c>
      <c r="AD42">
        <v>0.24229999999999999</v>
      </c>
      <c r="AE42">
        <v>0.24929999999999999</v>
      </c>
      <c r="AF42">
        <v>0.25640000000000002</v>
      </c>
      <c r="AG42">
        <v>0.2636</v>
      </c>
      <c r="AH42">
        <v>0.27060000000000001</v>
      </c>
      <c r="AI42">
        <v>0.27810000000000001</v>
      </c>
      <c r="AJ42">
        <v>0.2858</v>
      </c>
      <c r="AK42">
        <v>0.29370000000000002</v>
      </c>
      <c r="AN42">
        <v>0.31819999999999998</v>
      </c>
      <c r="AO42">
        <v>0.36730000000000002</v>
      </c>
      <c r="AP42">
        <v>0.42280000000000001</v>
      </c>
    </row>
    <row r="43" spans="2:42">
      <c r="B43" s="323" t="s">
        <v>876</v>
      </c>
      <c r="C43">
        <v>4</v>
      </c>
      <c r="D43" t="s">
        <v>430</v>
      </c>
      <c r="E43" t="s">
        <v>396</v>
      </c>
      <c r="F43" s="324" t="s">
        <v>327</v>
      </c>
      <c r="G43" s="324" t="s">
        <v>344</v>
      </c>
      <c r="H43" t="s">
        <v>396</v>
      </c>
      <c r="I43" t="s">
        <v>396</v>
      </c>
      <c r="J43" t="s">
        <v>878</v>
      </c>
      <c r="K43" t="s">
        <v>396</v>
      </c>
      <c r="L43">
        <v>0.2351</v>
      </c>
      <c r="O43">
        <v>0.20730000000000001</v>
      </c>
      <c r="P43">
        <v>0.1981</v>
      </c>
      <c r="Q43">
        <v>0.18890000000000001</v>
      </c>
      <c r="R43">
        <v>0.17960000000000001</v>
      </c>
      <c r="S43">
        <v>0.2356</v>
      </c>
      <c r="T43">
        <v>0.22639999999999999</v>
      </c>
      <c r="U43">
        <v>0.2321</v>
      </c>
      <c r="V43">
        <v>0.2379</v>
      </c>
      <c r="W43">
        <v>0.2442</v>
      </c>
      <c r="X43">
        <v>0.251</v>
      </c>
      <c r="Y43">
        <v>0.25779999999999997</v>
      </c>
      <c r="Z43">
        <v>0.26529999999999998</v>
      </c>
      <c r="AA43">
        <v>0.27279999999999999</v>
      </c>
      <c r="AB43">
        <v>0.28089999999999998</v>
      </c>
      <c r="AC43">
        <v>0.2893</v>
      </c>
      <c r="AD43">
        <v>0.29620000000000002</v>
      </c>
      <c r="AE43">
        <v>0.30470000000000003</v>
      </c>
      <c r="AF43">
        <v>0.31340000000000001</v>
      </c>
      <c r="AG43">
        <v>0.32219999999999999</v>
      </c>
      <c r="AH43">
        <v>0.33079999999999998</v>
      </c>
      <c r="AI43">
        <v>0.33989999999999998</v>
      </c>
      <c r="AJ43">
        <v>0.3493</v>
      </c>
      <c r="AK43">
        <v>0.35899999999999999</v>
      </c>
      <c r="AN43">
        <v>0.38890000000000002</v>
      </c>
      <c r="AO43">
        <v>0.44890000000000002</v>
      </c>
      <c r="AP43">
        <v>0.51670000000000005</v>
      </c>
    </row>
    <row r="44" spans="2:42">
      <c r="B44" s="323" t="s">
        <v>876</v>
      </c>
      <c r="C44">
        <v>4</v>
      </c>
      <c r="D44" t="s">
        <v>430</v>
      </c>
      <c r="E44" t="s">
        <v>396</v>
      </c>
      <c r="F44" s="324" t="s">
        <v>327</v>
      </c>
      <c r="G44" s="324" t="s">
        <v>344</v>
      </c>
      <c r="H44" t="s">
        <v>396</v>
      </c>
      <c r="I44" t="s">
        <v>396</v>
      </c>
      <c r="J44" t="s">
        <v>879</v>
      </c>
      <c r="K44" t="s">
        <v>396</v>
      </c>
      <c r="L44">
        <v>8.5500000000000007E-2</v>
      </c>
      <c r="O44">
        <v>7.5399999999999995E-2</v>
      </c>
      <c r="P44">
        <v>7.1999999999999995E-2</v>
      </c>
      <c r="Q44">
        <v>6.8699999999999997E-2</v>
      </c>
      <c r="R44">
        <v>6.5299999999999997E-2</v>
      </c>
      <c r="S44">
        <v>8.5699999999999998E-2</v>
      </c>
      <c r="T44">
        <v>8.2299999999999998E-2</v>
      </c>
      <c r="U44">
        <v>8.4400000000000003E-2</v>
      </c>
      <c r="V44">
        <v>8.6499999999999994E-2</v>
      </c>
      <c r="W44">
        <v>8.8800000000000004E-2</v>
      </c>
      <c r="X44">
        <v>9.1300000000000006E-2</v>
      </c>
      <c r="Y44">
        <v>9.3700000000000006E-2</v>
      </c>
      <c r="Z44">
        <v>9.6500000000000002E-2</v>
      </c>
      <c r="AA44">
        <v>9.9199999999999997E-2</v>
      </c>
      <c r="AB44">
        <v>0.1021</v>
      </c>
      <c r="AC44">
        <v>0.1052</v>
      </c>
      <c r="AD44">
        <v>0.1077</v>
      </c>
      <c r="AE44">
        <v>0.1108</v>
      </c>
      <c r="AF44">
        <v>0.114</v>
      </c>
      <c r="AG44">
        <v>0.1172</v>
      </c>
      <c r="AH44">
        <v>0.1203</v>
      </c>
      <c r="AI44">
        <v>0.1236</v>
      </c>
      <c r="AJ44">
        <v>0.127</v>
      </c>
      <c r="AK44">
        <v>0.13059999999999999</v>
      </c>
      <c r="AN44">
        <v>0.1414</v>
      </c>
      <c r="AO44">
        <v>0.16320000000000001</v>
      </c>
      <c r="AP44">
        <v>0.18790000000000001</v>
      </c>
    </row>
    <row r="45" spans="2:42">
      <c r="B45" s="323" t="s">
        <v>876</v>
      </c>
      <c r="C45">
        <v>4</v>
      </c>
      <c r="D45" t="s">
        <v>430</v>
      </c>
      <c r="E45" t="s">
        <v>396</v>
      </c>
      <c r="F45" s="324" t="s">
        <v>327</v>
      </c>
      <c r="G45" s="324" t="s">
        <v>344</v>
      </c>
      <c r="H45" t="s">
        <v>396</v>
      </c>
      <c r="I45" t="s">
        <v>396</v>
      </c>
      <c r="J45" t="s">
        <v>880</v>
      </c>
      <c r="K45" t="s">
        <v>396</v>
      </c>
      <c r="L45">
        <v>7.0900000000000005E-2</v>
      </c>
      <c r="O45">
        <v>6.2600000000000003E-2</v>
      </c>
      <c r="P45">
        <v>5.9799999999999999E-2</v>
      </c>
      <c r="Q45">
        <v>5.7000000000000002E-2</v>
      </c>
      <c r="R45">
        <v>5.4199999999999998E-2</v>
      </c>
      <c r="S45">
        <v>7.1099999999999997E-2</v>
      </c>
      <c r="T45">
        <v>6.83E-2</v>
      </c>
      <c r="U45">
        <v>7.0000000000000007E-2</v>
      </c>
      <c r="V45">
        <v>7.1800000000000003E-2</v>
      </c>
      <c r="W45">
        <v>7.3700000000000002E-2</v>
      </c>
      <c r="X45">
        <v>7.5700000000000003E-2</v>
      </c>
      <c r="Y45">
        <v>7.7799999999999994E-2</v>
      </c>
      <c r="Z45">
        <v>0.08</v>
      </c>
      <c r="AA45">
        <v>8.2299999999999998E-2</v>
      </c>
      <c r="AB45">
        <v>8.4699999999999998E-2</v>
      </c>
      <c r="AC45">
        <v>8.7300000000000003E-2</v>
      </c>
      <c r="AD45">
        <v>8.9399999999999993E-2</v>
      </c>
      <c r="AE45">
        <v>9.1899999999999996E-2</v>
      </c>
      <c r="AF45">
        <v>9.4500000000000001E-2</v>
      </c>
      <c r="AG45">
        <v>9.7199999999999995E-2</v>
      </c>
      <c r="AH45">
        <v>9.98E-2</v>
      </c>
      <c r="AI45">
        <v>0.10249999999999999</v>
      </c>
      <c r="AJ45">
        <v>0.10539999999999999</v>
      </c>
      <c r="AK45">
        <v>0.10829999999999999</v>
      </c>
      <c r="AN45">
        <v>0.1173</v>
      </c>
      <c r="AO45">
        <v>0.13539999999999999</v>
      </c>
      <c r="AP45">
        <v>0.15590000000000001</v>
      </c>
    </row>
    <row r="46" spans="2:42">
      <c r="B46" s="323" t="s">
        <v>876</v>
      </c>
      <c r="C46">
        <v>4</v>
      </c>
      <c r="D46" t="s">
        <v>430</v>
      </c>
      <c r="E46" t="s">
        <v>396</v>
      </c>
      <c r="F46" s="324" t="s">
        <v>327</v>
      </c>
      <c r="G46" s="324" t="s">
        <v>344</v>
      </c>
      <c r="H46" t="s">
        <v>396</v>
      </c>
      <c r="I46" t="s">
        <v>396</v>
      </c>
      <c r="J46" t="s">
        <v>881</v>
      </c>
      <c r="K46" t="s">
        <v>396</v>
      </c>
      <c r="L46">
        <v>3.5499999999999997E-2</v>
      </c>
      <c r="O46">
        <v>3.1300000000000001E-2</v>
      </c>
      <c r="P46">
        <v>2.9899999999999999E-2</v>
      </c>
      <c r="Q46">
        <v>2.8500000000000001E-2</v>
      </c>
      <c r="R46">
        <v>2.7099999999999999E-2</v>
      </c>
      <c r="S46">
        <v>3.5499999999999997E-2</v>
      </c>
      <c r="T46">
        <v>3.4200000000000001E-2</v>
      </c>
      <c r="U46">
        <v>3.5000000000000003E-2</v>
      </c>
      <c r="V46">
        <v>3.5900000000000001E-2</v>
      </c>
      <c r="W46">
        <v>3.6799999999999999E-2</v>
      </c>
      <c r="X46">
        <v>3.7900000000000003E-2</v>
      </c>
      <c r="Y46">
        <v>3.8899999999999997E-2</v>
      </c>
      <c r="Z46">
        <v>0.04</v>
      </c>
      <c r="AA46">
        <v>4.1200000000000001E-2</v>
      </c>
      <c r="AB46">
        <v>4.24E-2</v>
      </c>
      <c r="AC46">
        <v>4.36E-2</v>
      </c>
      <c r="AD46">
        <v>4.4699999999999997E-2</v>
      </c>
      <c r="AE46">
        <v>4.5999999999999999E-2</v>
      </c>
      <c r="AF46">
        <v>4.7300000000000002E-2</v>
      </c>
      <c r="AG46">
        <v>4.8599999999999997E-2</v>
      </c>
      <c r="AH46">
        <v>4.99E-2</v>
      </c>
      <c r="AI46">
        <v>5.1299999999999998E-2</v>
      </c>
      <c r="AJ46">
        <v>5.2699999999999997E-2</v>
      </c>
      <c r="AK46">
        <v>5.4199999999999998E-2</v>
      </c>
      <c r="AN46">
        <v>5.8700000000000002E-2</v>
      </c>
      <c r="AO46">
        <v>6.7699999999999996E-2</v>
      </c>
      <c r="AP46">
        <v>7.8E-2</v>
      </c>
    </row>
    <row r="47" spans="2:42">
      <c r="B47" s="323" t="s">
        <v>876</v>
      </c>
      <c r="C47">
        <v>4</v>
      </c>
      <c r="D47" t="s">
        <v>430</v>
      </c>
      <c r="E47" t="s">
        <v>396</v>
      </c>
      <c r="F47" s="324" t="s">
        <v>327</v>
      </c>
      <c r="G47" s="324" t="s">
        <v>344</v>
      </c>
      <c r="H47" t="s">
        <v>396</v>
      </c>
      <c r="I47" t="s">
        <v>396</v>
      </c>
      <c r="J47" t="s">
        <v>882</v>
      </c>
      <c r="K47" t="s">
        <v>396</v>
      </c>
      <c r="L47">
        <v>6.2E-2</v>
      </c>
      <c r="O47">
        <v>5.4699999999999999E-2</v>
      </c>
      <c r="P47">
        <v>5.2299999999999999E-2</v>
      </c>
      <c r="Q47">
        <v>4.99E-2</v>
      </c>
      <c r="R47">
        <v>4.7399999999999998E-2</v>
      </c>
      <c r="S47">
        <v>6.2199999999999998E-2</v>
      </c>
      <c r="T47">
        <v>5.9799999999999999E-2</v>
      </c>
      <c r="U47">
        <v>6.13E-2</v>
      </c>
      <c r="V47">
        <v>6.2799999999999995E-2</v>
      </c>
      <c r="W47">
        <v>6.4500000000000002E-2</v>
      </c>
      <c r="X47">
        <v>6.6199999999999995E-2</v>
      </c>
      <c r="Y47">
        <v>6.8000000000000005E-2</v>
      </c>
      <c r="Z47">
        <v>7.0000000000000007E-2</v>
      </c>
      <c r="AA47">
        <v>7.1999999999999995E-2</v>
      </c>
      <c r="AB47">
        <v>7.4099999999999999E-2</v>
      </c>
      <c r="AC47">
        <v>7.6399999999999996E-2</v>
      </c>
      <c r="AD47">
        <v>7.8200000000000006E-2</v>
      </c>
      <c r="AE47">
        <v>8.0399999999999999E-2</v>
      </c>
      <c r="AF47">
        <v>8.2699999999999996E-2</v>
      </c>
      <c r="AG47">
        <v>8.5099999999999995E-2</v>
      </c>
      <c r="AH47">
        <v>8.7300000000000003E-2</v>
      </c>
      <c r="AI47">
        <v>8.9700000000000002E-2</v>
      </c>
      <c r="AJ47">
        <v>9.2200000000000004E-2</v>
      </c>
      <c r="AK47">
        <v>9.4799999999999995E-2</v>
      </c>
      <c r="AN47">
        <v>0.1027</v>
      </c>
      <c r="AO47">
        <v>0.11849999999999999</v>
      </c>
      <c r="AP47">
        <v>0.13639999999999999</v>
      </c>
    </row>
    <row r="48" spans="2:42">
      <c r="B48" s="323" t="s">
        <v>876</v>
      </c>
      <c r="C48">
        <v>4</v>
      </c>
      <c r="D48" t="s">
        <v>430</v>
      </c>
      <c r="E48" t="s">
        <v>396</v>
      </c>
      <c r="F48" s="324" t="s">
        <v>327</v>
      </c>
      <c r="G48" s="324" t="s">
        <v>344</v>
      </c>
      <c r="H48" t="s">
        <v>396</v>
      </c>
      <c r="I48" t="s">
        <v>396</v>
      </c>
      <c r="J48" t="s">
        <v>883</v>
      </c>
      <c r="K48" t="s">
        <v>396</v>
      </c>
      <c r="L48">
        <v>2.6599999999999999E-2</v>
      </c>
      <c r="O48">
        <v>2.35E-2</v>
      </c>
      <c r="P48">
        <v>2.24E-2</v>
      </c>
      <c r="Q48">
        <v>2.1399999999999999E-2</v>
      </c>
      <c r="R48">
        <v>2.0299999999999999E-2</v>
      </c>
      <c r="S48">
        <v>2.6700000000000002E-2</v>
      </c>
      <c r="T48">
        <v>2.5600000000000001E-2</v>
      </c>
      <c r="U48">
        <v>2.63E-2</v>
      </c>
      <c r="V48">
        <v>2.69E-2</v>
      </c>
      <c r="W48">
        <v>2.76E-2</v>
      </c>
      <c r="X48">
        <v>2.8400000000000002E-2</v>
      </c>
      <c r="Y48">
        <v>2.92E-2</v>
      </c>
      <c r="Z48">
        <v>0.03</v>
      </c>
      <c r="AA48">
        <v>3.09E-2</v>
      </c>
      <c r="AB48">
        <v>3.1800000000000002E-2</v>
      </c>
      <c r="AC48">
        <v>3.27E-2</v>
      </c>
      <c r="AD48">
        <v>3.3500000000000002E-2</v>
      </c>
      <c r="AE48">
        <v>3.4500000000000003E-2</v>
      </c>
      <c r="AF48">
        <v>3.5400000000000001E-2</v>
      </c>
      <c r="AG48">
        <v>3.6400000000000002E-2</v>
      </c>
      <c r="AH48">
        <v>3.7400000000000003E-2</v>
      </c>
      <c r="AI48">
        <v>3.85E-2</v>
      </c>
      <c r="AJ48">
        <v>3.95E-2</v>
      </c>
      <c r="AK48">
        <v>4.0599999999999997E-2</v>
      </c>
      <c r="AN48">
        <v>4.3999999999999997E-2</v>
      </c>
      <c r="AO48">
        <v>5.0799999999999998E-2</v>
      </c>
      <c r="AP48">
        <v>5.8500000000000003E-2</v>
      </c>
    </row>
    <row r="49" spans="2:42">
      <c r="B49" s="323" t="s">
        <v>876</v>
      </c>
      <c r="C49">
        <v>4</v>
      </c>
      <c r="D49" t="s">
        <v>430</v>
      </c>
      <c r="E49" t="s">
        <v>396</v>
      </c>
      <c r="F49" s="324" t="s">
        <v>327</v>
      </c>
      <c r="G49" s="324" t="s">
        <v>344</v>
      </c>
      <c r="H49" t="s">
        <v>396</v>
      </c>
      <c r="I49" t="s">
        <v>396</v>
      </c>
      <c r="J49" t="s">
        <v>884</v>
      </c>
      <c r="K49" t="s">
        <v>396</v>
      </c>
      <c r="L49">
        <v>1.77E-2</v>
      </c>
      <c r="O49">
        <v>1.5599999999999999E-2</v>
      </c>
      <c r="P49">
        <v>1.49E-2</v>
      </c>
      <c r="Q49">
        <v>1.4200000000000001E-2</v>
      </c>
      <c r="R49">
        <v>1.35E-2</v>
      </c>
      <c r="S49">
        <v>1.78E-2</v>
      </c>
      <c r="T49">
        <v>1.7100000000000001E-2</v>
      </c>
      <c r="U49">
        <v>1.7500000000000002E-2</v>
      </c>
      <c r="V49">
        <v>1.7899999999999999E-2</v>
      </c>
      <c r="W49">
        <v>1.84E-2</v>
      </c>
      <c r="X49">
        <v>1.89E-2</v>
      </c>
      <c r="Y49">
        <v>1.9400000000000001E-2</v>
      </c>
      <c r="Z49">
        <v>0.02</v>
      </c>
      <c r="AA49">
        <v>2.06E-2</v>
      </c>
      <c r="AB49">
        <v>2.12E-2</v>
      </c>
      <c r="AC49">
        <v>2.18E-2</v>
      </c>
      <c r="AD49">
        <v>2.23E-2</v>
      </c>
      <c r="AE49">
        <v>2.3E-2</v>
      </c>
      <c r="AF49">
        <v>2.3599999999999999E-2</v>
      </c>
      <c r="AG49">
        <v>2.4299999999999999E-2</v>
      </c>
      <c r="AH49">
        <v>2.4899999999999999E-2</v>
      </c>
      <c r="AI49">
        <v>2.5600000000000001E-2</v>
      </c>
      <c r="AJ49">
        <v>2.63E-2</v>
      </c>
      <c r="AK49">
        <v>2.7099999999999999E-2</v>
      </c>
      <c r="AN49">
        <v>2.93E-2</v>
      </c>
      <c r="AO49">
        <v>3.39E-2</v>
      </c>
      <c r="AP49">
        <v>3.9E-2</v>
      </c>
    </row>
    <row r="50" spans="2:42">
      <c r="B50" s="323" t="s">
        <v>885</v>
      </c>
      <c r="C50">
        <v>4</v>
      </c>
      <c r="D50" t="s">
        <v>430</v>
      </c>
      <c r="E50" t="s">
        <v>396</v>
      </c>
      <c r="F50" s="324" t="s">
        <v>337</v>
      </c>
      <c r="G50" s="324" t="s">
        <v>411</v>
      </c>
      <c r="H50" t="s">
        <v>396</v>
      </c>
      <c r="I50" t="s">
        <v>396</v>
      </c>
      <c r="J50" t="s">
        <v>432</v>
      </c>
      <c r="K50" t="s">
        <v>396</v>
      </c>
      <c r="L50">
        <v>8.8474000000000004</v>
      </c>
      <c r="O50">
        <v>9.7807999999999993</v>
      </c>
      <c r="P50">
        <v>10.091900000000001</v>
      </c>
      <c r="Q50">
        <v>10.403</v>
      </c>
      <c r="R50">
        <v>10.8161</v>
      </c>
      <c r="S50">
        <v>9.5390999999999995</v>
      </c>
      <c r="T50">
        <v>8.5219000000000005</v>
      </c>
      <c r="U50">
        <v>8.7348999999999997</v>
      </c>
      <c r="V50">
        <v>8.9535</v>
      </c>
      <c r="W50">
        <v>9.1911000000000005</v>
      </c>
      <c r="X50">
        <v>9.4459999999999997</v>
      </c>
      <c r="Y50">
        <v>9.7022999999999993</v>
      </c>
      <c r="Z50">
        <v>9.9844000000000008</v>
      </c>
      <c r="AA50">
        <v>10.268599999999999</v>
      </c>
      <c r="AB50">
        <v>10.571300000000001</v>
      </c>
      <c r="AC50">
        <v>10.888500000000001</v>
      </c>
      <c r="AD50">
        <v>11.1471</v>
      </c>
      <c r="AE50">
        <v>11.4673</v>
      </c>
      <c r="AF50">
        <v>11.795199999999999</v>
      </c>
      <c r="AG50">
        <v>12.127599999999999</v>
      </c>
      <c r="AH50">
        <v>12.4496</v>
      </c>
      <c r="AI50">
        <v>12.793699999999999</v>
      </c>
      <c r="AJ50">
        <v>13.147500000000001</v>
      </c>
      <c r="AK50">
        <v>13.5129</v>
      </c>
      <c r="AN50">
        <v>14.6378</v>
      </c>
      <c r="AO50">
        <v>16.897400000000001</v>
      </c>
      <c r="AP50">
        <v>19.450099999999999</v>
      </c>
    </row>
    <row r="51" spans="2:42">
      <c r="B51" s="323" t="s">
        <v>885</v>
      </c>
      <c r="C51">
        <v>4</v>
      </c>
      <c r="D51" t="s">
        <v>430</v>
      </c>
      <c r="E51" t="s">
        <v>396</v>
      </c>
      <c r="F51" s="324" t="s">
        <v>327</v>
      </c>
      <c r="G51" s="324" t="s">
        <v>411</v>
      </c>
      <c r="H51" t="s">
        <v>396</v>
      </c>
      <c r="I51" t="s">
        <v>396</v>
      </c>
      <c r="J51" t="s">
        <v>432</v>
      </c>
      <c r="K51" t="s">
        <v>396</v>
      </c>
      <c r="L51">
        <v>5.4226000000000001</v>
      </c>
      <c r="O51">
        <v>4.7831999999999999</v>
      </c>
      <c r="P51">
        <v>4.5701000000000001</v>
      </c>
      <c r="Q51">
        <v>4.3569000000000004</v>
      </c>
      <c r="R51">
        <v>4.1437999999999997</v>
      </c>
      <c r="S51">
        <v>5.4362000000000004</v>
      </c>
      <c r="T51">
        <v>5.2230999999999996</v>
      </c>
      <c r="U51">
        <v>5.3536000000000001</v>
      </c>
      <c r="V51">
        <v>5.4875999999999996</v>
      </c>
      <c r="W51">
        <v>5.6332000000000004</v>
      </c>
      <c r="X51">
        <v>5.7895000000000003</v>
      </c>
      <c r="Y51">
        <v>5.9466000000000001</v>
      </c>
      <c r="Z51">
        <v>6.1195000000000004</v>
      </c>
      <c r="AA51">
        <v>6.2935999999999996</v>
      </c>
      <c r="AB51">
        <v>6.4791999999999996</v>
      </c>
      <c r="AC51">
        <v>6.6736000000000004</v>
      </c>
      <c r="AD51">
        <v>6.8320999999999996</v>
      </c>
      <c r="AE51">
        <v>7.0284000000000004</v>
      </c>
      <c r="AF51">
        <v>7.2293000000000003</v>
      </c>
      <c r="AG51">
        <v>7.4329999999999998</v>
      </c>
      <c r="AH51">
        <v>7.6303999999999998</v>
      </c>
      <c r="AI51">
        <v>7.8413000000000004</v>
      </c>
      <c r="AJ51">
        <v>8.0581999999999994</v>
      </c>
      <c r="AK51">
        <v>8.2820999999999998</v>
      </c>
      <c r="AN51">
        <v>8.9715000000000007</v>
      </c>
      <c r="AO51">
        <v>10.3565</v>
      </c>
      <c r="AP51">
        <v>11.920999999999999</v>
      </c>
    </row>
    <row r="53" spans="2:42">
      <c r="O53">
        <f>O55/O58</f>
        <v>0.68320587273024702</v>
      </c>
      <c r="P53">
        <f t="shared" ref="P53:AP53" si="0">P55/P58</f>
        <v>0.68321128826088229</v>
      </c>
      <c r="Q53">
        <f t="shared" si="0"/>
        <v>0.68320676727866958</v>
      </c>
      <c r="R53">
        <f t="shared" si="0"/>
        <v>0.6804670814803857</v>
      </c>
      <c r="S53">
        <f t="shared" si="0"/>
        <v>0.68012705601157342</v>
      </c>
      <c r="T53">
        <f t="shared" si="0"/>
        <v>0.68321618418427799</v>
      </c>
      <c r="U53">
        <f t="shared" si="0"/>
        <v>0.6620110132915088</v>
      </c>
      <c r="V53">
        <f t="shared" si="0"/>
        <v>0.64401630647232921</v>
      </c>
      <c r="W53">
        <f t="shared" si="0"/>
        <v>0.62599688829411049</v>
      </c>
      <c r="X53">
        <f t="shared" si="0"/>
        <v>0.60800338767732376</v>
      </c>
      <c r="Y53">
        <f t="shared" si="0"/>
        <v>0.59000443193881869</v>
      </c>
      <c r="Z53">
        <f t="shared" si="0"/>
        <v>0.5720023236248547</v>
      </c>
      <c r="AA53">
        <f t="shared" si="0"/>
        <v>0.55399957150926127</v>
      </c>
      <c r="AB53">
        <f t="shared" si="0"/>
        <v>0.5359889512169741</v>
      </c>
      <c r="AC53">
        <f t="shared" si="0"/>
        <v>0.51799605087936818</v>
      </c>
      <c r="AD53">
        <f t="shared" si="0"/>
        <v>0.49999551452844238</v>
      </c>
      <c r="AE53">
        <f t="shared" si="0"/>
        <v>0.49499882273944185</v>
      </c>
      <c r="AF53">
        <f t="shared" si="0"/>
        <v>0.4899959305480196</v>
      </c>
      <c r="AG53">
        <f t="shared" si="0"/>
        <v>0.48499290873709561</v>
      </c>
      <c r="AH53">
        <f t="shared" si="0"/>
        <v>0.4800073897956561</v>
      </c>
      <c r="AI53">
        <f t="shared" si="0"/>
        <v>0.47499941377396682</v>
      </c>
      <c r="AJ53">
        <f t="shared" si="0"/>
        <v>0.46999049248906632</v>
      </c>
      <c r="AK53">
        <f t="shared" si="0"/>
        <v>0.46499271066906434</v>
      </c>
      <c r="AL53" t="e">
        <f t="shared" si="0"/>
        <v>#DIV/0!</v>
      </c>
      <c r="AM53" t="e">
        <f t="shared" si="0"/>
        <v>#DIV/0!</v>
      </c>
      <c r="AN53">
        <f t="shared" si="0"/>
        <v>0.44999931683722955</v>
      </c>
      <c r="AO53">
        <f t="shared" si="0"/>
        <v>0.42500029590351174</v>
      </c>
      <c r="AP53">
        <f t="shared" si="0"/>
        <v>0.3999979434553036</v>
      </c>
    </row>
    <row r="55" spans="2:42">
      <c r="F55" t="s">
        <v>337</v>
      </c>
      <c r="G55" t="s">
        <v>342</v>
      </c>
      <c r="O55" s="316">
        <f t="shared" ref="O55:AD55" si="1">SUMIFS(O$2:O$51,$G$2:$G$51,$G55,$F$2:$F$51,$F55)</f>
        <v>6.6822999999999997</v>
      </c>
      <c r="P55" s="316">
        <f t="shared" si="1"/>
        <v>6.8948999999999989</v>
      </c>
      <c r="Q55" s="316">
        <f t="shared" si="1"/>
        <v>7.1074000000000002</v>
      </c>
      <c r="R55" s="316">
        <f t="shared" si="1"/>
        <v>7.36</v>
      </c>
      <c r="S55" s="316">
        <f t="shared" si="1"/>
        <v>6.4878</v>
      </c>
      <c r="T55" s="316">
        <f t="shared" si="1"/>
        <v>5.8222999999999994</v>
      </c>
      <c r="U55" s="316">
        <f t="shared" si="1"/>
        <v>5.7826000000000004</v>
      </c>
      <c r="V55" s="316">
        <f t="shared" si="1"/>
        <v>5.7661999999999995</v>
      </c>
      <c r="W55" s="316">
        <f t="shared" si="1"/>
        <v>5.7535999999999996</v>
      </c>
      <c r="X55" s="316">
        <f t="shared" si="1"/>
        <v>5.7431999999999999</v>
      </c>
      <c r="Y55" s="316">
        <f t="shared" si="1"/>
        <v>5.7244000000000002</v>
      </c>
      <c r="Z55" s="316">
        <f t="shared" si="1"/>
        <v>5.7111000000000001</v>
      </c>
      <c r="AA55" s="316">
        <f t="shared" si="1"/>
        <v>5.6887999999999996</v>
      </c>
      <c r="AB55" s="316">
        <f t="shared" si="1"/>
        <v>5.6660999999999992</v>
      </c>
      <c r="AC55" s="316">
        <f t="shared" si="1"/>
        <v>5.6402000000000001</v>
      </c>
      <c r="AD55" s="316">
        <f t="shared" si="1"/>
        <v>5.5735000000000001</v>
      </c>
      <c r="AE55" s="316">
        <f t="shared" ref="P55:AP62" si="2">SUMIFS(AE$2:AE$51,$G$2:$G$51,$G55,$F$2:$F$51,$F55)</f>
        <v>5.6763000000000012</v>
      </c>
      <c r="AF55" s="316">
        <f t="shared" si="2"/>
        <v>5.7796000000000003</v>
      </c>
      <c r="AG55" s="316">
        <f t="shared" si="2"/>
        <v>5.8818000000000001</v>
      </c>
      <c r="AH55" s="316">
        <f t="shared" si="2"/>
        <v>5.9759000000000002</v>
      </c>
      <c r="AI55" s="316">
        <f t="shared" si="2"/>
        <v>6.0769999999999991</v>
      </c>
      <c r="AJ55" s="316">
        <f t="shared" si="2"/>
        <v>6.1791999999999998</v>
      </c>
      <c r="AK55" s="316">
        <f t="shared" si="2"/>
        <v>6.2833999999999994</v>
      </c>
      <c r="AL55" s="316">
        <f t="shared" si="2"/>
        <v>0</v>
      </c>
      <c r="AM55" s="316">
        <f t="shared" si="2"/>
        <v>0</v>
      </c>
      <c r="AN55" s="316">
        <f t="shared" si="2"/>
        <v>6.5869999999999989</v>
      </c>
      <c r="AO55" s="316">
        <f t="shared" si="2"/>
        <v>7.1814</v>
      </c>
      <c r="AP55" s="316">
        <f t="shared" si="2"/>
        <v>7.78</v>
      </c>
    </row>
    <row r="56" spans="2:42">
      <c r="F56" t="s">
        <v>337</v>
      </c>
      <c r="G56" t="s">
        <v>407</v>
      </c>
      <c r="O56" s="316">
        <f t="shared" ref="O56:O62" si="3">SUMIFS(O$2:O$51,$G$2:$G$51,$G56,$F$2:$F$51,$F56)</f>
        <v>3.0986000000000002</v>
      </c>
      <c r="P56" s="316">
        <f t="shared" si="2"/>
        <v>3.1971000000000003</v>
      </c>
      <c r="Q56" s="316">
        <f t="shared" si="2"/>
        <v>3.2955999999999994</v>
      </c>
      <c r="R56" s="316">
        <f t="shared" si="2"/>
        <v>3.4559999999999995</v>
      </c>
      <c r="S56" s="316">
        <f t="shared" si="2"/>
        <v>3.0513000000000003</v>
      </c>
      <c r="T56" s="316">
        <f t="shared" si="2"/>
        <v>2.6998000000000002</v>
      </c>
      <c r="U56" s="316">
        <f t="shared" si="2"/>
        <v>2.9523999999999999</v>
      </c>
      <c r="V56" s="316">
        <f t="shared" si="2"/>
        <v>3.1875000000000004</v>
      </c>
      <c r="W56" s="316">
        <f t="shared" si="2"/>
        <v>3.4376000000000002</v>
      </c>
      <c r="X56" s="316">
        <f t="shared" si="2"/>
        <v>3.7028000000000003</v>
      </c>
      <c r="Y56" s="316">
        <f t="shared" si="2"/>
        <v>3.9779999999999993</v>
      </c>
      <c r="Z56" s="316">
        <f t="shared" si="2"/>
        <v>4.2732000000000001</v>
      </c>
      <c r="AA56" s="316">
        <f t="shared" si="2"/>
        <v>4.5796999999999999</v>
      </c>
      <c r="AB56" s="316">
        <f t="shared" si="2"/>
        <v>4.9052000000000007</v>
      </c>
      <c r="AC56" s="316">
        <f t="shared" si="2"/>
        <v>5.2483000000000004</v>
      </c>
      <c r="AD56" s="316">
        <f t="shared" si="2"/>
        <v>5.5735000000000001</v>
      </c>
      <c r="AE56" s="316">
        <f t="shared" si="2"/>
        <v>5.7909999999999995</v>
      </c>
      <c r="AF56" s="316">
        <f t="shared" si="2"/>
        <v>6.0153999999999996</v>
      </c>
      <c r="AG56" s="316">
        <f t="shared" si="2"/>
        <v>6.2457000000000003</v>
      </c>
      <c r="AH56" s="316">
        <f t="shared" si="2"/>
        <v>6.4737999999999989</v>
      </c>
      <c r="AI56" s="316">
        <f t="shared" si="2"/>
        <v>6.7167000000000003</v>
      </c>
      <c r="AJ56" s="316">
        <f t="shared" si="2"/>
        <v>6.9682000000000004</v>
      </c>
      <c r="AK56" s="316">
        <f t="shared" si="2"/>
        <v>7.2292999999999994</v>
      </c>
      <c r="AL56" s="316">
        <f t="shared" si="2"/>
        <v>0</v>
      </c>
      <c r="AM56" s="316">
        <f t="shared" si="2"/>
        <v>0</v>
      </c>
      <c r="AN56" s="316">
        <f t="shared" si="2"/>
        <v>8.0508000000000006</v>
      </c>
      <c r="AO56" s="316">
        <f t="shared" si="2"/>
        <v>9.7160999999999991</v>
      </c>
      <c r="AP56" s="316">
        <f t="shared" si="2"/>
        <v>11.670199999999998</v>
      </c>
    </row>
    <row r="57" spans="2:42">
      <c r="F57" t="s">
        <v>337</v>
      </c>
      <c r="G57" t="s">
        <v>344</v>
      </c>
      <c r="O57" s="316">
        <f t="shared" si="3"/>
        <v>1.8194999999999999</v>
      </c>
      <c r="P57" s="316">
        <f t="shared" si="2"/>
        <v>1.8774</v>
      </c>
      <c r="Q57" s="316">
        <f t="shared" si="2"/>
        <v>1.9352</v>
      </c>
      <c r="R57" s="316">
        <f t="shared" si="2"/>
        <v>2.0121000000000002</v>
      </c>
      <c r="S57" s="316">
        <f t="shared" si="2"/>
        <v>1.7744</v>
      </c>
      <c r="T57" s="316">
        <f t="shared" si="2"/>
        <v>1.5853999999999999</v>
      </c>
      <c r="U57" s="316">
        <f t="shared" si="2"/>
        <v>1.6249</v>
      </c>
      <c r="V57" s="316">
        <f t="shared" si="2"/>
        <v>1.6656</v>
      </c>
      <c r="W57" s="316">
        <f t="shared" si="2"/>
        <v>1.7099</v>
      </c>
      <c r="X57" s="316">
        <f t="shared" si="2"/>
        <v>1.7572000000000001</v>
      </c>
      <c r="Y57" s="316">
        <f t="shared" si="2"/>
        <v>1.8048000000000004</v>
      </c>
      <c r="Z57" s="316">
        <f t="shared" si="2"/>
        <v>1.8574000000000004</v>
      </c>
      <c r="AA57" s="316">
        <f t="shared" si="2"/>
        <v>1.9103000000000001</v>
      </c>
      <c r="AB57" s="316">
        <f t="shared" si="2"/>
        <v>1.9667000000000001</v>
      </c>
      <c r="AC57" s="316">
        <f t="shared" si="2"/>
        <v>2.0255999999999998</v>
      </c>
      <c r="AD57" s="316">
        <f t="shared" si="2"/>
        <v>2.0737000000000001</v>
      </c>
      <c r="AE57" s="316">
        <f t="shared" si="2"/>
        <v>2.1331999999999995</v>
      </c>
      <c r="AF57" s="316">
        <f t="shared" si="2"/>
        <v>2.1941999999999999</v>
      </c>
      <c r="AG57" s="316">
        <f t="shared" si="2"/>
        <v>2.2561</v>
      </c>
      <c r="AH57" s="316">
        <f t="shared" si="2"/>
        <v>2.3161999999999998</v>
      </c>
      <c r="AI57" s="316">
        <f t="shared" si="2"/>
        <v>2.38</v>
      </c>
      <c r="AJ57" s="316">
        <f t="shared" si="2"/>
        <v>2.4457999999999998</v>
      </c>
      <c r="AK57" s="316">
        <f t="shared" si="2"/>
        <v>2.5136999999999992</v>
      </c>
      <c r="AL57" s="316">
        <f t="shared" si="2"/>
        <v>0</v>
      </c>
      <c r="AM57" s="316">
        <f t="shared" si="2"/>
        <v>0</v>
      </c>
      <c r="AN57" s="316">
        <f t="shared" si="2"/>
        <v>2.7230000000000003</v>
      </c>
      <c r="AO57" s="316">
        <f t="shared" si="2"/>
        <v>3.1434000000000002</v>
      </c>
      <c r="AP57" s="316">
        <f t="shared" si="2"/>
        <v>3.6181000000000005</v>
      </c>
    </row>
    <row r="58" spans="2:42">
      <c r="F58" t="s">
        <v>337</v>
      </c>
      <c r="G58" t="s">
        <v>411</v>
      </c>
      <c r="O58" s="316">
        <f t="shared" si="3"/>
        <v>9.7807999999999993</v>
      </c>
      <c r="P58" s="316">
        <f t="shared" si="2"/>
        <v>10.091900000000001</v>
      </c>
      <c r="Q58" s="316">
        <f t="shared" si="2"/>
        <v>10.403</v>
      </c>
      <c r="R58" s="316">
        <f t="shared" si="2"/>
        <v>10.8161</v>
      </c>
      <c r="S58" s="316">
        <f t="shared" si="2"/>
        <v>9.5390999999999995</v>
      </c>
      <c r="T58" s="316">
        <f t="shared" si="2"/>
        <v>8.5219000000000005</v>
      </c>
      <c r="U58" s="316">
        <f t="shared" si="2"/>
        <v>8.7348999999999997</v>
      </c>
      <c r="V58" s="316">
        <f t="shared" si="2"/>
        <v>8.9535</v>
      </c>
      <c r="W58" s="316">
        <f t="shared" si="2"/>
        <v>9.1911000000000005</v>
      </c>
      <c r="X58" s="316">
        <f t="shared" si="2"/>
        <v>9.4459999999999997</v>
      </c>
      <c r="Y58" s="316">
        <f t="shared" si="2"/>
        <v>9.7022999999999993</v>
      </c>
      <c r="Z58" s="316">
        <f t="shared" si="2"/>
        <v>9.9844000000000008</v>
      </c>
      <c r="AA58" s="316">
        <f t="shared" si="2"/>
        <v>10.268599999999999</v>
      </c>
      <c r="AB58" s="316">
        <f t="shared" si="2"/>
        <v>10.571300000000001</v>
      </c>
      <c r="AC58" s="316">
        <f t="shared" si="2"/>
        <v>10.888500000000001</v>
      </c>
      <c r="AD58" s="316">
        <f t="shared" si="2"/>
        <v>11.1471</v>
      </c>
      <c r="AE58" s="316">
        <f t="shared" si="2"/>
        <v>11.4673</v>
      </c>
      <c r="AF58" s="316">
        <f t="shared" si="2"/>
        <v>11.795199999999999</v>
      </c>
      <c r="AG58" s="316">
        <f t="shared" si="2"/>
        <v>12.127599999999999</v>
      </c>
      <c r="AH58" s="316">
        <f t="shared" si="2"/>
        <v>12.4496</v>
      </c>
      <c r="AI58" s="316">
        <f t="shared" si="2"/>
        <v>12.793699999999999</v>
      </c>
      <c r="AJ58" s="316">
        <f t="shared" si="2"/>
        <v>13.147500000000001</v>
      </c>
      <c r="AK58" s="316">
        <f t="shared" si="2"/>
        <v>13.5129</v>
      </c>
      <c r="AL58" s="316">
        <f t="shared" si="2"/>
        <v>0</v>
      </c>
      <c r="AM58" s="316">
        <f t="shared" si="2"/>
        <v>0</v>
      </c>
      <c r="AN58" s="316">
        <f t="shared" si="2"/>
        <v>14.6378</v>
      </c>
      <c r="AO58" s="316">
        <f t="shared" si="2"/>
        <v>16.897400000000001</v>
      </c>
      <c r="AP58" s="316">
        <f t="shared" si="2"/>
        <v>19.450099999999999</v>
      </c>
    </row>
    <row r="59" spans="2:42">
      <c r="F59" t="s">
        <v>327</v>
      </c>
      <c r="G59" t="s">
        <v>342</v>
      </c>
      <c r="O59" s="316">
        <f t="shared" si="3"/>
        <v>3.2680000000000002</v>
      </c>
      <c r="P59" s="316">
        <f t="shared" si="2"/>
        <v>3.1222999999999996</v>
      </c>
      <c r="Q59" s="316">
        <f t="shared" si="2"/>
        <v>2.976700000000001</v>
      </c>
      <c r="R59" s="316">
        <f t="shared" si="2"/>
        <v>2.8244000000000002</v>
      </c>
      <c r="S59" s="316">
        <f t="shared" si="2"/>
        <v>3.6966000000000001</v>
      </c>
      <c r="T59" s="316">
        <f t="shared" si="2"/>
        <v>3.5685999999999996</v>
      </c>
      <c r="U59" s="316">
        <f t="shared" si="2"/>
        <v>3.5442</v>
      </c>
      <c r="V59" s="316">
        <f t="shared" si="2"/>
        <v>3.5340000000000003</v>
      </c>
      <c r="W59" s="316">
        <f t="shared" si="2"/>
        <v>3.5265</v>
      </c>
      <c r="X59" s="316">
        <f t="shared" si="2"/>
        <v>3.52</v>
      </c>
      <c r="Y59" s="316">
        <f t="shared" si="2"/>
        <v>3.5085000000000002</v>
      </c>
      <c r="Z59" s="316">
        <f t="shared" si="2"/>
        <v>3.5003000000000002</v>
      </c>
      <c r="AA59" s="316">
        <f t="shared" si="2"/>
        <v>3.4866999999999995</v>
      </c>
      <c r="AB59" s="316">
        <f t="shared" si="2"/>
        <v>3.4729000000000005</v>
      </c>
      <c r="AC59" s="316">
        <f t="shared" si="2"/>
        <v>3.4569999999999994</v>
      </c>
      <c r="AD59" s="316">
        <f t="shared" si="2"/>
        <v>3.4159999999999999</v>
      </c>
      <c r="AE59" s="316">
        <f t="shared" si="2"/>
        <v>3.4788999999999999</v>
      </c>
      <c r="AF59" s="316">
        <f t="shared" si="2"/>
        <v>3.5422999999999996</v>
      </c>
      <c r="AG59" s="316">
        <f t="shared" si="2"/>
        <v>3.605</v>
      </c>
      <c r="AH59" s="316">
        <f t="shared" si="2"/>
        <v>3.6627000000000001</v>
      </c>
      <c r="AI59" s="316">
        <f t="shared" si="2"/>
        <v>3.7245999999999997</v>
      </c>
      <c r="AJ59" s="316">
        <f t="shared" si="2"/>
        <v>3.7873999999999999</v>
      </c>
      <c r="AK59" s="316">
        <f t="shared" si="2"/>
        <v>3.8511999999999995</v>
      </c>
      <c r="AL59" s="316">
        <f t="shared" si="2"/>
        <v>0</v>
      </c>
      <c r="AM59" s="316">
        <f t="shared" si="2"/>
        <v>0</v>
      </c>
      <c r="AN59" s="316">
        <f t="shared" si="2"/>
        <v>4.0371000000000006</v>
      </c>
      <c r="AO59" s="316">
        <f t="shared" si="2"/>
        <v>4.4015000000000004</v>
      </c>
      <c r="AP59" s="316">
        <f t="shared" si="2"/>
        <v>4.7683</v>
      </c>
    </row>
    <row r="60" spans="2:42">
      <c r="F60" t="s">
        <v>327</v>
      </c>
      <c r="G60" t="s">
        <v>407</v>
      </c>
      <c r="O60" s="316">
        <f t="shared" si="3"/>
        <v>1.5153000000000001</v>
      </c>
      <c r="P60" s="316">
        <f t="shared" si="2"/>
        <v>1.4479</v>
      </c>
      <c r="Q60" s="316">
        <f t="shared" si="2"/>
        <v>1.3801999999999996</v>
      </c>
      <c r="R60" s="316">
        <f t="shared" si="2"/>
        <v>1.3195999999999999</v>
      </c>
      <c r="S60" s="316">
        <f t="shared" si="2"/>
        <v>1.7395</v>
      </c>
      <c r="T60" s="316">
        <f t="shared" si="2"/>
        <v>1.6545999999999998</v>
      </c>
      <c r="U60" s="316">
        <f t="shared" si="2"/>
        <v>1.8095000000000003</v>
      </c>
      <c r="V60" s="316">
        <f t="shared" si="2"/>
        <v>1.9536</v>
      </c>
      <c r="W60" s="316">
        <f t="shared" si="2"/>
        <v>2.1068999999999996</v>
      </c>
      <c r="X60" s="316">
        <f t="shared" si="2"/>
        <v>2.2695000000000003</v>
      </c>
      <c r="Y60" s="316">
        <f t="shared" si="2"/>
        <v>2.4380000000000002</v>
      </c>
      <c r="Z60" s="316">
        <f t="shared" si="2"/>
        <v>2.6192000000000002</v>
      </c>
      <c r="AA60" s="316">
        <f t="shared" si="2"/>
        <v>2.8070000000000004</v>
      </c>
      <c r="AB60" s="316">
        <f t="shared" si="2"/>
        <v>3.0063999999999997</v>
      </c>
      <c r="AC60" s="316">
        <f t="shared" si="2"/>
        <v>3.2167000000000003</v>
      </c>
      <c r="AD60" s="316">
        <f t="shared" si="2"/>
        <v>3.4159999999999999</v>
      </c>
      <c r="AE60" s="316">
        <f t="shared" si="2"/>
        <v>3.5493000000000001</v>
      </c>
      <c r="AF60" s="316">
        <f t="shared" si="2"/>
        <v>3.6869000000000001</v>
      </c>
      <c r="AG60" s="316">
        <f t="shared" si="2"/>
        <v>3.8279999999999994</v>
      </c>
      <c r="AH60" s="316">
        <f t="shared" si="2"/>
        <v>3.9679000000000006</v>
      </c>
      <c r="AI60" s="316">
        <f t="shared" si="2"/>
        <v>4.1167999999999996</v>
      </c>
      <c r="AJ60" s="316">
        <f t="shared" si="2"/>
        <v>4.2708000000000004</v>
      </c>
      <c r="AK60" s="316">
        <f t="shared" si="2"/>
        <v>4.431</v>
      </c>
      <c r="AL60" s="316">
        <f t="shared" si="2"/>
        <v>0</v>
      </c>
      <c r="AM60" s="316">
        <f t="shared" si="2"/>
        <v>0</v>
      </c>
      <c r="AN60" s="316">
        <f t="shared" si="2"/>
        <v>4.934499999999999</v>
      </c>
      <c r="AO60" s="316">
        <f t="shared" si="2"/>
        <v>5.9549000000000012</v>
      </c>
      <c r="AP60" s="316">
        <f t="shared" si="2"/>
        <v>7.1527000000000003</v>
      </c>
    </row>
    <row r="61" spans="2:42">
      <c r="F61" t="s">
        <v>327</v>
      </c>
      <c r="G61" t="s">
        <v>344</v>
      </c>
      <c r="O61" s="316">
        <f t="shared" si="3"/>
        <v>0.6399999999999999</v>
      </c>
      <c r="P61" s="316">
        <f t="shared" si="2"/>
        <v>0.61150000000000004</v>
      </c>
      <c r="Q61" s="316">
        <f t="shared" si="2"/>
        <v>0.58310000000000006</v>
      </c>
      <c r="R61" s="316">
        <f t="shared" si="2"/>
        <v>0.5544</v>
      </c>
      <c r="S61" s="316">
        <f t="shared" si="2"/>
        <v>0.72740000000000005</v>
      </c>
      <c r="T61" s="316">
        <f t="shared" si="2"/>
        <v>0.69889999999999985</v>
      </c>
      <c r="U61" s="316">
        <f t="shared" si="2"/>
        <v>0.71650000000000003</v>
      </c>
      <c r="V61" s="316">
        <f t="shared" si="2"/>
        <v>0.73430000000000006</v>
      </c>
      <c r="W61" s="316">
        <f t="shared" si="2"/>
        <v>0.75379999999999991</v>
      </c>
      <c r="X61" s="316">
        <f t="shared" si="2"/>
        <v>0.77470000000000017</v>
      </c>
      <c r="Y61" s="316">
        <f t="shared" si="2"/>
        <v>0.79570000000000007</v>
      </c>
      <c r="Z61" s="316">
        <f t="shared" si="2"/>
        <v>0.81879999999999997</v>
      </c>
      <c r="AA61" s="316">
        <f t="shared" si="2"/>
        <v>0.84219999999999995</v>
      </c>
      <c r="AB61" s="316">
        <f t="shared" si="2"/>
        <v>0.86699999999999988</v>
      </c>
      <c r="AC61" s="316">
        <f t="shared" si="2"/>
        <v>0.89300000000000002</v>
      </c>
      <c r="AD61" s="316">
        <f t="shared" si="2"/>
        <v>0.9143</v>
      </c>
      <c r="AE61" s="316">
        <f t="shared" si="2"/>
        <v>0.9406000000000001</v>
      </c>
      <c r="AF61" s="316">
        <f t="shared" si="2"/>
        <v>0.96730000000000005</v>
      </c>
      <c r="AG61" s="316">
        <f t="shared" si="2"/>
        <v>0.99459999999999982</v>
      </c>
      <c r="AH61" s="316">
        <f t="shared" si="2"/>
        <v>1.0209999999999999</v>
      </c>
      <c r="AI61" s="316">
        <f t="shared" si="2"/>
        <v>1.0492000000000001</v>
      </c>
      <c r="AJ61" s="316">
        <f t="shared" si="2"/>
        <v>1.0782</v>
      </c>
      <c r="AK61" s="316">
        <f t="shared" si="2"/>
        <v>1.1082999999999998</v>
      </c>
      <c r="AL61" s="316">
        <f t="shared" si="2"/>
        <v>0</v>
      </c>
      <c r="AM61" s="316">
        <f t="shared" si="2"/>
        <v>0</v>
      </c>
      <c r="AN61" s="316">
        <f t="shared" si="2"/>
        <v>1.2005000000000001</v>
      </c>
      <c r="AO61" s="316">
        <f t="shared" si="2"/>
        <v>1.3857000000000002</v>
      </c>
      <c r="AP61" s="316">
        <f t="shared" si="2"/>
        <v>1.5952</v>
      </c>
    </row>
    <row r="62" spans="2:42">
      <c r="F62" t="s">
        <v>327</v>
      </c>
      <c r="G62" t="s">
        <v>411</v>
      </c>
      <c r="O62" s="316">
        <f t="shared" si="3"/>
        <v>4.7831999999999999</v>
      </c>
      <c r="P62" s="316">
        <f t="shared" si="2"/>
        <v>4.5701000000000001</v>
      </c>
      <c r="Q62" s="316">
        <f t="shared" si="2"/>
        <v>4.3569000000000004</v>
      </c>
      <c r="R62" s="316">
        <f t="shared" si="2"/>
        <v>4.1437999999999997</v>
      </c>
      <c r="S62" s="316">
        <f t="shared" si="2"/>
        <v>5.4362000000000004</v>
      </c>
      <c r="T62" s="316">
        <f t="shared" si="2"/>
        <v>5.2230999999999996</v>
      </c>
      <c r="U62" s="316">
        <f t="shared" si="2"/>
        <v>5.3536000000000001</v>
      </c>
      <c r="V62" s="316">
        <f t="shared" si="2"/>
        <v>5.4875999999999996</v>
      </c>
      <c r="W62" s="316">
        <f t="shared" si="2"/>
        <v>5.6332000000000004</v>
      </c>
      <c r="X62" s="316">
        <f t="shared" si="2"/>
        <v>5.7895000000000003</v>
      </c>
      <c r="Y62" s="316">
        <f t="shared" si="2"/>
        <v>5.9466000000000001</v>
      </c>
      <c r="Z62" s="316">
        <f t="shared" si="2"/>
        <v>6.1195000000000004</v>
      </c>
      <c r="AA62" s="316">
        <f t="shared" si="2"/>
        <v>6.2935999999999996</v>
      </c>
      <c r="AB62" s="316">
        <f t="shared" si="2"/>
        <v>6.4791999999999996</v>
      </c>
      <c r="AC62" s="316">
        <f t="shared" si="2"/>
        <v>6.6736000000000004</v>
      </c>
      <c r="AD62" s="316">
        <f t="shared" si="2"/>
        <v>6.8320999999999996</v>
      </c>
      <c r="AE62" s="316">
        <f t="shared" si="2"/>
        <v>7.0284000000000004</v>
      </c>
      <c r="AF62" s="316">
        <f t="shared" si="2"/>
        <v>7.2293000000000003</v>
      </c>
      <c r="AG62" s="316">
        <f t="shared" si="2"/>
        <v>7.4329999999999998</v>
      </c>
      <c r="AH62" s="316">
        <f t="shared" si="2"/>
        <v>7.6303999999999998</v>
      </c>
      <c r="AI62" s="316">
        <f t="shared" si="2"/>
        <v>7.8413000000000004</v>
      </c>
      <c r="AJ62" s="316">
        <f t="shared" si="2"/>
        <v>8.0581999999999994</v>
      </c>
      <c r="AK62" s="316">
        <f t="shared" si="2"/>
        <v>8.2820999999999998</v>
      </c>
      <c r="AL62" s="316">
        <f t="shared" si="2"/>
        <v>0</v>
      </c>
      <c r="AM62" s="316">
        <f t="shared" si="2"/>
        <v>0</v>
      </c>
      <c r="AN62" s="316">
        <f t="shared" si="2"/>
        <v>8.9715000000000007</v>
      </c>
      <c r="AO62" s="316">
        <f t="shared" si="2"/>
        <v>10.3565</v>
      </c>
      <c r="AP62" s="316">
        <f t="shared" si="2"/>
        <v>11.920999999999999</v>
      </c>
    </row>
    <row r="65" spans="14:42">
      <c r="O65">
        <f>O59/O62</f>
        <v>0.68322461950158897</v>
      </c>
      <c r="P65">
        <f t="shared" ref="P65:AP65" si="4">P59/P62</f>
        <v>0.6832016804883918</v>
      </c>
      <c r="Q65">
        <f t="shared" si="4"/>
        <v>0.68321513002364087</v>
      </c>
      <c r="R65">
        <f t="shared" si="4"/>
        <v>0.68159660215261364</v>
      </c>
      <c r="S65">
        <f t="shared" si="4"/>
        <v>0.67999705676759503</v>
      </c>
      <c r="T65">
        <f t="shared" si="4"/>
        <v>0.68323409469472152</v>
      </c>
      <c r="U65">
        <f t="shared" si="4"/>
        <v>0.66202181709503882</v>
      </c>
      <c r="V65">
        <f t="shared" si="4"/>
        <v>0.64399737590203376</v>
      </c>
      <c r="W65">
        <f t="shared" si="4"/>
        <v>0.6260207342185613</v>
      </c>
      <c r="X65">
        <f t="shared" si="4"/>
        <v>0.60799723637619829</v>
      </c>
      <c r="Y65">
        <f t="shared" si="4"/>
        <v>0.59000100897992136</v>
      </c>
      <c r="Z65">
        <f t="shared" si="4"/>
        <v>0.57199117574965275</v>
      </c>
      <c r="AA65">
        <f t="shared" si="4"/>
        <v>0.55400724545570101</v>
      </c>
      <c r="AB65">
        <f t="shared" si="4"/>
        <v>0.53600753179404881</v>
      </c>
      <c r="AC65">
        <f t="shared" si="4"/>
        <v>0.51801126828098765</v>
      </c>
      <c r="AD65">
        <f t="shared" si="4"/>
        <v>0.4999926816059484</v>
      </c>
      <c r="AE65">
        <f t="shared" si="4"/>
        <v>0.49497751977690507</v>
      </c>
      <c r="AF65">
        <f t="shared" si="4"/>
        <v>0.48999211541919679</v>
      </c>
      <c r="AG65">
        <f t="shared" si="4"/>
        <v>0.48499932732409529</v>
      </c>
      <c r="AH65">
        <f t="shared" si="4"/>
        <v>0.48001415391067309</v>
      </c>
      <c r="AI65">
        <f t="shared" si="4"/>
        <v>0.47499776822720718</v>
      </c>
      <c r="AJ65">
        <f t="shared" si="4"/>
        <v>0.47000570847087442</v>
      </c>
      <c r="AK65">
        <f t="shared" si="4"/>
        <v>0.46500283744460941</v>
      </c>
      <c r="AL65" t="e">
        <f t="shared" si="4"/>
        <v>#DIV/0!</v>
      </c>
      <c r="AM65" t="e">
        <f t="shared" si="4"/>
        <v>#DIV/0!</v>
      </c>
      <c r="AN65">
        <f t="shared" si="4"/>
        <v>0.44999164019394755</v>
      </c>
      <c r="AO65">
        <f t="shared" si="4"/>
        <v>0.42499879302853283</v>
      </c>
      <c r="AP65">
        <f t="shared" si="4"/>
        <v>0.39999161144199313</v>
      </c>
    </row>
    <row r="67" spans="14:42">
      <c r="N67" t="s">
        <v>392</v>
      </c>
      <c r="O67" s="318">
        <f>O62+O58</f>
        <v>14.564</v>
      </c>
      <c r="P67" s="318">
        <f t="shared" ref="P67:AP67" si="5">P62+P58</f>
        <v>14.662000000000001</v>
      </c>
      <c r="Q67" s="318">
        <f t="shared" si="5"/>
        <v>14.759900000000002</v>
      </c>
      <c r="R67" s="318">
        <f t="shared" si="5"/>
        <v>14.959900000000001</v>
      </c>
      <c r="S67" s="318">
        <f t="shared" si="5"/>
        <v>14.975300000000001</v>
      </c>
      <c r="T67" s="318">
        <f t="shared" si="5"/>
        <v>13.745000000000001</v>
      </c>
      <c r="U67" s="318">
        <f t="shared" si="5"/>
        <v>14.0885</v>
      </c>
      <c r="V67" s="318">
        <f t="shared" si="5"/>
        <v>14.441099999999999</v>
      </c>
      <c r="W67" s="318">
        <f t="shared" si="5"/>
        <v>14.824300000000001</v>
      </c>
      <c r="X67" s="318">
        <f t="shared" si="5"/>
        <v>15.2355</v>
      </c>
      <c r="Y67" s="318">
        <f t="shared" si="5"/>
        <v>15.648899999999999</v>
      </c>
      <c r="Z67" s="318">
        <f t="shared" si="5"/>
        <v>16.103900000000003</v>
      </c>
      <c r="AA67" s="318">
        <f t="shared" si="5"/>
        <v>16.562199999999997</v>
      </c>
      <c r="AB67" s="318">
        <f t="shared" si="5"/>
        <v>17.0505</v>
      </c>
      <c r="AC67" s="318">
        <f t="shared" si="5"/>
        <v>17.562100000000001</v>
      </c>
      <c r="AD67" s="318">
        <f t="shared" si="5"/>
        <v>17.979199999999999</v>
      </c>
      <c r="AE67" s="318">
        <f t="shared" si="5"/>
        <v>18.495699999999999</v>
      </c>
      <c r="AF67" s="318">
        <f t="shared" si="5"/>
        <v>19.0245</v>
      </c>
      <c r="AG67" s="318">
        <f t="shared" si="5"/>
        <v>19.560600000000001</v>
      </c>
      <c r="AH67" s="318">
        <f t="shared" si="5"/>
        <v>20.079999999999998</v>
      </c>
      <c r="AI67" s="318">
        <f t="shared" si="5"/>
        <v>20.634999999999998</v>
      </c>
      <c r="AJ67" s="318">
        <f t="shared" si="5"/>
        <v>21.2057</v>
      </c>
      <c r="AK67" s="318">
        <f t="shared" si="5"/>
        <v>21.795000000000002</v>
      </c>
      <c r="AL67" s="318">
        <f t="shared" si="5"/>
        <v>0</v>
      </c>
      <c r="AM67" s="318">
        <f t="shared" si="5"/>
        <v>0</v>
      </c>
      <c r="AN67" s="318">
        <f t="shared" si="5"/>
        <v>23.609300000000001</v>
      </c>
      <c r="AO67" s="318">
        <f t="shared" si="5"/>
        <v>27.253900000000002</v>
      </c>
      <c r="AP67" s="318">
        <f t="shared" si="5"/>
        <v>31.371099999999998</v>
      </c>
    </row>
    <row r="68" spans="14:42">
      <c r="N68" t="s">
        <v>55</v>
      </c>
      <c r="O68" s="318">
        <f>O59+O55</f>
        <v>9.9503000000000004</v>
      </c>
      <c r="P68" s="318">
        <f t="shared" ref="P68:AP68" si="6">P59+P55</f>
        <v>10.017199999999999</v>
      </c>
      <c r="Q68" s="318">
        <f t="shared" si="6"/>
        <v>10.084100000000001</v>
      </c>
      <c r="R68" s="318">
        <f t="shared" si="6"/>
        <v>10.1844</v>
      </c>
      <c r="S68" s="318">
        <f t="shared" si="6"/>
        <v>10.1844</v>
      </c>
      <c r="T68" s="318">
        <f t="shared" si="6"/>
        <v>9.3908999999999985</v>
      </c>
      <c r="U68" s="318">
        <f t="shared" si="6"/>
        <v>9.3268000000000004</v>
      </c>
      <c r="V68" s="318">
        <f t="shared" si="6"/>
        <v>9.3002000000000002</v>
      </c>
      <c r="W68" s="318">
        <f t="shared" si="6"/>
        <v>9.2800999999999991</v>
      </c>
      <c r="X68" s="318">
        <f t="shared" si="6"/>
        <v>9.2631999999999994</v>
      </c>
      <c r="Y68" s="318">
        <f t="shared" si="6"/>
        <v>9.2329000000000008</v>
      </c>
      <c r="Z68" s="318">
        <f t="shared" si="6"/>
        <v>9.2114000000000011</v>
      </c>
      <c r="AA68" s="318">
        <f t="shared" si="6"/>
        <v>9.1754999999999995</v>
      </c>
      <c r="AB68" s="318">
        <f t="shared" si="6"/>
        <v>9.1389999999999993</v>
      </c>
      <c r="AC68" s="318">
        <f t="shared" si="6"/>
        <v>9.0971999999999991</v>
      </c>
      <c r="AD68" s="318">
        <f t="shared" si="6"/>
        <v>8.9894999999999996</v>
      </c>
      <c r="AE68" s="318">
        <f t="shared" si="6"/>
        <v>9.1552000000000007</v>
      </c>
      <c r="AF68" s="318">
        <f t="shared" si="6"/>
        <v>9.3218999999999994</v>
      </c>
      <c r="AG68" s="318">
        <f t="shared" si="6"/>
        <v>9.4868000000000006</v>
      </c>
      <c r="AH68" s="318">
        <f t="shared" si="6"/>
        <v>9.6386000000000003</v>
      </c>
      <c r="AI68" s="318">
        <f t="shared" si="6"/>
        <v>9.8015999999999988</v>
      </c>
      <c r="AJ68" s="318">
        <f t="shared" si="6"/>
        <v>9.9665999999999997</v>
      </c>
      <c r="AK68" s="318">
        <f t="shared" si="6"/>
        <v>10.134599999999999</v>
      </c>
      <c r="AL68" s="318">
        <f t="shared" si="6"/>
        <v>0</v>
      </c>
      <c r="AM68" s="318">
        <f t="shared" si="6"/>
        <v>0</v>
      </c>
      <c r="AN68" s="318">
        <f t="shared" si="6"/>
        <v>10.624099999999999</v>
      </c>
      <c r="AO68" s="318">
        <f t="shared" si="6"/>
        <v>11.5829</v>
      </c>
      <c r="AP68" s="318">
        <f t="shared" si="6"/>
        <v>12.548300000000001</v>
      </c>
    </row>
    <row r="69" spans="14:42">
      <c r="N69" t="s">
        <v>886</v>
      </c>
      <c r="O69" s="318">
        <f>O56+O60</f>
        <v>4.6139000000000001</v>
      </c>
      <c r="P69" s="318">
        <f t="shared" ref="P69:AP69" si="7">P56+P60</f>
        <v>4.6450000000000005</v>
      </c>
      <c r="Q69" s="318">
        <f t="shared" si="7"/>
        <v>4.6757999999999988</v>
      </c>
      <c r="R69" s="318">
        <f t="shared" si="7"/>
        <v>4.775599999999999</v>
      </c>
      <c r="S69" s="318">
        <f t="shared" si="7"/>
        <v>4.7908000000000008</v>
      </c>
      <c r="T69" s="318">
        <f t="shared" si="7"/>
        <v>4.3544</v>
      </c>
      <c r="U69" s="318">
        <f t="shared" si="7"/>
        <v>4.7619000000000007</v>
      </c>
      <c r="V69" s="318">
        <f t="shared" si="7"/>
        <v>5.1411000000000007</v>
      </c>
      <c r="W69" s="318">
        <f t="shared" si="7"/>
        <v>5.5444999999999993</v>
      </c>
      <c r="X69" s="318">
        <f t="shared" si="7"/>
        <v>5.9723000000000006</v>
      </c>
      <c r="Y69" s="318">
        <f t="shared" si="7"/>
        <v>6.4159999999999995</v>
      </c>
      <c r="Z69" s="318">
        <f t="shared" si="7"/>
        <v>6.8924000000000003</v>
      </c>
      <c r="AA69" s="318">
        <f t="shared" si="7"/>
        <v>7.3867000000000003</v>
      </c>
      <c r="AB69" s="318">
        <f t="shared" si="7"/>
        <v>7.9116</v>
      </c>
      <c r="AC69" s="318">
        <f t="shared" si="7"/>
        <v>8.4649999999999999</v>
      </c>
      <c r="AD69" s="318">
        <f t="shared" si="7"/>
        <v>8.9894999999999996</v>
      </c>
      <c r="AE69" s="318">
        <f t="shared" si="7"/>
        <v>9.3402999999999992</v>
      </c>
      <c r="AF69" s="318">
        <f t="shared" si="7"/>
        <v>9.7022999999999993</v>
      </c>
      <c r="AG69" s="318">
        <f t="shared" si="7"/>
        <v>10.073699999999999</v>
      </c>
      <c r="AH69" s="318">
        <f t="shared" si="7"/>
        <v>10.441699999999999</v>
      </c>
      <c r="AI69" s="318">
        <f t="shared" si="7"/>
        <v>10.833500000000001</v>
      </c>
      <c r="AJ69" s="318">
        <f t="shared" si="7"/>
        <v>11.239000000000001</v>
      </c>
      <c r="AK69" s="318">
        <f t="shared" si="7"/>
        <v>11.660299999999999</v>
      </c>
      <c r="AL69" s="318">
        <f t="shared" si="7"/>
        <v>0</v>
      </c>
      <c r="AM69" s="318">
        <f t="shared" si="7"/>
        <v>0</v>
      </c>
      <c r="AN69" s="318">
        <f t="shared" si="7"/>
        <v>12.985299999999999</v>
      </c>
      <c r="AO69" s="318">
        <f t="shared" si="7"/>
        <v>15.670999999999999</v>
      </c>
      <c r="AP69" s="318">
        <f t="shared" si="7"/>
        <v>18.822899999999997</v>
      </c>
    </row>
    <row r="70" spans="14:42">
      <c r="N70" t="s">
        <v>100</v>
      </c>
      <c r="O70" s="322">
        <f>O69/O67</f>
        <v>0.31680170282889319</v>
      </c>
      <c r="P70" s="322">
        <f t="shared" ref="P70:AP70" si="8">P69/P67</f>
        <v>0.31680534715591324</v>
      </c>
      <c r="Q70" s="322">
        <f t="shared" si="8"/>
        <v>0.31679076416506874</v>
      </c>
      <c r="R70" s="322">
        <f t="shared" si="8"/>
        <v>0.31922673279901592</v>
      </c>
      <c r="S70" s="322">
        <f t="shared" si="8"/>
        <v>0.31991345749333905</v>
      </c>
      <c r="T70" s="322">
        <f t="shared" si="8"/>
        <v>0.31679883594034192</v>
      </c>
      <c r="U70" s="322">
        <f t="shared" si="8"/>
        <v>0.33799907726159639</v>
      </c>
      <c r="V70" s="322">
        <f t="shared" si="8"/>
        <v>0.35600473648129305</v>
      </c>
      <c r="W70" s="322">
        <f t="shared" si="8"/>
        <v>0.37401428735252246</v>
      </c>
      <c r="X70" s="322">
        <f t="shared" si="8"/>
        <v>0.39199894982114147</v>
      </c>
      <c r="Y70" s="322">
        <f t="shared" si="8"/>
        <v>0.40999686878949959</v>
      </c>
      <c r="Z70" s="322">
        <f t="shared" si="8"/>
        <v>0.42799570290426536</v>
      </c>
      <c r="AA70" s="322">
        <f t="shared" si="8"/>
        <v>0.44599751240777202</v>
      </c>
      <c r="AB70" s="322">
        <f t="shared" si="8"/>
        <v>0.4640098530834873</v>
      </c>
      <c r="AC70" s="322">
        <f t="shared" si="8"/>
        <v>0.48200386058614852</v>
      </c>
      <c r="AD70" s="322">
        <f t="shared" si="8"/>
        <v>0.4999944380172644</v>
      </c>
      <c r="AE70" s="322">
        <f t="shared" si="8"/>
        <v>0.50499845910130459</v>
      </c>
      <c r="AF70" s="322">
        <f t="shared" si="8"/>
        <v>0.50998975005913427</v>
      </c>
      <c r="AG70" s="322">
        <f t="shared" si="8"/>
        <v>0.51499953989141434</v>
      </c>
      <c r="AH70" s="322">
        <f t="shared" si="8"/>
        <v>0.52000498007968132</v>
      </c>
      <c r="AI70" s="322">
        <f t="shared" si="8"/>
        <v>0.5250060576690091</v>
      </c>
      <c r="AJ70" s="322">
        <f t="shared" si="8"/>
        <v>0.52999900970022218</v>
      </c>
      <c r="AK70" s="322">
        <f t="shared" si="8"/>
        <v>0.53499885294792382</v>
      </c>
      <c r="AL70" s="322" t="e">
        <f t="shared" si="8"/>
        <v>#DIV/0!</v>
      </c>
      <c r="AM70" s="322" t="e">
        <f t="shared" si="8"/>
        <v>#DIV/0!</v>
      </c>
      <c r="AN70" s="322">
        <f t="shared" si="8"/>
        <v>0.55000783589517688</v>
      </c>
      <c r="AO70" s="322">
        <f t="shared" si="8"/>
        <v>0.57500027518997276</v>
      </c>
      <c r="AP70" s="322">
        <f t="shared" si="8"/>
        <v>0.60000765035335069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F8E4-99A0-42D3-86F7-ED578D964EE9}">
  <dimension ref="B3:T44"/>
  <sheetViews>
    <sheetView workbookViewId="0">
      <selection activeCell="J37" sqref="J37"/>
    </sheetView>
  </sheetViews>
  <sheetFormatPr defaultColWidth="9" defaultRowHeight="15"/>
  <cols>
    <col min="1" max="1" width="9" style="163"/>
    <col min="2" max="2" width="13" style="163" customWidth="1"/>
    <col min="3" max="3" width="9" style="163"/>
    <col min="4" max="4" width="11.25" style="163" bestFit="1" customWidth="1"/>
    <col min="5" max="9" width="10.75" style="163" bestFit="1" customWidth="1"/>
    <col min="10" max="13" width="9" style="163"/>
    <col min="14" max="14" width="9.625" style="163" bestFit="1" customWidth="1"/>
    <col min="15" max="16384" width="9" style="163"/>
  </cols>
  <sheetData>
    <row r="3" spans="2:20">
      <c r="B3" s="163" t="s">
        <v>671</v>
      </c>
    </row>
    <row r="4" spans="2:20">
      <c r="B4" s="187"/>
      <c r="C4" s="186"/>
      <c r="D4" s="186"/>
      <c r="E4" s="186"/>
      <c r="F4" s="186"/>
      <c r="G4" s="186"/>
      <c r="H4" s="186"/>
      <c r="I4" s="186"/>
      <c r="J4" s="185"/>
    </row>
    <row r="5" spans="2:20">
      <c r="B5" s="178"/>
      <c r="J5" s="177"/>
      <c r="N5" s="163" t="s">
        <v>670</v>
      </c>
    </row>
    <row r="6" spans="2:20">
      <c r="B6" s="178" t="s">
        <v>669</v>
      </c>
      <c r="D6" s="163">
        <v>7</v>
      </c>
      <c r="E6" s="163" t="s">
        <v>668</v>
      </c>
      <c r="J6" s="177"/>
      <c r="N6" s="187"/>
      <c r="O6" s="186"/>
      <c r="P6" s="186"/>
      <c r="Q6" s="186"/>
      <c r="R6" s="186"/>
      <c r="S6" s="186"/>
      <c r="T6" s="185"/>
    </row>
    <row r="7" spans="2:20" ht="15.75">
      <c r="B7" s="178"/>
      <c r="D7" s="166">
        <v>0.9</v>
      </c>
      <c r="E7" s="163" t="s">
        <v>667</v>
      </c>
      <c r="J7" s="177"/>
      <c r="N7" s="192">
        <v>916843</v>
      </c>
      <c r="O7" s="163" t="s">
        <v>666</v>
      </c>
      <c r="P7" s="163" t="s">
        <v>665</v>
      </c>
      <c r="T7" s="177"/>
    </row>
    <row r="8" spans="2:20">
      <c r="B8" s="178"/>
      <c r="D8" s="166">
        <v>0.1</v>
      </c>
      <c r="E8" s="163" t="s">
        <v>664</v>
      </c>
      <c r="J8" s="177"/>
      <c r="N8" s="191">
        <f>N7*3.6/1000000000</f>
        <v>3.3006348000000005E-3</v>
      </c>
      <c r="O8" s="163" t="s">
        <v>488</v>
      </c>
      <c r="T8" s="177"/>
    </row>
    <row r="9" spans="2:20">
      <c r="B9" s="178"/>
      <c r="J9" s="177"/>
      <c r="N9" s="178"/>
      <c r="T9" s="177"/>
    </row>
    <row r="10" spans="2:20">
      <c r="B10" s="178"/>
      <c r="J10" s="177"/>
      <c r="N10" s="176"/>
      <c r="O10" s="175"/>
      <c r="P10" s="175"/>
      <c r="Q10" s="175"/>
      <c r="R10" s="175"/>
      <c r="S10" s="175"/>
      <c r="T10" s="174"/>
    </row>
    <row r="11" spans="2:20">
      <c r="B11" s="178" t="s">
        <v>663</v>
      </c>
      <c r="J11" s="177"/>
    </row>
    <row r="12" spans="2:20">
      <c r="B12" s="178"/>
      <c r="J12" s="177"/>
    </row>
    <row r="13" spans="2:20">
      <c r="B13" s="178" t="s">
        <v>653</v>
      </c>
      <c r="D13" s="190">
        <v>0.22450000000000001</v>
      </c>
      <c r="J13" s="177"/>
    </row>
    <row r="14" spans="2:20">
      <c r="B14" s="178" t="s">
        <v>652</v>
      </c>
      <c r="D14" s="190">
        <v>0.77549999999999997</v>
      </c>
      <c r="J14" s="177"/>
    </row>
    <row r="15" spans="2:20">
      <c r="B15" s="176"/>
      <c r="C15" s="175"/>
      <c r="D15" s="175"/>
      <c r="E15" s="175"/>
      <c r="F15" s="175"/>
      <c r="G15" s="175"/>
      <c r="H15" s="175"/>
      <c r="I15" s="175"/>
      <c r="J15" s="174"/>
    </row>
    <row r="18" spans="2:9">
      <c r="B18" s="168" t="s">
        <v>662</v>
      </c>
      <c r="D18" s="163">
        <v>2012</v>
      </c>
      <c r="E18" s="163">
        <v>2013</v>
      </c>
      <c r="F18" s="163">
        <v>2014</v>
      </c>
      <c r="G18" s="163">
        <v>2015</v>
      </c>
      <c r="H18" s="163">
        <v>2016</v>
      </c>
      <c r="I18" s="163">
        <v>2017</v>
      </c>
    </row>
    <row r="20" spans="2:9" ht="15.75">
      <c r="B20" s="163" t="s">
        <v>661</v>
      </c>
      <c r="D20" s="189">
        <f>'Production and Capacity'!E22</f>
        <v>1095264</v>
      </c>
      <c r="E20" s="189">
        <f>'Production and Capacity'!F22</f>
        <v>1095264</v>
      </c>
      <c r="F20" s="189">
        <f>'Production and Capacity'!G22</f>
        <v>1095264</v>
      </c>
      <c r="G20" s="189">
        <f>'Production and Capacity'!H22</f>
        <v>1095264</v>
      </c>
      <c r="H20" s="189">
        <f>'Production and Capacity'!I22</f>
        <v>1146295.6000000001</v>
      </c>
      <c r="I20" s="189">
        <f>'Production and Capacity'!J22</f>
        <v>1162435.6000000001</v>
      </c>
    </row>
    <row r="21" spans="2:9">
      <c r="B21" s="163" t="s">
        <v>660</v>
      </c>
      <c r="D21" s="163">
        <f>'Production and Capacity'!E23</f>
        <v>0.48000300000000001</v>
      </c>
      <c r="E21" s="163">
        <f>'Production and Capacity'!F23</f>
        <v>0.48000300000000001</v>
      </c>
      <c r="F21" s="163">
        <f>'Production and Capacity'!G23</f>
        <v>0.48000300000000001</v>
      </c>
      <c r="G21" s="163">
        <f>'Production and Capacity'!H23</f>
        <v>0.48000300000000001</v>
      </c>
      <c r="H21" s="163">
        <f>'Production and Capacity'!I23</f>
        <v>0.48000300000000001</v>
      </c>
      <c r="I21" s="163">
        <f>'Production and Capacity'!J23</f>
        <v>0.48000300000000001</v>
      </c>
    </row>
    <row r="22" spans="2:9">
      <c r="B22" s="163" t="s">
        <v>659</v>
      </c>
      <c r="D22" s="165">
        <f t="shared" ref="D22:I22" si="0">D20*(1-D21)</f>
        <v>569533.99420800002</v>
      </c>
      <c r="E22" s="165">
        <f t="shared" si="0"/>
        <v>569533.99420800002</v>
      </c>
      <c r="F22" s="165">
        <f t="shared" si="0"/>
        <v>569533.99420800002</v>
      </c>
      <c r="G22" s="165">
        <f t="shared" si="0"/>
        <v>569533.99420800002</v>
      </c>
      <c r="H22" s="165">
        <f t="shared" si="0"/>
        <v>596070.27311320009</v>
      </c>
      <c r="I22" s="165">
        <f t="shared" si="0"/>
        <v>604463.02469320013</v>
      </c>
    </row>
    <row r="24" spans="2:9">
      <c r="B24" s="168" t="s">
        <v>658</v>
      </c>
    </row>
    <row r="25" spans="2:9">
      <c r="B25" s="163" t="s">
        <v>106</v>
      </c>
      <c r="D25" s="165">
        <f t="shared" ref="D25:I25" si="1">D20*$D$6*$D$8/1000000</f>
        <v>0.76668480000000006</v>
      </c>
      <c r="E25" s="165">
        <f t="shared" si="1"/>
        <v>0.76668480000000006</v>
      </c>
      <c r="F25" s="165">
        <f t="shared" si="1"/>
        <v>0.76668480000000006</v>
      </c>
      <c r="G25" s="165">
        <f t="shared" si="1"/>
        <v>0.76668480000000006</v>
      </c>
      <c r="H25" s="165">
        <f t="shared" si="1"/>
        <v>0.80240692000000013</v>
      </c>
      <c r="I25" s="165">
        <f t="shared" si="1"/>
        <v>0.81370492000000016</v>
      </c>
    </row>
    <row r="26" spans="2:9">
      <c r="B26" s="163" t="s">
        <v>657</v>
      </c>
      <c r="D26" s="165">
        <f t="shared" ref="D26:I26" si="2">D$20*$D$6*$D7*$D13/1000000</f>
        <v>1.5490866384000002</v>
      </c>
      <c r="E26" s="165">
        <f t="shared" si="2"/>
        <v>1.5490866384000002</v>
      </c>
      <c r="F26" s="165">
        <f t="shared" si="2"/>
        <v>1.5490866384000002</v>
      </c>
      <c r="G26" s="165">
        <f t="shared" si="2"/>
        <v>1.5490866384000002</v>
      </c>
      <c r="H26" s="165">
        <f t="shared" si="2"/>
        <v>1.6212631818600003</v>
      </c>
      <c r="I26" s="165">
        <f t="shared" si="2"/>
        <v>1.6440907908600002</v>
      </c>
    </row>
    <row r="27" spans="2:9">
      <c r="B27" s="163" t="s">
        <v>656</v>
      </c>
      <c r="D27" s="165">
        <f t="shared" ref="D27:I27" si="3">D$20*$D$6*$D7*$D14/1000000</f>
        <v>5.3510765615999993</v>
      </c>
      <c r="E27" s="165">
        <f t="shared" si="3"/>
        <v>5.3510765615999993</v>
      </c>
      <c r="F27" s="165">
        <f t="shared" si="3"/>
        <v>5.3510765615999993</v>
      </c>
      <c r="G27" s="165">
        <f t="shared" si="3"/>
        <v>5.3510765615999993</v>
      </c>
      <c r="H27" s="165">
        <f t="shared" si="3"/>
        <v>5.6003990981400005</v>
      </c>
      <c r="I27" s="165">
        <f t="shared" si="3"/>
        <v>5.6792534891400015</v>
      </c>
    </row>
    <row r="31" spans="2:9">
      <c r="B31" s="163" t="s">
        <v>655</v>
      </c>
    </row>
    <row r="32" spans="2:9">
      <c r="D32" s="163" t="s">
        <v>654</v>
      </c>
    </row>
    <row r="33" spans="2:9" ht="15.75">
      <c r="B33" s="163" t="s">
        <v>106</v>
      </c>
      <c r="D33" s="167">
        <f>N8/(I20/1000000)</f>
        <v>2.8394130393115976E-3</v>
      </c>
      <c r="G33" s="188">
        <f>D33/$D$37</f>
        <v>4.5049744301551154E-4</v>
      </c>
    </row>
    <row r="34" spans="2:9" ht="15.75">
      <c r="B34" s="163" t="s">
        <v>653</v>
      </c>
      <c r="D34" s="163">
        <f>D6*D7*D13</f>
        <v>1.41435</v>
      </c>
      <c r="E34" s="163">
        <f>D34/$D$36</f>
        <v>0.22450000000000001</v>
      </c>
      <c r="G34" s="188">
        <f>D34/$D$37</f>
        <v>0.22439886332404302</v>
      </c>
    </row>
    <row r="35" spans="2:9" ht="15.75">
      <c r="B35" s="163" t="s">
        <v>652</v>
      </c>
      <c r="D35" s="163">
        <f>D6*D7*D14</f>
        <v>4.88565</v>
      </c>
      <c r="E35" s="163">
        <f>D35/$D$36</f>
        <v>0.77550000000000008</v>
      </c>
      <c r="G35" s="188">
        <f>D35/$D$37</f>
        <v>0.77515063923294147</v>
      </c>
    </row>
    <row r="36" spans="2:9" ht="15.75">
      <c r="B36" s="163" t="s">
        <v>651</v>
      </c>
      <c r="D36" s="163">
        <f>SUM(D34:D35)</f>
        <v>6.3</v>
      </c>
      <c r="G36" s="188">
        <f>D36/D37</f>
        <v>0.99954950255698449</v>
      </c>
    </row>
    <row r="37" spans="2:9">
      <c r="B37" s="163" t="s">
        <v>650</v>
      </c>
      <c r="D37" s="164">
        <f>SUM(D33:D35)</f>
        <v>6.3028394130393117</v>
      </c>
    </row>
    <row r="39" spans="2:9">
      <c r="B39" s="163" t="s">
        <v>649</v>
      </c>
      <c r="C39" s="163">
        <v>0.2</v>
      </c>
      <c r="D39" s="163" t="s">
        <v>648</v>
      </c>
    </row>
    <row r="40" spans="2:9">
      <c r="B40" s="163" t="s">
        <v>647</v>
      </c>
      <c r="C40" s="163" t="s">
        <v>625</v>
      </c>
      <c r="D40" s="165">
        <f t="shared" ref="D40:I40" si="4">$C$39*D22</f>
        <v>113906.79884160002</v>
      </c>
      <c r="E40" s="165">
        <f t="shared" si="4"/>
        <v>113906.79884160002</v>
      </c>
      <c r="F40" s="165">
        <f t="shared" si="4"/>
        <v>113906.79884160002</v>
      </c>
      <c r="G40" s="165">
        <f t="shared" si="4"/>
        <v>113906.79884160002</v>
      </c>
      <c r="H40" s="165">
        <f t="shared" si="4"/>
        <v>119214.05462264002</v>
      </c>
      <c r="I40" s="165">
        <f t="shared" si="4"/>
        <v>120892.60493864003</v>
      </c>
    </row>
    <row r="42" spans="2:9">
      <c r="B42" s="163" t="s">
        <v>646</v>
      </c>
      <c r="C42" s="163" t="s">
        <v>645</v>
      </c>
      <c r="D42" s="163">
        <f t="shared" ref="D42:I42" si="5">(D40/1000)/(D20/1000000)</f>
        <v>103.99940000000002</v>
      </c>
      <c r="E42" s="163">
        <f t="shared" si="5"/>
        <v>103.99940000000002</v>
      </c>
      <c r="F42" s="163">
        <f t="shared" si="5"/>
        <v>103.99940000000002</v>
      </c>
      <c r="G42" s="163">
        <f t="shared" si="5"/>
        <v>103.99940000000002</v>
      </c>
      <c r="H42" s="163">
        <f t="shared" si="5"/>
        <v>103.99939999999999</v>
      </c>
      <c r="I42" s="163">
        <f t="shared" si="5"/>
        <v>103.99940000000001</v>
      </c>
    </row>
    <row r="44" spans="2:9">
      <c r="D44"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A7A1F-9759-4A52-A1AC-EDC2874676D0}">
  <dimension ref="B3:L51"/>
  <sheetViews>
    <sheetView topLeftCell="A19" workbookViewId="0">
      <selection activeCell="M94" sqref="M94"/>
    </sheetView>
  </sheetViews>
  <sheetFormatPr defaultColWidth="9" defaultRowHeight="15"/>
  <cols>
    <col min="1" max="1" width="9" style="163"/>
    <col min="2" max="2" width="18.875" style="163" customWidth="1"/>
    <col min="3" max="3" width="9" style="163"/>
    <col min="4" max="4" width="11.125" style="163" customWidth="1"/>
    <col min="5" max="10" width="11" style="163" bestFit="1" customWidth="1"/>
    <col min="11" max="16384" width="9" style="163"/>
  </cols>
  <sheetData>
    <row r="3" spans="2:10">
      <c r="B3" s="163" t="s">
        <v>691</v>
      </c>
    </row>
    <row r="4" spans="2:10">
      <c r="B4" s="187"/>
      <c r="C4" s="186"/>
      <c r="D4" s="186"/>
      <c r="E4" s="185"/>
    </row>
    <row r="5" spans="2:10">
      <c r="B5" s="172" t="s">
        <v>690</v>
      </c>
      <c r="E5" s="177"/>
    </row>
    <row r="6" spans="2:10">
      <c r="B6" s="178" t="s">
        <v>689</v>
      </c>
      <c r="D6" s="163">
        <v>2.7143000000000002</v>
      </c>
      <c r="E6" s="177"/>
    </row>
    <row r="7" spans="2:10">
      <c r="B7" s="178" t="s">
        <v>688</v>
      </c>
      <c r="D7" s="163">
        <v>0.06</v>
      </c>
      <c r="E7" s="177"/>
    </row>
    <row r="8" spans="2:10">
      <c r="B8" s="178" t="s">
        <v>684</v>
      </c>
      <c r="D8" s="163">
        <v>0.94</v>
      </c>
      <c r="E8" s="177"/>
    </row>
    <row r="9" spans="2:10">
      <c r="B9" s="176"/>
      <c r="C9" s="175"/>
      <c r="D9" s="175"/>
      <c r="E9" s="174"/>
    </row>
    <row r="12" spans="2:10">
      <c r="E12" s="168">
        <v>2012</v>
      </c>
      <c r="F12" s="168">
        <v>2013</v>
      </c>
      <c r="G12" s="168">
        <v>2014</v>
      </c>
      <c r="H12" s="168">
        <v>2015</v>
      </c>
      <c r="I12" s="168">
        <v>2016</v>
      </c>
      <c r="J12" s="168">
        <v>2017</v>
      </c>
    </row>
    <row r="13" spans="2:10" ht="15.75">
      <c r="B13" s="163" t="s">
        <v>628</v>
      </c>
      <c r="C13" s="163" t="s">
        <v>687</v>
      </c>
      <c r="E13" s="197">
        <f t="shared" ref="E13:J13" si="0">(E14+E15)/1000000</f>
        <v>1.21</v>
      </c>
      <c r="F13" s="197">
        <f t="shared" si="0"/>
        <v>1.1910000000000001</v>
      </c>
      <c r="G13" s="197">
        <f t="shared" si="0"/>
        <v>1.2603390000000001</v>
      </c>
      <c r="H13" s="197">
        <f t="shared" si="0"/>
        <v>1.1192139999999999</v>
      </c>
      <c r="I13" s="197">
        <f t="shared" si="0"/>
        <v>1.3294405899204538</v>
      </c>
      <c r="J13" s="197">
        <f t="shared" si="0"/>
        <v>1.3591716472036741</v>
      </c>
    </row>
    <row r="14" spans="2:10" ht="15.75">
      <c r="B14" s="163" t="s">
        <v>686</v>
      </c>
      <c r="C14" s="163" t="s">
        <v>625</v>
      </c>
      <c r="E14" s="189">
        <f>'Production and Capacity'!E30</f>
        <v>1113000</v>
      </c>
      <c r="F14" s="189">
        <f>'Production and Capacity'!F30</f>
        <v>1091000</v>
      </c>
      <c r="G14" s="189">
        <f>'Production and Capacity'!G30</f>
        <v>1111579</v>
      </c>
      <c r="H14" s="189">
        <f>'Production and Capacity'!H30</f>
        <v>1026591</v>
      </c>
      <c r="I14" s="189">
        <f>'Production and Capacity'!I30</f>
        <v>1214530.2850112792</v>
      </c>
      <c r="J14" s="189">
        <f>'Production and Capacity'!J30</f>
        <v>1241397.357269184</v>
      </c>
    </row>
    <row r="15" spans="2:10" ht="15.75">
      <c r="B15" s="163" t="s">
        <v>685</v>
      </c>
      <c r="C15" s="163" t="s">
        <v>625</v>
      </c>
      <c r="E15" s="189">
        <f>'Production and Capacity'!E31</f>
        <v>97000</v>
      </c>
      <c r="F15" s="189">
        <f>'Production and Capacity'!F31</f>
        <v>100000</v>
      </c>
      <c r="G15" s="189">
        <f>'Production and Capacity'!G31</f>
        <v>148760</v>
      </c>
      <c r="H15" s="189">
        <f>'Production and Capacity'!H31</f>
        <v>92623</v>
      </c>
      <c r="I15" s="189">
        <f>'Production and Capacity'!I31</f>
        <v>114910.30490917445</v>
      </c>
      <c r="J15" s="189">
        <f>'Production and Capacity'!J31</f>
        <v>117774.28993449018</v>
      </c>
    </row>
    <row r="18" spans="2:12">
      <c r="B18" s="163" t="s">
        <v>658</v>
      </c>
    </row>
    <row r="20" spans="2:12">
      <c r="B20" s="163" t="s">
        <v>106</v>
      </c>
      <c r="E20" s="165">
        <f t="shared" ref="E20:J21" si="1">E$13*$D$6*$D7</f>
        <v>0.19705818</v>
      </c>
      <c r="F20" s="165">
        <f t="shared" si="1"/>
        <v>0.19396387800000001</v>
      </c>
      <c r="G20" s="165">
        <f t="shared" si="1"/>
        <v>0.20525628886200001</v>
      </c>
      <c r="H20" s="165">
        <f t="shared" si="1"/>
        <v>0.18227295361199999</v>
      </c>
      <c r="I20" s="165">
        <f t="shared" si="1"/>
        <v>0.21651003559326529</v>
      </c>
      <c r="J20" s="165">
        <f t="shared" si="1"/>
        <v>0.22135197612029597</v>
      </c>
    </row>
    <row r="21" spans="2:12" ht="15.75">
      <c r="B21" s="163" t="s">
        <v>684</v>
      </c>
      <c r="E21" s="196">
        <f t="shared" si="1"/>
        <v>3.08724482</v>
      </c>
      <c r="F21" s="196">
        <f t="shared" si="1"/>
        <v>3.0387674219999998</v>
      </c>
      <c r="G21" s="196">
        <f t="shared" si="1"/>
        <v>3.2156818588380003</v>
      </c>
      <c r="H21" s="196">
        <f t="shared" si="1"/>
        <v>2.8556096065879997</v>
      </c>
      <c r="I21" s="196">
        <f t="shared" si="1"/>
        <v>3.3919905576278224</v>
      </c>
      <c r="J21" s="196">
        <f t="shared" si="1"/>
        <v>3.4678476258846369</v>
      </c>
    </row>
    <row r="24" spans="2:12">
      <c r="B24" s="163" t="s">
        <v>683</v>
      </c>
    </row>
    <row r="25" spans="2:12">
      <c r="L25" s="163" t="s">
        <v>682</v>
      </c>
    </row>
    <row r="26" spans="2:12">
      <c r="B26" s="163" t="s">
        <v>653</v>
      </c>
      <c r="E26" s="165">
        <f t="shared" ref="E26:J27" si="2">E$21*$L26</f>
        <v>2.9328825789999997</v>
      </c>
      <c r="F26" s="165">
        <f t="shared" si="2"/>
        <v>2.8868290508999999</v>
      </c>
      <c r="G26" s="165">
        <f t="shared" si="2"/>
        <v>3.0548977658961003</v>
      </c>
      <c r="H26" s="165">
        <f t="shared" si="2"/>
        <v>2.7128291262585997</v>
      </c>
      <c r="I26" s="165">
        <f t="shared" si="2"/>
        <v>3.2223910297464311</v>
      </c>
      <c r="J26" s="165">
        <f t="shared" si="2"/>
        <v>3.294455244590405</v>
      </c>
      <c r="L26" s="166">
        <v>0.95</v>
      </c>
    </row>
    <row r="27" spans="2:12">
      <c r="B27" s="163" t="s">
        <v>652</v>
      </c>
      <c r="E27" s="165">
        <f t="shared" si="2"/>
        <v>0.15436224100000001</v>
      </c>
      <c r="F27" s="165">
        <f t="shared" si="2"/>
        <v>0.1519383711</v>
      </c>
      <c r="G27" s="165">
        <f t="shared" si="2"/>
        <v>0.16078409294190002</v>
      </c>
      <c r="H27" s="165">
        <f t="shared" si="2"/>
        <v>0.14278048032939999</v>
      </c>
      <c r="I27" s="165">
        <f t="shared" si="2"/>
        <v>0.16959952788139113</v>
      </c>
      <c r="J27" s="165">
        <f t="shared" si="2"/>
        <v>0.17339238129423185</v>
      </c>
      <c r="L27" s="166">
        <v>0.05</v>
      </c>
    </row>
    <row r="30" spans="2:12">
      <c r="B30" s="163" t="s">
        <v>681</v>
      </c>
    </row>
    <row r="32" spans="2:12">
      <c r="B32" s="163" t="s">
        <v>106</v>
      </c>
      <c r="E32" s="165">
        <f t="shared" ref="E32:J32" si="3">E20</f>
        <v>0.19705818</v>
      </c>
      <c r="F32" s="165">
        <f t="shared" si="3"/>
        <v>0.19396387800000001</v>
      </c>
      <c r="G32" s="165">
        <f t="shared" si="3"/>
        <v>0.20525628886200001</v>
      </c>
      <c r="H32" s="165">
        <f t="shared" si="3"/>
        <v>0.18227295361199999</v>
      </c>
      <c r="I32" s="165">
        <f t="shared" si="3"/>
        <v>0.21651003559326529</v>
      </c>
      <c r="J32" s="165">
        <f t="shared" si="3"/>
        <v>0.22135197612029597</v>
      </c>
    </row>
    <row r="33" spans="2:11">
      <c r="B33" s="163" t="s">
        <v>653</v>
      </c>
      <c r="E33" s="165">
        <f t="shared" ref="E33:J34" si="4">E26</f>
        <v>2.9328825789999997</v>
      </c>
      <c r="F33" s="165">
        <f t="shared" si="4"/>
        <v>2.8868290508999999</v>
      </c>
      <c r="G33" s="165">
        <f t="shared" si="4"/>
        <v>3.0548977658961003</v>
      </c>
      <c r="H33" s="165">
        <f t="shared" si="4"/>
        <v>2.7128291262585997</v>
      </c>
      <c r="I33" s="165">
        <f t="shared" si="4"/>
        <v>3.2223910297464311</v>
      </c>
      <c r="J33" s="165">
        <f t="shared" si="4"/>
        <v>3.294455244590405</v>
      </c>
    </row>
    <row r="34" spans="2:11">
      <c r="B34" s="163" t="s">
        <v>652</v>
      </c>
      <c r="E34" s="165">
        <f t="shared" si="4"/>
        <v>0.15436224100000001</v>
      </c>
      <c r="F34" s="165">
        <f t="shared" si="4"/>
        <v>0.1519383711</v>
      </c>
      <c r="G34" s="165">
        <f t="shared" si="4"/>
        <v>0.16078409294190002</v>
      </c>
      <c r="H34" s="165">
        <f t="shared" si="4"/>
        <v>0.14278048032939999</v>
      </c>
      <c r="I34" s="165">
        <f t="shared" si="4"/>
        <v>0.16959952788139113</v>
      </c>
      <c r="J34" s="165">
        <f t="shared" si="4"/>
        <v>0.17339238129423185</v>
      </c>
    </row>
    <row r="37" spans="2:11">
      <c r="B37" s="163" t="s">
        <v>680</v>
      </c>
    </row>
    <row r="38" spans="2:11">
      <c r="B38" s="163" t="s">
        <v>644</v>
      </c>
    </row>
    <row r="39" spans="2:11">
      <c r="B39" s="187"/>
      <c r="C39" s="186"/>
      <c r="D39" s="186"/>
      <c r="E39" s="186"/>
      <c r="F39" s="186"/>
      <c r="G39" s="186"/>
      <c r="H39" s="186"/>
      <c r="I39" s="186"/>
      <c r="J39" s="186"/>
      <c r="K39" s="185"/>
    </row>
    <row r="40" spans="2:11">
      <c r="B40" s="178" t="s">
        <v>679</v>
      </c>
      <c r="C40" s="163" t="s">
        <v>675</v>
      </c>
      <c r="D40" s="163" t="s">
        <v>678</v>
      </c>
      <c r="E40" s="195">
        <v>0.75</v>
      </c>
      <c r="K40" s="177"/>
    </row>
    <row r="41" spans="2:11">
      <c r="B41" s="178" t="s">
        <v>677</v>
      </c>
      <c r="C41" s="163" t="s">
        <v>675</v>
      </c>
      <c r="D41" s="163" t="s">
        <v>674</v>
      </c>
      <c r="E41" s="195">
        <v>1.02</v>
      </c>
      <c r="K41" s="177"/>
    </row>
    <row r="42" spans="2:11">
      <c r="B42" s="178" t="s">
        <v>676</v>
      </c>
      <c r="C42" s="163" t="s">
        <v>675</v>
      </c>
      <c r="D42" s="163" t="s">
        <v>674</v>
      </c>
      <c r="E42" s="195">
        <v>0.97</v>
      </c>
      <c r="K42" s="177"/>
    </row>
    <row r="43" spans="2:11">
      <c r="B43" s="176"/>
      <c r="C43" s="175"/>
      <c r="D43" s="175"/>
      <c r="E43" s="175"/>
      <c r="F43" s="175"/>
      <c r="G43" s="175"/>
      <c r="H43" s="175"/>
      <c r="I43" s="175"/>
      <c r="J43" s="175"/>
      <c r="K43" s="174"/>
    </row>
    <row r="47" spans="2:11">
      <c r="B47" s="163" t="s">
        <v>673</v>
      </c>
      <c r="E47" s="165">
        <f t="shared" ref="E47:J47" si="5">E13*($E$40*E14/SUM(E$14:E$15)+$E$42*E15/SUM(E$14:E$15))</f>
        <v>0.92884</v>
      </c>
      <c r="F47" s="165">
        <f t="shared" si="5"/>
        <v>0.91525000000000012</v>
      </c>
      <c r="G47" s="165">
        <f t="shared" si="5"/>
        <v>0.97798145000000014</v>
      </c>
      <c r="H47" s="165">
        <f t="shared" si="5"/>
        <v>0.8597875599999999</v>
      </c>
      <c r="I47" s="165">
        <f t="shared" si="5"/>
        <v>1.0223607095203586</v>
      </c>
      <c r="J47" s="194">
        <f t="shared" si="5"/>
        <v>1.0452890791883436</v>
      </c>
    </row>
    <row r="49" spans="2:10" ht="15.75">
      <c r="B49" s="163" t="s">
        <v>646</v>
      </c>
      <c r="D49" s="163" t="s">
        <v>672</v>
      </c>
      <c r="E49" s="193">
        <f t="shared" ref="E49:J49" si="6">E47/E13</f>
        <v>0.76763636363636367</v>
      </c>
      <c r="F49" s="193">
        <f t="shared" si="6"/>
        <v>0.76847187237615455</v>
      </c>
      <c r="G49" s="193">
        <f t="shared" si="6"/>
        <v>0.77596698189931446</v>
      </c>
      <c r="H49" s="193">
        <f t="shared" si="6"/>
        <v>0.76820658068966252</v>
      </c>
      <c r="I49" s="193">
        <f t="shared" si="6"/>
        <v>0.76901571779264755</v>
      </c>
      <c r="J49" s="193">
        <f t="shared" si="6"/>
        <v>0.76906333452356457</v>
      </c>
    </row>
    <row r="51" spans="2:10">
      <c r="J51" s="16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49F3A-8A5C-4760-820F-555B6ADC05B3}">
  <dimension ref="B3:AA68"/>
  <sheetViews>
    <sheetView topLeftCell="D1" zoomScale="85" zoomScaleNormal="85" workbookViewId="0">
      <selection activeCell="K39" sqref="K39"/>
    </sheetView>
  </sheetViews>
  <sheetFormatPr defaultColWidth="9" defaultRowHeight="15"/>
  <cols>
    <col min="1" max="3" width="9" style="163"/>
    <col min="4" max="5" width="11.75" style="163" bestFit="1" customWidth="1"/>
    <col min="6" max="15" width="9" style="163"/>
    <col min="16" max="16" width="13.625" style="163" customWidth="1"/>
    <col min="17" max="17" width="11.125" style="163" bestFit="1" customWidth="1"/>
    <col min="18" max="18" width="12.5" style="163" bestFit="1" customWidth="1"/>
    <col min="19" max="19" width="10.75" style="163" customWidth="1"/>
    <col min="20" max="20" width="11.75" style="163" customWidth="1"/>
    <col min="21" max="21" width="10.375" style="163" customWidth="1"/>
    <col min="22" max="22" width="9.625" style="163" customWidth="1"/>
    <col min="23" max="23" width="9.75" style="163" customWidth="1"/>
    <col min="24" max="24" width="9.625" style="163" bestFit="1" customWidth="1"/>
    <col min="25" max="25" width="11.75" style="163" customWidth="1"/>
    <col min="26" max="16384" width="9" style="163"/>
  </cols>
  <sheetData>
    <row r="3" spans="2:27">
      <c r="P3" s="163" t="s">
        <v>764</v>
      </c>
      <c r="T3" s="221" t="s">
        <v>763</v>
      </c>
    </row>
    <row r="4" spans="2:27">
      <c r="B4" s="163" t="s">
        <v>762</v>
      </c>
      <c r="P4" s="187"/>
      <c r="Q4" s="186"/>
      <c r="R4" s="186"/>
      <c r="S4" s="186"/>
      <c r="T4" s="186"/>
      <c r="U4" s="186"/>
      <c r="V4" s="186"/>
      <c r="W4" s="186"/>
      <c r="X4" s="186"/>
      <c r="Y4" s="186"/>
      <c r="Z4" s="186"/>
      <c r="AA4" s="185"/>
    </row>
    <row r="5" spans="2:27">
      <c r="B5" s="187"/>
      <c r="C5" s="186"/>
      <c r="D5" s="186"/>
      <c r="E5" s="186"/>
      <c r="F5" s="186"/>
      <c r="G5" s="186"/>
      <c r="H5" s="186"/>
      <c r="I5" s="186"/>
      <c r="J5" s="185"/>
      <c r="P5" s="172"/>
      <c r="Q5" s="168"/>
      <c r="R5" s="393" t="s">
        <v>761</v>
      </c>
      <c r="S5" s="393"/>
      <c r="T5" s="393"/>
      <c r="U5" s="393"/>
      <c r="V5" s="393"/>
      <c r="W5" s="393"/>
      <c r="X5" s="393"/>
      <c r="Y5" s="168"/>
      <c r="AA5" s="177"/>
    </row>
    <row r="6" spans="2:27" ht="60">
      <c r="B6" s="178" t="s">
        <v>760</v>
      </c>
      <c r="J6" s="177"/>
      <c r="P6" s="172" t="s">
        <v>759</v>
      </c>
      <c r="Q6" s="168"/>
      <c r="R6" s="220" t="s">
        <v>758</v>
      </c>
      <c r="S6" s="220" t="s">
        <v>757</v>
      </c>
      <c r="T6" s="219" t="s">
        <v>756</v>
      </c>
      <c r="U6" s="219" t="s">
        <v>755</v>
      </c>
      <c r="V6" s="219" t="s">
        <v>754</v>
      </c>
      <c r="W6" s="219" t="s">
        <v>753</v>
      </c>
      <c r="X6" s="218" t="s">
        <v>752</v>
      </c>
      <c r="Y6" s="168"/>
      <c r="AA6" s="177"/>
    </row>
    <row r="7" spans="2:27" ht="15" customHeight="1">
      <c r="B7" s="217">
        <v>0.5</v>
      </c>
      <c r="C7" s="163" t="s">
        <v>721</v>
      </c>
      <c r="J7" s="177"/>
      <c r="P7" s="215" t="s">
        <v>751</v>
      </c>
      <c r="Q7" s="214" t="s">
        <v>731</v>
      </c>
      <c r="R7" s="213">
        <v>15.8</v>
      </c>
      <c r="S7" s="213">
        <v>10.5</v>
      </c>
      <c r="T7" s="213">
        <v>4.49</v>
      </c>
      <c r="U7" s="213">
        <v>11.6</v>
      </c>
      <c r="V7" s="213">
        <v>34.4</v>
      </c>
      <c r="W7" s="213"/>
      <c r="X7" s="213" t="s">
        <v>747</v>
      </c>
      <c r="Y7" s="394" t="s">
        <v>750</v>
      </c>
      <c r="AA7" s="177"/>
    </row>
    <row r="8" spans="2:27">
      <c r="B8" s="217">
        <v>0.5</v>
      </c>
      <c r="C8" s="163" t="s">
        <v>720</v>
      </c>
      <c r="J8" s="177"/>
      <c r="P8" s="215" t="s">
        <v>749</v>
      </c>
      <c r="Q8" s="214" t="s">
        <v>731</v>
      </c>
      <c r="R8" s="216"/>
      <c r="S8" s="213">
        <v>10.9</v>
      </c>
      <c r="T8" s="213">
        <v>0.182</v>
      </c>
      <c r="U8" s="213"/>
      <c r="V8" s="213"/>
      <c r="W8" s="213"/>
      <c r="X8" s="213" t="s">
        <v>747</v>
      </c>
      <c r="Y8" s="394"/>
      <c r="AA8" s="177"/>
    </row>
    <row r="9" spans="2:27">
      <c r="B9" s="178"/>
      <c r="J9" s="177"/>
      <c r="P9" s="215" t="s">
        <v>748</v>
      </c>
      <c r="Q9" s="214" t="s">
        <v>731</v>
      </c>
      <c r="R9" s="216"/>
      <c r="S9" s="213"/>
      <c r="T9" s="213"/>
      <c r="U9" s="213"/>
      <c r="V9" s="213"/>
      <c r="W9" s="213">
        <v>105</v>
      </c>
      <c r="X9" s="213" t="s">
        <v>747</v>
      </c>
      <c r="Y9" s="394"/>
      <c r="AA9" s="177"/>
    </row>
    <row r="10" spans="2:27" ht="15" customHeight="1">
      <c r="B10" s="178" t="s">
        <v>746</v>
      </c>
      <c r="J10" s="177"/>
      <c r="P10" s="215" t="s">
        <v>745</v>
      </c>
      <c r="Q10" s="214" t="s">
        <v>731</v>
      </c>
      <c r="R10" s="213">
        <v>6.1600000000000003E-6</v>
      </c>
      <c r="S10" s="213">
        <v>4.12</v>
      </c>
      <c r="T10" s="213"/>
      <c r="U10" s="213"/>
      <c r="V10" s="213"/>
      <c r="W10" s="213"/>
      <c r="X10" s="213" t="s">
        <v>744</v>
      </c>
      <c r="Y10" s="394"/>
      <c r="AA10" s="177"/>
    </row>
    <row r="11" spans="2:27" ht="15" customHeight="1">
      <c r="B11" s="178">
        <v>3.97</v>
      </c>
      <c r="C11" s="163" t="s">
        <v>724</v>
      </c>
      <c r="D11" s="163" t="s">
        <v>743</v>
      </c>
      <c r="F11" s="163" t="s">
        <v>742</v>
      </c>
      <c r="J11" s="177"/>
      <c r="P11" s="215" t="s">
        <v>704</v>
      </c>
      <c r="Q11" s="214" t="s">
        <v>731</v>
      </c>
      <c r="R11" s="213"/>
      <c r="S11" s="213">
        <v>1.0437000000000001</v>
      </c>
      <c r="T11" s="213"/>
      <c r="U11" s="213"/>
      <c r="V11" s="213"/>
      <c r="W11" s="213"/>
      <c r="X11" s="213" t="s">
        <v>730</v>
      </c>
      <c r="Y11" s="394" t="s">
        <v>628</v>
      </c>
      <c r="AA11" s="177"/>
    </row>
    <row r="12" spans="2:27">
      <c r="B12" s="178">
        <v>2.93</v>
      </c>
      <c r="C12" s="163" t="s">
        <v>724</v>
      </c>
      <c r="D12" s="163" t="s">
        <v>741</v>
      </c>
      <c r="F12" s="163" t="s">
        <v>740</v>
      </c>
      <c r="J12" s="177"/>
      <c r="P12" s="215" t="s">
        <v>739</v>
      </c>
      <c r="Q12" s="214" t="s">
        <v>731</v>
      </c>
      <c r="R12" s="213">
        <v>5.5310000000000005E-2</v>
      </c>
      <c r="S12" s="213">
        <v>6.5790000000000001E-2</v>
      </c>
      <c r="T12" s="213">
        <v>5.935E-2</v>
      </c>
      <c r="U12" s="213">
        <v>6.0279999999999986E-2</v>
      </c>
      <c r="V12" s="213">
        <v>4.2849999999999999E-2</v>
      </c>
      <c r="W12" s="213">
        <v>6.8899999999999989E-2</v>
      </c>
      <c r="X12" s="213" t="s">
        <v>730</v>
      </c>
      <c r="Y12" s="395"/>
      <c r="AA12" s="177"/>
    </row>
    <row r="13" spans="2:27">
      <c r="B13" s="178"/>
      <c r="D13" s="163" t="s">
        <v>724</v>
      </c>
      <c r="J13" s="177"/>
      <c r="P13" s="215" t="s">
        <v>106</v>
      </c>
      <c r="Q13" s="214" t="s">
        <v>731</v>
      </c>
      <c r="R13" s="213">
        <v>3.3305112719999995E-2</v>
      </c>
      <c r="S13" s="213">
        <v>0.15412679999999998</v>
      </c>
      <c r="T13" s="213">
        <v>0.28633119480000008</v>
      </c>
      <c r="U13" s="213">
        <v>8.2558800000000002E-2</v>
      </c>
      <c r="V13" s="213">
        <v>6.6841200000000003E-2</v>
      </c>
      <c r="W13" s="213">
        <v>4.0651199999999992E-2</v>
      </c>
      <c r="X13" s="213" t="s">
        <v>730</v>
      </c>
      <c r="Y13" s="395"/>
      <c r="AA13" s="177"/>
    </row>
    <row r="14" spans="2:27">
      <c r="B14" s="178" t="s">
        <v>738</v>
      </c>
      <c r="D14" s="163">
        <v>3.51</v>
      </c>
      <c r="J14" s="177"/>
      <c r="P14" s="215" t="s">
        <v>710</v>
      </c>
      <c r="Q14" s="214" t="s">
        <v>731</v>
      </c>
      <c r="R14" s="213">
        <v>4.8900000000000003E-5</v>
      </c>
      <c r="S14" s="213"/>
      <c r="T14" s="213"/>
      <c r="U14" s="213">
        <v>9.1600000000000001E-2</v>
      </c>
      <c r="V14" s="213"/>
      <c r="W14" s="213"/>
      <c r="X14" s="213" t="s">
        <v>730</v>
      </c>
      <c r="Y14" s="395"/>
      <c r="AA14" s="177"/>
    </row>
    <row r="15" spans="2:27">
      <c r="B15" s="178" t="s">
        <v>737</v>
      </c>
      <c r="D15" s="163">
        <v>2.94</v>
      </c>
      <c r="J15" s="177"/>
      <c r="P15" s="215" t="s">
        <v>703</v>
      </c>
      <c r="Q15" s="214" t="s">
        <v>731</v>
      </c>
      <c r="R15" s="213"/>
      <c r="S15" s="213">
        <v>4.64E-3</v>
      </c>
      <c r="T15" s="213"/>
      <c r="U15" s="213"/>
      <c r="V15" s="213"/>
      <c r="W15" s="213"/>
      <c r="X15" s="213" t="s">
        <v>730</v>
      </c>
      <c r="Y15" s="395"/>
      <c r="AA15" s="177"/>
    </row>
    <row r="16" spans="2:27">
      <c r="B16" s="178" t="s">
        <v>736</v>
      </c>
      <c r="D16" s="163">
        <v>8.49</v>
      </c>
      <c r="J16" s="177"/>
      <c r="P16" s="215" t="s">
        <v>735</v>
      </c>
      <c r="Q16" s="214" t="s">
        <v>731</v>
      </c>
      <c r="R16" s="213"/>
      <c r="S16" s="213">
        <v>5.2999999999999999E-2</v>
      </c>
      <c r="T16" s="213"/>
      <c r="U16" s="213"/>
      <c r="V16" s="213"/>
      <c r="W16" s="213"/>
      <c r="X16" s="213" t="s">
        <v>730</v>
      </c>
      <c r="Y16" s="395"/>
      <c r="AA16" s="177"/>
    </row>
    <row r="17" spans="2:27">
      <c r="B17" s="178" t="s">
        <v>734</v>
      </c>
      <c r="D17" s="163">
        <v>3.69</v>
      </c>
      <c r="J17" s="177"/>
      <c r="P17" s="215" t="s">
        <v>700</v>
      </c>
      <c r="Q17" s="214" t="s">
        <v>731</v>
      </c>
      <c r="R17" s="213">
        <v>5.6300000000000005E-7</v>
      </c>
      <c r="S17" s="213">
        <v>5.9899999999999997E-3</v>
      </c>
      <c r="T17" s="213"/>
      <c r="U17" s="213"/>
      <c r="V17" s="213"/>
      <c r="W17" s="213"/>
      <c r="X17" s="213" t="s">
        <v>730</v>
      </c>
      <c r="Y17" s="395"/>
      <c r="AA17" s="177"/>
    </row>
    <row r="18" spans="2:27">
      <c r="B18" s="178"/>
      <c r="J18" s="177"/>
      <c r="P18" s="215"/>
      <c r="Q18" s="214"/>
      <c r="R18" s="213"/>
      <c r="S18" s="213"/>
      <c r="T18" s="213"/>
      <c r="U18" s="213"/>
      <c r="V18" s="213"/>
      <c r="W18" s="213"/>
      <c r="X18" s="213"/>
      <c r="Y18" s="395"/>
      <c r="AA18" s="177"/>
    </row>
    <row r="19" spans="2:27">
      <c r="B19" s="178"/>
      <c r="J19" s="177"/>
      <c r="P19" s="215" t="s">
        <v>733</v>
      </c>
      <c r="Q19" s="214" t="s">
        <v>731</v>
      </c>
      <c r="R19" s="213">
        <v>0.1115</v>
      </c>
      <c r="S19" s="213">
        <v>4.1279999999999997E-2</v>
      </c>
      <c r="T19" s="213">
        <v>8.3479378000000007E-2</v>
      </c>
      <c r="U19" s="213">
        <v>0.38978400000000002</v>
      </c>
      <c r="V19" s="213">
        <v>8.3320000000000005E-2</v>
      </c>
      <c r="W19" s="213">
        <v>6.6358E-2</v>
      </c>
      <c r="X19" s="213" t="s">
        <v>624</v>
      </c>
      <c r="Y19" s="395"/>
      <c r="AA19" s="177"/>
    </row>
    <row r="20" spans="2:27">
      <c r="B20" s="178" t="s">
        <v>724</v>
      </c>
      <c r="J20" s="177"/>
      <c r="P20" s="215" t="s">
        <v>732</v>
      </c>
      <c r="Q20" s="214" t="s">
        <v>731</v>
      </c>
      <c r="R20" s="213">
        <v>2.2814999999999999</v>
      </c>
      <c r="S20" s="213">
        <v>1.071</v>
      </c>
      <c r="T20" s="213">
        <v>2.39</v>
      </c>
      <c r="U20" s="213">
        <v>4.57</v>
      </c>
      <c r="V20" s="213">
        <v>2.38</v>
      </c>
      <c r="W20" s="213">
        <v>1.9</v>
      </c>
      <c r="X20" s="213" t="s">
        <v>730</v>
      </c>
      <c r="Y20" s="212" t="s">
        <v>729</v>
      </c>
      <c r="AA20" s="177"/>
    </row>
    <row r="21" spans="2:27">
      <c r="B21" s="178"/>
      <c r="C21" s="163" t="s">
        <v>106</v>
      </c>
      <c r="D21" s="163" t="s">
        <v>684</v>
      </c>
      <c r="J21" s="177"/>
      <c r="P21" s="178"/>
      <c r="AA21" s="177"/>
    </row>
    <row r="22" spans="2:27">
      <c r="B22" s="178" t="s">
        <v>712</v>
      </c>
      <c r="C22" s="163">
        <v>0.06</v>
      </c>
      <c r="D22" s="163">
        <v>3.84</v>
      </c>
      <c r="J22" s="177"/>
      <c r="P22" s="178"/>
      <c r="AA22" s="177"/>
    </row>
    <row r="23" spans="2:27">
      <c r="B23" s="178" t="s">
        <v>728</v>
      </c>
      <c r="C23" s="163">
        <v>0.15</v>
      </c>
      <c r="D23" s="163">
        <v>2.65</v>
      </c>
      <c r="J23" s="177"/>
      <c r="P23" s="178"/>
      <c r="AA23" s="177"/>
    </row>
    <row r="24" spans="2:27">
      <c r="B24" s="178"/>
      <c r="J24" s="177"/>
      <c r="P24" s="178" t="s">
        <v>727</v>
      </c>
      <c r="Q24" s="163">
        <v>17</v>
      </c>
      <c r="R24" s="163">
        <f t="shared" ref="R24:W24" si="0">R19*$Q$24</f>
        <v>1.8955</v>
      </c>
      <c r="S24" s="163">
        <f t="shared" si="0"/>
        <v>0.70175999999999994</v>
      </c>
      <c r="T24" s="163">
        <f t="shared" si="0"/>
        <v>1.4191494260000002</v>
      </c>
      <c r="U24" s="163">
        <f t="shared" si="0"/>
        <v>6.626328</v>
      </c>
      <c r="V24" s="163">
        <f t="shared" si="0"/>
        <v>1.4164400000000001</v>
      </c>
      <c r="W24" s="163">
        <f t="shared" si="0"/>
        <v>1.1280859999999999</v>
      </c>
      <c r="AA24" s="177"/>
    </row>
    <row r="25" spans="2:27">
      <c r="B25" s="176"/>
      <c r="C25" s="175"/>
      <c r="D25" s="175"/>
      <c r="E25" s="175"/>
      <c r="F25" s="175"/>
      <c r="G25" s="175"/>
      <c r="H25" s="175"/>
      <c r="I25" s="175"/>
      <c r="J25" s="174"/>
      <c r="P25" s="178"/>
      <c r="Q25" s="163" t="s">
        <v>724</v>
      </c>
      <c r="AA25" s="177"/>
    </row>
    <row r="26" spans="2:27">
      <c r="P26" s="176"/>
      <c r="Q26" s="175"/>
      <c r="R26" s="175"/>
      <c r="S26" s="175"/>
      <c r="T26" s="175"/>
      <c r="U26" s="175"/>
      <c r="V26" s="175"/>
      <c r="W26" s="175"/>
      <c r="X26" s="175"/>
      <c r="Y26" s="175"/>
      <c r="Z26" s="175"/>
      <c r="AA26" s="174"/>
    </row>
    <row r="28" spans="2:27">
      <c r="P28" s="168" t="s">
        <v>726</v>
      </c>
    </row>
    <row r="30" spans="2:27">
      <c r="B30" s="168" t="s">
        <v>725</v>
      </c>
      <c r="P30" s="163" t="s">
        <v>724</v>
      </c>
      <c r="R30" s="167">
        <f t="shared" ref="R30:W30" si="1">SUM(R11:R18,R20)-R12</f>
        <v>2.3148545757200001</v>
      </c>
      <c r="S30" s="167">
        <f t="shared" si="1"/>
        <v>2.3324568000000001</v>
      </c>
      <c r="T30" s="167">
        <f t="shared" si="1"/>
        <v>2.6763311948000004</v>
      </c>
      <c r="U30" s="167">
        <f t="shared" si="1"/>
        <v>4.744158800000001</v>
      </c>
      <c r="V30" s="167">
        <f t="shared" si="1"/>
        <v>2.4468411999999997</v>
      </c>
      <c r="W30" s="167">
        <f t="shared" si="1"/>
        <v>1.9406511999999998</v>
      </c>
    </row>
    <row r="31" spans="2:27">
      <c r="D31" s="163" t="s">
        <v>724</v>
      </c>
      <c r="F31" s="163" t="s">
        <v>723</v>
      </c>
    </row>
    <row r="32" spans="2:27" ht="15.75">
      <c r="C32" s="163" t="s">
        <v>722</v>
      </c>
      <c r="D32" s="163" t="s">
        <v>106</v>
      </c>
      <c r="E32" s="163" t="s">
        <v>684</v>
      </c>
      <c r="F32" s="163" t="s">
        <v>653</v>
      </c>
      <c r="G32" s="163" t="s">
        <v>652</v>
      </c>
      <c r="H32" s="163" t="s">
        <v>700</v>
      </c>
      <c r="P32" s="163" t="s">
        <v>653</v>
      </c>
      <c r="R32" s="193">
        <f t="shared" ref="R32:W32" si="2">R24</f>
        <v>1.8955</v>
      </c>
      <c r="S32" s="193">
        <f t="shared" si="2"/>
        <v>0.70175999999999994</v>
      </c>
      <c r="T32" s="193">
        <f t="shared" si="2"/>
        <v>1.4191494260000002</v>
      </c>
      <c r="U32" s="193">
        <f t="shared" si="2"/>
        <v>6.626328</v>
      </c>
      <c r="V32" s="193">
        <f t="shared" si="2"/>
        <v>1.4164400000000001</v>
      </c>
      <c r="W32" s="193">
        <f t="shared" si="2"/>
        <v>1.1280859999999999</v>
      </c>
    </row>
    <row r="33" spans="2:24" ht="15.75">
      <c r="B33" s="163" t="s">
        <v>721</v>
      </c>
      <c r="C33" s="166">
        <f>B7</f>
        <v>0.5</v>
      </c>
      <c r="D33" s="163">
        <f>C22</f>
        <v>0.06</v>
      </c>
      <c r="E33" s="163">
        <f>D22</f>
        <v>3.84</v>
      </c>
      <c r="F33" s="166">
        <v>1</v>
      </c>
      <c r="P33" s="163" t="s">
        <v>106</v>
      </c>
      <c r="R33" s="193">
        <f t="shared" ref="R33:W33" si="3">R13</f>
        <v>3.3305112719999995E-2</v>
      </c>
      <c r="S33" s="193">
        <f t="shared" si="3"/>
        <v>0.15412679999999998</v>
      </c>
      <c r="T33" s="193">
        <f t="shared" si="3"/>
        <v>0.28633119480000008</v>
      </c>
      <c r="U33" s="193">
        <f t="shared" si="3"/>
        <v>8.2558800000000002E-2</v>
      </c>
      <c r="V33" s="193">
        <f t="shared" si="3"/>
        <v>6.6841200000000003E-2</v>
      </c>
      <c r="W33" s="193">
        <f t="shared" si="3"/>
        <v>4.0651199999999992E-2</v>
      </c>
    </row>
    <row r="34" spans="2:24" ht="15.75">
      <c r="B34" s="163" t="s">
        <v>720</v>
      </c>
      <c r="C34" s="166">
        <f>B8</f>
        <v>0.5</v>
      </c>
      <c r="D34" s="163">
        <f>C23</f>
        <v>0.15</v>
      </c>
      <c r="E34" s="163">
        <f>D23</f>
        <v>2.65</v>
      </c>
      <c r="G34" s="166">
        <v>0.5</v>
      </c>
      <c r="H34" s="166">
        <v>0.5</v>
      </c>
      <c r="P34" s="163" t="s">
        <v>695</v>
      </c>
      <c r="R34" s="193">
        <f t="shared" ref="R34:W34" si="4">R11</f>
        <v>0</v>
      </c>
      <c r="S34" s="193">
        <f t="shared" si="4"/>
        <v>1.0437000000000001</v>
      </c>
      <c r="T34" s="193">
        <f t="shared" si="4"/>
        <v>0</v>
      </c>
      <c r="U34" s="193">
        <f t="shared" si="4"/>
        <v>0</v>
      </c>
      <c r="V34" s="193">
        <f t="shared" si="4"/>
        <v>0</v>
      </c>
      <c r="W34" s="193">
        <f t="shared" si="4"/>
        <v>0</v>
      </c>
    </row>
    <row r="35" spans="2:24" ht="15.75">
      <c r="P35" s="163" t="s">
        <v>703</v>
      </c>
      <c r="R35" s="193">
        <f t="shared" ref="R35:W35" si="5">R15</f>
        <v>0</v>
      </c>
      <c r="S35" s="193">
        <f t="shared" si="5"/>
        <v>4.64E-3</v>
      </c>
      <c r="T35" s="193">
        <f t="shared" si="5"/>
        <v>0</v>
      </c>
      <c r="U35" s="193">
        <f t="shared" si="5"/>
        <v>0</v>
      </c>
      <c r="V35" s="193">
        <f t="shared" si="5"/>
        <v>0</v>
      </c>
      <c r="W35" s="193">
        <f t="shared" si="5"/>
        <v>0</v>
      </c>
    </row>
    <row r="36" spans="2:24" ht="15.75">
      <c r="B36" s="168" t="s">
        <v>719</v>
      </c>
      <c r="P36" s="163" t="s">
        <v>700</v>
      </c>
      <c r="R36" s="193">
        <f t="shared" ref="R36:W36" si="6">R17</f>
        <v>5.6300000000000005E-7</v>
      </c>
      <c r="S36" s="193">
        <f t="shared" si="6"/>
        <v>5.9899999999999997E-3</v>
      </c>
      <c r="T36" s="193">
        <f t="shared" si="6"/>
        <v>0</v>
      </c>
      <c r="U36" s="193">
        <f t="shared" si="6"/>
        <v>0</v>
      </c>
      <c r="V36" s="193">
        <f t="shared" si="6"/>
        <v>0</v>
      </c>
      <c r="W36" s="193">
        <f t="shared" si="6"/>
        <v>0</v>
      </c>
    </row>
    <row r="37" spans="2:24">
      <c r="D37" s="163">
        <v>2016</v>
      </c>
      <c r="E37" s="163">
        <v>2017</v>
      </c>
      <c r="P37" s="163" t="s">
        <v>710</v>
      </c>
      <c r="R37" s="163">
        <f t="shared" ref="R37:W37" si="7">R14</f>
        <v>4.8900000000000003E-5</v>
      </c>
      <c r="S37" s="163">
        <f t="shared" si="7"/>
        <v>0</v>
      </c>
      <c r="T37" s="163">
        <f t="shared" si="7"/>
        <v>0</v>
      </c>
      <c r="U37" s="163">
        <f t="shared" si="7"/>
        <v>9.1600000000000001E-2</v>
      </c>
      <c r="V37" s="163">
        <f t="shared" si="7"/>
        <v>0</v>
      </c>
      <c r="W37" s="163">
        <f t="shared" si="7"/>
        <v>0</v>
      </c>
    </row>
    <row r="38" spans="2:24" ht="15.75">
      <c r="B38" s="163" t="s">
        <v>625</v>
      </c>
      <c r="D38" s="189">
        <f>'Production and Capacity'!I38</f>
        <v>9611178.4370000008</v>
      </c>
      <c r="E38" s="189">
        <f>D38</f>
        <v>9611178.4370000008</v>
      </c>
      <c r="G38" s="163" t="s">
        <v>718</v>
      </c>
    </row>
    <row r="39" spans="2:24">
      <c r="P39" s="168" t="s">
        <v>717</v>
      </c>
    </row>
    <row r="40" spans="2:24" ht="15.75">
      <c r="B40" s="163" t="s">
        <v>712</v>
      </c>
      <c r="E40" s="189">
        <f>$C33*E38</f>
        <v>4805589.2185000004</v>
      </c>
      <c r="R40" s="211" t="s">
        <v>716</v>
      </c>
      <c r="S40" s="209" t="s">
        <v>715</v>
      </c>
    </row>
    <row r="41" spans="2:24" ht="15.75">
      <c r="B41" s="163" t="s">
        <v>711</v>
      </c>
      <c r="E41" s="189">
        <f>$C34*E38</f>
        <v>4805589.2185000004</v>
      </c>
      <c r="P41" s="168" t="s">
        <v>714</v>
      </c>
      <c r="Q41" s="207">
        <f>E38</f>
        <v>9611178.4370000008</v>
      </c>
      <c r="R41" s="166">
        <v>0.5</v>
      </c>
      <c r="S41" s="210">
        <v>0.1</v>
      </c>
      <c r="T41" s="210">
        <f>20%*$B$8</f>
        <v>0.1</v>
      </c>
      <c r="U41" s="210">
        <f>20%*$B$8</f>
        <v>0.1</v>
      </c>
      <c r="V41" s="210">
        <f>20%*$B$8</f>
        <v>0.1</v>
      </c>
      <c r="W41" s="210">
        <f>20%*$B$8</f>
        <v>0.1</v>
      </c>
      <c r="X41" s="209"/>
    </row>
    <row r="43" spans="2:24">
      <c r="P43" s="168" t="s">
        <v>713</v>
      </c>
    </row>
    <row r="44" spans="2:24" ht="15.75">
      <c r="B44" s="168" t="s">
        <v>658</v>
      </c>
      <c r="P44" s="163" t="s">
        <v>653</v>
      </c>
      <c r="R44" s="189">
        <f t="shared" ref="R44:W49" si="8">$Q$41*1000*R$41*R32/1000</f>
        <v>9108994.3636667505</v>
      </c>
      <c r="S44" s="189">
        <f t="shared" si="8"/>
        <v>674474.05799491203</v>
      </c>
      <c r="T44" s="189">
        <f t="shared" si="8"/>
        <v>1363969.8362052129</v>
      </c>
      <c r="U44" s="189">
        <f t="shared" si="8"/>
        <v>6368682.0790089341</v>
      </c>
      <c r="V44" s="189">
        <f t="shared" si="8"/>
        <v>1361365.7585304282</v>
      </c>
      <c r="W44" s="189">
        <f t="shared" si="8"/>
        <v>1084223.5838281582</v>
      </c>
      <c r="X44" s="207">
        <f t="shared" ref="X44:X49" si="9">SUM(R44:W44)</f>
        <v>19961709.679234393</v>
      </c>
    </row>
    <row r="45" spans="2:24" ht="15.75">
      <c r="E45" s="163" t="s">
        <v>106</v>
      </c>
      <c r="F45" s="163" t="s">
        <v>653</v>
      </c>
      <c r="G45" s="163" t="s">
        <v>652</v>
      </c>
      <c r="H45" s="163" t="s">
        <v>700</v>
      </c>
      <c r="P45" s="163" t="s">
        <v>106</v>
      </c>
      <c r="R45" s="189">
        <f t="shared" si="8"/>
        <v>160050.69060815917</v>
      </c>
      <c r="S45" s="189">
        <f t="shared" si="8"/>
        <v>148134.01767238116</v>
      </c>
      <c r="T45" s="189">
        <f t="shared" si="8"/>
        <v>275198.02053022076</v>
      </c>
      <c r="U45" s="189">
        <f t="shared" si="8"/>
        <v>79348.735834459556</v>
      </c>
      <c r="V45" s="189">
        <f t="shared" si="8"/>
        <v>64242.270014320449</v>
      </c>
      <c r="W45" s="189">
        <f t="shared" si="8"/>
        <v>39070.593687817433</v>
      </c>
      <c r="X45" s="207">
        <f t="shared" si="9"/>
        <v>766044.32834735862</v>
      </c>
    </row>
    <row r="46" spans="2:24" ht="15.75">
      <c r="B46" s="163" t="s">
        <v>712</v>
      </c>
      <c r="E46" s="165">
        <f>E40*1000*D33/1000000000</f>
        <v>0.28833535311000003</v>
      </c>
      <c r="F46" s="165">
        <f t="shared" ref="F46:H47" si="10">$E40*1000*$E33*F33/1000000000</f>
        <v>18.453462599040002</v>
      </c>
      <c r="G46" s="165">
        <f t="shared" si="10"/>
        <v>0</v>
      </c>
      <c r="H46" s="165">
        <f t="shared" si="10"/>
        <v>0</v>
      </c>
      <c r="P46" s="163" t="s">
        <v>695</v>
      </c>
      <c r="R46" s="189">
        <f t="shared" si="8"/>
        <v>0</v>
      </c>
      <c r="S46" s="189">
        <f t="shared" si="8"/>
        <v>1003118.69346969</v>
      </c>
      <c r="T46" s="189">
        <f t="shared" si="8"/>
        <v>0</v>
      </c>
      <c r="U46" s="189">
        <f t="shared" si="8"/>
        <v>0</v>
      </c>
      <c r="V46" s="189">
        <f t="shared" si="8"/>
        <v>0</v>
      </c>
      <c r="W46" s="189">
        <f t="shared" si="8"/>
        <v>0</v>
      </c>
      <c r="X46" s="207">
        <f t="shared" si="9"/>
        <v>1003118.69346969</v>
      </c>
    </row>
    <row r="47" spans="2:24" ht="15.75">
      <c r="B47" s="163" t="s">
        <v>711</v>
      </c>
      <c r="E47" s="165">
        <f>E41*1000*D34/1000000000</f>
        <v>0.72083838277500001</v>
      </c>
      <c r="F47" s="165">
        <f t="shared" si="10"/>
        <v>0</v>
      </c>
      <c r="G47" s="165">
        <f t="shared" si="10"/>
        <v>6.3674057145124996</v>
      </c>
      <c r="H47" s="165">
        <f t="shared" si="10"/>
        <v>6.3674057145124996</v>
      </c>
      <c r="P47" s="163" t="s">
        <v>703</v>
      </c>
      <c r="R47" s="189">
        <f t="shared" si="8"/>
        <v>0</v>
      </c>
      <c r="S47" s="189">
        <f t="shared" si="8"/>
        <v>4459.5867947679999</v>
      </c>
      <c r="T47" s="189">
        <f t="shared" si="8"/>
        <v>0</v>
      </c>
      <c r="U47" s="189">
        <f t="shared" si="8"/>
        <v>0</v>
      </c>
      <c r="V47" s="189">
        <f t="shared" si="8"/>
        <v>0</v>
      </c>
      <c r="W47" s="189">
        <f t="shared" si="8"/>
        <v>0</v>
      </c>
      <c r="X47" s="207">
        <f t="shared" si="9"/>
        <v>4459.5867947679999</v>
      </c>
    </row>
    <row r="48" spans="2:24" ht="15.75">
      <c r="E48" s="165">
        <f>SUM(E46:E47)</f>
        <v>1.0091737358850001</v>
      </c>
      <c r="F48" s="165">
        <f>SUM(F46:F47)</f>
        <v>18.453462599040002</v>
      </c>
      <c r="G48" s="165">
        <f>SUM(G46:G47)</f>
        <v>6.3674057145124996</v>
      </c>
      <c r="H48" s="208">
        <f>SUM(H46:H47)</f>
        <v>6.3674057145124996</v>
      </c>
      <c r="P48" s="163" t="s">
        <v>700</v>
      </c>
      <c r="R48" s="189">
        <f t="shared" si="8"/>
        <v>2.7055467300155001</v>
      </c>
      <c r="S48" s="189">
        <f t="shared" si="8"/>
        <v>5757.0958837630005</v>
      </c>
      <c r="T48" s="189">
        <f t="shared" si="8"/>
        <v>0</v>
      </c>
      <c r="U48" s="189">
        <f t="shared" si="8"/>
        <v>0</v>
      </c>
      <c r="V48" s="189">
        <f t="shared" si="8"/>
        <v>0</v>
      </c>
      <c r="W48" s="189">
        <f t="shared" si="8"/>
        <v>0</v>
      </c>
      <c r="X48" s="207">
        <f t="shared" si="9"/>
        <v>5759.8014304930157</v>
      </c>
    </row>
    <row r="49" spans="2:26" ht="15.75">
      <c r="P49" s="163" t="s">
        <v>710</v>
      </c>
      <c r="R49" s="189">
        <f t="shared" si="8"/>
        <v>234.99331278465002</v>
      </c>
      <c r="S49" s="189">
        <f t="shared" si="8"/>
        <v>0</v>
      </c>
      <c r="T49" s="189">
        <f t="shared" si="8"/>
        <v>0</v>
      </c>
      <c r="U49" s="189">
        <f t="shared" si="8"/>
        <v>88038.394482920005</v>
      </c>
      <c r="V49" s="189">
        <f t="shared" si="8"/>
        <v>0</v>
      </c>
      <c r="W49" s="189">
        <f t="shared" si="8"/>
        <v>0</v>
      </c>
      <c r="X49" s="207">
        <f t="shared" si="9"/>
        <v>88273.38779570465</v>
      </c>
    </row>
    <row r="50" spans="2:26">
      <c r="B50" s="168" t="s">
        <v>709</v>
      </c>
    </row>
    <row r="51" spans="2:26">
      <c r="P51" s="168" t="s">
        <v>708</v>
      </c>
      <c r="T51" s="204" t="s">
        <v>707</v>
      </c>
    </row>
    <row r="52" spans="2:26" ht="15.75">
      <c r="B52" s="163" t="s">
        <v>106</v>
      </c>
      <c r="D52" s="206">
        <f>E48</f>
        <v>1.0091737358850001</v>
      </c>
      <c r="Q52" s="168" t="s">
        <v>654</v>
      </c>
    </row>
    <row r="53" spans="2:26" ht="15.75">
      <c r="B53" s="163" t="s">
        <v>653</v>
      </c>
      <c r="D53" s="206">
        <f>F48</f>
        <v>18.453462599040002</v>
      </c>
      <c r="P53" s="163" t="s">
        <v>653</v>
      </c>
      <c r="Q53" s="169">
        <f>(X44/1000000)/($Q$41/1000000)</f>
        <v>2.0769263425999993</v>
      </c>
      <c r="T53" s="163" t="s">
        <v>653</v>
      </c>
      <c r="U53" s="204">
        <v>0.3</v>
      </c>
      <c r="V53" s="204" t="s">
        <v>706</v>
      </c>
      <c r="W53" s="204" t="s">
        <v>705</v>
      </c>
    </row>
    <row r="54" spans="2:26" ht="15.75">
      <c r="B54" s="163" t="s">
        <v>704</v>
      </c>
      <c r="D54" s="206">
        <f>G48</f>
        <v>6.3674057145124996</v>
      </c>
      <c r="P54" s="163" t="s">
        <v>106</v>
      </c>
      <c r="Q54" s="169">
        <f>(X45/1000000)/($Q$41/1000000)</f>
        <v>7.9703475839999996E-2</v>
      </c>
      <c r="U54" s="163">
        <f>U53*20</f>
        <v>6</v>
      </c>
      <c r="V54" s="163" t="s">
        <v>488</v>
      </c>
    </row>
    <row r="55" spans="2:26" ht="15.75">
      <c r="B55" s="163" t="s">
        <v>700</v>
      </c>
      <c r="D55" s="206">
        <f>H48</f>
        <v>6.3674057145124996</v>
      </c>
      <c r="P55" s="163" t="s">
        <v>695</v>
      </c>
      <c r="Q55" s="169">
        <f>(X46/1000000)/($Q$41/1000000)</f>
        <v>0.10436999999999999</v>
      </c>
      <c r="U55" s="168"/>
    </row>
    <row r="56" spans="2:26">
      <c r="P56" s="163" t="s">
        <v>703</v>
      </c>
      <c r="Q56" s="169">
        <f>(X47/1000000)/($Q$41/1000000)</f>
        <v>4.6399999999999995E-4</v>
      </c>
      <c r="T56" s="163" t="s">
        <v>106</v>
      </c>
      <c r="U56" s="205">
        <v>106716329</v>
      </c>
      <c r="V56" s="204" t="s">
        <v>702</v>
      </c>
      <c r="W56" s="204" t="s">
        <v>701</v>
      </c>
    </row>
    <row r="57" spans="2:26">
      <c r="P57" s="163" t="s">
        <v>700</v>
      </c>
      <c r="Q57" s="169">
        <f>(X48/1000000)/($Q$41/1000000)</f>
        <v>5.9928149999999996E-4</v>
      </c>
      <c r="R57" s="169">
        <f>SUM(Q56:Q57)</f>
        <v>1.0632814999999999E-3</v>
      </c>
      <c r="U57" s="203">
        <f>U56*3.6/1000</f>
        <v>384178.78440000006</v>
      </c>
      <c r="V57" s="163" t="s">
        <v>699</v>
      </c>
    </row>
    <row r="60" spans="2:26" ht="18.75">
      <c r="P60" s="202" t="s">
        <v>698</v>
      </c>
      <c r="Q60" s="175"/>
      <c r="R60" s="175"/>
      <c r="S60" s="175"/>
      <c r="T60" s="175"/>
      <c r="U60" s="175"/>
      <c r="V60" s="175"/>
      <c r="W60" s="175"/>
      <c r="X60" s="175"/>
      <c r="Y60" s="175"/>
      <c r="Z60" s="175"/>
    </row>
    <row r="61" spans="2:26">
      <c r="Q61" s="163" t="s">
        <v>654</v>
      </c>
      <c r="R61" s="163" t="s">
        <v>488</v>
      </c>
      <c r="U61" s="163" t="s">
        <v>697</v>
      </c>
    </row>
    <row r="62" spans="2:26" ht="15.75">
      <c r="P62" s="163" t="s">
        <v>653</v>
      </c>
      <c r="Q62" s="169">
        <f>Q53</f>
        <v>2.0769263425999993</v>
      </c>
      <c r="R62" s="165">
        <f>Q62*$Q$41/1000000</f>
        <v>19.961709679234389</v>
      </c>
      <c r="S62" s="163" t="s">
        <v>693</v>
      </c>
      <c r="U62" s="188">
        <f>R62/($R$66-$R$63)</f>
        <v>0.95168840170259272</v>
      </c>
    </row>
    <row r="63" spans="2:26" ht="15.75">
      <c r="P63" s="163" t="s">
        <v>106</v>
      </c>
      <c r="Q63" s="201">
        <f>U57/Q41</f>
        <v>3.9972079065875327E-2</v>
      </c>
      <c r="R63" s="165">
        <f>Q63*$Q$41/1000000</f>
        <v>0.38417878440000008</v>
      </c>
      <c r="S63" s="163" t="s">
        <v>696</v>
      </c>
      <c r="U63" s="188"/>
    </row>
    <row r="64" spans="2:26" ht="15.75">
      <c r="P64" s="163" t="s">
        <v>695</v>
      </c>
      <c r="Q64" s="169">
        <f>Q55</f>
        <v>0.10436999999999999</v>
      </c>
      <c r="R64" s="165">
        <f>Q64*$Q$41/1000000</f>
        <v>1.0031186934696901</v>
      </c>
      <c r="S64" s="163" t="s">
        <v>693</v>
      </c>
      <c r="U64" s="188">
        <f>R64/($R$66-$R$63)</f>
        <v>4.7824381851383449E-2</v>
      </c>
    </row>
    <row r="65" spans="16:21" ht="15.75">
      <c r="P65" s="163" t="s">
        <v>694</v>
      </c>
      <c r="Q65" s="169">
        <f>R57</f>
        <v>1.0632814999999999E-3</v>
      </c>
      <c r="R65" s="165">
        <f>Q65*$Q$41/1000000</f>
        <v>1.0219388225261014E-2</v>
      </c>
      <c r="S65" s="163" t="s">
        <v>693</v>
      </c>
      <c r="U65" s="188">
        <f>R65/($R$66-$R$63)</f>
        <v>4.8721644602387425E-4</v>
      </c>
    </row>
    <row r="66" spans="16:21">
      <c r="P66" s="168" t="s">
        <v>237</v>
      </c>
      <c r="Q66" s="200">
        <f>SUM(Q62:Q65)</f>
        <v>2.2223317031658745</v>
      </c>
      <c r="R66" s="199">
        <f>SUM(R62:R65)</f>
        <v>21.359226545329339</v>
      </c>
    </row>
    <row r="68" spans="16:21">
      <c r="P68" s="163" t="s">
        <v>692</v>
      </c>
      <c r="Q68" s="198">
        <f>Q66-Q63</f>
        <v>2.1823596240999992</v>
      </c>
      <c r="R68" s="163">
        <f>Q68/Q66</f>
        <v>0.982013450553339</v>
      </c>
    </row>
  </sheetData>
  <mergeCells count="3">
    <mergeCell ref="R5:X5"/>
    <mergeCell ref="Y7:Y10"/>
    <mergeCell ref="Y11:Y19"/>
  </mergeCells>
  <conditionalFormatting sqref="R32:R36 S32:W32">
    <cfRule type="dataBar" priority="6">
      <dataBar>
        <cfvo type="min"/>
        <cfvo type="max"/>
        <color rgb="FF638EC6"/>
      </dataBar>
      <extLst>
        <ext xmlns:x14="http://schemas.microsoft.com/office/spreadsheetml/2009/9/main" uri="{B025F937-C7B1-47D3-B67F-A62EFF666E3E}">
          <x14:id>{ECF9AEB4-4B5B-4230-8AAA-C389F576F55F}</x14:id>
        </ext>
      </extLst>
    </cfRule>
  </conditionalFormatting>
  <conditionalFormatting sqref="S33:S36">
    <cfRule type="dataBar" priority="5">
      <dataBar>
        <cfvo type="min"/>
        <cfvo type="max"/>
        <color rgb="FF638EC6"/>
      </dataBar>
      <extLst>
        <ext xmlns:x14="http://schemas.microsoft.com/office/spreadsheetml/2009/9/main" uri="{B025F937-C7B1-47D3-B67F-A62EFF666E3E}">
          <x14:id>{CB8C64AE-129F-4538-A6CA-447E47D4CC36}</x14:id>
        </ext>
      </extLst>
    </cfRule>
  </conditionalFormatting>
  <conditionalFormatting sqref="T33:T36">
    <cfRule type="dataBar" priority="4">
      <dataBar>
        <cfvo type="min"/>
        <cfvo type="max"/>
        <color rgb="FF638EC6"/>
      </dataBar>
      <extLst>
        <ext xmlns:x14="http://schemas.microsoft.com/office/spreadsheetml/2009/9/main" uri="{B025F937-C7B1-47D3-B67F-A62EFF666E3E}">
          <x14:id>{9C411B46-1660-43EF-888B-73A008D6020F}</x14:id>
        </ext>
      </extLst>
    </cfRule>
  </conditionalFormatting>
  <conditionalFormatting sqref="U33:U36">
    <cfRule type="dataBar" priority="3">
      <dataBar>
        <cfvo type="min"/>
        <cfvo type="max"/>
        <color rgb="FF638EC6"/>
      </dataBar>
      <extLst>
        <ext xmlns:x14="http://schemas.microsoft.com/office/spreadsheetml/2009/9/main" uri="{B025F937-C7B1-47D3-B67F-A62EFF666E3E}">
          <x14:id>{2E46B953-821F-4547-8DA0-258A18908A65}</x14:id>
        </ext>
      </extLst>
    </cfRule>
  </conditionalFormatting>
  <conditionalFormatting sqref="V33:V36">
    <cfRule type="dataBar" priority="2">
      <dataBar>
        <cfvo type="min"/>
        <cfvo type="max"/>
        <color rgb="FF638EC6"/>
      </dataBar>
      <extLst>
        <ext xmlns:x14="http://schemas.microsoft.com/office/spreadsheetml/2009/9/main" uri="{B025F937-C7B1-47D3-B67F-A62EFF666E3E}">
          <x14:id>{C3DB9347-5844-4892-805F-52BC455E1E73}</x14:id>
        </ext>
      </extLst>
    </cfRule>
  </conditionalFormatting>
  <conditionalFormatting sqref="W33:W36">
    <cfRule type="dataBar" priority="1">
      <dataBar>
        <cfvo type="min"/>
        <cfvo type="max"/>
        <color rgb="FF638EC6"/>
      </dataBar>
      <extLst>
        <ext xmlns:x14="http://schemas.microsoft.com/office/spreadsheetml/2009/9/main" uri="{B025F937-C7B1-47D3-B67F-A62EFF666E3E}">
          <x14:id>{D63D31E6-2127-4CD0-B495-07C0C58A8C98}</x14:id>
        </ext>
      </extLst>
    </cfRule>
  </conditionalFormatting>
  <hyperlinks>
    <hyperlink ref="T3" r:id="rId1" xr:uid="{DDAECCB7-C14C-4CCA-B657-7A4DAE2304C9}"/>
  </hyperlink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dataBar" id="{ECF9AEB4-4B5B-4230-8AAA-C389F576F55F}">
            <x14:dataBar minLength="0" maxLength="100" border="1" negativeBarBorderColorSameAsPositive="0">
              <x14:cfvo type="autoMin"/>
              <x14:cfvo type="autoMax"/>
              <x14:borderColor rgb="FF638EC6"/>
              <x14:negativeFillColor rgb="FFFF0000"/>
              <x14:negativeBorderColor rgb="FFFF0000"/>
              <x14:axisColor rgb="FF000000"/>
            </x14:dataBar>
          </x14:cfRule>
          <xm:sqref>R32:R36 S32:W32</xm:sqref>
        </x14:conditionalFormatting>
        <x14:conditionalFormatting xmlns:xm="http://schemas.microsoft.com/office/excel/2006/main">
          <x14:cfRule type="dataBar" id="{CB8C64AE-129F-4538-A6CA-447E47D4CC36}">
            <x14:dataBar minLength="0" maxLength="100" border="1" negativeBarBorderColorSameAsPositive="0">
              <x14:cfvo type="autoMin"/>
              <x14:cfvo type="autoMax"/>
              <x14:borderColor rgb="FF638EC6"/>
              <x14:negativeFillColor rgb="FFFF0000"/>
              <x14:negativeBorderColor rgb="FFFF0000"/>
              <x14:axisColor rgb="FF000000"/>
            </x14:dataBar>
          </x14:cfRule>
          <xm:sqref>S33:S36</xm:sqref>
        </x14:conditionalFormatting>
        <x14:conditionalFormatting xmlns:xm="http://schemas.microsoft.com/office/excel/2006/main">
          <x14:cfRule type="dataBar" id="{9C411B46-1660-43EF-888B-73A008D6020F}">
            <x14:dataBar minLength="0" maxLength="100" border="1" negativeBarBorderColorSameAsPositive="0">
              <x14:cfvo type="autoMin"/>
              <x14:cfvo type="autoMax"/>
              <x14:borderColor rgb="FF638EC6"/>
              <x14:negativeFillColor rgb="FFFF0000"/>
              <x14:negativeBorderColor rgb="FFFF0000"/>
              <x14:axisColor rgb="FF000000"/>
            </x14:dataBar>
          </x14:cfRule>
          <xm:sqref>T33:T36</xm:sqref>
        </x14:conditionalFormatting>
        <x14:conditionalFormatting xmlns:xm="http://schemas.microsoft.com/office/excel/2006/main">
          <x14:cfRule type="dataBar" id="{2E46B953-821F-4547-8DA0-258A18908A65}">
            <x14:dataBar minLength="0" maxLength="100" border="1" negativeBarBorderColorSameAsPositive="0">
              <x14:cfvo type="autoMin"/>
              <x14:cfvo type="autoMax"/>
              <x14:borderColor rgb="FF638EC6"/>
              <x14:negativeFillColor rgb="FFFF0000"/>
              <x14:negativeBorderColor rgb="FFFF0000"/>
              <x14:axisColor rgb="FF000000"/>
            </x14:dataBar>
          </x14:cfRule>
          <xm:sqref>U33:U36</xm:sqref>
        </x14:conditionalFormatting>
        <x14:conditionalFormatting xmlns:xm="http://schemas.microsoft.com/office/excel/2006/main">
          <x14:cfRule type="dataBar" id="{C3DB9347-5844-4892-805F-52BC455E1E73}">
            <x14:dataBar minLength="0" maxLength="100" border="1" negativeBarBorderColorSameAsPositive="0">
              <x14:cfvo type="autoMin"/>
              <x14:cfvo type="autoMax"/>
              <x14:borderColor rgb="FF638EC6"/>
              <x14:negativeFillColor rgb="FFFF0000"/>
              <x14:negativeBorderColor rgb="FFFF0000"/>
              <x14:axisColor rgb="FF000000"/>
            </x14:dataBar>
          </x14:cfRule>
          <xm:sqref>V33:V36</xm:sqref>
        </x14:conditionalFormatting>
        <x14:conditionalFormatting xmlns:xm="http://schemas.microsoft.com/office/excel/2006/main">
          <x14:cfRule type="dataBar" id="{D63D31E6-2127-4CD0-B495-07C0C58A8C98}">
            <x14:dataBar minLength="0" maxLength="100" border="1" negativeBarBorderColorSameAsPositive="0">
              <x14:cfvo type="autoMin"/>
              <x14:cfvo type="autoMax"/>
              <x14:borderColor rgb="FF638EC6"/>
              <x14:negativeFillColor rgb="FFFF0000"/>
              <x14:negativeBorderColor rgb="FFFF0000"/>
              <x14:axisColor rgb="FF000000"/>
            </x14:dataBar>
          </x14:cfRule>
          <xm:sqref>W33:W36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Log</vt:lpstr>
      <vt:lpstr>G61 info data and lit</vt:lpstr>
      <vt:lpstr>G61 Scenarios Modelled</vt:lpstr>
      <vt:lpstr>G61 Plant Data</vt:lpstr>
      <vt:lpstr>Production and Capacity</vt:lpstr>
      <vt:lpstr>Age of cement kilns</vt:lpstr>
      <vt:lpstr>NetZero levers</vt:lpstr>
      <vt:lpstr>PAMS levers</vt:lpstr>
      <vt:lpstr>Data for SATIM</vt:lpstr>
      <vt:lpstr>NMM-TSData</vt:lpstr>
      <vt:lpstr>NMM-Items</vt:lpstr>
      <vt:lpstr>NMM-TIDData</vt:lpstr>
      <vt:lpstr>NMM data</vt:lpstr>
      <vt:lpstr>2017 inputs to SATIM</vt:lpstr>
      <vt:lpstr>Cement Methodology</vt:lpstr>
      <vt:lpstr>Sheet1</vt:lpstr>
      <vt:lpstr>Glass methodology</vt:lpstr>
      <vt:lpstr>Lime methodology</vt:lpstr>
      <vt:lpstr>Bricks methodology</vt:lpstr>
      <vt:lpstr>pamsindex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Bryce Mccall</cp:lastModifiedBy>
  <dcterms:created xsi:type="dcterms:W3CDTF">2021-03-09T18:08:19Z</dcterms:created>
  <dcterms:modified xsi:type="dcterms:W3CDTF">2022-06-23T13:41:07Z</dcterms:modified>
</cp:coreProperties>
</file>